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csisne.betti\Desktop\Rendeletek feltöltésre\2019\"/>
    </mc:Choice>
  </mc:AlternateContent>
  <xr:revisionPtr revIDLastSave="0" documentId="8_{6B8161A4-EBDC-4FC7-A70B-EC48DCFE739A}" xr6:coauthVersionLast="40" xr6:coauthVersionMax="40" xr10:uidLastSave="{00000000-0000-0000-0000-000000000000}"/>
  <bookViews>
    <workbookView xWindow="-120" yWindow="-120" windowWidth="29040" windowHeight="15840" tabRatio="973" firstSheet="9" activeTab="22"/>
  </bookViews>
  <sheets>
    <sheet name="TARTALOMJEGYZÉK" sheetId="134" r:id="rId1"/>
    <sheet name="ALAPADATOK" sheetId="94" r:id="rId2"/>
    <sheet name="KV_ÖSSZEFÜGGÉSEK" sheetId="75" r:id="rId3"/>
    <sheet name="KV_1.1.sz.mell." sheetId="1" r:id="rId4"/>
    <sheet name="KV_1.2.sz.mell." sheetId="130" r:id="rId5"/>
    <sheet name="KV_1.3.sz.mell." sheetId="131" r:id="rId6"/>
    <sheet name="KV_1.4.sz.mell." sheetId="132" r:id="rId7"/>
    <sheet name="KV_2.1.sz.mell." sheetId="73" r:id="rId8"/>
    <sheet name="KV_2.2.sz.mell." sheetId="61" r:id="rId9"/>
    <sheet name="KV_ELLENŐRZÉS" sheetId="76" r:id="rId10"/>
    <sheet name="KV_3.sz.mell." sheetId="62" r:id="rId11"/>
    <sheet name="KV_4.sz.mell." sheetId="77" r:id="rId12"/>
    <sheet name="KV_5.sz.mell." sheetId="78" r:id="rId13"/>
    <sheet name="KV_6.sz.mell." sheetId="63" r:id="rId14"/>
    <sheet name="KV_7.sz.mell." sheetId="64" r:id="rId15"/>
    <sheet name="KV_8.sz.mell." sheetId="71" r:id="rId16"/>
    <sheet name="KV_9.1.sz.mell" sheetId="3" r:id="rId17"/>
    <sheet name="KV_9.1.1.sz.mell" sheetId="119" r:id="rId18"/>
    <sheet name="KV_9.1.2.sz.mell." sheetId="120" r:id="rId19"/>
    <sheet name="KV_9.1.3.sz.mell" sheetId="121" r:id="rId20"/>
    <sheet name="KV_9.2.sz.mell" sheetId="79" r:id="rId21"/>
    <sheet name="KV_9.2.1.sz.mell" sheetId="122" r:id="rId22"/>
    <sheet name="KV_9.2.2.sz.mell" sheetId="123" r:id="rId23"/>
    <sheet name="KV_9.2.3.sz.mell" sheetId="124" r:id="rId24"/>
    <sheet name="KV_9.3.sz.mell" sheetId="105" r:id="rId25"/>
    <sheet name="KV_9.3.1.sz.mell" sheetId="125" r:id="rId26"/>
    <sheet name="KV_9.3.2.sz.mell" sheetId="126" r:id="rId27"/>
    <sheet name="KV_9.3.3.sz.mell" sheetId="127" r:id="rId28"/>
    <sheet name="KV_9.4.sz.mell" sheetId="136" r:id="rId29"/>
    <sheet name="KV_9.4.1.sz.mell" sheetId="137" r:id="rId30"/>
    <sheet name="KV_9.4.2.sz.mell" sheetId="138" r:id="rId31"/>
    <sheet name="KV_9.4.3.sz.mell" sheetId="139" r:id="rId32"/>
    <sheet name="KV_9.5.sz.mell" sheetId="140" state="hidden" r:id="rId33"/>
    <sheet name="KV_9.5.1.sz.mell" sheetId="141" state="hidden" r:id="rId34"/>
    <sheet name="KV_9.5.2.sz.mell" sheetId="142" state="hidden" r:id="rId35"/>
    <sheet name="KV_9.5.3.sz.mell" sheetId="143" state="hidden" r:id="rId36"/>
    <sheet name="KV_9.6.sz.mell" sheetId="144" state="hidden" r:id="rId37"/>
    <sheet name="KV_9.6.1.sz.mell" sheetId="145" state="hidden" r:id="rId38"/>
    <sheet name="KV_9.6.2.sz.mell" sheetId="146" state="hidden" r:id="rId39"/>
    <sheet name="KV_9.6.3.sz.mell" sheetId="147" state="hidden" r:id="rId40"/>
    <sheet name="KV_9.7.sz.mell" sheetId="148" state="hidden" r:id="rId41"/>
    <sheet name="KV_9.7.1.sz.mell" sheetId="149" state="hidden" r:id="rId42"/>
    <sheet name="KV_9.7.2.sz.mell" sheetId="150" state="hidden" r:id="rId43"/>
    <sheet name="KV_9.7.3.sz.mell" sheetId="151" state="hidden" r:id="rId44"/>
    <sheet name="KV_9.8.sz.mell" sheetId="152" state="hidden" r:id="rId45"/>
    <sheet name="KV_9.8.1.sz.mell" sheetId="153" state="hidden" r:id="rId46"/>
    <sheet name="KV_9.8.2.sz.mell" sheetId="154" state="hidden" r:id="rId47"/>
    <sheet name="KV_9.8.3.sz.mell" sheetId="155" state="hidden" r:id="rId48"/>
    <sheet name="KV_9.9.sz.mell" sheetId="156" state="hidden" r:id="rId49"/>
    <sheet name="KV_9.9.1.sz.mell" sheetId="157" state="hidden" r:id="rId50"/>
    <sheet name="KV_9.9.2.sz.mell" sheetId="158" state="hidden" r:id="rId51"/>
    <sheet name="KV_9.9.3.sz.mell" sheetId="159" state="hidden" r:id="rId52"/>
    <sheet name="KV_9.10.sz.mell" sheetId="160" state="hidden" r:id="rId53"/>
    <sheet name="KV_9.10.1.sz.mell" sheetId="161" state="hidden" r:id="rId54"/>
    <sheet name="KV_9.10.2.sz.mell" sheetId="162" state="hidden" r:id="rId55"/>
    <sheet name="KV_9.10.3.sz.mell" sheetId="163" state="hidden" r:id="rId56"/>
    <sheet name="KV_9.11.sz.mell" sheetId="164" state="hidden" r:id="rId57"/>
    <sheet name="KV_9.11.1.sz.mell" sheetId="165" state="hidden" r:id="rId58"/>
    <sheet name="KV_9.11.2.sz.mell" sheetId="166" state="hidden" r:id="rId59"/>
    <sheet name="KV_9.11.3.sz.mell" sheetId="167" state="hidden" r:id="rId60"/>
    <sheet name="KV_9.12.sz.mell" sheetId="168" state="hidden" r:id="rId61"/>
    <sheet name="KV_9.12.1.sz.mell" sheetId="169" state="hidden" r:id="rId62"/>
    <sheet name="KV_9.12.2.sz.mell" sheetId="170" state="hidden" r:id="rId63"/>
    <sheet name="KV_9.12.3.sz.mell" sheetId="171" state="hidden" r:id="rId64"/>
    <sheet name="KV_10.sz.mell" sheetId="89" r:id="rId65"/>
    <sheet name="KV_1.sz.tájékoztató_t." sheetId="87" r:id="rId66"/>
    <sheet name="KV_2.sz.tájékoztató_t." sheetId="66" r:id="rId67"/>
    <sheet name="KV_3.sz.tájékoztató_t." sheetId="88" r:id="rId68"/>
    <sheet name="KV_4.sz.tájékoztató_t." sheetId="24" r:id="rId69"/>
    <sheet name="KV_5.sz.tájékoztató_t" sheetId="172" r:id="rId70"/>
    <sheet name="KV_6.sz.tájékoztató_t." sheetId="70" r:id="rId71"/>
    <sheet name="KV_7.sz.tájékoztató_t." sheetId="128" r:id="rId72"/>
    <sheet name="Munka1" sheetId="173" r:id="rId73"/>
  </sheets>
  <definedNames>
    <definedName name="_xlnm.Print_Titles" localSheetId="17">'KV_9.1.1.sz.mell'!$1:$6</definedName>
    <definedName name="_xlnm.Print_Titles" localSheetId="18">'KV_9.1.2.sz.mell.'!$1:$6</definedName>
    <definedName name="_xlnm.Print_Titles" localSheetId="19">'KV_9.1.3.sz.mell'!$1:$6</definedName>
    <definedName name="_xlnm.Print_Titles" localSheetId="16">'KV_9.1.sz.mell'!$1:$6</definedName>
    <definedName name="_xlnm.Print_Titles" localSheetId="53">'KV_9.10.1.sz.mell'!$1:$6</definedName>
    <definedName name="_xlnm.Print_Titles" localSheetId="54">'KV_9.10.2.sz.mell'!$1:$6</definedName>
    <definedName name="_xlnm.Print_Titles" localSheetId="55">'KV_9.10.3.sz.mell'!$1:$6</definedName>
    <definedName name="_xlnm.Print_Titles" localSheetId="52">'KV_9.10.sz.mell'!$1:$6</definedName>
    <definedName name="_xlnm.Print_Titles" localSheetId="57">'KV_9.11.1.sz.mell'!$1:$6</definedName>
    <definedName name="_xlnm.Print_Titles" localSheetId="58">'KV_9.11.2.sz.mell'!$1:$6</definedName>
    <definedName name="_xlnm.Print_Titles" localSheetId="59">'KV_9.11.3.sz.mell'!$1:$6</definedName>
    <definedName name="_xlnm.Print_Titles" localSheetId="56">'KV_9.11.sz.mell'!$1:$6</definedName>
    <definedName name="_xlnm.Print_Titles" localSheetId="61">'KV_9.12.1.sz.mell'!$1:$6</definedName>
    <definedName name="_xlnm.Print_Titles" localSheetId="62">'KV_9.12.2.sz.mell'!$1:$6</definedName>
    <definedName name="_xlnm.Print_Titles" localSheetId="63">'KV_9.12.3.sz.mell'!$1:$6</definedName>
    <definedName name="_xlnm.Print_Titles" localSheetId="60">'KV_9.12.sz.mell'!$1:$6</definedName>
    <definedName name="_xlnm.Print_Titles" localSheetId="21">'KV_9.2.1.sz.mell'!$1:$6</definedName>
    <definedName name="_xlnm.Print_Titles" localSheetId="22">'KV_9.2.2.sz.mell'!$1:$6</definedName>
    <definedName name="_xlnm.Print_Titles" localSheetId="23">'KV_9.2.3.sz.mell'!$1:$6</definedName>
    <definedName name="_xlnm.Print_Titles" localSheetId="20">'KV_9.2.sz.mell'!$1:$6</definedName>
    <definedName name="_xlnm.Print_Titles" localSheetId="25">'KV_9.3.1.sz.mell'!$1:$6</definedName>
    <definedName name="_xlnm.Print_Titles" localSheetId="26">'KV_9.3.2.sz.mell'!$1:$6</definedName>
    <definedName name="_xlnm.Print_Titles" localSheetId="27">'KV_9.3.3.sz.mell'!$1:$6</definedName>
    <definedName name="_xlnm.Print_Titles" localSheetId="24">'KV_9.3.sz.mell'!$1:$6</definedName>
    <definedName name="_xlnm.Print_Titles" localSheetId="29">'KV_9.4.1.sz.mell'!$1:$6</definedName>
    <definedName name="_xlnm.Print_Titles" localSheetId="30">'KV_9.4.2.sz.mell'!$1:$6</definedName>
    <definedName name="_xlnm.Print_Titles" localSheetId="31">'KV_9.4.3.sz.mell'!$1:$6</definedName>
    <definedName name="_xlnm.Print_Titles" localSheetId="28">'KV_9.4.sz.mell'!$1:$6</definedName>
    <definedName name="_xlnm.Print_Titles" localSheetId="33">'KV_9.5.1.sz.mell'!$1:$6</definedName>
    <definedName name="_xlnm.Print_Titles" localSheetId="34">'KV_9.5.2.sz.mell'!$1:$6</definedName>
    <definedName name="_xlnm.Print_Titles" localSheetId="35">'KV_9.5.3.sz.mell'!$1:$6</definedName>
    <definedName name="_xlnm.Print_Titles" localSheetId="32">'KV_9.5.sz.mell'!$1:$6</definedName>
    <definedName name="_xlnm.Print_Titles" localSheetId="37">'KV_9.6.1.sz.mell'!$1:$6</definedName>
    <definedName name="_xlnm.Print_Titles" localSheetId="38">'KV_9.6.2.sz.mell'!$1:$6</definedName>
    <definedName name="_xlnm.Print_Titles" localSheetId="39">'KV_9.6.3.sz.mell'!$1:$6</definedName>
    <definedName name="_xlnm.Print_Titles" localSheetId="36">'KV_9.6.sz.mell'!$1:$6</definedName>
    <definedName name="_xlnm.Print_Titles" localSheetId="41">'KV_9.7.1.sz.mell'!$1:$6</definedName>
    <definedName name="_xlnm.Print_Titles" localSheetId="42">'KV_9.7.2.sz.mell'!$1:$6</definedName>
    <definedName name="_xlnm.Print_Titles" localSheetId="43">'KV_9.7.3.sz.mell'!$1:$6</definedName>
    <definedName name="_xlnm.Print_Titles" localSheetId="40">'KV_9.7.sz.mell'!$1:$6</definedName>
    <definedName name="_xlnm.Print_Titles" localSheetId="45">'KV_9.8.1.sz.mell'!$1:$6</definedName>
    <definedName name="_xlnm.Print_Titles" localSheetId="46">'KV_9.8.2.sz.mell'!$1:$6</definedName>
    <definedName name="_xlnm.Print_Titles" localSheetId="47">'KV_9.8.3.sz.mell'!$1:$6</definedName>
    <definedName name="_xlnm.Print_Titles" localSheetId="44">'KV_9.8.sz.mell'!$1:$6</definedName>
    <definedName name="_xlnm.Print_Titles" localSheetId="49">'KV_9.9.1.sz.mell'!$1:$6</definedName>
    <definedName name="_xlnm.Print_Titles" localSheetId="50">'KV_9.9.2.sz.mell'!$1:$6</definedName>
    <definedName name="_xlnm.Print_Titles" localSheetId="51">'KV_9.9.3.sz.mell'!$1:$6</definedName>
    <definedName name="_xlnm.Print_Titles" localSheetId="48">'KV_9.9.sz.mell'!$1:$6</definedName>
    <definedName name="_xlnm.Print_Area" localSheetId="3">'KV_1.1.sz.mell.'!$A$1:$C$164</definedName>
    <definedName name="_xlnm.Print_Area" localSheetId="4">'KV_1.2.sz.mell.'!$A$1:$C$164</definedName>
    <definedName name="_xlnm.Print_Area" localSheetId="5">'KV_1.3.sz.mell.'!$A$1:$C$164</definedName>
    <definedName name="_xlnm.Print_Area" localSheetId="6">'KV_1.4.sz.mell.'!$A$1:$C$164</definedName>
    <definedName name="_xlnm.Print_Area" localSheetId="65">'KV_1.sz.tájékoztató_t.'!$A$1:$E$150</definedName>
    <definedName name="_xlnm.Print_Area" localSheetId="71">'KV_7.sz.tájékoztató_t.'!$A$2:$E$40</definedName>
  </definedNames>
  <calcPr calcId="181029" fullCalcOnLoad="1"/>
</workbook>
</file>

<file path=xl/calcChain.xml><?xml version="1.0" encoding="utf-8"?>
<calcChain xmlns="http://schemas.openxmlformats.org/spreadsheetml/2006/main">
  <c r="D103" i="71" l="1"/>
  <c r="A98" i="71"/>
  <c r="D96" i="71"/>
  <c r="C96" i="71"/>
  <c r="B96" i="71"/>
  <c r="E95" i="71"/>
  <c r="E94" i="71"/>
  <c r="E93" i="71"/>
  <c r="E92" i="71"/>
  <c r="E91" i="71"/>
  <c r="D88" i="71"/>
  <c r="C88" i="71"/>
  <c r="B88" i="71"/>
  <c r="E87" i="71"/>
  <c r="E86" i="71"/>
  <c r="E85" i="71"/>
  <c r="E84" i="71"/>
  <c r="E83" i="71"/>
  <c r="E82" i="71"/>
  <c r="E81" i="71"/>
  <c r="E88" i="71"/>
  <c r="D76" i="71"/>
  <c r="C76" i="71"/>
  <c r="B76" i="71"/>
  <c r="E75" i="71"/>
  <c r="E74" i="71"/>
  <c r="E73" i="71"/>
  <c r="E72" i="71"/>
  <c r="E71" i="71"/>
  <c r="E76" i="71"/>
  <c r="E70" i="71"/>
  <c r="D69" i="71"/>
  <c r="D80" i="71"/>
  <c r="D90" i="71"/>
  <c r="D67" i="71"/>
  <c r="C67" i="71"/>
  <c r="B67" i="71"/>
  <c r="E66" i="71"/>
  <c r="E65" i="71"/>
  <c r="E64" i="71"/>
  <c r="E63" i="71"/>
  <c r="E62" i="71"/>
  <c r="E61" i="71"/>
  <c r="E60" i="71"/>
  <c r="E67" i="71"/>
  <c r="C69" i="71"/>
  <c r="C80" i="71"/>
  <c r="C90" i="71"/>
  <c r="B69" i="71"/>
  <c r="B80" i="71"/>
  <c r="B90" i="71"/>
  <c r="D58" i="71"/>
  <c r="D79" i="71"/>
  <c r="A53" i="71"/>
  <c r="C3" i="172"/>
  <c r="B1" i="172"/>
  <c r="D1" i="172"/>
  <c r="C26" i="172"/>
  <c r="C8" i="130"/>
  <c r="C96" i="130"/>
  <c r="B2" i="164"/>
  <c r="B2" i="165"/>
  <c r="B2" i="166"/>
  <c r="B2" i="167"/>
  <c r="B2" i="168"/>
  <c r="B2" i="169"/>
  <c r="B2" i="170"/>
  <c r="B2" i="171"/>
  <c r="B2" i="160"/>
  <c r="B2" i="161"/>
  <c r="B2" i="162"/>
  <c r="B2" i="163"/>
  <c r="B2" i="156"/>
  <c r="B2" i="157"/>
  <c r="B2" i="158"/>
  <c r="B2" i="159"/>
  <c r="B2" i="152"/>
  <c r="B2" i="153"/>
  <c r="B2" i="154"/>
  <c r="B2" i="155"/>
  <c r="B2" i="148"/>
  <c r="B2" i="149"/>
  <c r="B2" i="150"/>
  <c r="B2" i="151"/>
  <c r="B2" i="144"/>
  <c r="B2" i="145"/>
  <c r="B2" i="146"/>
  <c r="B2" i="147"/>
  <c r="B2" i="140"/>
  <c r="B2" i="141"/>
  <c r="B2" i="142"/>
  <c r="B2" i="143"/>
  <c r="C18" i="73"/>
  <c r="D6" i="76"/>
  <c r="B2" i="119"/>
  <c r="C51" i="149"/>
  <c r="B2" i="79"/>
  <c r="B2" i="89"/>
  <c r="B36" i="134"/>
  <c r="B35" i="134"/>
  <c r="B34" i="134"/>
  <c r="B33" i="134"/>
  <c r="B32" i="134"/>
  <c r="B31" i="134"/>
  <c r="B30" i="134"/>
  <c r="B29" i="134"/>
  <c r="B27" i="134"/>
  <c r="E1" i="128"/>
  <c r="D1" i="70"/>
  <c r="O1" i="24"/>
  <c r="D1" i="88"/>
  <c r="J1" i="66"/>
  <c r="E1" i="87"/>
  <c r="C1" i="171"/>
  <c r="C1" i="170"/>
  <c r="C1" i="169"/>
  <c r="C1" i="168"/>
  <c r="C1" i="167"/>
  <c r="C1" i="166"/>
  <c r="C1" i="165"/>
  <c r="C1" i="164"/>
  <c r="C1" i="163"/>
  <c r="C1" i="162"/>
  <c r="C1" i="161"/>
  <c r="C1" i="160"/>
  <c r="C1" i="159"/>
  <c r="C1" i="158"/>
  <c r="C1" i="157"/>
  <c r="C1" i="156"/>
  <c r="C1" i="155"/>
  <c r="C1" i="154"/>
  <c r="C1" i="153"/>
  <c r="C1" i="152"/>
  <c r="C1" i="151"/>
  <c r="C1" i="150"/>
  <c r="C1" i="149"/>
  <c r="C1" i="148"/>
  <c r="C1" i="147"/>
  <c r="C1" i="146"/>
  <c r="C1" i="145"/>
  <c r="C1" i="144"/>
  <c r="C1" i="143"/>
  <c r="C1" i="142"/>
  <c r="C1" i="141"/>
  <c r="C1" i="140"/>
  <c r="C1" i="139"/>
  <c r="C1" i="138"/>
  <c r="C1" i="137"/>
  <c r="C1" i="136"/>
  <c r="C1" i="127"/>
  <c r="C1" i="126"/>
  <c r="C1" i="125"/>
  <c r="C1" i="105"/>
  <c r="B2" i="105"/>
  <c r="B2" i="125"/>
  <c r="B2" i="126"/>
  <c r="B2" i="127"/>
  <c r="C1" i="124"/>
  <c r="B2" i="3"/>
  <c r="B28" i="134"/>
  <c r="A2" i="128"/>
  <c r="C6" i="128"/>
  <c r="C29" i="128"/>
  <c r="D6" i="128"/>
  <c r="D29" i="128"/>
  <c r="E6" i="128"/>
  <c r="E29" i="128"/>
  <c r="C11" i="128"/>
  <c r="C23" i="128"/>
  <c r="C25" i="128"/>
  <c r="D11" i="128"/>
  <c r="D23" i="128"/>
  <c r="D25" i="128"/>
  <c r="E11" i="128"/>
  <c r="E23" i="128"/>
  <c r="E25" i="128"/>
  <c r="C32" i="128"/>
  <c r="C36" i="128"/>
  <c r="C38" i="128"/>
  <c r="D32" i="128"/>
  <c r="D36" i="128"/>
  <c r="D38" i="128"/>
  <c r="E32" i="128"/>
  <c r="E36" i="128"/>
  <c r="E38" i="128"/>
  <c r="A2" i="70"/>
  <c r="D39" i="70"/>
  <c r="A2" i="24"/>
  <c r="O6" i="24"/>
  <c r="O7" i="24"/>
  <c r="O8" i="24"/>
  <c r="O9" i="24"/>
  <c r="O10" i="24"/>
  <c r="O11" i="24"/>
  <c r="O12" i="24"/>
  <c r="O13" i="24"/>
  <c r="O14" i="24"/>
  <c r="C15" i="24"/>
  <c r="D15" i="24"/>
  <c r="E15" i="24"/>
  <c r="F15" i="24"/>
  <c r="F27" i="24"/>
  <c r="G15" i="24"/>
  <c r="H15" i="24"/>
  <c r="I15" i="24"/>
  <c r="J15" i="24"/>
  <c r="K15" i="24"/>
  <c r="L15" i="24"/>
  <c r="M15" i="24"/>
  <c r="N15" i="24"/>
  <c r="N27" i="24"/>
  <c r="O17" i="24"/>
  <c r="O18" i="24"/>
  <c r="O19" i="24"/>
  <c r="O20" i="24"/>
  <c r="O21" i="24"/>
  <c r="O22" i="24"/>
  <c r="O23" i="24"/>
  <c r="O24" i="24"/>
  <c r="O25" i="24"/>
  <c r="C26" i="24"/>
  <c r="D26" i="24"/>
  <c r="E26" i="24"/>
  <c r="E27" i="24"/>
  <c r="F26" i="24"/>
  <c r="G26" i="24"/>
  <c r="H26" i="24"/>
  <c r="I26" i="24"/>
  <c r="I27" i="24"/>
  <c r="J26" i="24"/>
  <c r="K26" i="24"/>
  <c r="L26" i="24"/>
  <c r="M26" i="24"/>
  <c r="M27" i="24"/>
  <c r="N26" i="24"/>
  <c r="C32" i="88"/>
  <c r="D32" i="88"/>
  <c r="D3" i="66"/>
  <c r="E4" i="66"/>
  <c r="F4" i="66"/>
  <c r="G4" i="66"/>
  <c r="H4" i="66"/>
  <c r="D6" i="66"/>
  <c r="E6" i="66"/>
  <c r="F6" i="66"/>
  <c r="F18" i="66"/>
  <c r="G6" i="66"/>
  <c r="I6" i="66"/>
  <c r="I18" i="66"/>
  <c r="H6" i="66"/>
  <c r="I7" i="66"/>
  <c r="I8" i="66"/>
  <c r="D9" i="66"/>
  <c r="E9" i="66"/>
  <c r="F9" i="66"/>
  <c r="G9" i="66"/>
  <c r="I9" i="66"/>
  <c r="H9" i="66"/>
  <c r="I10" i="66"/>
  <c r="I11" i="66"/>
  <c r="D12" i="66"/>
  <c r="E12" i="66"/>
  <c r="F12" i="66"/>
  <c r="G12" i="66"/>
  <c r="H12" i="66"/>
  <c r="I13" i="66"/>
  <c r="D14" i="66"/>
  <c r="E14" i="66"/>
  <c r="F14" i="66"/>
  <c r="G14" i="66"/>
  <c r="H14" i="66"/>
  <c r="I15" i="66"/>
  <c r="D16" i="66"/>
  <c r="E16" i="66"/>
  <c r="F16" i="66"/>
  <c r="I16" i="66"/>
  <c r="G16" i="66"/>
  <c r="H16" i="66"/>
  <c r="I17" i="66"/>
  <c r="A2" i="87"/>
  <c r="C6" i="87"/>
  <c r="C94" i="87"/>
  <c r="D6" i="87"/>
  <c r="D94" i="87"/>
  <c r="C8" i="87"/>
  <c r="D8" i="87"/>
  <c r="E8" i="87"/>
  <c r="C15" i="87"/>
  <c r="D15" i="87"/>
  <c r="E15" i="87"/>
  <c r="C22" i="87"/>
  <c r="D22" i="87"/>
  <c r="E22" i="87"/>
  <c r="C29" i="87"/>
  <c r="D29" i="87"/>
  <c r="E29" i="87"/>
  <c r="C37" i="87"/>
  <c r="D37" i="87"/>
  <c r="E37" i="87"/>
  <c r="C49" i="87"/>
  <c r="D49" i="87"/>
  <c r="E49" i="87"/>
  <c r="C55" i="87"/>
  <c r="D55" i="87"/>
  <c r="E55" i="87"/>
  <c r="C60" i="87"/>
  <c r="D60" i="87"/>
  <c r="E60" i="87"/>
  <c r="C66" i="87"/>
  <c r="D66" i="87"/>
  <c r="E66" i="87"/>
  <c r="C70" i="87"/>
  <c r="D70" i="87"/>
  <c r="E70" i="87"/>
  <c r="C75" i="87"/>
  <c r="D75" i="87"/>
  <c r="E75" i="87"/>
  <c r="E89" i="87"/>
  <c r="C78" i="87"/>
  <c r="C89" i="87"/>
  <c r="D78" i="87"/>
  <c r="E78" i="87"/>
  <c r="C82" i="87"/>
  <c r="D82" i="87"/>
  <c r="E82" i="87"/>
  <c r="C96" i="87"/>
  <c r="D96" i="87"/>
  <c r="D131" i="87"/>
  <c r="D157" i="87"/>
  <c r="E96" i="87"/>
  <c r="C117" i="87"/>
  <c r="C131" i="87"/>
  <c r="D117" i="87"/>
  <c r="E117" i="87"/>
  <c r="C132" i="87"/>
  <c r="D132" i="87"/>
  <c r="E132" i="87"/>
  <c r="C136" i="87"/>
  <c r="C156" i="87"/>
  <c r="D136" i="87"/>
  <c r="E136" i="87"/>
  <c r="C143" i="87"/>
  <c r="D143" i="87"/>
  <c r="D156" i="87"/>
  <c r="E143" i="87"/>
  <c r="C148" i="87"/>
  <c r="D148" i="87"/>
  <c r="E148" i="87"/>
  <c r="G13" i="89"/>
  <c r="G14" i="89"/>
  <c r="G15" i="89"/>
  <c r="G16" i="89"/>
  <c r="G17" i="89"/>
  <c r="G18" i="89"/>
  <c r="C19" i="89"/>
  <c r="D19" i="89"/>
  <c r="E19" i="89"/>
  <c r="F19" i="89"/>
  <c r="A23" i="89"/>
  <c r="C8" i="171"/>
  <c r="C36" i="171"/>
  <c r="C20" i="171"/>
  <c r="C26" i="171"/>
  <c r="C30" i="171"/>
  <c r="C37" i="171"/>
  <c r="C45" i="171"/>
  <c r="C51" i="171"/>
  <c r="C8" i="170"/>
  <c r="C36" i="170"/>
  <c r="C41" i="170"/>
  <c r="C58" i="170"/>
  <c r="C20" i="170"/>
  <c r="C26" i="170"/>
  <c r="C30" i="170"/>
  <c r="C37" i="170"/>
  <c r="C45" i="170"/>
  <c r="C57" i="170"/>
  <c r="C51" i="170"/>
  <c r="C8" i="169"/>
  <c r="C36" i="169"/>
  <c r="C41" i="169"/>
  <c r="C58" i="169"/>
  <c r="C20" i="169"/>
  <c r="C26" i="169"/>
  <c r="C30" i="169"/>
  <c r="C37" i="169"/>
  <c r="C45" i="169"/>
  <c r="C57" i="169"/>
  <c r="C51" i="169"/>
  <c r="C8" i="168"/>
  <c r="C20" i="168"/>
  <c r="C26" i="168"/>
  <c r="C36" i="168"/>
  <c r="C41" i="168"/>
  <c r="C58" i="168"/>
  <c r="C30" i="168"/>
  <c r="C37" i="168"/>
  <c r="C45" i="168"/>
  <c r="C51" i="168"/>
  <c r="C57" i="168"/>
  <c r="C8" i="167"/>
  <c r="C20" i="167"/>
  <c r="C26" i="167"/>
  <c r="C30" i="167"/>
  <c r="C37" i="167"/>
  <c r="C45" i="167"/>
  <c r="C51" i="167"/>
  <c r="C8" i="166"/>
  <c r="C36" i="166"/>
  <c r="C41" i="166"/>
  <c r="C20" i="166"/>
  <c r="C26" i="166"/>
  <c r="C30" i="166"/>
  <c r="C37" i="166"/>
  <c r="C45" i="166"/>
  <c r="C57" i="166"/>
  <c r="C51" i="166"/>
  <c r="C8" i="165"/>
  <c r="C20" i="165"/>
  <c r="C26" i="165"/>
  <c r="C30" i="165"/>
  <c r="C37" i="165"/>
  <c r="C45" i="165"/>
  <c r="C51" i="165"/>
  <c r="C8" i="164"/>
  <c r="C20" i="164"/>
  <c r="C36" i="164"/>
  <c r="C41" i="164"/>
  <c r="C58" i="164"/>
  <c r="C26" i="164"/>
  <c r="C30" i="164"/>
  <c r="C37" i="164"/>
  <c r="C45" i="164"/>
  <c r="C51" i="164"/>
  <c r="C57" i="164"/>
  <c r="C8" i="163"/>
  <c r="C20" i="163"/>
  <c r="C36" i="163"/>
  <c r="C26" i="163"/>
  <c r="C30" i="163"/>
  <c r="C37" i="163"/>
  <c r="C45" i="163"/>
  <c r="C57" i="163"/>
  <c r="C51" i="163"/>
  <c r="C8" i="162"/>
  <c r="C36" i="162"/>
  <c r="C41" i="162"/>
  <c r="C58" i="162"/>
  <c r="C20" i="162"/>
  <c r="C26" i="162"/>
  <c r="C30" i="162"/>
  <c r="C37" i="162"/>
  <c r="C45" i="162"/>
  <c r="C57" i="162"/>
  <c r="C51" i="162"/>
  <c r="C8" i="161"/>
  <c r="C36" i="161"/>
  <c r="C41" i="161"/>
  <c r="C58" i="161"/>
  <c r="C20" i="161"/>
  <c r="C26" i="161"/>
  <c r="C30" i="161"/>
  <c r="C37" i="161"/>
  <c r="C45" i="161"/>
  <c r="C57" i="161"/>
  <c r="C51" i="161"/>
  <c r="C8" i="160"/>
  <c r="C20" i="160"/>
  <c r="C26" i="160"/>
  <c r="C30" i="160"/>
  <c r="C37" i="160"/>
  <c r="C45" i="160"/>
  <c r="C51" i="160"/>
  <c r="C57" i="160"/>
  <c r="C8" i="159"/>
  <c r="C20" i="159"/>
  <c r="C26" i="159"/>
  <c r="C30" i="159"/>
  <c r="C37" i="159"/>
  <c r="C45" i="159"/>
  <c r="C57" i="159"/>
  <c r="C51" i="159"/>
  <c r="C8" i="158"/>
  <c r="C20" i="158"/>
  <c r="C26" i="158"/>
  <c r="C30" i="158"/>
  <c r="C37" i="158"/>
  <c r="C45" i="158"/>
  <c r="C57" i="158"/>
  <c r="C51" i="158"/>
  <c r="C8" i="157"/>
  <c r="C20" i="157"/>
  <c r="C26" i="157"/>
  <c r="C30" i="157"/>
  <c r="C37" i="157"/>
  <c r="C45" i="157"/>
  <c r="C51" i="157"/>
  <c r="C8" i="156"/>
  <c r="C20" i="156"/>
  <c r="C26" i="156"/>
  <c r="C30" i="156"/>
  <c r="C37" i="156"/>
  <c r="C45" i="156"/>
  <c r="C57" i="156"/>
  <c r="C51" i="156"/>
  <c r="C8" i="155"/>
  <c r="C20" i="155"/>
  <c r="C26" i="155"/>
  <c r="C36" i="155"/>
  <c r="C41" i="155"/>
  <c r="C30" i="155"/>
  <c r="C37" i="155"/>
  <c r="C45" i="155"/>
  <c r="C51" i="155"/>
  <c r="C8" i="154"/>
  <c r="C20" i="154"/>
  <c r="C26" i="154"/>
  <c r="C30" i="154"/>
  <c r="C37" i="154"/>
  <c r="C45" i="154"/>
  <c r="C57" i="154"/>
  <c r="C51" i="154"/>
  <c r="C8" i="153"/>
  <c r="C20" i="153"/>
  <c r="C36" i="153"/>
  <c r="C26" i="153"/>
  <c r="C30" i="153"/>
  <c r="C41" i="153"/>
  <c r="C37" i="153"/>
  <c r="C45" i="153"/>
  <c r="C57" i="153"/>
  <c r="C51" i="153"/>
  <c r="C8" i="152"/>
  <c r="C20" i="152"/>
  <c r="C26" i="152"/>
  <c r="C30" i="152"/>
  <c r="C37" i="152"/>
  <c r="C45" i="152"/>
  <c r="C51" i="152"/>
  <c r="C57" i="152"/>
  <c r="C8" i="151"/>
  <c r="C20" i="151"/>
  <c r="C26" i="151"/>
  <c r="C30" i="151"/>
  <c r="C37" i="151"/>
  <c r="C45" i="151"/>
  <c r="C51" i="151"/>
  <c r="C8" i="150"/>
  <c r="C20" i="150"/>
  <c r="C26" i="150"/>
  <c r="C36" i="150"/>
  <c r="C30" i="150"/>
  <c r="C37" i="150"/>
  <c r="C45" i="150"/>
  <c r="C57" i="150"/>
  <c r="C51" i="150"/>
  <c r="C8" i="149"/>
  <c r="C36" i="149"/>
  <c r="C41" i="149"/>
  <c r="C58" i="149"/>
  <c r="C20" i="149"/>
  <c r="C26" i="149"/>
  <c r="C30" i="149"/>
  <c r="C37" i="149"/>
  <c r="C45" i="149"/>
  <c r="C57" i="149"/>
  <c r="C8" i="148"/>
  <c r="C20" i="148"/>
  <c r="C26" i="148"/>
  <c r="C30" i="148"/>
  <c r="C37" i="148"/>
  <c r="C45" i="148"/>
  <c r="C57" i="148"/>
  <c r="C51" i="148"/>
  <c r="C8" i="147"/>
  <c r="C20" i="147"/>
  <c r="C26" i="147"/>
  <c r="C30" i="147"/>
  <c r="C37" i="147"/>
  <c r="C45" i="147"/>
  <c r="C57" i="147"/>
  <c r="C51" i="147"/>
  <c r="C8" i="146"/>
  <c r="C20" i="146"/>
  <c r="C26" i="146"/>
  <c r="C30" i="146"/>
  <c r="C37" i="146"/>
  <c r="C45" i="146"/>
  <c r="C57" i="146"/>
  <c r="C51" i="146"/>
  <c r="C8" i="145"/>
  <c r="C20" i="145"/>
  <c r="C26" i="145"/>
  <c r="C30" i="145"/>
  <c r="C37" i="145"/>
  <c r="C45" i="145"/>
  <c r="C57" i="145"/>
  <c r="C51" i="145"/>
  <c r="C8" i="144"/>
  <c r="C20" i="144"/>
  <c r="C26" i="144"/>
  <c r="C36" i="144"/>
  <c r="C41" i="144"/>
  <c r="C30" i="144"/>
  <c r="C37" i="144"/>
  <c r="C45" i="144"/>
  <c r="C51" i="144"/>
  <c r="C8" i="143"/>
  <c r="C36" i="143"/>
  <c r="C41" i="143"/>
  <c r="C58" i="143"/>
  <c r="C20" i="143"/>
  <c r="C26" i="143"/>
  <c r="C30" i="143"/>
  <c r="C37" i="143"/>
  <c r="C45" i="143"/>
  <c r="C51" i="143"/>
  <c r="C8" i="142"/>
  <c r="C20" i="142"/>
  <c r="C36" i="142"/>
  <c r="C41" i="142"/>
  <c r="C26" i="142"/>
  <c r="C30" i="142"/>
  <c r="C37" i="142"/>
  <c r="C45" i="142"/>
  <c r="C57" i="142"/>
  <c r="C51" i="142"/>
  <c r="C8" i="141"/>
  <c r="C20" i="141"/>
  <c r="C26" i="141"/>
  <c r="C36" i="141"/>
  <c r="C41" i="141"/>
  <c r="C58" i="141"/>
  <c r="C30" i="141"/>
  <c r="C37" i="141"/>
  <c r="C45" i="141"/>
  <c r="C57" i="141"/>
  <c r="C51" i="141"/>
  <c r="C8" i="140"/>
  <c r="C36" i="140"/>
  <c r="C41" i="140"/>
  <c r="C58" i="140"/>
  <c r="C20" i="140"/>
  <c r="C26" i="140"/>
  <c r="C30" i="140"/>
  <c r="C37" i="140"/>
  <c r="C45" i="140"/>
  <c r="C51" i="140"/>
  <c r="C57" i="140"/>
  <c r="C8" i="139"/>
  <c r="C20" i="139"/>
  <c r="C26" i="139"/>
  <c r="C30" i="139"/>
  <c r="C37" i="139"/>
  <c r="C45" i="139"/>
  <c r="C51" i="139"/>
  <c r="C57" i="139"/>
  <c r="C8" i="138"/>
  <c r="C20" i="138"/>
  <c r="C26" i="138"/>
  <c r="C30" i="138"/>
  <c r="C37" i="138"/>
  <c r="C45" i="138"/>
  <c r="C57" i="138"/>
  <c r="C51" i="138"/>
  <c r="C8" i="137"/>
  <c r="C36" i="137"/>
  <c r="C20" i="137"/>
  <c r="C26" i="137"/>
  <c r="C30" i="137"/>
  <c r="C37" i="137"/>
  <c r="C45" i="137"/>
  <c r="C57" i="137"/>
  <c r="C51" i="137"/>
  <c r="B2" i="136"/>
  <c r="B2" i="137"/>
  <c r="B2" i="138"/>
  <c r="B2" i="139"/>
  <c r="C8" i="136"/>
  <c r="C36" i="136"/>
  <c r="C20" i="136"/>
  <c r="C26" i="136"/>
  <c r="C30" i="136"/>
  <c r="C37" i="136"/>
  <c r="C45" i="136"/>
  <c r="C51" i="136"/>
  <c r="C8" i="127"/>
  <c r="C20" i="127"/>
  <c r="C26" i="127"/>
  <c r="C30" i="127"/>
  <c r="C37" i="127"/>
  <c r="C45" i="127"/>
  <c r="C57" i="127"/>
  <c r="C51" i="127"/>
  <c r="C8" i="126"/>
  <c r="C20" i="126"/>
  <c r="C26" i="126"/>
  <c r="C30" i="126"/>
  <c r="C37" i="126"/>
  <c r="C45" i="126"/>
  <c r="C57" i="126"/>
  <c r="C51" i="126"/>
  <c r="C8" i="125"/>
  <c r="C20" i="125"/>
  <c r="C26" i="125"/>
  <c r="C30" i="125"/>
  <c r="C37" i="125"/>
  <c r="C45" i="125"/>
  <c r="C57" i="125"/>
  <c r="C51" i="125"/>
  <c r="C8" i="105"/>
  <c r="C20" i="105"/>
  <c r="C36" i="105"/>
  <c r="C41" i="105"/>
  <c r="C26" i="105"/>
  <c r="C30" i="105"/>
  <c r="C37" i="105"/>
  <c r="C45" i="105"/>
  <c r="C57" i="105"/>
  <c r="C51" i="105"/>
  <c r="B2" i="124"/>
  <c r="C8" i="124"/>
  <c r="C37" i="124"/>
  <c r="C20" i="124"/>
  <c r="C26" i="124"/>
  <c r="C31" i="124"/>
  <c r="C38" i="124"/>
  <c r="C46" i="124"/>
  <c r="C58" i="124"/>
  <c r="C52" i="124"/>
  <c r="B2" i="123"/>
  <c r="C8" i="123"/>
  <c r="C20" i="123"/>
  <c r="C26" i="123"/>
  <c r="C31" i="123"/>
  <c r="C38" i="123"/>
  <c r="C46" i="123"/>
  <c r="C58" i="123"/>
  <c r="C52" i="123"/>
  <c r="B2" i="122"/>
  <c r="C8" i="122"/>
  <c r="C37" i="122"/>
  <c r="C20" i="122"/>
  <c r="C26" i="122"/>
  <c r="C42" i="122"/>
  <c r="C59" i="122"/>
  <c r="C31" i="122"/>
  <c r="C38" i="122"/>
  <c r="C46" i="122"/>
  <c r="C58" i="122"/>
  <c r="C52" i="122"/>
  <c r="C8" i="79"/>
  <c r="C20" i="79"/>
  <c r="C26" i="79"/>
  <c r="C31" i="79"/>
  <c r="C38" i="79"/>
  <c r="C46" i="79"/>
  <c r="C52" i="79"/>
  <c r="B2" i="121"/>
  <c r="C8" i="121"/>
  <c r="C15" i="121"/>
  <c r="C22" i="121"/>
  <c r="C29" i="121"/>
  <c r="C37" i="121"/>
  <c r="C49" i="121"/>
  <c r="C55" i="121"/>
  <c r="C60" i="121"/>
  <c r="C66" i="121"/>
  <c r="C70" i="121"/>
  <c r="C75" i="121"/>
  <c r="C78" i="121"/>
  <c r="C82" i="121"/>
  <c r="C93" i="121"/>
  <c r="C128" i="121"/>
  <c r="C114" i="121"/>
  <c r="C129" i="121"/>
  <c r="C133" i="121"/>
  <c r="C154" i="121"/>
  <c r="C140" i="121"/>
  <c r="C146" i="121"/>
  <c r="B2" i="120"/>
  <c r="C8" i="120"/>
  <c r="C65" i="120"/>
  <c r="C15" i="120"/>
  <c r="C22" i="120"/>
  <c r="C29" i="120"/>
  <c r="C37" i="120"/>
  <c r="C49" i="120"/>
  <c r="C55" i="120"/>
  <c r="C60" i="120"/>
  <c r="C66" i="120"/>
  <c r="C70" i="120"/>
  <c r="C75" i="120"/>
  <c r="C89" i="120"/>
  <c r="C78" i="120"/>
  <c r="C82" i="120"/>
  <c r="C93" i="120"/>
  <c r="C128" i="120"/>
  <c r="C114" i="120"/>
  <c r="C129" i="120"/>
  <c r="C133" i="120"/>
  <c r="C154" i="120"/>
  <c r="C140" i="120"/>
  <c r="C146" i="120"/>
  <c r="C8" i="119"/>
  <c r="C15" i="119"/>
  <c r="C22" i="119"/>
  <c r="C29" i="119"/>
  <c r="C37" i="119"/>
  <c r="C49" i="119"/>
  <c r="C55" i="119"/>
  <c r="C60" i="119"/>
  <c r="C66" i="119"/>
  <c r="C70" i="119"/>
  <c r="C75" i="119"/>
  <c r="C78" i="119"/>
  <c r="C82" i="119"/>
  <c r="C93" i="119"/>
  <c r="C114" i="119"/>
  <c r="C129" i="119"/>
  <c r="C133" i="119"/>
  <c r="C140" i="119"/>
  <c r="C146" i="119"/>
  <c r="C8" i="3"/>
  <c r="C15" i="3"/>
  <c r="C22" i="3"/>
  <c r="C29" i="3"/>
  <c r="C37" i="3"/>
  <c r="C49" i="3"/>
  <c r="C55" i="3"/>
  <c r="C60" i="3"/>
  <c r="C66" i="3"/>
  <c r="C70" i="3"/>
  <c r="C75" i="3"/>
  <c r="C89" i="3"/>
  <c r="C78" i="3"/>
  <c r="C82" i="3"/>
  <c r="C93" i="3"/>
  <c r="C114" i="3"/>
  <c r="C129" i="3"/>
  <c r="C133" i="3"/>
  <c r="C140" i="3"/>
  <c r="C146" i="3"/>
  <c r="B7" i="71"/>
  <c r="B17" i="71"/>
  <c r="B28" i="71"/>
  <c r="B38" i="71"/>
  <c r="C7" i="71"/>
  <c r="C17" i="71"/>
  <c r="C28" i="71"/>
  <c r="C38" i="71"/>
  <c r="D7" i="71"/>
  <c r="D17" i="71"/>
  <c r="D28" i="71"/>
  <c r="D38" i="71"/>
  <c r="E8" i="71"/>
  <c r="E9" i="71"/>
  <c r="E10" i="71"/>
  <c r="E11" i="71"/>
  <c r="E12" i="71"/>
  <c r="E13" i="71"/>
  <c r="E14" i="71"/>
  <c r="B15" i="71"/>
  <c r="C15" i="71"/>
  <c r="D15" i="71"/>
  <c r="E18" i="71"/>
  <c r="E19" i="71"/>
  <c r="E20" i="71"/>
  <c r="E21" i="71"/>
  <c r="E22" i="71"/>
  <c r="E23" i="71"/>
  <c r="B24" i="71"/>
  <c r="C24" i="71"/>
  <c r="D24" i="71"/>
  <c r="E29" i="71"/>
  <c r="E30" i="71"/>
  <c r="E31" i="71"/>
  <c r="E32" i="71"/>
  <c r="E33" i="71"/>
  <c r="E34" i="71"/>
  <c r="E35" i="71"/>
  <c r="B36" i="71"/>
  <c r="C36" i="71"/>
  <c r="D36" i="71"/>
  <c r="E39" i="71"/>
  <c r="E40" i="71"/>
  <c r="E41" i="71"/>
  <c r="E42" i="71"/>
  <c r="E43" i="71"/>
  <c r="E44" i="71"/>
  <c r="B44" i="71"/>
  <c r="C44" i="71"/>
  <c r="D44" i="71"/>
  <c r="A46" i="71"/>
  <c r="D51" i="71"/>
  <c r="F6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F24" i="64"/>
  <c r="B25" i="64"/>
  <c r="D25" i="64"/>
  <c r="E25" i="64"/>
  <c r="D6" i="63"/>
  <c r="D6" i="64"/>
  <c r="F6" i="63"/>
  <c r="F8" i="63"/>
  <c r="F9" i="63"/>
  <c r="F24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F23" i="63"/>
  <c r="B24" i="63"/>
  <c r="D24" i="63"/>
  <c r="E24" i="63"/>
  <c r="C11" i="78"/>
  <c r="C14" i="77"/>
  <c r="C7" i="62"/>
  <c r="D7" i="62"/>
  <c r="E7" i="62"/>
  <c r="F9" i="62"/>
  <c r="F10" i="62"/>
  <c r="F11" i="62"/>
  <c r="F12" i="62"/>
  <c r="F13" i="62"/>
  <c r="C14" i="62"/>
  <c r="D14" i="62"/>
  <c r="E14" i="62"/>
  <c r="A4" i="76"/>
  <c r="E2" i="61"/>
  <c r="C5" i="77"/>
  <c r="C5" i="78"/>
  <c r="F5" i="63"/>
  <c r="F5" i="64"/>
  <c r="D6" i="71"/>
  <c r="D27" i="71"/>
  <c r="C4" i="3"/>
  <c r="C4" i="119"/>
  <c r="C4" i="120"/>
  <c r="C4" i="121"/>
  <c r="C4" i="79"/>
  <c r="C4" i="122"/>
  <c r="C4" i="123"/>
  <c r="C4" i="124"/>
  <c r="C17" i="61"/>
  <c r="E17" i="61"/>
  <c r="E32" i="61"/>
  <c r="C18" i="61"/>
  <c r="C30" i="61"/>
  <c r="C31" i="61"/>
  <c r="C24" i="61"/>
  <c r="E30" i="61"/>
  <c r="E2" i="73"/>
  <c r="E18" i="73"/>
  <c r="D13" i="76"/>
  <c r="E13" i="76"/>
  <c r="C19" i="73"/>
  <c r="C29" i="73"/>
  <c r="C24" i="73"/>
  <c r="E29" i="73"/>
  <c r="D14" i="76"/>
  <c r="B2" i="132"/>
  <c r="C7" i="132"/>
  <c r="C95" i="132"/>
  <c r="C162" i="132"/>
  <c r="C8" i="132"/>
  <c r="C96" i="132"/>
  <c r="C10" i="132"/>
  <c r="C17" i="132"/>
  <c r="C24" i="132"/>
  <c r="C31" i="132"/>
  <c r="C39" i="132"/>
  <c r="C51" i="132"/>
  <c r="C57" i="132"/>
  <c r="C62" i="132"/>
  <c r="C68" i="132"/>
  <c r="C91" i="132"/>
  <c r="C72" i="132"/>
  <c r="C77" i="132"/>
  <c r="C80" i="132"/>
  <c r="C84" i="132"/>
  <c r="C98" i="132"/>
  <c r="C133" i="132"/>
  <c r="C119" i="132"/>
  <c r="C134" i="132"/>
  <c r="C138" i="132"/>
  <c r="C145" i="132"/>
  <c r="C150" i="132"/>
  <c r="B2" i="131"/>
  <c r="C7" i="131"/>
  <c r="C95" i="131"/>
  <c r="C162" i="131"/>
  <c r="C8" i="131"/>
  <c r="C96" i="131"/>
  <c r="C10" i="131"/>
  <c r="C17" i="131"/>
  <c r="C24" i="131"/>
  <c r="C31" i="131"/>
  <c r="C39" i="131"/>
  <c r="C51" i="131"/>
  <c r="C57" i="131"/>
  <c r="C62" i="131"/>
  <c r="C67" i="131"/>
  <c r="C68" i="131"/>
  <c r="C72" i="131"/>
  <c r="C91" i="131"/>
  <c r="C164" i="131"/>
  <c r="C77" i="131"/>
  <c r="C80" i="131"/>
  <c r="C84" i="131"/>
  <c r="C98" i="131"/>
  <c r="C133" i="131"/>
  <c r="C159" i="131"/>
  <c r="C119" i="131"/>
  <c r="C134" i="131"/>
  <c r="C158" i="131"/>
  <c r="C138" i="131"/>
  <c r="C145" i="131"/>
  <c r="C150" i="131"/>
  <c r="B2" i="130"/>
  <c r="C7" i="130"/>
  <c r="C95" i="130"/>
  <c r="C162" i="130"/>
  <c r="C10" i="130"/>
  <c r="C17" i="130"/>
  <c r="C24" i="130"/>
  <c r="C31" i="130"/>
  <c r="C39" i="130"/>
  <c r="C51" i="130"/>
  <c r="C57" i="130"/>
  <c r="C62" i="130"/>
  <c r="C68" i="130"/>
  <c r="C72" i="130"/>
  <c r="C77" i="130"/>
  <c r="C80" i="130"/>
  <c r="C84" i="130"/>
  <c r="C98" i="130"/>
  <c r="C119" i="130"/>
  <c r="C134" i="130"/>
  <c r="C138" i="130"/>
  <c r="C145" i="130"/>
  <c r="C158" i="130"/>
  <c r="C150" i="130"/>
  <c r="B2" i="1"/>
  <c r="C8" i="1"/>
  <c r="C17" i="1"/>
  <c r="C24" i="1"/>
  <c r="C31" i="1"/>
  <c r="C39" i="1"/>
  <c r="C51" i="1"/>
  <c r="C57" i="1"/>
  <c r="C62" i="1"/>
  <c r="C68" i="1"/>
  <c r="C72" i="1"/>
  <c r="C77" i="1"/>
  <c r="C80" i="1"/>
  <c r="C84" i="1"/>
  <c r="C95" i="1"/>
  <c r="C162" i="1"/>
  <c r="C98" i="1"/>
  <c r="C119" i="1"/>
  <c r="C134" i="1"/>
  <c r="C138" i="1"/>
  <c r="C158" i="1"/>
  <c r="C145" i="1"/>
  <c r="C150" i="1"/>
  <c r="A12" i="75"/>
  <c r="A11" i="76"/>
  <c r="C10" i="1"/>
  <c r="E6" i="87"/>
  <c r="E94" i="87"/>
  <c r="H18" i="66"/>
  <c r="L27" i="24"/>
  <c r="C57" i="136"/>
  <c r="C41" i="171"/>
  <c r="E6" i="63"/>
  <c r="E6" i="64"/>
  <c r="C36" i="154"/>
  <c r="C41" i="154"/>
  <c r="C58" i="154"/>
  <c r="C58" i="166"/>
  <c r="E5" i="62"/>
  <c r="C57" i="157"/>
  <c r="E15" i="71"/>
  <c r="C89" i="121"/>
  <c r="C36" i="151"/>
  <c r="C41" i="151"/>
  <c r="B14" i="76"/>
  <c r="E14" i="76"/>
  <c r="I12" i="66"/>
  <c r="C36" i="139"/>
  <c r="C41" i="139"/>
  <c r="C58" i="139"/>
  <c r="C36" i="145"/>
  <c r="C41" i="145"/>
  <c r="C58" i="145"/>
  <c r="C57" i="155"/>
  <c r="C58" i="155"/>
  <c r="C36" i="160"/>
  <c r="C41" i="160"/>
  <c r="C58" i="160"/>
  <c r="C36" i="165"/>
  <c r="C41" i="165"/>
  <c r="C58" i="165"/>
  <c r="G19" i="89"/>
  <c r="E156" i="87"/>
  <c r="C90" i="120"/>
  <c r="I14" i="66"/>
  <c r="C36" i="127"/>
  <c r="C41" i="127"/>
  <c r="C58" i="127"/>
  <c r="C36" i="158"/>
  <c r="C41" i="158"/>
  <c r="C58" i="158"/>
  <c r="C96" i="1"/>
  <c r="C6" i="77"/>
  <c r="C4" i="73"/>
  <c r="F14" i="62"/>
  <c r="C155" i="120"/>
  <c r="C156" i="120"/>
  <c r="C37" i="123"/>
  <c r="C42" i="123"/>
  <c r="C59" i="123"/>
  <c r="C36" i="138"/>
  <c r="C41" i="138"/>
  <c r="C58" i="138"/>
  <c r="C57" i="143"/>
  <c r="C57" i="144"/>
  <c r="C58" i="144"/>
  <c r="C36" i="147"/>
  <c r="C41" i="147"/>
  <c r="C58" i="147"/>
  <c r="C36" i="148"/>
  <c r="C41" i="148"/>
  <c r="C58" i="148"/>
  <c r="C57" i="165"/>
  <c r="C57" i="171"/>
  <c r="C58" i="171"/>
  <c r="E18" i="66"/>
  <c r="G18" i="66"/>
  <c r="E4" i="61"/>
  <c r="E4" i="73"/>
  <c r="C4" i="61"/>
  <c r="C133" i="1"/>
  <c r="B13" i="76"/>
  <c r="C159" i="1"/>
  <c r="B15" i="76"/>
  <c r="D89" i="87"/>
  <c r="D65" i="87"/>
  <c r="D90" i="87"/>
  <c r="E131" i="87"/>
  <c r="E157" i="87"/>
  <c r="H27" i="24"/>
  <c r="D27" i="24"/>
  <c r="K27" i="24"/>
  <c r="G27" i="24"/>
  <c r="C27" i="24"/>
  <c r="J27" i="24"/>
  <c r="E39" i="128"/>
  <c r="C41" i="136"/>
  <c r="C58" i="136"/>
  <c r="C36" i="125"/>
  <c r="C41" i="125"/>
  <c r="C58" i="125"/>
  <c r="C58" i="105"/>
  <c r="C42" i="124"/>
  <c r="C59" i="124"/>
  <c r="C128" i="119"/>
  <c r="C89" i="119"/>
  <c r="C65" i="119"/>
  <c r="C37" i="79"/>
  <c r="C42" i="79"/>
  <c r="C154" i="3"/>
  <c r="C128" i="3"/>
  <c r="E96" i="71"/>
  <c r="E24" i="71"/>
  <c r="F25" i="64"/>
  <c r="C32" i="61"/>
  <c r="E31" i="61"/>
  <c r="C33" i="61"/>
  <c r="E33" i="61"/>
  <c r="E30" i="73"/>
  <c r="D15" i="76"/>
  <c r="E15" i="76"/>
  <c r="C31" i="73"/>
  <c r="E31" i="73"/>
  <c r="C67" i="1"/>
  <c r="C163" i="1"/>
  <c r="B6" i="76"/>
  <c r="E6" i="76"/>
  <c r="C92" i="131"/>
  <c r="C160" i="131"/>
  <c r="C163" i="131"/>
  <c r="C4" i="144"/>
  <c r="C4" i="145"/>
  <c r="C4" i="146"/>
  <c r="C4" i="147"/>
  <c r="C4" i="168"/>
  <c r="C4" i="169"/>
  <c r="C4" i="170"/>
  <c r="C4" i="171"/>
  <c r="C4" i="160"/>
  <c r="C4" i="161"/>
  <c r="C4" i="162"/>
  <c r="C4" i="163"/>
  <c r="C4" i="148"/>
  <c r="C4" i="149"/>
  <c r="C4" i="150"/>
  <c r="C4" i="151"/>
  <c r="C4" i="136"/>
  <c r="C4" i="137"/>
  <c r="C4" i="138"/>
  <c r="C4" i="139"/>
  <c r="C4" i="164"/>
  <c r="C4" i="165"/>
  <c r="C4" i="166"/>
  <c r="C4" i="167"/>
  <c r="C4" i="156"/>
  <c r="C4" i="157"/>
  <c r="C4" i="158"/>
  <c r="C4" i="159"/>
  <c r="C4" i="152"/>
  <c r="C4" i="153"/>
  <c r="C4" i="154"/>
  <c r="C4" i="155"/>
  <c r="C4" i="140"/>
  <c r="C4" i="141"/>
  <c r="C4" i="142"/>
  <c r="C4" i="143"/>
  <c r="C4" i="105"/>
  <c r="C4" i="125"/>
  <c r="C4" i="126"/>
  <c r="C4" i="127"/>
  <c r="G11" i="89"/>
  <c r="E5" i="87"/>
  <c r="C58" i="151"/>
  <c r="D7" i="76"/>
  <c r="C30" i="73"/>
  <c r="C155" i="119"/>
  <c r="C155" i="121"/>
  <c r="C65" i="121"/>
  <c r="C90" i="121"/>
  <c r="C156" i="121"/>
  <c r="C58" i="79"/>
  <c r="C41" i="137"/>
  <c r="C58" i="137"/>
  <c r="C58" i="142"/>
  <c r="C36" i="146"/>
  <c r="C41" i="146"/>
  <c r="C58" i="146"/>
  <c r="C41" i="150"/>
  <c r="C58" i="150"/>
  <c r="C36" i="156"/>
  <c r="C41" i="156"/>
  <c r="C58" i="156"/>
  <c r="C36" i="157"/>
  <c r="C41" i="157"/>
  <c r="C58" i="157"/>
  <c r="C36" i="159"/>
  <c r="C41" i="159"/>
  <c r="C58" i="159"/>
  <c r="C57" i="167"/>
  <c r="C36" i="167"/>
  <c r="C41" i="167"/>
  <c r="C58" i="167"/>
  <c r="E65" i="87"/>
  <c r="E90" i="87"/>
  <c r="C65" i="87"/>
  <c r="C90" i="87"/>
  <c r="O26" i="24"/>
  <c r="C39" i="128"/>
  <c r="C91" i="1"/>
  <c r="C133" i="130"/>
  <c r="C159" i="130"/>
  <c r="C158" i="132"/>
  <c r="C159" i="132"/>
  <c r="C67" i="132"/>
  <c r="C154" i="119"/>
  <c r="C36" i="126"/>
  <c r="C41" i="126"/>
  <c r="C58" i="126"/>
  <c r="C57" i="151"/>
  <c r="C36" i="152"/>
  <c r="C41" i="152"/>
  <c r="C58" i="152"/>
  <c r="C41" i="163"/>
  <c r="C58" i="163"/>
  <c r="D39" i="128"/>
  <c r="C91" i="130"/>
  <c r="C164" i="130"/>
  <c r="C67" i="130"/>
  <c r="E36" i="71"/>
  <c r="C65" i="3"/>
  <c r="C90" i="3"/>
  <c r="C58" i="153"/>
  <c r="C157" i="87"/>
  <c r="D18" i="66"/>
  <c r="O15" i="24"/>
  <c r="E158" i="87"/>
  <c r="O27" i="24"/>
  <c r="C90" i="119"/>
  <c r="C156" i="119"/>
  <c r="C59" i="79"/>
  <c r="C155" i="3"/>
  <c r="C156" i="3"/>
  <c r="C92" i="130"/>
  <c r="C160" i="130"/>
  <c r="C163" i="130"/>
  <c r="C92" i="132"/>
  <c r="C160" i="132"/>
  <c r="C163" i="132"/>
  <c r="C32" i="73"/>
  <c r="E32" i="73"/>
  <c r="D8" i="76"/>
  <c r="C164" i="132"/>
  <c r="B7" i="76"/>
  <c r="E7" i="76"/>
  <c r="C164" i="1"/>
  <c r="I2" i="66"/>
  <c r="D4" i="88"/>
  <c r="O3" i="24"/>
  <c r="E93" i="87"/>
  <c r="C92" i="1"/>
  <c r="E5" i="128"/>
  <c r="E28" i="128"/>
  <c r="C4" i="70"/>
  <c r="B8" i="76"/>
  <c r="E8" i="76"/>
  <c r="C160" i="1"/>
  <c r="C21" i="134"/>
  <c r="C8" i="134"/>
  <c r="C26" i="134"/>
  <c r="C7" i="134"/>
  <c r="C43" i="134"/>
  <c r="C33" i="134"/>
  <c r="C10" i="134"/>
  <c r="C13" i="134"/>
  <c r="C9" i="134"/>
  <c r="C40" i="134"/>
  <c r="C41" i="134"/>
  <c r="C42" i="134"/>
  <c r="C19" i="134"/>
  <c r="C12" i="134"/>
  <c r="C17" i="134"/>
  <c r="C35" i="134"/>
  <c r="C23" i="134"/>
  <c r="C16" i="134"/>
  <c r="C24" i="134"/>
  <c r="C20" i="134"/>
  <c r="C31" i="134"/>
  <c r="C44" i="134"/>
  <c r="C18" i="134"/>
  <c r="C28" i="134"/>
  <c r="C29" i="134"/>
  <c r="C39" i="134"/>
  <c r="C30" i="134"/>
  <c r="C32" i="134"/>
  <c r="C37" i="134"/>
  <c r="C38" i="134"/>
  <c r="C36" i="134"/>
  <c r="C22" i="134"/>
  <c r="C11" i="134"/>
  <c r="C34" i="134"/>
  <c r="C27" i="134"/>
  <c r="C25" i="134"/>
  <c r="C14" i="134"/>
  <c r="C15" i="134"/>
</calcChain>
</file>

<file path=xl/sharedStrings.xml><?xml version="1.0" encoding="utf-8"?>
<sst xmlns="http://schemas.openxmlformats.org/spreadsheetml/2006/main" count="8318" uniqueCount="756">
  <si>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</si>
  <si>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</si>
  <si>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</si>
  <si>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</si>
  <si>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</si>
  <si>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</si>
  <si>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</si>
  <si>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</si>
  <si>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</si>
  <si>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</si>
  <si>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</si>
  <si>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</si>
  <si>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</si>
  <si>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</si>
  <si>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</si>
  <si>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</si>
  <si>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</si>
  <si>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</si>
  <si>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</si>
  <si>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</si>
  <si>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</si>
  <si>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</si>
  <si>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</si>
  <si>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</si>
  <si>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</si>
  <si>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</si>
  <si>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</si>
  <si>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</si>
  <si>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</si>
  <si>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</si>
  <si>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</si>
  <si>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</si>
  <si>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</si>
  <si>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</si>
  <si>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</si>
  <si>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</si>
  <si>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</si>
  <si>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</si>
  <si>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</si>
  <si>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</si>
  <si>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</si>
  <si>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</si>
  <si>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</si>
  <si>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</si>
  <si>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</si>
  <si>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</si>
  <si>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</si>
  <si>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</si>
  <si>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</si>
  <si>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</si>
  <si>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</si>
  <si>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</si>
  <si>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</si>
  <si>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</si>
  <si>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</si>
  <si>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</si>
  <si>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</si>
  <si>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</si>
  <si>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</si>
  <si>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</si>
  <si>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</si>
  <si>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</si>
  <si>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</si>
  <si>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</si>
  <si>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</si>
  <si>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</si>
  <si>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</si>
  <si>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</si>
  <si>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</si>
  <si>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</si>
  <si>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</si>
  <si>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</si>
  <si>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</si>
  <si>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</si>
  <si>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</si>
  <si>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</si>
  <si>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</si>
  <si>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</si>
  <si>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</si>
  <si>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</si>
  <si>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</si>
  <si>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</si>
  <si>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</si>
  <si>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</si>
  <si>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</si>
  <si>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</si>
  <si>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</si>
  <si>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</si>
  <si>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</si>
  <si>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</si>
  <si>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</si>
  <si>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</si>
  <si>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</si>
  <si>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</si>
  <si>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</si>
  <si>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</si>
  <si>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</si>
  <si>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</si>
  <si>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</si>
  <si>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</si>
  <si>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</si>
  <si>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</si>
  <si>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</si>
  <si>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</si>
  <si>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</si>
  <si>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</si>
  <si>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</si>
  <si>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</si>
  <si>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</si>
  <si>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</si>
  <si>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</si>
  <si>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</si>
  <si>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</si>
  <si>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</si>
  <si>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</si>
  <si>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</si>
  <si>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</si>
  <si>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</si>
  <si>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</si>
  <si>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</si>
  <si>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</si>
  <si>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</si>
  <si>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</si>
  <si>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</si>
  <si>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</si>
  <si>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</si>
  <si>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</si>
  <si>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</si>
  <si>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</si>
  <si>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</si>
  <si>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</si>
  <si>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</si>
  <si>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</si>
  <si>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</si>
  <si>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</si>
  <si>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</si>
  <si>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</si>
  <si>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</si>
  <si>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</si>
  <si>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</si>
  <si>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</si>
  <si>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</si>
  <si>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</si>
  <si>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</si>
  <si>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</si>
  <si>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</si>
  <si>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</si>
  <si>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</si>
  <si>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</si>
  <si>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</si>
  <si>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</si>
  <si>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</si>
  <si>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</si>
  <si>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</si>
  <si>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</si>
  <si>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</si>
  <si>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</si>
  <si>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</si>
  <si>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</si>
  <si>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</si>
  <si>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</si>
  <si>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</si>
  <si>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</si>
  <si>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</si>
  <si>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</si>
  <si>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</si>
  <si>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</si>
  <si>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</si>
  <si>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</si>
  <si>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</si>
  <si>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</si>
  <si>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</si>
  <si>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</si>
  <si>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</si>
  <si>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</si>
  <si>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</si>
  <si>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</si>
  <si>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</si>
  <si>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</si>
  <si>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</si>
  <si>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</si>
  <si>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</si>
  <si>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</si>
  <si>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</si>
  <si>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</si>
  <si>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</si>
  <si>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</si>
  <si>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</si>
  <si>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</si>
  <si>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</si>
  <si>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</si>
  <si>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</si>
  <si>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</si>
  <si>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</si>
  <si>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</si>
  <si>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</si>
  <si>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</si>
  <si>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</si>
  <si>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</si>
  <si>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</si>
  <si>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</si>
  <si>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</si>
  <si>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</si>
  <si>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</si>
  <si>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</si>
  <si>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</si>
  <si>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</si>
  <si>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</si>
  <si>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</si>
  <si>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</si>
  <si>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</si>
  <si>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</si>
  <si>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</si>
  <si>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</si>
  <si>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</si>
  <si>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</si>
  <si>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</si>
  <si>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</si>
  <si>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</si>
  <si>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</si>
  <si>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</si>
  <si>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</si>
  <si>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</si>
  <si>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</si>
  <si>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</si>
  <si>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</si>
  <si>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</si>
  <si>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</si>
  <si>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</si>
  <si>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</si>
  <si>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</si>
  <si>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</si>
  <si>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</si>
  <si>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</si>
  <si>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</si>
  <si>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</si>
  <si>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</si>
  <si>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</si>
  <si>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</si>
  <si>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</si>
  <si>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</si>
  <si>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</si>
  <si>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</si>
  <si>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</si>
  <si>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</si>
  <si>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</si>
  <si>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</si>
  <si>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</si>
  <si>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</si>
  <si>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</si>
  <si>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</si>
  <si>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</si>
  <si>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</si>
  <si>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</si>
  <si>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</si>
  <si>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</si>
  <si>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</si>
  <si>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</si>
  <si>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</si>
  <si>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</si>
  <si>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</si>
  <si>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</si>
  <si>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</si>
  <si>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</si>
  <si>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</si>
  <si>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</si>
  <si>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</si>
  <si>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</si>
  <si>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</si>
  <si>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</si>
  <si>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</si>
  <si>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</si>
  <si>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</si>
  <si>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</si>
  <si>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</si>
  <si>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</si>
  <si>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</si>
  <si>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</si>
  <si>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</si>
  <si>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</si>
  <si>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</si>
  <si>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</si>
  <si>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</si>
  <si>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</si>
  <si>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</si>
  <si>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</si>
  <si>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</si>
  <si>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</si>
  <si>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</si>
  <si>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</si>
  <si>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</si>
  <si>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</si>
  <si>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</si>
  <si>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</si>
  <si>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</si>
  <si>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</si>
  <si>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</si>
  <si>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</si>
  <si>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</si>
  <si>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</si>
  <si>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</si>
  <si>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</si>
  <si>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</si>
  <si>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</si>
  <si>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</si>
  <si>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</si>
  <si>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</si>
  <si>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</si>
  <si>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</si>
  <si>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</si>
  <si>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</si>
  <si>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</si>
  <si>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</si>
  <si>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</si>
  <si>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</si>
  <si>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</si>
  <si>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</si>
  <si>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</si>
  <si>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</si>
  <si>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</si>
  <si>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</si>
  <si>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</si>
  <si>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</si>
  <si>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</si>
  <si>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</si>
  <si>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</si>
  <si>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</si>
  <si>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</si>
  <si>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</si>
  <si>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</si>
  <si>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</si>
  <si>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</si>
  <si>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</si>
  <si>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</si>
  <si>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</si>
  <si>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</si>
  <si>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</si>
  <si>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</si>
  <si>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</si>
  <si>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</si>
  <si>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</si>
  <si>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</si>
  <si>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</si>
  <si>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</si>
  <si>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</si>
  <si>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</si>
  <si>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</si>
  <si>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</si>
  <si>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</si>
  <si>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</si>
  <si>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</si>
  <si>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</si>
  <si>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</si>
  <si>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</si>
  <si>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</si>
  <si>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</si>
  <si>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</si>
  <si>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</si>
  <si>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</si>
  <si>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</si>
  <si>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</si>
  <si>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</si>
  <si>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</si>
  <si>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</si>
  <si>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</si>
  <si>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</si>
  <si>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</si>
  <si>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</si>
  <si>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</si>
  <si>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</si>
  <si>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</si>
  <si>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</si>
  <si>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</si>
  <si>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</si>
  <si>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</si>
  <si>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</si>
  <si>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</si>
  <si>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</si>
  <si>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</si>
  <si>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</si>
  <si>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</si>
  <si>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</si>
  <si>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</si>
  <si>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</si>
  <si>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</si>
  <si>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</si>
  <si>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</si>
  <si>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</si>
  <si>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</si>
  <si>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</si>
  <si>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</si>
  <si>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</si>
  <si>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</si>
  <si>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</si>
  <si>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</si>
  <si>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</si>
  <si>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</si>
  <si>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</si>
  <si>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</si>
  <si>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</si>
  <si>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</si>
  <si>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</si>
  <si>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</si>
  <si>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</si>
  <si>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</si>
  <si>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</si>
  <si>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</si>
  <si>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</si>
  <si>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</si>
  <si>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</si>
  <si>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</si>
  <si>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</si>
  <si>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</si>
  <si>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</si>
  <si>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</si>
  <si>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</si>
  <si>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</si>
  <si>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</si>
  <si>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</si>
  <si>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</si>
  <si>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</si>
  <si>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</si>
  <si>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</si>
  <si>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</si>
  <si>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</si>
  <si>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</si>
  <si>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</si>
  <si>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</si>
  <si>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</si>
  <si>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</si>
  <si>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</si>
  <si>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</si>
  <si>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</si>
  <si>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</si>
  <si>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</si>
  <si>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</si>
  <si>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</si>
  <si>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</si>
  <si>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</si>
  <si>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</si>
  <si>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</si>
  <si>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</si>
  <si>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</si>
  <si>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</si>
  <si>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</si>
  <si>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</si>
  <si>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</si>
  <si>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</si>
  <si>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</si>
  <si>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</si>
  <si>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</si>
  <si>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</si>
  <si>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</si>
  <si>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</si>
  <si>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</si>
  <si>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</si>
  <si>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</si>
  <si>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</si>
  <si>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</si>
  <si>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</si>
  <si>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</si>
  <si>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</si>
  <si>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</si>
  <si>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</si>
  <si>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</si>
  <si>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</si>
  <si>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</si>
  <si>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</si>
  <si>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</si>
  <si>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</si>
  <si>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</si>
  <si>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</si>
  <si>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</si>
  <si>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</si>
  <si>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</si>
  <si>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</si>
  <si>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</si>
  <si>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</si>
  <si>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</si>
  <si>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</si>
  <si>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</si>
  <si>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</si>
  <si>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</si>
  <si>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</si>
  <si>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</si>
  <si>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</si>
  <si>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</si>
  <si>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</si>
  <si>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</si>
  <si>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</si>
  <si>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</si>
  <si>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</si>
  <si>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</si>
  <si>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</si>
  <si>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</si>
  <si>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</si>
  <si>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</si>
  <si>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</si>
  <si>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</si>
  <si>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</si>
  <si>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</si>
  <si>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</si>
  <si>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</si>
  <si>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</si>
  <si>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</si>
  <si>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</si>
  <si>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</si>
  <si>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</si>
  <si>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</si>
  <si>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</si>
  <si>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</si>
  <si>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</si>
  <si>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</si>
  <si>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</si>
  <si>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</si>
  <si>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</si>
  <si>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</si>
  <si>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</si>
  <si>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</si>
  <si>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</si>
  <si>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</si>
  <si>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</si>
  <si>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</si>
  <si>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</si>
  <si>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</si>
  <si>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</si>
  <si>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</si>
  <si>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</si>
  <si>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</si>
  <si>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</si>
  <si>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</si>
  <si>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</si>
  <si>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</si>
  <si>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</si>
  <si>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</si>
  <si>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</si>
  <si>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</si>
  <si>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</si>
  <si>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</si>
  <si>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</si>
  <si>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</si>
  <si>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</si>
  <si>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</si>
  <si>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</si>
  <si>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</si>
  <si>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</si>
  <si>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</si>
  <si>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</si>
  <si>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</si>
  <si>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</si>
  <si>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</si>
  <si>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</si>
  <si>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</si>
  <si>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</si>
  <si>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</si>
  <si>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</si>
  <si>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</si>
  <si>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</si>
  <si>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</si>
  <si>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</si>
  <si>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</si>
  <si>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</si>
  <si>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</si>
  <si>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</si>
  <si>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</si>
  <si>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Hozzájárulás  (Ft)</t>
  </si>
  <si>
    <t>Éves eredeti kiadási előirányzat: …………… Ft</t>
  </si>
  <si>
    <t>Bruttó  hiány:</t>
  </si>
  <si>
    <t>Bruttó  többlet: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</si>
  <si>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</si>
  <si>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</si>
  <si>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</si>
  <si>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</si>
  <si>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</si>
  <si>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</si>
  <si>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</si>
  <si>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</si>
  <si>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</si>
  <si>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</si>
  <si>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2019. évi előirányzat BEVÉTELEK</t>
  </si>
  <si>
    <t>2019. ÉVI KÖLTSÉGVETÉS</t>
  </si>
  <si>
    <t>ÖSSZEVONT MÉRLEGE</t>
  </si>
  <si>
    <t>KÖTELEZŐ FELADATOK MÉRLEGE</t>
  </si>
  <si>
    <t>ÖNKÉNT VÁLLALT FELADATOK MÉRLEGE</t>
  </si>
  <si>
    <t>ÁLLAMIGAZGATÁSI FELADATOK MÉRLEGE</t>
  </si>
  <si>
    <t>Tartalomjegyzék</t>
  </si>
  <si>
    <t>Ugrás</t>
  </si>
  <si>
    <t>ALAPADATOK</t>
  </si>
  <si>
    <t>KÖLTSÉGVETÉSI RENDLET</t>
  </si>
  <si>
    <t>1. költségvetési szerv neve</t>
  </si>
  <si>
    <t>2. költségvetési szerv neve</t>
  </si>
  <si>
    <t>Tájékoztató a 2017. évi tény, 2018. évi várható és 2019. évi terv adatokról</t>
  </si>
  <si>
    <t>BEVÉTELEI, KIADÁSAI</t>
  </si>
  <si>
    <t>2019. ÉVI KÖLTSÉGVETÉSI ÉVET KÖVETŐ 3 ÉV TERVEZETT</t>
  </si>
  <si>
    <t>05</t>
  </si>
  <si>
    <t>06</t>
  </si>
  <si>
    <t>07</t>
  </si>
  <si>
    <t>08</t>
  </si>
  <si>
    <t>09</t>
  </si>
  <si>
    <t>10</t>
  </si>
  <si>
    <t>11</t>
  </si>
  <si>
    <t>12</t>
  </si>
  <si>
    <t>A dokumentációs rendszerben található táblázatok listája</t>
  </si>
  <si>
    <t>Dokumentum neve</t>
  </si>
  <si>
    <t>Alapadatok</t>
  </si>
  <si>
    <t>Adatok megadása</t>
  </si>
  <si>
    <t>Összefüggések</t>
  </si>
  <si>
    <t>Táblázuatok adatainak összefüggései</t>
  </si>
  <si>
    <t xml:space="preserve">1.1. melléklet </t>
  </si>
  <si>
    <t>Önkormányzat összevont pénzügyi mérlege összesen</t>
  </si>
  <si>
    <t>1.2. melléklet</t>
  </si>
  <si>
    <t>1.3. melléklet</t>
  </si>
  <si>
    <t xml:space="preserve">Önkormányzat kötelező feladatainak összevont pénzügyi mérlege  </t>
  </si>
  <si>
    <t xml:space="preserve">Önkormányzat önként vállalt feladatainak összevont pénzügyi mérlege  </t>
  </si>
  <si>
    <t>1.4. melléklet</t>
  </si>
  <si>
    <t xml:space="preserve">Önkormányzat államigazgatási feladatainak összevont pénzügyi mérlege  </t>
  </si>
  <si>
    <t>2.1. melléklet</t>
  </si>
  <si>
    <t>Működési célú bevételek, kiadások mérlege</t>
  </si>
  <si>
    <t>2.2. melléklet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</si>
  <si>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</si>
  <si>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</si>
  <si>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</si>
  <si>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</si>
  <si>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Adósságet keletekeztető ügyletek táblázata</t>
  </si>
  <si>
    <t>4. melléklet</t>
  </si>
  <si>
    <t>Önkormányzat saját bevételeinek bemutatása</t>
  </si>
  <si>
    <t>Az önkormányzat adósságot keletkeztető fejlesztései céljai</t>
  </si>
  <si>
    <t>5. melléklet</t>
  </si>
  <si>
    <t>6. melléklet</t>
  </si>
  <si>
    <t>Beruházások előirányzatai</t>
  </si>
  <si>
    <t>7. melléklet</t>
  </si>
  <si>
    <t>Felújítások előirányzatai</t>
  </si>
  <si>
    <t>8. melléklet</t>
  </si>
  <si>
    <t>EU-s projektek táblázatai</t>
  </si>
  <si>
    <t>9.1. melléklet</t>
  </si>
  <si>
    <t>Önkormányzat bevételei kiadásai (összesen)</t>
  </si>
  <si>
    <t>9.1.1. melléklet</t>
  </si>
  <si>
    <t xml:space="preserve">Önkormányzat kötelező feladatai  </t>
  </si>
  <si>
    <t>9.1.2. melléklet</t>
  </si>
  <si>
    <t xml:space="preserve">Önkormányzat önként vállalt feladatai </t>
  </si>
  <si>
    <t>9.1.3. melléklet</t>
  </si>
  <si>
    <t xml:space="preserve">Önkormányzat államigazgatási feladatai </t>
  </si>
  <si>
    <t>9.2. melléklet</t>
  </si>
  <si>
    <t>Polgármesteri/Közös hivatal költségvetési táblái (9.2.1., 9.2.2., 9.2.3.)</t>
  </si>
  <si>
    <t>9.3. melléklet</t>
  </si>
  <si>
    <t>9.4. melléklet</t>
  </si>
  <si>
    <t>/</t>
  </si>
  <si>
    <t>(</t>
  </si>
  <si>
    <t>)</t>
  </si>
  <si>
    <t>…</t>
  </si>
  <si>
    <t>a</t>
  </si>
  <si>
    <t>önkormányzati rendelethez</t>
  </si>
  <si>
    <t>9.5. melléklet</t>
  </si>
  <si>
    <t>9.6. melléklet</t>
  </si>
  <si>
    <t>9.7. melléklet</t>
  </si>
  <si>
    <t>9.8. melléklet</t>
  </si>
  <si>
    <t>9.9. melléklet</t>
  </si>
  <si>
    <t>9.10. melléklet</t>
  </si>
  <si>
    <t>9.11. melléklet</t>
  </si>
  <si>
    <t>9.12. melléklet</t>
  </si>
  <si>
    <t>10. melléklet</t>
  </si>
  <si>
    <t>1. számú tájékoztató tábla</t>
  </si>
  <si>
    <t>2. számú tájékoztató tábla</t>
  </si>
  <si>
    <t>3. számú tájékoztató tábla</t>
  </si>
  <si>
    <t>4. számú tájékoztató tábla</t>
  </si>
  <si>
    <t>5. számú tájékoztató tábla</t>
  </si>
  <si>
    <t>6. számú tájékoztató tábla</t>
  </si>
  <si>
    <t>7. számú tájékoztató tábla</t>
  </si>
  <si>
    <t>Adatszolgáltatás az elismert tartozásállományról</t>
  </si>
  <si>
    <t>Az önkormányzat által adott közvetett támogatások (kedvezmények)</t>
  </si>
  <si>
    <t>Előirányzat-felhasználási terv 2019. évre</t>
  </si>
  <si>
    <t>2019. évi általános működés és ágazati feladatok támogatásának alakulása jogcímenként</t>
  </si>
  <si>
    <t>Kimutatás a 2019. évben céljelleggel juttatott támogatásokról</t>
  </si>
  <si>
    <t>2019. évi költségvetési évet követő 3 év tervezett kiadásai, bevételei</t>
  </si>
  <si>
    <t>Európai uniós támogatással megvalósuló projektek</t>
  </si>
  <si>
    <t>bevételei, kiadási, hozzájárulások</t>
  </si>
  <si>
    <t>Előterjesztéskor</t>
  </si>
  <si>
    <t>Forintban</t>
  </si>
  <si>
    <t>* Magyarország 2019. évi központi költségvetéséról szóló törvény</t>
  </si>
  <si>
    <t>2018. évi L.
törvény 2. sz. melléklete száma*</t>
  </si>
  <si>
    <t>Egyéb</t>
  </si>
  <si>
    <t>Telekadó</t>
  </si>
  <si>
    <t>GÖNC VÁROS ÖNKORMÁNYZATA</t>
  </si>
  <si>
    <t>Gönci Közös Önkormányzati Hivatal</t>
  </si>
  <si>
    <t>Gönci Barackvirág Napköziotthonos Óvoda, Bölcsőde és Konyha</t>
  </si>
  <si>
    <t>Városi Könyvtár</t>
  </si>
  <si>
    <t>Gönc Város  Önkormányzat adósságot keletkeztető ügyletekből és kezességvállalásokból fennálló kötelezettségei</t>
  </si>
  <si>
    <t>Gönc Város Önkormányzat saját bevételeinek részletezése az adósságot keletkeztető ügyletből származó tárgyévi fizetési kötelezettség megállapításához</t>
  </si>
  <si>
    <t>Gönc Város Önkormányzat 2019. évi adósságot keletkeztető fejlesztési céljai</t>
  </si>
  <si>
    <t>Nemleges</t>
  </si>
  <si>
    <t>Ravatalozó berendezés</t>
  </si>
  <si>
    <t>2019</t>
  </si>
  <si>
    <t>Traktor beszerzés</t>
  </si>
  <si>
    <t>Ivóvíz arzénmentesítése</t>
  </si>
  <si>
    <t>2018</t>
  </si>
  <si>
    <t>Kerékpárút kiépítése</t>
  </si>
  <si>
    <t>Konyhai eszközbeszerzés</t>
  </si>
  <si>
    <t>Diákotthon energetikai korszerűsítés</t>
  </si>
  <si>
    <t>EFOP-1.8.20-17-2017-00042 LEK pályázat</t>
  </si>
  <si>
    <t>KEHOP-2.1.3-15-2016-00031 Ivóvíz pályázat</t>
  </si>
  <si>
    <t>2019.</t>
  </si>
  <si>
    <t>2020.</t>
  </si>
  <si>
    <t>2021.</t>
  </si>
  <si>
    <t>TOP-3.2.1-16-B01-2017-00071 Energetika</t>
  </si>
  <si>
    <t>TOP-3.1.1.16-B01-2017-00011 Kerékpárút</t>
  </si>
  <si>
    <t>ELMIB részvény</t>
  </si>
  <si>
    <t>2006</t>
  </si>
  <si>
    <t>I.1.a</t>
  </si>
  <si>
    <t>Önkormányzati hivatal működésének támogatása</t>
  </si>
  <si>
    <t>I.1-b.-I.1.F</t>
  </si>
  <si>
    <t xml:space="preserve">Települési önkormányzati támogatások </t>
  </si>
  <si>
    <t>I.6.</t>
  </si>
  <si>
    <t>Polgármesteri illetmény támogatása</t>
  </si>
  <si>
    <t>II.</t>
  </si>
  <si>
    <t>Települési önkormányzatok köznevelési feladatainak támogatása</t>
  </si>
  <si>
    <t>Család és gyermekjóléti szolgálat</t>
  </si>
  <si>
    <t>III.3.a</t>
  </si>
  <si>
    <t>III.3.b</t>
  </si>
  <si>
    <t>Család és gyermekjóléti központ</t>
  </si>
  <si>
    <t>III.3.c</t>
  </si>
  <si>
    <t>Szociális étkezés</t>
  </si>
  <si>
    <t>III.3.d</t>
  </si>
  <si>
    <t>Házi segítségnyújtás</t>
  </si>
  <si>
    <t>III.3.db.</t>
  </si>
  <si>
    <t>Házi segítségnyújtás szociális segítés</t>
  </si>
  <si>
    <t>III.3.h</t>
  </si>
  <si>
    <t>szenvedélybetegek nappali ellátása</t>
  </si>
  <si>
    <t>III.3.n</t>
  </si>
  <si>
    <t>óvodai és iskolai szociális segítő tevékenység</t>
  </si>
  <si>
    <t>III.5.</t>
  </si>
  <si>
    <t>Gyermekétkeztetés</t>
  </si>
  <si>
    <t>III.6.b</t>
  </si>
  <si>
    <t>Bölcsödei feladatok</t>
  </si>
  <si>
    <t>IV.1..</t>
  </si>
  <si>
    <t>Könyvtári, közművelődési feladatok</t>
  </si>
  <si>
    <t>III.2.</t>
  </si>
  <si>
    <t>Települési önkormányzatok szociális feladatainak támogatása</t>
  </si>
  <si>
    <t>1.1. melléklet a 2/2019.(II.18,) önkormáyzati rendelethez</t>
  </si>
  <si>
    <t>1.2. melléklet  a 2/2019.(II.18.) önkormányzati rendelethez</t>
  </si>
  <si>
    <t>1.3. melléklet  a 2/2019.(II.18.,) önkormányzati rendelethez</t>
  </si>
  <si>
    <t xml:space="preserve">1.4. melléklet a 2/2019.(II.18.) önkormányzati rendelethez </t>
  </si>
  <si>
    <t>2.1. melléklet  a 9/2019.(II.18.) önkormáyzati rendelethez</t>
  </si>
  <si>
    <t>2.2. melléklet  a 2/2019.(II.18.) önkormányzati rendelethez</t>
  </si>
  <si>
    <t>3. melléklet a 2/2019.(II.18.) önkormányzatui rendelethez</t>
  </si>
  <si>
    <t>4. melléklet  a 2/2019.(II.18.) önkormányzati rendelethez</t>
  </si>
  <si>
    <t>5. melléklet  a 2/2019.(II.18.) önkormányzati rendelethez</t>
  </si>
  <si>
    <t>6. melléklet a 2/2019.(II.18.) ökormányzati rendelethez</t>
  </si>
  <si>
    <t>7. melléklet  a 2/2019.(II.18.) önkormányzati rendelethez</t>
  </si>
  <si>
    <t>8. melléklet a 2/2019.(II.18.) önkormányzati rendelethez</t>
  </si>
  <si>
    <t>9.1. melléklet a 2/2019.(II.18.) ökormányzati rendelethez</t>
  </si>
  <si>
    <t>9.1.1. melléklet  a 2/2019.(II.18.) önkormányzati rendelethez</t>
  </si>
  <si>
    <t>9.1.2. melléklet  a 2/2019.(II.18.) önkormányzati rendelethez</t>
  </si>
  <si>
    <t>9.1.3. melléklet a 2/2019.(II.18.) önkrmányzati rendelethez</t>
  </si>
  <si>
    <t>9.2. melléklet  a 2/2019.(II.18.) önkormányzati rendelethez</t>
  </si>
  <si>
    <t>9.2.1. melléklet  a 2/2019.(II.18.) önkormányzati rendelethez</t>
  </si>
  <si>
    <t>9.2.2. melléklet  a 2/2019.(II.18.)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</si>
</sst>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  <numFmt numFmtId="172" formatCode="0&quot;.&quot;"/>
  </numFmts>
  <fonts count="6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11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12"/>
      <color rgb="FFFF000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9" fontId="17" fillId="0" borderId="0" applyFont="0" applyFill="0" applyBorder="0" applyAlignment="0" applyProtection="0"/>
  </cellStyleXfs>
  <cellXfs count="821">
    <xf numFmtId="0" fontId="0" fillId="0" borderId="0" xfId="0"/>
    <xf numFmtId="0" fontId="15" fillId="0" borderId="0" xfId="6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6" applyFont="1" applyFill="1" applyBorder="1" applyAlignment="1" applyProtection="1">
      <alignment horizontal="center" vertical="center" wrapText="1"/>
    </xf>
    <xf numFmtId="0" fontId="7" fillId="0" borderId="0" xfId="6" applyFont="1" applyFill="1" applyBorder="1" applyAlignment="1" applyProtection="1">
      <alignment vertical="center" wrapText="1"/>
    </xf>
    <xf numFmtId="0" fontId="22" fillId="0" borderId="1" xfId="6" applyFont="1" applyFill="1" applyBorder="1" applyAlignment="1" applyProtection="1">
      <alignment horizontal="left" vertical="center" wrapText="1" indent="1"/>
    </xf>
    <xf numFmtId="0" fontId="22" fillId="0" borderId="2" xfId="6" applyFont="1" applyFill="1" applyBorder="1" applyAlignment="1" applyProtection="1">
      <alignment horizontal="left" vertical="center" wrapText="1" indent="1"/>
    </xf>
    <xf numFmtId="0" fontId="22" fillId="0" borderId="3" xfId="6" applyFont="1" applyFill="1" applyBorder="1" applyAlignment="1" applyProtection="1">
      <alignment horizontal="left" vertical="center" wrapText="1" indent="1"/>
    </xf>
    <xf numFmtId="0" fontId="22" fillId="0" borderId="4" xfId="6" applyFont="1" applyFill="1" applyBorder="1" applyAlignment="1" applyProtection="1">
      <alignment horizontal="left" vertical="center" wrapText="1" indent="1"/>
    </xf>
    <xf numFmtId="0" fontId="22" fillId="0" borderId="5" xfId="6" applyFont="1" applyFill="1" applyBorder="1" applyAlignment="1" applyProtection="1">
      <alignment horizontal="left" vertical="center" wrapText="1" indent="1"/>
    </xf>
    <xf numFmtId="0" fontId="22" fillId="0" borderId="6" xfId="6" applyFont="1" applyFill="1" applyBorder="1" applyAlignment="1" applyProtection="1">
      <alignment horizontal="left" vertical="center" wrapText="1" indent="1"/>
    </xf>
    <xf numFmtId="49" fontId="22" fillId="0" borderId="7" xfId="6" applyNumberFormat="1" applyFont="1" applyFill="1" applyBorder="1" applyAlignment="1" applyProtection="1">
      <alignment horizontal="left" vertical="center" wrapText="1" indent="1"/>
    </xf>
    <xf numFmtId="49" fontId="22" fillId="0" borderId="8" xfId="6" applyNumberFormat="1" applyFont="1" applyFill="1" applyBorder="1" applyAlignment="1" applyProtection="1">
      <alignment horizontal="left" vertical="center" wrapText="1" indent="1"/>
    </xf>
    <xf numFmtId="49" fontId="22" fillId="0" borderId="9" xfId="6" applyNumberFormat="1" applyFont="1" applyFill="1" applyBorder="1" applyAlignment="1" applyProtection="1">
      <alignment horizontal="left" vertical="center" wrapText="1" indent="1"/>
    </xf>
    <xf numFmtId="49" fontId="22" fillId="0" borderId="10" xfId="6" applyNumberFormat="1" applyFont="1" applyFill="1" applyBorder="1" applyAlignment="1" applyProtection="1">
      <alignment horizontal="left" vertical="center" wrapText="1" indent="1"/>
    </xf>
    <xf numFmtId="49" fontId="22" fillId="0" borderId="11" xfId="6" applyNumberFormat="1" applyFont="1" applyFill="1" applyBorder="1" applyAlignment="1" applyProtection="1">
      <alignment horizontal="left" vertical="center" wrapText="1" indent="1"/>
    </xf>
    <xf numFmtId="49" fontId="22" fillId="0" borderId="12" xfId="6" applyNumberFormat="1" applyFont="1" applyFill="1" applyBorder="1" applyAlignment="1" applyProtection="1">
      <alignment horizontal="left" vertical="center" wrapText="1" indent="1"/>
    </xf>
    <xf numFmtId="0" fontId="22" fillId="0" borderId="0" xfId="6" applyFont="1" applyFill="1" applyBorder="1" applyAlignment="1" applyProtection="1">
      <alignment horizontal="left" vertical="center" wrapText="1" indent="1"/>
    </xf>
    <xf numFmtId="0" fontId="20" fillId="0" borderId="13" xfId="6" applyFont="1" applyFill="1" applyBorder="1" applyAlignment="1" applyProtection="1">
      <alignment horizontal="left" vertical="center" wrapText="1" indent="1"/>
    </xf>
    <xf numFmtId="0" fontId="20" fillId="0" borderId="14" xfId="6" applyFont="1" applyFill="1" applyBorder="1" applyAlignment="1" applyProtection="1">
      <alignment horizontal="left" vertical="center" wrapText="1" indent="1"/>
    </xf>
    <xf numFmtId="0" fontId="20" fillId="0" borderId="15" xfId="6" applyFont="1" applyFill="1" applyBorder="1" applyAlignment="1" applyProtection="1">
      <alignment horizontal="left" vertical="center" wrapText="1" indent="1"/>
    </xf>
    <xf numFmtId="0" fontId="8" fillId="0" borderId="13" xfId="6" applyFont="1" applyFill="1" applyBorder="1" applyAlignment="1" applyProtection="1">
      <alignment horizontal="center" vertical="center" wrapText="1"/>
    </xf>
    <xf numFmtId="0" fontId="8" fillId="0" borderId="14" xfId="6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6" applyFont="1" applyFill="1" applyBorder="1" applyAlignment="1" applyProtection="1">
      <alignment vertical="center" wrapText="1"/>
    </xf>
    <xf numFmtId="0" fontId="20" fillId="0" borderId="16" xfId="6" applyFont="1" applyFill="1" applyBorder="1" applyAlignment="1" applyProtection="1">
      <alignment vertical="center" wrapText="1"/>
    </xf>
    <xf numFmtId="0" fontId="29" fillId="0" borderId="4" xfId="0" applyFont="1" applyBorder="1" applyAlignment="1" applyProtection="1">
      <alignment horizontal="left" vertical="center" indent="1"/>
      <protection locked="0"/>
    </xf>
    <xf numFmtId="0" fontId="29" fillId="0" borderId="2" xfId="0" applyFont="1" applyBorder="1" applyAlignment="1" applyProtection="1">
      <alignment horizontal="left" vertical="center" indent="1"/>
      <protection locked="0"/>
    </xf>
    <xf numFmtId="0" fontId="29" fillId="0" borderId="6" xfId="0" applyFont="1" applyBorder="1" applyAlignment="1" applyProtection="1">
      <alignment horizontal="left" vertical="center" indent="1"/>
      <protection locked="0"/>
    </xf>
    <xf numFmtId="0" fontId="20" fillId="0" borderId="13" xfId="6" applyFont="1" applyFill="1" applyBorder="1" applyAlignment="1" applyProtection="1">
      <alignment horizontal="center" vertical="center" wrapText="1"/>
    </xf>
    <xf numFmtId="0" fontId="20" fillId="0" borderId="14" xfId="6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8" fillId="0" borderId="14" xfId="7" applyFont="1" applyFill="1" applyBorder="1" applyAlignment="1" applyProtection="1">
      <alignment horizontal="left" vertical="center" indent="1"/>
    </xf>
    <xf numFmtId="0" fontId="12" fillId="0" borderId="0" xfId="6" applyFill="1"/>
    <xf numFmtId="0" fontId="22" fillId="0" borderId="0" xfId="6" applyFont="1" applyFill="1"/>
    <xf numFmtId="0" fontId="24" fillId="0" borderId="0" xfId="6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7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2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8" xfId="0" applyFont="1" applyFill="1" applyBorder="1" applyAlignment="1">
      <alignment horizontal="center" vertical="center" wrapText="1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2" xfId="0" applyFont="1" applyFill="1" applyBorder="1" applyAlignment="1" applyProtection="1">
      <alignment vertical="center" wrapText="1"/>
      <protection locked="0"/>
    </xf>
    <xf numFmtId="0" fontId="29" fillId="0" borderId="27" xfId="0" applyFont="1" applyFill="1" applyBorder="1" applyAlignment="1" applyProtection="1">
      <alignment vertical="center" wrapText="1"/>
      <protection locked="0"/>
    </xf>
    <xf numFmtId="164" fontId="2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3" fillId="0" borderId="0" xfId="0" applyFont="1" applyFill="1"/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0" fillId="0" borderId="15" xfId="7" applyFont="1" applyFill="1" applyBorder="1" applyAlignment="1" applyProtection="1">
      <alignment horizontal="center" vertical="center" wrapText="1"/>
    </xf>
    <xf numFmtId="0" fontId="30" fillId="0" borderId="16" xfId="7" applyFont="1" applyFill="1" applyBorder="1" applyAlignment="1" applyProtection="1">
      <alignment horizontal="center" vertical="center"/>
    </xf>
    <xf numFmtId="0" fontId="30" fillId="0" borderId="29" xfId="7" applyFont="1" applyFill="1" applyBorder="1" applyAlignment="1" applyProtection="1">
      <alignment horizontal="center" vertical="center"/>
    </xf>
    <xf numFmtId="0" fontId="12" fillId="0" borderId="0" xfId="7" applyFill="1" applyProtection="1"/>
    <xf numFmtId="0" fontId="22" fillId="0" borderId="13" xfId="7" applyFont="1" applyFill="1" applyBorder="1" applyAlignment="1" applyProtection="1">
      <alignment horizontal="left" vertical="center" indent="1"/>
    </xf>
    <xf numFmtId="0" fontId="12" fillId="0" borderId="0" xfId="7" applyFill="1" applyAlignment="1" applyProtection="1">
      <alignment vertical="center"/>
    </xf>
    <xf numFmtId="0" fontId="22" fillId="0" borderId="7" xfId="7" applyFont="1" applyFill="1" applyBorder="1" applyAlignment="1" applyProtection="1">
      <alignment horizontal="left" vertical="center" indent="1"/>
    </xf>
    <xf numFmtId="164" fontId="22" fillId="0" borderId="30" xfId="7" applyNumberFormat="1" applyFont="1" applyFill="1" applyBorder="1" applyAlignment="1" applyProtection="1">
      <alignment vertical="center"/>
    </xf>
    <xf numFmtId="0" fontId="22" fillId="0" borderId="8" xfId="7" applyFont="1" applyFill="1" applyBorder="1" applyAlignment="1" applyProtection="1">
      <alignment horizontal="left" vertical="center" indent="1"/>
    </xf>
    <xf numFmtId="164" fontId="22" fillId="0" borderId="20" xfId="7" applyNumberFormat="1" applyFont="1" applyFill="1" applyBorder="1" applyAlignment="1" applyProtection="1">
      <alignment vertical="center"/>
    </xf>
    <xf numFmtId="0" fontId="12" fillId="0" borderId="0" xfId="7" applyFill="1" applyAlignment="1" applyProtection="1">
      <alignment vertical="center"/>
      <protection locked="0"/>
    </xf>
    <xf numFmtId="164" fontId="22" fillId="0" borderId="26" xfId="7" applyNumberFormat="1" applyFont="1" applyFill="1" applyBorder="1" applyAlignment="1" applyProtection="1">
      <alignment vertical="center"/>
    </xf>
    <xf numFmtId="164" fontId="20" fillId="0" borderId="17" xfId="7" applyNumberFormat="1" applyFont="1" applyFill="1" applyBorder="1" applyAlignment="1" applyProtection="1">
      <alignment vertical="center"/>
    </xf>
    <xf numFmtId="0" fontId="22" fillId="0" borderId="9" xfId="7" applyFont="1" applyFill="1" applyBorder="1" applyAlignment="1" applyProtection="1">
      <alignment horizontal="left" vertical="center" indent="1"/>
    </xf>
    <xf numFmtId="0" fontId="20" fillId="0" borderId="13" xfId="7" applyFont="1" applyFill="1" applyBorder="1" applyAlignment="1" applyProtection="1">
      <alignment horizontal="left" vertical="center" indent="1"/>
    </xf>
    <xf numFmtId="164" fontId="20" fillId="0" borderId="17" xfId="7" applyNumberFormat="1" applyFont="1" applyFill="1" applyBorder="1" applyProtection="1"/>
    <xf numFmtId="0" fontId="12" fillId="0" borderId="0" xfId="7" applyFill="1" applyProtection="1">
      <protection locked="0"/>
    </xf>
    <xf numFmtId="0" fontId="15" fillId="0" borderId="0" xfId="7" applyFont="1" applyFill="1" applyProtection="1"/>
    <xf numFmtId="0" fontId="35" fillId="0" borderId="0" xfId="7" applyFont="1" applyFill="1" applyProtection="1">
      <protection locked="0"/>
    </xf>
    <xf numFmtId="0" fontId="23" fillId="0" borderId="0" xfId="7" applyFont="1" applyFill="1" applyProtection="1">
      <protection locked="0"/>
    </xf>
    <xf numFmtId="0" fontId="26" fillId="0" borderId="31" xfId="0" applyFont="1" applyFill="1" applyBorder="1" applyAlignment="1" applyProtection="1">
      <alignment horizontal="left" vertical="center" wrapText="1"/>
      <protection locked="0"/>
    </xf>
    <xf numFmtId="0" fontId="26" fillId="0" borderId="32" xfId="0" applyFont="1" applyFill="1" applyBorder="1" applyAlignment="1" applyProtection="1">
      <alignment horizontal="left" vertical="center" wrapText="1"/>
      <protection locked="0"/>
    </xf>
    <xf numFmtId="0" fontId="26" fillId="0" borderId="33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" xfId="0" applyFont="1" applyFill="1" applyBorder="1" applyAlignment="1" applyProtection="1">
      <alignment vertical="center" wrapText="1"/>
      <protection locked="0"/>
    </xf>
    <xf numFmtId="0" fontId="28" fillId="0" borderId="14" xfId="6" applyFont="1" applyFill="1" applyBorder="1" applyAlignment="1" applyProtection="1">
      <alignment horizontal="left" vertical="center" wrapText="1" indent="1"/>
    </xf>
    <xf numFmtId="0" fontId="23" fillId="0" borderId="0" xfId="6" applyFont="1" applyFill="1"/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6" applyFont="1" applyFill="1" applyBorder="1" applyAlignment="1" applyProtection="1">
      <alignment horizontal="left" vertical="center" wrapText="1"/>
    </xf>
    <xf numFmtId="164" fontId="29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8" fillId="0" borderId="0" xfId="0" applyFont="1" applyFill="1"/>
    <xf numFmtId="3" fontId="38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8" fillId="0" borderId="0" xfId="0" applyFont="1" applyFill="1" applyAlignment="1">
      <alignment horizontal="right" indent="1"/>
    </xf>
    <xf numFmtId="164" fontId="36" fillId="0" borderId="35" xfId="6" applyNumberFormat="1" applyFont="1" applyFill="1" applyBorder="1" applyAlignment="1" applyProtection="1">
      <alignment horizontal="left" vertical="center"/>
    </xf>
    <xf numFmtId="0" fontId="29" fillId="0" borderId="19" xfId="6" applyFont="1" applyFill="1" applyBorder="1" applyAlignment="1" applyProtection="1">
      <alignment horizontal="left" vertical="center" wrapText="1" indent="1"/>
    </xf>
    <xf numFmtId="0" fontId="22" fillId="0" borderId="2" xfId="6" applyFont="1" applyFill="1" applyBorder="1" applyAlignment="1" applyProtection="1">
      <alignment horizontal="left" indent="6"/>
    </xf>
    <xf numFmtId="0" fontId="22" fillId="0" borderId="2" xfId="6" applyFont="1" applyFill="1" applyBorder="1" applyAlignment="1" applyProtection="1">
      <alignment horizontal="left" vertical="center" wrapText="1" indent="6"/>
    </xf>
    <xf numFmtId="0" fontId="22" fillId="0" borderId="6" xfId="6" applyFont="1" applyFill="1" applyBorder="1" applyAlignment="1" applyProtection="1">
      <alignment horizontal="left" vertical="center" wrapText="1" indent="6"/>
    </xf>
    <xf numFmtId="0" fontId="22" fillId="0" borderId="27" xfId="6" applyFont="1" applyFill="1" applyBorder="1" applyAlignment="1" applyProtection="1">
      <alignment horizontal="left" vertical="center" wrapText="1" indent="6"/>
    </xf>
    <xf numFmtId="0" fontId="43" fillId="0" borderId="0" xfId="0" applyFont="1" applyFill="1"/>
    <xf numFmtId="0" fontId="44" fillId="0" borderId="0" xfId="0" applyFont="1"/>
    <xf numFmtId="0" fontId="15" fillId="0" borderId="0" xfId="6" applyFont="1" applyFill="1" applyBorder="1"/>
    <xf numFmtId="0" fontId="2" fillId="0" borderId="0" xfId="6" applyFont="1" applyFill="1"/>
    <xf numFmtId="0" fontId="15" fillId="0" borderId="8" xfId="6" applyFont="1" applyFill="1" applyBorder="1" applyAlignment="1">
      <alignment horizontal="center" vertical="center"/>
    </xf>
    <xf numFmtId="0" fontId="15" fillId="0" borderId="9" xfId="6" applyFont="1" applyFill="1" applyBorder="1" applyAlignment="1">
      <alignment horizontal="center" vertical="center"/>
    </xf>
    <xf numFmtId="0" fontId="15" fillId="0" borderId="13" xfId="6" applyFont="1" applyFill="1" applyBorder="1" applyAlignment="1">
      <alignment horizontal="center" vertical="center"/>
    </xf>
    <xf numFmtId="0" fontId="15" fillId="0" borderId="14" xfId="6" applyFont="1" applyFill="1" applyBorder="1" applyAlignment="1">
      <alignment horizontal="center" vertical="center"/>
    </xf>
    <xf numFmtId="0" fontId="15" fillId="0" borderId="17" xfId="6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6" applyFont="1" applyFill="1" applyBorder="1" applyAlignment="1">
      <alignment horizontal="center" vertical="center"/>
    </xf>
    <xf numFmtId="0" fontId="31" fillId="0" borderId="14" xfId="6" applyFont="1" applyFill="1" applyBorder="1"/>
    <xf numFmtId="0" fontId="8" fillId="0" borderId="36" xfId="6" applyFont="1" applyFill="1" applyBorder="1" applyAlignment="1" applyProtection="1">
      <alignment horizontal="center" vertical="center" wrapText="1"/>
    </xf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2" fillId="0" borderId="0" xfId="0" applyFont="1" applyFill="1"/>
    <xf numFmtId="164" fontId="29" fillId="0" borderId="3" xfId="0" applyNumberFormat="1" applyFont="1" applyFill="1" applyBorder="1" applyAlignment="1" applyProtection="1">
      <alignment vertical="center"/>
      <protection locked="0"/>
    </xf>
    <xf numFmtId="164" fontId="29" fillId="0" borderId="2" xfId="0" applyNumberFormat="1" applyFont="1" applyFill="1" applyBorder="1" applyAlignment="1" applyProtection="1">
      <alignment vertical="center"/>
      <protection locked="0"/>
    </xf>
    <xf numFmtId="164" fontId="29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6" applyFont="1" applyFill="1" applyBorder="1" applyProtection="1">
      <protection locked="0"/>
    </xf>
    <xf numFmtId="0" fontId="15" fillId="0" borderId="2" xfId="6" applyFont="1" applyFill="1" applyBorder="1" applyProtection="1">
      <protection locked="0"/>
    </xf>
    <xf numFmtId="0" fontId="15" fillId="0" borderId="6" xfId="6" applyFont="1" applyFill="1" applyBorder="1" applyProtection="1">
      <protection locked="0"/>
    </xf>
    <xf numFmtId="0" fontId="29" fillId="0" borderId="13" xfId="6" applyFont="1" applyFill="1" applyBorder="1" applyAlignment="1" applyProtection="1">
      <alignment horizontal="center" vertical="center"/>
    </xf>
    <xf numFmtId="0" fontId="29" fillId="0" borderId="11" xfId="6" applyFont="1" applyFill="1" applyBorder="1" applyAlignment="1" applyProtection="1">
      <alignment horizontal="center" vertical="center"/>
    </xf>
    <xf numFmtId="0" fontId="29" fillId="0" borderId="8" xfId="6" applyFont="1" applyFill="1" applyBorder="1" applyAlignment="1" applyProtection="1">
      <alignment horizontal="center" vertical="center"/>
    </xf>
    <xf numFmtId="0" fontId="29" fillId="0" borderId="10" xfId="6" applyFont="1" applyFill="1" applyBorder="1" applyAlignment="1" applyProtection="1">
      <alignment horizontal="center" vertical="center"/>
    </xf>
    <xf numFmtId="166" fontId="28" fillId="0" borderId="17" xfId="1" applyNumberFormat="1" applyFont="1" applyFill="1" applyBorder="1" applyProtection="1"/>
    <xf numFmtId="166" fontId="29" fillId="0" borderId="37" xfId="1" applyNumberFormat="1" applyFont="1" applyFill="1" applyBorder="1" applyProtection="1">
      <protection locked="0"/>
    </xf>
    <xf numFmtId="166" fontId="29" fillId="0" borderId="20" xfId="1" applyNumberFormat="1" applyFont="1" applyFill="1" applyBorder="1" applyProtection="1">
      <protection locked="0"/>
    </xf>
    <xf numFmtId="166" fontId="29" fillId="0" borderId="21" xfId="1" applyNumberFormat="1" applyFont="1" applyFill="1" applyBorder="1" applyProtection="1">
      <protection locked="0"/>
    </xf>
    <xf numFmtId="0" fontId="29" fillId="0" borderId="4" xfId="6" applyFont="1" applyFill="1" applyBorder="1" applyProtection="1">
      <protection locked="0"/>
    </xf>
    <xf numFmtId="0" fontId="29" fillId="0" borderId="2" xfId="6" applyFont="1" applyFill="1" applyBorder="1" applyProtection="1">
      <protection locked="0"/>
    </xf>
    <xf numFmtId="0" fontId="29" fillId="0" borderId="6" xfId="6" applyFont="1" applyFill="1" applyBorder="1" applyProtection="1">
      <protection locked="0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7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6" fillId="0" borderId="34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8"/>
    </xf>
    <xf numFmtId="0" fontId="29" fillId="0" borderId="3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30" fillId="0" borderId="19" xfId="0" applyFont="1" applyFill="1" applyBorder="1" applyAlignment="1" applyProtection="1">
      <alignment vertical="center" wrapText="1"/>
    </xf>
    <xf numFmtId="164" fontId="28" fillId="0" borderId="19" xfId="0" applyNumberFormat="1" applyFont="1" applyFill="1" applyBorder="1" applyAlignment="1" applyProtection="1">
      <alignment vertical="center" wrapText="1"/>
    </xf>
    <xf numFmtId="164" fontId="28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29" fillId="0" borderId="11" xfId="0" applyFont="1" applyBorder="1" applyAlignment="1" applyProtection="1">
      <alignment horizontal="right" vertical="center" indent="1"/>
    </xf>
    <xf numFmtId="0" fontId="29" fillId="0" borderId="8" xfId="0" applyFont="1" applyBorder="1" applyAlignment="1" applyProtection="1">
      <alignment horizontal="right" vertical="center" indent="1"/>
    </xf>
    <xf numFmtId="0" fontId="29" fillId="0" borderId="10" xfId="0" applyFont="1" applyBorder="1" applyAlignment="1" applyProtection="1">
      <alignment horizontal="right" vertical="center" indent="1"/>
    </xf>
    <xf numFmtId="164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9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37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20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20" xfId="0" applyNumberFormat="1" applyFont="1" applyFill="1" applyBorder="1" applyAlignment="1" applyProtection="1">
      <alignment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17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9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9" fillId="0" borderId="9" xfId="0" applyFont="1" applyFill="1" applyBorder="1" applyAlignment="1" applyProtection="1">
      <alignment horizontal="center" vertical="center"/>
    </xf>
    <xf numFmtId="164" fontId="28" fillId="0" borderId="26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164" fontId="28" fillId="0" borderId="20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64" fontId="28" fillId="0" borderId="21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64" fontId="28" fillId="0" borderId="14" xfId="0" applyNumberFormat="1" applyFont="1" applyFill="1" applyBorder="1" applyAlignment="1" applyProtection="1">
      <alignment vertical="center"/>
    </xf>
    <xf numFmtId="164" fontId="28" fillId="0" borderId="17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2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164" fontId="20" fillId="0" borderId="36" xfId="6" applyNumberFormat="1" applyFont="1" applyFill="1" applyBorder="1" applyAlignment="1" applyProtection="1">
      <alignment horizontal="right" vertical="center" wrapText="1" indent="1"/>
    </xf>
    <xf numFmtId="164" fontId="22" fillId="0" borderId="46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7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6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1" xfId="6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8" xfId="0" applyNumberFormat="1" applyFont="1" applyFill="1" applyBorder="1" applyAlignment="1" applyProtection="1">
      <alignment horizontal="center" vertical="center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49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0" fillId="0" borderId="50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8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50" xfId="0" applyNumberFormat="1" applyFont="1" applyFill="1" applyBorder="1" applyAlignment="1" applyProtection="1">
      <alignment vertical="center" wrapText="1"/>
    </xf>
    <xf numFmtId="0" fontId="22" fillId="0" borderId="2" xfId="7" applyFont="1" applyFill="1" applyBorder="1" applyAlignment="1" applyProtection="1">
      <alignment horizontal="left" vertical="center" indent="1"/>
    </xf>
    <xf numFmtId="0" fontId="22" fillId="0" borderId="3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vertical="center" wrapText="1" indent="1"/>
    </xf>
    <xf numFmtId="0" fontId="22" fillId="0" borderId="3" xfId="7" applyFont="1" applyFill="1" applyBorder="1" applyAlignment="1" applyProtection="1">
      <alignment horizontal="left" vertical="center" indent="1"/>
    </xf>
    <xf numFmtId="0" fontId="8" fillId="0" borderId="14" xfId="7" applyFont="1" applyFill="1" applyBorder="1" applyAlignment="1" applyProtection="1">
      <alignment horizontal="left" indent="1"/>
    </xf>
    <xf numFmtId="164" fontId="29" fillId="0" borderId="47" xfId="6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5" xfId="0" applyFont="1" applyFill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4" fontId="20" fillId="0" borderId="29" xfId="6" applyNumberFormat="1" applyFont="1" applyFill="1" applyBorder="1" applyAlignment="1" applyProtection="1">
      <alignment horizontal="right" vertical="center" wrapText="1" indent="1"/>
    </xf>
    <xf numFmtId="164" fontId="20" fillId="0" borderId="17" xfId="6" applyNumberFormat="1" applyFont="1" applyFill="1" applyBorder="1" applyAlignment="1" applyProtection="1">
      <alignment horizontal="right" vertical="center" wrapText="1" indent="1"/>
    </xf>
    <xf numFmtId="164" fontId="22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6" applyNumberFormat="1" applyFont="1" applyFill="1" applyBorder="1" applyAlignment="1" applyProtection="1">
      <alignment horizontal="right" vertical="center" wrapText="1" indent="1"/>
    </xf>
    <xf numFmtId="164" fontId="7" fillId="0" borderId="0" xfId="6" applyNumberFormat="1" applyFont="1" applyFill="1" applyBorder="1" applyAlignment="1" applyProtection="1">
      <alignment horizontal="right" vertical="center" wrapText="1" indent="1"/>
    </xf>
    <xf numFmtId="164" fontId="22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Fill="1" applyBorder="1" applyAlignment="1" applyProtection="1">
      <alignment horizontal="right" vertical="center" wrapText="1" indent="1"/>
    </xf>
    <xf numFmtId="164" fontId="2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22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17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2" xfId="0" applyNumberFormat="1" applyFont="1" applyFill="1" applyBorder="1" applyAlignment="1" applyProtection="1">
      <alignment horizontal="left" vertical="center" wrapText="1" indent="1"/>
    </xf>
    <xf numFmtId="164" fontId="31" fillId="0" borderId="22" xfId="0" applyNumberFormat="1" applyFont="1" applyFill="1" applyBorder="1" applyAlignment="1" applyProtection="1">
      <alignment horizontal="left" vertical="center" wrapText="1" indent="1"/>
    </xf>
    <xf numFmtId="164" fontId="1" fillId="0" borderId="50" xfId="0" applyNumberFormat="1" applyFont="1" applyFill="1" applyBorder="1" applyAlignment="1" applyProtection="1">
      <alignment horizontal="left" vertical="center" wrapText="1" indent="1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164" fontId="31" fillId="0" borderId="36" xfId="0" applyNumberFormat="1" applyFont="1" applyFill="1" applyBorder="1" applyAlignment="1" applyProtection="1">
      <alignment horizontal="right" vertical="center" wrapText="1" indent="1"/>
    </xf>
    <xf numFmtId="164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166" fontId="29" fillId="0" borderId="53" xfId="1" applyNumberFormat="1" applyFont="1" applyFill="1" applyBorder="1" applyProtection="1">
      <protection locked="0"/>
    </xf>
    <xf numFmtId="166" fontId="29" fillId="0" borderId="46" xfId="1" applyNumberFormat="1" applyFont="1" applyFill="1" applyBorder="1" applyProtection="1">
      <protection locked="0"/>
    </xf>
    <xf numFmtId="166" fontId="29" fillId="0" borderId="41" xfId="1" applyNumberFormat="1" applyFont="1" applyFill="1" applyBorder="1" applyProtection="1">
      <protection locked="0"/>
    </xf>
    <xf numFmtId="0" fontId="29" fillId="0" borderId="3" xfId="6" applyFont="1" applyFill="1" applyBorder="1" applyProtection="1"/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4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5" xfId="6" applyFont="1" applyFill="1" applyBorder="1" applyAlignment="1" applyProtection="1">
      <alignment horizontal="center" vertical="center" wrapText="1"/>
    </xf>
    <xf numFmtId="0" fontId="7" fillId="0" borderId="55" xfId="6" applyFont="1" applyFill="1" applyBorder="1" applyAlignment="1" applyProtection="1">
      <alignment vertical="center" wrapText="1"/>
    </xf>
    <xf numFmtId="164" fontId="7" fillId="0" borderId="55" xfId="6" applyNumberFormat="1" applyFont="1" applyFill="1" applyBorder="1" applyAlignment="1" applyProtection="1">
      <alignment horizontal="right" vertical="center" wrapText="1" indent="1"/>
    </xf>
    <xf numFmtId="0" fontId="22" fillId="0" borderId="55" xfId="6" applyFont="1" applyFill="1" applyBorder="1" applyAlignment="1" applyProtection="1">
      <alignment horizontal="right" vertical="center" wrapText="1" indent="1"/>
      <protection locked="0"/>
    </xf>
    <xf numFmtId="164" fontId="29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31" fillId="0" borderId="15" xfId="0" applyFont="1" applyBorder="1" applyAlignment="1" applyProtection="1">
      <alignment horizontal="center" vertical="center" wrapText="1"/>
    </xf>
    <xf numFmtId="0" fontId="31" fillId="0" borderId="16" xfId="0" applyFont="1" applyBorder="1" applyAlignment="1" applyProtection="1">
      <alignment horizontal="center" vertical="center"/>
    </xf>
    <xf numFmtId="0" fontId="31" fillId="0" borderId="29" xfId="0" applyFont="1" applyBorder="1" applyAlignment="1" applyProtection="1">
      <alignment horizontal="center" vertical="center" wrapTex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6" applyFont="1" applyFill="1" applyProtection="1"/>
    <xf numFmtId="0" fontId="12" fillId="0" borderId="0" xfId="6" applyFont="1" applyFill="1" applyAlignment="1" applyProtection="1">
      <alignment horizontal="right" vertical="center" indent="1"/>
    </xf>
    <xf numFmtId="0" fontId="12" fillId="0" borderId="0" xfId="6" applyFont="1" applyFill="1"/>
    <xf numFmtId="0" fontId="12" fillId="0" borderId="0" xfId="6" applyFont="1" applyFill="1" applyAlignment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27" xfId="0" applyFont="1" applyBorder="1" applyAlignment="1">
      <alignment wrapText="1"/>
    </xf>
    <xf numFmtId="0" fontId="45" fillId="0" borderId="0" xfId="0" applyFont="1" applyFill="1" applyAlignment="1" applyProtection="1">
      <alignment horizontal="left" vertical="center" wrapText="1"/>
    </xf>
    <xf numFmtId="0" fontId="45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50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6" applyNumberFormat="1" applyFont="1" applyFill="1" applyBorder="1" applyAlignment="1" applyProtection="1">
      <alignment horizontal="right" vertical="center" wrapText="1" indent="1"/>
    </xf>
    <xf numFmtId="164" fontId="20" fillId="0" borderId="14" xfId="6" applyNumberFormat="1" applyFont="1" applyFill="1" applyBorder="1" applyAlignment="1" applyProtection="1">
      <alignment horizontal="right" vertical="center" wrapText="1" indent="1"/>
    </xf>
    <xf numFmtId="164" fontId="22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6" applyNumberFormat="1" applyFont="1" applyFill="1" applyBorder="1" applyAlignment="1" applyProtection="1">
      <alignment horizontal="right" vertical="center" wrapText="1" indent="1"/>
    </xf>
    <xf numFmtId="0" fontId="8" fillId="0" borderId="42" xfId="6" applyFont="1" applyFill="1" applyBorder="1" applyAlignment="1" applyProtection="1">
      <alignment horizontal="center" vertical="center" wrapText="1"/>
    </xf>
    <xf numFmtId="164" fontId="26" fillId="0" borderId="5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6" applyFont="1" applyFill="1" applyBorder="1" applyAlignment="1" applyProtection="1">
      <alignment horizontal="center" vertical="center" wrapText="1"/>
    </xf>
    <xf numFmtId="0" fontId="20" fillId="0" borderId="16" xfId="6" applyFont="1" applyFill="1" applyBorder="1" applyAlignment="1" applyProtection="1">
      <alignment horizontal="center" vertical="center" wrapText="1"/>
    </xf>
    <xf numFmtId="164" fontId="22" fillId="0" borderId="26" xfId="6" applyNumberFormat="1" applyFont="1" applyFill="1" applyBorder="1" applyAlignment="1" applyProtection="1">
      <alignment horizontal="right" vertical="center" wrapText="1" indent="1"/>
    </xf>
    <xf numFmtId="0" fontId="22" fillId="0" borderId="3" xfId="6" applyFont="1" applyFill="1" applyBorder="1" applyAlignment="1" applyProtection="1">
      <alignment horizontal="left" vertical="center" wrapText="1" indent="6"/>
    </xf>
    <xf numFmtId="0" fontId="12" fillId="0" borderId="0" xfId="6" applyFill="1" applyProtection="1"/>
    <xf numFmtId="0" fontId="22" fillId="0" borderId="0" xfId="6" applyFont="1" applyFill="1" applyProtection="1"/>
    <xf numFmtId="0" fontId="15" fillId="0" borderId="0" xfId="6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6" applyFill="1" applyAlignment="1" applyProtection="1"/>
    <xf numFmtId="164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6" applyFont="1" applyFill="1" applyProtection="1"/>
    <xf numFmtId="0" fontId="23" fillId="0" borderId="0" xfId="6" applyFont="1" applyFill="1" applyProtection="1"/>
    <xf numFmtId="0" fontId="12" fillId="0" borderId="0" xfId="6" applyFill="1" applyBorder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6" applyNumberFormat="1" applyFont="1" applyFill="1" applyBorder="1" applyAlignment="1" applyProtection="1">
      <alignment horizontal="center" vertical="center" wrapText="1"/>
    </xf>
    <xf numFmtId="49" fontId="22" fillId="0" borderId="8" xfId="6" applyNumberFormat="1" applyFont="1" applyFill="1" applyBorder="1" applyAlignment="1" applyProtection="1">
      <alignment horizontal="center" vertical="center" wrapText="1"/>
    </xf>
    <xf numFmtId="49" fontId="22" fillId="0" borderId="10" xfId="6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2" fillId="0" borderId="11" xfId="6" applyNumberFormat="1" applyFont="1" applyFill="1" applyBorder="1" applyAlignment="1" applyProtection="1">
      <alignment horizontal="center" vertical="center" wrapText="1"/>
    </xf>
    <xf numFmtId="49" fontId="22" fillId="0" borderId="7" xfId="6" applyNumberFormat="1" applyFont="1" applyFill="1" applyBorder="1" applyAlignment="1" applyProtection="1">
      <alignment horizontal="center" vertical="center" wrapText="1"/>
    </xf>
    <xf numFmtId="49" fontId="22" fillId="0" borderId="12" xfId="6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164" fontId="28" fillId="0" borderId="36" xfId="6" applyNumberFormat="1" applyFont="1" applyFill="1" applyBorder="1" applyAlignment="1" applyProtection="1">
      <alignment horizontal="right" vertical="center" wrapText="1" indent="1"/>
    </xf>
    <xf numFmtId="0" fontId="20" fillId="0" borderId="36" xfId="6" applyFont="1" applyFill="1" applyBorder="1" applyAlignment="1" applyProtection="1">
      <alignment horizontal="center" vertical="center" wrapText="1"/>
    </xf>
    <xf numFmtId="0" fontId="8" fillId="0" borderId="59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6" applyFont="1" applyFill="1" applyBorder="1" applyAlignment="1" applyProtection="1">
      <alignment horizontal="left" vertical="center" wrapText="1" indent="1"/>
    </xf>
    <xf numFmtId="0" fontId="29" fillId="0" borderId="2" xfId="6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9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164" fontId="20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3" xfId="6" applyFont="1" applyFill="1" applyBorder="1" applyAlignment="1">
      <alignment horizontal="center" vertical="center"/>
    </xf>
    <xf numFmtId="0" fontId="35" fillId="0" borderId="0" xfId="6" applyFont="1" applyFill="1"/>
    <xf numFmtId="0" fontId="28" fillId="0" borderId="13" xfId="6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7" applyFont="1" applyFill="1" applyBorder="1" applyAlignment="1" applyProtection="1">
      <alignment horizontal="left" vertical="center" wrapText="1" indent="1"/>
    </xf>
    <xf numFmtId="172" fontId="31" fillId="0" borderId="6" xfId="6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 applyProtection="1">
      <alignment vertical="center" wrapText="1"/>
    </xf>
    <xf numFmtId="0" fontId="20" fillId="0" borderId="18" xfId="6" applyFont="1" applyFill="1" applyBorder="1" applyAlignment="1" applyProtection="1">
      <alignment horizontal="left" vertical="center" wrapText="1" indent="1"/>
    </xf>
    <xf numFmtId="0" fontId="20" fillId="0" borderId="19" xfId="6" applyFont="1" applyFill="1" applyBorder="1" applyAlignment="1" applyProtection="1">
      <alignment vertical="center" wrapText="1"/>
    </xf>
    <xf numFmtId="164" fontId="20" fillId="0" borderId="38" xfId="6" applyNumberFormat="1" applyFont="1" applyFill="1" applyBorder="1" applyAlignment="1" applyProtection="1">
      <alignment horizontal="right" vertical="center" wrapText="1" indent="1"/>
    </xf>
    <xf numFmtId="0" fontId="22" fillId="0" borderId="27" xfId="6" applyFont="1" applyFill="1" applyBorder="1" applyAlignment="1" applyProtection="1">
      <alignment horizontal="left" vertical="center" wrapText="1" indent="7"/>
    </xf>
    <xf numFmtId="164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6" applyFont="1" applyFill="1" applyBorder="1" applyAlignment="1" applyProtection="1">
      <alignment horizontal="left" vertical="center" wrapText="1"/>
    </xf>
    <xf numFmtId="164" fontId="33" fillId="0" borderId="1" xfId="0" applyNumberFormat="1" applyFont="1" applyFill="1" applyBorder="1" applyAlignment="1" applyProtection="1">
      <alignment horizontal="right" vertical="center" wrapText="1" indent="1"/>
    </xf>
    <xf numFmtId="49" fontId="28" fillId="0" borderId="13" xfId="6" applyNumberFormat="1" applyFont="1" applyFill="1" applyBorder="1" applyAlignment="1" applyProtection="1">
      <alignment horizontal="center" vertical="center" wrapText="1"/>
    </xf>
    <xf numFmtId="164" fontId="20" fillId="0" borderId="60" xfId="6" applyNumberFormat="1" applyFont="1" applyFill="1" applyBorder="1" applyAlignment="1" applyProtection="1">
      <alignment horizontal="right" vertical="center" wrapText="1" indent="1"/>
    </xf>
    <xf numFmtId="164" fontId="22" fillId="0" borderId="53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6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4" xfId="6" applyNumberFormat="1" applyFont="1" applyFill="1" applyBorder="1" applyAlignment="1" applyProtection="1">
      <alignment horizontal="right" vertical="center" wrapText="1" indent="1"/>
    </xf>
    <xf numFmtId="164" fontId="27" fillId="0" borderId="36" xfId="0" applyNumberFormat="1" applyFont="1" applyBorder="1" applyAlignment="1" applyProtection="1">
      <alignment horizontal="right" vertical="center" wrapText="1" indent="1"/>
    </xf>
    <xf numFmtId="164" fontId="27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6" applyNumberFormat="1" applyFont="1" applyFill="1" applyBorder="1" applyAlignment="1" applyProtection="1">
      <alignment horizontal="right" vertical="center" wrapText="1" indent="1"/>
    </xf>
    <xf numFmtId="164" fontId="27" fillId="0" borderId="14" xfId="0" applyNumberFormat="1" applyFont="1" applyBorder="1" applyAlignment="1" applyProtection="1">
      <alignment horizontal="right" vertical="center" wrapText="1" indent="1"/>
    </xf>
    <xf numFmtId="164" fontId="27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6" applyFont="1" applyFill="1" applyBorder="1" applyAlignment="1" applyProtection="1">
      <alignment horizontal="center" vertical="center" wrapText="1"/>
    </xf>
    <xf numFmtId="0" fontId="28" fillId="0" borderId="19" xfId="6" applyFont="1" applyFill="1" applyBorder="1" applyAlignment="1" applyProtection="1">
      <alignment vertical="center" wrapText="1"/>
    </xf>
    <xf numFmtId="164" fontId="28" fillId="0" borderId="19" xfId="6" applyNumberFormat="1" applyFont="1" applyFill="1" applyBorder="1" applyAlignment="1" applyProtection="1">
      <alignment horizontal="right" vertical="center" wrapText="1" indent="1"/>
    </xf>
    <xf numFmtId="164" fontId="28" fillId="0" borderId="54" xfId="6" applyNumberFormat="1" applyFont="1" applyFill="1" applyBorder="1" applyAlignment="1" applyProtection="1">
      <alignment horizontal="right" vertical="center" wrapText="1" indent="1"/>
    </xf>
    <xf numFmtId="0" fontId="22" fillId="0" borderId="55" xfId="6" applyFont="1" applyFill="1" applyBorder="1" applyAlignment="1" applyProtection="1">
      <alignment horizontal="right" vertical="center" wrapText="1" indent="1"/>
    </xf>
    <xf numFmtId="164" fontId="29" fillId="0" borderId="55" xfId="6" applyNumberFormat="1" applyFont="1" applyFill="1" applyBorder="1" applyAlignment="1" applyProtection="1">
      <alignment horizontal="right" vertical="center" wrapText="1" indent="1"/>
    </xf>
    <xf numFmtId="0" fontId="15" fillId="0" borderId="0" xfId="6" applyFont="1" applyFill="1" applyBorder="1" applyProtection="1"/>
    <xf numFmtId="164" fontId="28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5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26" fillId="0" borderId="6" xfId="0" applyFont="1" applyBorder="1" applyAlignment="1" applyProtection="1">
      <alignment horizontal="left" indent="1"/>
    </xf>
    <xf numFmtId="0" fontId="28" fillId="0" borderId="14" xfId="6" applyFont="1" applyFill="1" applyBorder="1" applyAlignment="1" applyProtection="1">
      <alignment horizontal="center" vertical="center"/>
    </xf>
    <xf numFmtId="0" fontId="28" fillId="0" borderId="17" xfId="6" applyFont="1" applyFill="1" applyBorder="1" applyAlignment="1" applyProtection="1">
      <alignment horizontal="center" vertical="center"/>
    </xf>
    <xf numFmtId="0" fontId="26" fillId="0" borderId="6" xfId="0" applyFont="1" applyBorder="1" applyAlignment="1" applyProtection="1"/>
    <xf numFmtId="164" fontId="28" fillId="0" borderId="38" xfId="0" applyNumberFormat="1" applyFont="1" applyFill="1" applyBorder="1" applyAlignment="1" applyProtection="1">
      <alignment horizontal="center" vertical="center" wrapText="1"/>
    </xf>
    <xf numFmtId="164" fontId="20" fillId="0" borderId="38" xfId="0" applyNumberFormat="1" applyFont="1" applyFill="1" applyBorder="1" applyAlignment="1" applyProtection="1">
      <alignment horizontal="center" vertical="center" wrapText="1"/>
    </xf>
    <xf numFmtId="166" fontId="47" fillId="0" borderId="3" xfId="1" applyNumberFormat="1" applyFont="1" applyFill="1" applyBorder="1" applyProtection="1">
      <protection locked="0"/>
    </xf>
    <xf numFmtId="166" fontId="47" fillId="0" borderId="26" xfId="1" applyNumberFormat="1" applyFont="1" applyFill="1" applyBorder="1"/>
    <xf numFmtId="166" fontId="47" fillId="0" borderId="2" xfId="1" applyNumberFormat="1" applyFont="1" applyFill="1" applyBorder="1" applyProtection="1">
      <protection locked="0"/>
    </xf>
    <xf numFmtId="166" fontId="47" fillId="0" borderId="20" xfId="1" applyNumberFormat="1" applyFont="1" applyFill="1" applyBorder="1"/>
    <xf numFmtId="166" fontId="47" fillId="0" borderId="6" xfId="1" applyNumberFormat="1" applyFont="1" applyFill="1" applyBorder="1" applyProtection="1">
      <protection locked="0"/>
    </xf>
    <xf numFmtId="166" fontId="48" fillId="0" borderId="14" xfId="6" applyNumberFormat="1" applyFont="1" applyFill="1" applyBorder="1"/>
    <xf numFmtId="166" fontId="48" fillId="0" borderId="17" xfId="6" applyNumberFormat="1" applyFont="1" applyFill="1" applyBorder="1"/>
    <xf numFmtId="49" fontId="4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7" fillId="0" borderId="22" xfId="0" applyNumberFormat="1" applyFont="1" applyFill="1" applyBorder="1" applyAlignment="1" applyProtection="1">
      <alignment vertical="center" wrapText="1"/>
    </xf>
    <xf numFmtId="164" fontId="47" fillId="0" borderId="13" xfId="0" applyNumberFormat="1" applyFont="1" applyFill="1" applyBorder="1" applyAlignment="1" applyProtection="1">
      <alignment vertical="center" wrapText="1"/>
    </xf>
    <xf numFmtId="164" fontId="47" fillId="0" borderId="14" xfId="0" applyNumberFormat="1" applyFont="1" applyFill="1" applyBorder="1" applyAlignment="1" applyProtection="1">
      <alignment vertical="center" wrapText="1"/>
    </xf>
    <xf numFmtId="164" fontId="47" fillId="0" borderId="17" xfId="0" applyNumberFormat="1" applyFont="1" applyFill="1" applyBorder="1" applyAlignment="1" applyProtection="1">
      <alignment vertical="center" wrapText="1"/>
    </xf>
    <xf numFmtId="49" fontId="4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7" fillId="0" borderId="23" xfId="0" applyNumberFormat="1" applyFont="1" applyFill="1" applyBorder="1" applyAlignment="1" applyProtection="1">
      <alignment vertical="center" wrapText="1"/>
      <protection locked="0"/>
    </xf>
    <xf numFmtId="164" fontId="47" fillId="0" borderId="8" xfId="0" applyNumberFormat="1" applyFont="1" applyFill="1" applyBorder="1" applyAlignment="1" applyProtection="1">
      <alignment vertical="center" wrapText="1"/>
      <protection locked="0"/>
    </xf>
    <xf numFmtId="164" fontId="47" fillId="0" borderId="2" xfId="0" applyNumberFormat="1" applyFont="1" applyFill="1" applyBorder="1" applyAlignment="1" applyProtection="1">
      <alignment vertical="center" wrapText="1"/>
      <protection locked="0"/>
    </xf>
    <xf numFmtId="164" fontId="47" fillId="0" borderId="20" xfId="0" applyNumberFormat="1" applyFont="1" applyFill="1" applyBorder="1" applyAlignment="1" applyProtection="1">
      <alignment vertical="center" wrapText="1"/>
      <protection locked="0"/>
    </xf>
    <xf numFmtId="49" fontId="47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7" fillId="0" borderId="24" xfId="0" applyNumberFormat="1" applyFont="1" applyFill="1" applyBorder="1" applyAlignment="1" applyProtection="1">
      <alignment vertical="center" wrapText="1"/>
      <protection locked="0"/>
    </xf>
    <xf numFmtId="164" fontId="47" fillId="0" borderId="10" xfId="0" applyNumberFormat="1" applyFont="1" applyFill="1" applyBorder="1" applyAlignment="1" applyProtection="1">
      <alignment vertical="center" wrapText="1"/>
      <protection locked="0"/>
    </xf>
    <xf numFmtId="164" fontId="47" fillId="0" borderId="6" xfId="0" applyNumberFormat="1" applyFont="1" applyFill="1" applyBorder="1" applyAlignment="1" applyProtection="1">
      <alignment vertical="center" wrapText="1"/>
      <protection locked="0"/>
    </xf>
    <xf numFmtId="164" fontId="47" fillId="0" borderId="21" xfId="0" applyNumberFormat="1" applyFont="1" applyFill="1" applyBorder="1" applyAlignment="1" applyProtection="1">
      <alignment vertical="center" wrapText="1"/>
      <protection locked="0"/>
    </xf>
    <xf numFmtId="49" fontId="47" fillId="0" borderId="56" xfId="0" applyNumberFormat="1" applyFont="1" applyFill="1" applyBorder="1" applyAlignment="1" applyProtection="1">
      <alignment horizontal="center" vertical="center" wrapText="1"/>
      <protection locked="0"/>
    </xf>
    <xf numFmtId="164" fontId="47" fillId="0" borderId="50" xfId="0" applyNumberFormat="1" applyFont="1" applyFill="1" applyBorder="1" applyAlignment="1" applyProtection="1">
      <alignment vertical="center" wrapText="1"/>
      <protection locked="0"/>
    </xf>
    <xf numFmtId="164" fontId="47" fillId="0" borderId="7" xfId="0" applyNumberFormat="1" applyFont="1" applyFill="1" applyBorder="1" applyAlignment="1" applyProtection="1">
      <alignment vertical="center" wrapText="1"/>
      <protection locked="0"/>
    </xf>
    <xf numFmtId="164" fontId="47" fillId="0" borderId="1" xfId="0" applyNumberFormat="1" applyFont="1" applyFill="1" applyBorder="1" applyAlignment="1" applyProtection="1">
      <alignment vertical="center" wrapText="1"/>
      <protection locked="0"/>
    </xf>
    <xf numFmtId="164" fontId="47" fillId="0" borderId="30" xfId="0" applyNumberFormat="1" applyFont="1" applyFill="1" applyBorder="1" applyAlignment="1" applyProtection="1">
      <alignment vertical="center" wrapText="1"/>
      <protection locked="0"/>
    </xf>
    <xf numFmtId="164" fontId="47" fillId="2" borderId="49" xfId="0" applyNumberFormat="1" applyFont="1" applyFill="1" applyBorder="1" applyAlignment="1" applyProtection="1">
      <alignment horizontal="left" vertical="center" wrapText="1" indent="2"/>
    </xf>
    <xf numFmtId="164" fontId="49" fillId="0" borderId="1" xfId="7" applyNumberFormat="1" applyFont="1" applyFill="1" applyBorder="1" applyAlignment="1" applyProtection="1">
      <alignment vertical="center"/>
      <protection locked="0"/>
    </xf>
    <xf numFmtId="164" fontId="49" fillId="0" borderId="2" xfId="7" applyNumberFormat="1" applyFont="1" applyFill="1" applyBorder="1" applyAlignment="1" applyProtection="1">
      <alignment vertical="center"/>
      <protection locked="0"/>
    </xf>
    <xf numFmtId="164" fontId="49" fillId="0" borderId="3" xfId="7" applyNumberFormat="1" applyFont="1" applyFill="1" applyBorder="1" applyAlignment="1" applyProtection="1">
      <alignment vertical="center"/>
      <protection locked="0"/>
    </xf>
    <xf numFmtId="164" fontId="50" fillId="0" borderId="14" xfId="7" applyNumberFormat="1" applyFont="1" applyFill="1" applyBorder="1" applyAlignment="1" applyProtection="1">
      <alignment vertical="center"/>
    </xf>
    <xf numFmtId="164" fontId="50" fillId="0" borderId="14" xfId="7" applyNumberFormat="1" applyFont="1" applyFill="1" applyBorder="1" applyProtection="1"/>
    <xf numFmtId="3" fontId="51" fillId="0" borderId="37" xfId="0" applyNumberFormat="1" applyFont="1" applyBorder="1" applyAlignment="1" applyProtection="1">
      <alignment horizontal="right" vertical="center" indent="1"/>
      <protection locked="0"/>
    </xf>
    <xf numFmtId="3" fontId="51" fillId="0" borderId="20" xfId="0" applyNumberFormat="1" applyFont="1" applyBorder="1" applyAlignment="1" applyProtection="1">
      <alignment horizontal="right" vertical="center" indent="1"/>
      <protection locked="0"/>
    </xf>
    <xf numFmtId="3" fontId="51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1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2" fillId="0" borderId="17" xfId="0" applyNumberFormat="1" applyFont="1" applyFill="1" applyBorder="1" applyAlignment="1" applyProtection="1">
      <alignment horizontal="right" vertical="center" indent="1"/>
    </xf>
    <xf numFmtId="0" fontId="36" fillId="0" borderId="29" xfId="0" applyFont="1" applyFill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left" vertical="center" wrapText="1"/>
    </xf>
    <xf numFmtId="164" fontId="22" fillId="0" borderId="21" xfId="6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6" applyFont="1" applyFill="1" applyAlignment="1" applyProtection="1">
      <alignment vertical="center"/>
    </xf>
    <xf numFmtId="164" fontId="29" fillId="0" borderId="21" xfId="6" applyNumberFormat="1" applyFont="1" applyFill="1" applyBorder="1" applyAlignment="1" applyProtection="1">
      <alignment horizontal="right" vertical="center" wrapText="1"/>
      <protection locked="0"/>
    </xf>
    <xf numFmtId="0" fontId="26" fillId="0" borderId="3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vertical="center" wrapText="1" indent="1"/>
    </xf>
    <xf numFmtId="0" fontId="23" fillId="0" borderId="0" xfId="0" applyFont="1" applyFill="1" applyProtection="1">
      <protection locked="0"/>
    </xf>
    <xf numFmtId="0" fontId="4" fillId="0" borderId="13" xfId="6" applyFont="1" applyFill="1" applyBorder="1" applyAlignment="1" applyProtection="1">
      <alignment horizontal="center" vertical="center" wrapText="1"/>
    </xf>
    <xf numFmtId="0" fontId="4" fillId="0" borderId="14" xfId="6" applyFont="1" applyFill="1" applyBorder="1" applyAlignment="1" applyProtection="1">
      <alignment horizontal="center" vertical="center" wrapText="1"/>
    </xf>
    <xf numFmtId="0" fontId="4" fillId="0" borderId="17" xfId="6" applyFont="1" applyFill="1" applyBorder="1" applyAlignment="1" applyProtection="1">
      <alignment horizontal="center" vertical="center" wrapText="1"/>
    </xf>
    <xf numFmtId="0" fontId="8" fillId="0" borderId="15" xfId="6" applyFont="1" applyFill="1" applyBorder="1" applyAlignment="1" applyProtection="1">
      <alignment horizontal="center" vertical="center" wrapText="1"/>
    </xf>
    <xf numFmtId="0" fontId="8" fillId="0" borderId="16" xfId="6" applyFont="1" applyFill="1" applyBorder="1" applyAlignment="1" applyProtection="1">
      <alignment horizontal="center" vertical="center" wrapText="1"/>
    </xf>
    <xf numFmtId="0" fontId="8" fillId="0" borderId="29" xfId="6" applyFont="1" applyFill="1" applyBorder="1" applyAlignment="1" applyProtection="1">
      <alignment horizontal="center" vertical="center" wrapText="1"/>
    </xf>
    <xf numFmtId="49" fontId="22" fillId="0" borderId="10" xfId="6" applyNumberFormat="1" applyFont="1" applyFill="1" applyBorder="1" applyAlignment="1" applyProtection="1">
      <alignment horizontal="left" vertical="center" wrapText="1"/>
    </xf>
    <xf numFmtId="0" fontId="26" fillId="0" borderId="1" xfId="0" applyFont="1" applyBorder="1" applyAlignment="1" applyProtection="1">
      <alignment horizontal="left" wrapText="1" indent="1"/>
    </xf>
    <xf numFmtId="49" fontId="22" fillId="0" borderId="13" xfId="6" applyNumberFormat="1" applyFont="1" applyFill="1" applyBorder="1" applyAlignment="1" applyProtection="1">
      <alignment horizontal="left" vertical="center" wrapText="1" indent="1"/>
    </xf>
    <xf numFmtId="0" fontId="26" fillId="0" borderId="14" xfId="0" applyFont="1" applyBorder="1" applyAlignment="1" applyProtection="1">
      <alignment horizontal="left" vertical="center" wrapText="1" indent="1"/>
    </xf>
    <xf numFmtId="164" fontId="29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7" xfId="0" applyFont="1" applyBorder="1" applyAlignment="1" applyProtection="1">
      <alignment horizontal="left" vertical="center" wrapText="1" indent="1"/>
    </xf>
    <xf numFmtId="164" fontId="29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6" applyFont="1" applyFill="1" applyBorder="1" applyAlignment="1" applyProtection="1">
      <alignment horizontal="left" vertical="center" wrapText="1" indent="1"/>
    </xf>
    <xf numFmtId="164" fontId="22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quotePrefix="1" applyNumberFormat="1" applyFont="1" applyBorder="1" applyAlignment="1" applyProtection="1">
      <alignment horizontal="right" vertical="center" wrapText="1" indent="1"/>
    </xf>
    <xf numFmtId="0" fontId="27" fillId="0" borderId="19" xfId="0" applyFont="1" applyBorder="1" applyAlignment="1" applyProtection="1">
      <alignment horizontal="left" vertical="center" wrapText="1" indent="1"/>
    </xf>
    <xf numFmtId="0" fontId="29" fillId="0" borderId="0" xfId="6" applyFont="1" applyFill="1" applyProtection="1"/>
    <xf numFmtId="0" fontId="53" fillId="0" borderId="0" xfId="0" applyFont="1"/>
    <xf numFmtId="0" fontId="21" fillId="0" borderId="35" xfId="0" applyFont="1" applyFill="1" applyBorder="1" applyAlignment="1" applyProtection="1">
      <alignment horizontal="right" vertical="center"/>
      <protection locked="0"/>
    </xf>
    <xf numFmtId="0" fontId="21" fillId="0" borderId="35" xfId="0" applyFont="1" applyFill="1" applyBorder="1" applyAlignment="1" applyProtection="1">
      <alignment horizontal="right"/>
    </xf>
    <xf numFmtId="0" fontId="21" fillId="0" borderId="35" xfId="0" applyFont="1" applyFill="1" applyBorder="1" applyAlignment="1" applyProtection="1">
      <alignment horizontal="right" vertical="center"/>
    </xf>
    <xf numFmtId="164" fontId="21" fillId="0" borderId="0" xfId="0" applyNumberFormat="1" applyFont="1" applyFill="1" applyAlignment="1" applyProtection="1">
      <alignment horizontal="right" vertical="center"/>
      <protection locked="0"/>
    </xf>
    <xf numFmtId="164" fontId="21" fillId="0" borderId="0" xfId="0" applyNumberFormat="1" applyFont="1" applyFill="1" applyAlignment="1" applyProtection="1">
      <alignment horizontal="right" vertical="center"/>
    </xf>
    <xf numFmtId="0" fontId="59" fillId="0" borderId="0" xfId="0" applyFont="1"/>
    <xf numFmtId="0" fontId="59" fillId="0" borderId="0" xfId="0" applyFont="1" applyAlignment="1">
      <alignment horizontal="justify" vertical="top" wrapText="1"/>
    </xf>
    <xf numFmtId="0" fontId="60" fillId="4" borderId="0" xfId="0" applyFont="1" applyFill="1" applyAlignment="1">
      <alignment horizontal="center" vertical="center"/>
    </xf>
    <xf numFmtId="0" fontId="60" fillId="4" borderId="0" xfId="0" applyFont="1" applyFill="1" applyAlignment="1">
      <alignment horizontal="center" vertical="top" wrapText="1"/>
    </xf>
    <xf numFmtId="0" fontId="54" fillId="0" borderId="0" xfId="0" applyFont="1"/>
    <xf numFmtId="0" fontId="0" fillId="0" borderId="0" xfId="0" applyAlignment="1"/>
    <xf numFmtId="0" fontId="35" fillId="0" borderId="0" xfId="0" applyFont="1"/>
    <xf numFmtId="0" fontId="5" fillId="0" borderId="4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6" fillId="0" borderId="0" xfId="0" applyFont="1" applyAlignment="1" applyProtection="1">
      <alignment horizontal="right" vertical="top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" fontId="54" fillId="0" borderId="0" xfId="0" applyNumberFormat="1" applyFont="1"/>
    <xf numFmtId="14" fontId="54" fillId="0" borderId="0" xfId="0" applyNumberFormat="1" applyFont="1"/>
    <xf numFmtId="164" fontId="3" fillId="0" borderId="0" xfId="0" applyNumberFormat="1" applyFont="1" applyFill="1" applyAlignment="1" applyProtection="1">
      <alignment horizontal="left" vertical="center" wrapText="1"/>
      <protection locked="0"/>
    </xf>
    <xf numFmtId="164" fontId="19" fillId="0" borderId="0" xfId="0" applyNumberFormat="1" applyFont="1" applyFill="1" applyAlignment="1" applyProtection="1">
      <alignment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8" fillId="0" borderId="37" xfId="0" quotePrefix="1" applyFont="1" applyFill="1" applyBorder="1" applyAlignment="1" applyProtection="1">
      <alignment horizontal="right" vertical="center" indent="1"/>
      <protection locked="0"/>
    </xf>
    <xf numFmtId="0" fontId="8" fillId="0" borderId="59" xfId="0" applyFont="1" applyFill="1" applyBorder="1" applyAlignment="1" applyProtection="1">
      <alignment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49" fontId="8" fillId="0" borderId="54" xfId="0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8" fillId="0" borderId="43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39" xfId="0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wrapText="1"/>
      <protection locked="0"/>
    </xf>
    <xf numFmtId="164" fontId="8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 applyProtection="1">
      <alignment horizontal="left" vertical="center" wrapText="1"/>
      <protection locked="0"/>
    </xf>
    <xf numFmtId="0" fontId="17" fillId="0" borderId="0" xfId="0" applyFont="1" applyFill="1" applyAlignment="1" applyProtection="1">
      <alignment vertical="center" wrapText="1"/>
      <protection locked="0"/>
    </xf>
    <xf numFmtId="0" fontId="17" fillId="0" borderId="0" xfId="0" applyFont="1" applyFill="1" applyAlignment="1" applyProtection="1">
      <alignment horizontal="right" vertical="center" wrapText="1" indent="1"/>
      <protection locked="0"/>
    </xf>
    <xf numFmtId="164" fontId="61" fillId="0" borderId="0" xfId="0" applyNumberFormat="1" applyFont="1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  <protection locked="0"/>
    </xf>
    <xf numFmtId="0" fontId="8" fillId="0" borderId="59" xfId="0" applyFont="1" applyFill="1" applyBorder="1" applyAlignment="1" applyProtection="1">
      <alignment horizontal="center" vertical="center" wrapText="1"/>
      <protection locked="0"/>
    </xf>
    <xf numFmtId="49" fontId="8" fillId="0" borderId="54" xfId="0" applyNumberFormat="1" applyFont="1" applyFill="1" applyBorder="1" applyAlignment="1" applyProtection="1">
      <alignment horizontal="right" vertical="center"/>
      <protection locked="0"/>
    </xf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61" fillId="0" borderId="0" xfId="0" applyNumberFormat="1" applyFont="1" applyFill="1" applyAlignment="1" applyProtection="1">
      <alignment vertical="center" wrapText="1"/>
    </xf>
    <xf numFmtId="0" fontId="23" fillId="0" borderId="0" xfId="0" applyFont="1"/>
    <xf numFmtId="0" fontId="12" fillId="0" borderId="0" xfId="6" applyFont="1" applyFill="1" applyProtection="1">
      <protection locked="0"/>
    </xf>
    <xf numFmtId="0" fontId="23" fillId="0" borderId="0" xfId="6" applyFont="1" applyFill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12" fillId="0" borderId="0" xfId="6" applyFont="1" applyFill="1" applyAlignment="1" applyProtection="1">
      <alignment horizontal="right" vertical="center" indent="1"/>
      <protection locked="0"/>
    </xf>
    <xf numFmtId="0" fontId="8" fillId="0" borderId="13" xfId="6" applyFont="1" applyFill="1" applyBorder="1" applyAlignment="1" applyProtection="1">
      <alignment horizontal="center" vertical="center" wrapText="1"/>
      <protection locked="0"/>
    </xf>
    <xf numFmtId="0" fontId="8" fillId="0" borderId="14" xfId="6" applyFont="1" applyFill="1" applyBorder="1" applyAlignment="1" applyProtection="1">
      <alignment horizontal="center" vertical="center" wrapText="1"/>
      <protection locked="0"/>
    </xf>
    <xf numFmtId="0" fontId="8" fillId="0" borderId="17" xfId="6" applyFont="1" applyFill="1" applyBorder="1" applyAlignment="1" applyProtection="1">
      <alignment horizontal="center" vertical="center" wrapText="1"/>
      <protection locked="0"/>
    </xf>
    <xf numFmtId="0" fontId="29" fillId="0" borderId="0" xfId="6" applyFont="1" applyFill="1" applyProtection="1">
      <protection locked="0"/>
    </xf>
    <xf numFmtId="164" fontId="62" fillId="0" borderId="0" xfId="6" applyNumberFormat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 wrapText="1"/>
      <protection locked="0"/>
    </xf>
    <xf numFmtId="164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7" xfId="0" applyNumberFormat="1" applyFont="1" applyFill="1" applyBorder="1" applyAlignment="1" applyProtection="1">
      <alignment horizontal="center" wrapText="1"/>
      <protection locked="0"/>
    </xf>
    <xf numFmtId="0" fontId="30" fillId="0" borderId="15" xfId="0" applyFont="1" applyFill="1" applyBorder="1" applyAlignment="1" applyProtection="1">
      <alignment vertical="center"/>
      <protection locked="0"/>
    </xf>
    <xf numFmtId="0" fontId="30" fillId="0" borderId="16" xfId="0" applyFont="1" applyFill="1" applyBorder="1" applyAlignment="1" applyProtection="1">
      <alignment horizontal="center" vertical="center"/>
      <protection locked="0"/>
    </xf>
    <xf numFmtId="0" fontId="30" fillId="0" borderId="29" xfId="0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/>
    <xf numFmtId="0" fontId="5" fillId="0" borderId="4" xfId="0" applyFont="1" applyFill="1" applyBorder="1" applyAlignment="1" applyProtection="1">
      <alignment horizontal="center" vertical="center" wrapText="1"/>
    </xf>
    <xf numFmtId="0" fontId="46" fillId="0" borderId="0" xfId="7" applyFont="1" applyFill="1" applyAlignment="1" applyProtection="1">
      <protection locked="0"/>
    </xf>
    <xf numFmtId="0" fontId="46" fillId="0" borderId="0" xfId="6" applyFont="1" applyFill="1" applyAlignment="1" applyProtection="1">
      <alignment vertical="center"/>
    </xf>
    <xf numFmtId="0" fontId="58" fillId="0" borderId="0" xfId="4" applyAlignment="1" applyProtection="1"/>
    <xf numFmtId="0" fontId="54" fillId="0" borderId="0" xfId="0" applyFont="1" applyAlignment="1">
      <alignment wrapText="1"/>
    </xf>
    <xf numFmtId="0" fontId="12" fillId="0" borderId="0" xfId="7" applyFill="1" applyAlignment="1" applyProtection="1">
      <alignment vertical="center" wrapText="1"/>
    </xf>
    <xf numFmtId="0" fontId="53" fillId="0" borderId="0" xfId="0" applyFont="1" applyFill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53" fillId="0" borderId="0" xfId="0" applyFont="1" applyAlignment="1">
      <alignment horizontal="right"/>
    </xf>
    <xf numFmtId="0" fontId="53" fillId="0" borderId="0" xfId="0" applyFont="1" applyFill="1" applyAlignment="1">
      <alignment horizontal="right" vertical="center"/>
    </xf>
    <xf numFmtId="164" fontId="63" fillId="0" borderId="0" xfId="6" applyNumberFormat="1" applyFont="1" applyFill="1"/>
    <xf numFmtId="0" fontId="0" fillId="0" borderId="0" xfId="0" applyProtection="1">
      <protection locked="0"/>
    </xf>
    <xf numFmtId="0" fontId="35" fillId="0" borderId="0" xfId="0" applyFont="1" applyAlignment="1" applyProtection="1">
      <alignment horizontal="center"/>
      <protection locked="0"/>
    </xf>
    <xf numFmtId="0" fontId="25" fillId="0" borderId="29" xfId="0" applyFont="1" applyFill="1" applyBorder="1" applyAlignment="1" applyProtection="1">
      <alignment horizontal="center" vertical="center" wrapText="1"/>
    </xf>
    <xf numFmtId="164" fontId="63" fillId="0" borderId="0" xfId="6" applyNumberFormat="1" applyFont="1" applyFill="1" applyProtection="1"/>
    <xf numFmtId="0" fontId="53" fillId="0" borderId="0" xfId="6" applyFont="1" applyFill="1" applyAlignment="1" applyProtection="1">
      <alignment horizontal="right"/>
      <protection locked="0"/>
    </xf>
    <xf numFmtId="164" fontId="36" fillId="0" borderId="35" xfId="6" applyNumberFormat="1" applyFont="1" applyFill="1" applyBorder="1" applyAlignment="1" applyProtection="1">
      <alignment horizontal="left" vertical="center"/>
      <protection locked="0"/>
    </xf>
    <xf numFmtId="0" fontId="0" fillId="5" borderId="0" xfId="0" applyFill="1" applyAlignment="1" applyProtection="1">
      <alignment horizontal="right"/>
      <protection locked="0"/>
    </xf>
    <xf numFmtId="0" fontId="0" fillId="5" borderId="0" xfId="0" applyFill="1" applyProtection="1">
      <protection locked="0"/>
    </xf>
    <xf numFmtId="0" fontId="2" fillId="0" borderId="0" xfId="6" applyFont="1" applyFill="1" applyProtection="1">
      <protection locked="0"/>
    </xf>
    <xf numFmtId="164" fontId="5" fillId="0" borderId="0" xfId="6" applyNumberFormat="1" applyFont="1" applyFill="1" applyBorder="1" applyAlignment="1" applyProtection="1">
      <alignment horizontal="centerContinuous" vertical="center"/>
      <protection locked="0"/>
    </xf>
    <xf numFmtId="0" fontId="21" fillId="0" borderId="0" xfId="0" applyFont="1" applyFill="1" applyBorder="1" applyAlignment="1" applyProtection="1">
      <alignment horizontal="right"/>
      <protection locked="0"/>
    </xf>
    <xf numFmtId="0" fontId="28" fillId="0" borderId="11" xfId="6" applyFont="1" applyFill="1" applyBorder="1" applyAlignment="1" applyProtection="1">
      <alignment horizontal="center" vertical="center" wrapText="1"/>
      <protection locked="0"/>
    </xf>
    <xf numFmtId="0" fontId="28" fillId="0" borderId="4" xfId="6" applyFont="1" applyFill="1" applyBorder="1" applyAlignment="1" applyProtection="1">
      <alignment horizontal="center" vertical="center" wrapText="1"/>
      <protection locked="0"/>
    </xf>
    <xf numFmtId="0" fontId="28" fillId="0" borderId="37" xfId="6" applyFont="1" applyFill="1" applyBorder="1" applyAlignment="1" applyProtection="1">
      <alignment horizontal="center" vertical="center" wrapText="1"/>
      <protection locked="0"/>
    </xf>
    <xf numFmtId="164" fontId="61" fillId="0" borderId="0" xfId="0" applyNumberFormat="1" applyFont="1" applyFill="1" applyAlignment="1" applyProtection="1">
      <alignment horizontal="right" vertical="center" wrapText="1" indent="1"/>
      <protection locked="0"/>
    </xf>
    <xf numFmtId="0" fontId="46" fillId="0" borderId="0" xfId="0" applyFont="1" applyFill="1" applyAlignment="1" applyProtection="1">
      <alignment horizontal="right"/>
      <protection locked="0"/>
    </xf>
    <xf numFmtId="0" fontId="6" fillId="0" borderId="35" xfId="0" applyFont="1" applyFill="1" applyBorder="1" applyAlignment="1" applyProtection="1">
      <alignment horizontal="right" vertical="center"/>
      <protection locked="0"/>
    </xf>
    <xf numFmtId="0" fontId="8" fillId="0" borderId="42" xfId="6" applyFont="1" applyFill="1" applyBorder="1" applyAlignment="1" applyProtection="1">
      <alignment horizontal="center" vertical="center" wrapText="1"/>
      <protection locked="0"/>
    </xf>
    <xf numFmtId="0" fontId="8" fillId="0" borderId="36" xfId="6" applyFont="1" applyFill="1" applyBorder="1" applyAlignment="1" applyProtection="1">
      <alignment horizontal="center" vertical="center" wrapText="1"/>
      <protection locked="0"/>
    </xf>
    <xf numFmtId="0" fontId="57" fillId="0" borderId="0" xfId="0" applyFont="1" applyFill="1" applyBorder="1" applyAlignment="1" applyProtection="1">
      <alignment horizontal="right"/>
    </xf>
    <xf numFmtId="0" fontId="31" fillId="0" borderId="22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5" borderId="0" xfId="0" applyFill="1" applyAlignment="1" applyProtection="1">
      <alignment horizontal="center"/>
      <protection locked="0"/>
    </xf>
    <xf numFmtId="0" fontId="41" fillId="0" borderId="0" xfId="0" applyFont="1" applyFill="1" applyProtection="1">
      <protection locked="0"/>
    </xf>
    <xf numFmtId="0" fontId="0" fillId="0" borderId="62" xfId="0" applyFill="1" applyBorder="1" applyProtection="1">
      <protection locked="0"/>
    </xf>
    <xf numFmtId="0" fontId="0" fillId="0" borderId="63" xfId="0" applyFill="1" applyBorder="1" applyProtection="1">
      <protection locked="0"/>
    </xf>
    <xf numFmtId="0" fontId="0" fillId="0" borderId="64" xfId="0" applyFill="1" applyBorder="1" applyProtection="1">
      <protection locked="0"/>
    </xf>
    <xf numFmtId="0" fontId="0" fillId="0" borderId="22" xfId="0" applyFill="1" applyBorder="1" applyAlignment="1" applyProtection="1">
      <alignment vertical="center"/>
      <protection locked="0"/>
    </xf>
    <xf numFmtId="49" fontId="29" fillId="0" borderId="11" xfId="0" applyNumberFormat="1" applyFont="1" applyFill="1" applyBorder="1" applyAlignment="1" applyProtection="1">
      <alignment vertical="center"/>
      <protection locked="0"/>
    </xf>
    <xf numFmtId="3" fontId="29" fillId="0" borderId="37" xfId="0" applyNumberFormat="1" applyFont="1" applyFill="1" applyBorder="1" applyAlignment="1" applyProtection="1">
      <alignment vertical="center"/>
      <protection locked="0"/>
    </xf>
    <xf numFmtId="49" fontId="33" fillId="0" borderId="8" xfId="0" quotePrefix="1" applyNumberFormat="1" applyFont="1" applyFill="1" applyBorder="1" applyAlignment="1" applyProtection="1">
      <alignment horizontal="left" vertical="center" indent="1"/>
      <protection locked="0"/>
    </xf>
    <xf numFmtId="3" fontId="33" fillId="0" borderId="20" xfId="0" applyNumberFormat="1" applyFont="1" applyFill="1" applyBorder="1" applyAlignment="1" applyProtection="1">
      <alignment vertical="center"/>
      <protection locked="0"/>
    </xf>
    <xf numFmtId="3" fontId="29" fillId="0" borderId="20" xfId="0" applyNumberFormat="1" applyFont="1" applyFill="1" applyBorder="1" applyAlignment="1" applyProtection="1">
      <alignment vertical="center"/>
      <protection locked="0"/>
    </xf>
    <xf numFmtId="49" fontId="30" fillId="0" borderId="13" xfId="0" applyNumberFormat="1" applyFont="1" applyFill="1" applyBorder="1" applyAlignment="1" applyProtection="1">
      <alignment vertical="center"/>
      <protection locked="0"/>
    </xf>
    <xf numFmtId="3" fontId="29" fillId="0" borderId="14" xfId="0" applyNumberFormat="1" applyFont="1" applyFill="1" applyBorder="1" applyAlignment="1" applyProtection="1">
      <alignment vertical="center"/>
      <protection locked="0"/>
    </xf>
    <xf numFmtId="3" fontId="29" fillId="0" borderId="17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horizontal="left" vertical="center"/>
      <protection locked="0"/>
    </xf>
    <xf numFmtId="0" fontId="64" fillId="0" borderId="0" xfId="0" applyFont="1" applyAlignment="1">
      <alignment horizontal="center" vertical="top" wrapText="1"/>
    </xf>
    <xf numFmtId="0" fontId="55" fillId="0" borderId="0" xfId="0" applyFont="1" applyAlignment="1">
      <alignment horizontal="center"/>
    </xf>
    <xf numFmtId="0" fontId="54" fillId="0" borderId="0" xfId="0" applyFont="1" applyAlignment="1">
      <alignment horizontal="center" vertical="top" wrapText="1"/>
    </xf>
    <xf numFmtId="0" fontId="54" fillId="0" borderId="0" xfId="0" applyFont="1" applyAlignment="1">
      <alignment horizontal="center" vertical="top"/>
    </xf>
    <xf numFmtId="0" fontId="23" fillId="5" borderId="0" xfId="0" applyFon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35" fillId="5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7" fillId="0" borderId="0" xfId="0" applyFont="1" applyAlignment="1">
      <alignment horizontal="center"/>
    </xf>
    <xf numFmtId="0" fontId="53" fillId="0" borderId="0" xfId="6" applyFont="1" applyFill="1" applyAlignment="1" applyProtection="1">
      <alignment horizontal="right"/>
      <protection locked="0"/>
    </xf>
    <xf numFmtId="0" fontId="53" fillId="0" borderId="0" xfId="0" applyFont="1" applyAlignment="1" applyProtection="1">
      <alignment horizontal="right"/>
      <protection locked="0"/>
    </xf>
    <xf numFmtId="164" fontId="7" fillId="0" borderId="0" xfId="6" applyNumberFormat="1" applyFont="1" applyFill="1" applyBorder="1" applyAlignment="1" applyProtection="1">
      <alignment horizontal="center" vertical="center"/>
      <protection locked="0"/>
    </xf>
    <xf numFmtId="164" fontId="36" fillId="0" borderId="35" xfId="6" applyNumberFormat="1" applyFont="1" applyFill="1" applyBorder="1" applyAlignment="1" applyProtection="1">
      <alignment horizontal="left" vertical="center"/>
      <protection locked="0"/>
    </xf>
    <xf numFmtId="164" fontId="36" fillId="0" borderId="35" xfId="6" applyNumberFormat="1" applyFont="1" applyFill="1" applyBorder="1" applyAlignment="1" applyProtection="1">
      <alignment horizontal="left"/>
    </xf>
    <xf numFmtId="0" fontId="28" fillId="0" borderId="0" xfId="6" applyFont="1" applyFill="1" applyAlignment="1" applyProtection="1">
      <alignment horizontal="center"/>
    </xf>
    <xf numFmtId="164" fontId="36" fillId="0" borderId="35" xfId="6" applyNumberFormat="1" applyFont="1" applyFill="1" applyBorder="1" applyAlignment="1" applyProtection="1">
      <alignment horizontal="left" vertical="center"/>
    </xf>
    <xf numFmtId="164" fontId="7" fillId="0" borderId="0" xfId="6" applyNumberFormat="1" applyFont="1" applyFill="1" applyBorder="1" applyAlignment="1" applyProtection="1">
      <alignment horizontal="center" vertical="center"/>
    </xf>
    <xf numFmtId="164" fontId="30" fillId="0" borderId="62" xfId="0" applyNumberFormat="1" applyFont="1" applyFill="1" applyBorder="1" applyAlignment="1" applyProtection="1">
      <alignment horizontal="center" vertical="center" wrapText="1"/>
    </xf>
    <xf numFmtId="164" fontId="30" fillId="0" borderId="65" xfId="0" applyNumberFormat="1" applyFont="1" applyFill="1" applyBorder="1" applyAlignment="1" applyProtection="1">
      <alignment horizontal="center" vertical="center" wrapText="1"/>
    </xf>
    <xf numFmtId="164" fontId="53" fillId="0" borderId="0" xfId="0" applyNumberFormat="1" applyFont="1" applyFill="1" applyAlignment="1" applyProtection="1">
      <alignment horizontal="center" textRotation="180" wrapText="1"/>
    </xf>
    <xf numFmtId="164" fontId="65" fillId="0" borderId="55" xfId="0" applyNumberFormat="1" applyFont="1" applyFill="1" applyBorder="1" applyAlignment="1" applyProtection="1">
      <alignment horizontal="center" vertical="center" wrapText="1"/>
    </xf>
    <xf numFmtId="164" fontId="30" fillId="0" borderId="66" xfId="0" applyNumberFormat="1" applyFont="1" applyFill="1" applyBorder="1" applyAlignment="1" applyProtection="1">
      <alignment horizontal="center" vertical="center" wrapText="1"/>
    </xf>
    <xf numFmtId="164" fontId="30" fillId="0" borderId="67" xfId="0" applyNumberFormat="1" applyFont="1" applyFill="1" applyBorder="1" applyAlignment="1" applyProtection="1">
      <alignment horizontal="center" vertical="center" wrapText="1"/>
    </xf>
    <xf numFmtId="164" fontId="5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0" fontId="31" fillId="0" borderId="37" xfId="6" applyFont="1" applyFill="1" applyBorder="1" applyAlignment="1">
      <alignment horizontal="center" vertical="center" wrapText="1"/>
    </xf>
    <xf numFmtId="0" fontId="31" fillId="0" borderId="21" xfId="6" applyFont="1" applyFill="1" applyBorder="1" applyAlignment="1">
      <alignment horizontal="center" vertical="center" wrapText="1"/>
    </xf>
    <xf numFmtId="0" fontId="31" fillId="0" borderId="11" xfId="6" applyFont="1" applyFill="1" applyBorder="1" applyAlignment="1">
      <alignment horizontal="center" vertical="center" wrapText="1"/>
    </xf>
    <xf numFmtId="0" fontId="31" fillId="0" borderId="10" xfId="6" applyFont="1" applyFill="1" applyBorder="1" applyAlignment="1">
      <alignment horizontal="center" vertical="center" wrapText="1"/>
    </xf>
    <xf numFmtId="0" fontId="31" fillId="0" borderId="4" xfId="6" applyFont="1" applyFill="1" applyBorder="1" applyAlignment="1">
      <alignment horizontal="center" vertical="center" wrapText="1"/>
    </xf>
    <xf numFmtId="0" fontId="31" fillId="0" borderId="6" xfId="6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  <protection locked="0"/>
    </xf>
    <xf numFmtId="164" fontId="7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30" fillId="0" borderId="13" xfId="6" applyFont="1" applyFill="1" applyBorder="1" applyAlignment="1" applyProtection="1">
      <alignment horizontal="left"/>
    </xf>
    <xf numFmtId="0" fontId="30" fillId="0" borderId="14" xfId="6" applyFont="1" applyFill="1" applyBorder="1" applyAlignment="1" applyProtection="1">
      <alignment horizontal="left"/>
    </xf>
    <xf numFmtId="0" fontId="22" fillId="0" borderId="55" xfId="6" applyFont="1" applyFill="1" applyBorder="1" applyAlignment="1">
      <alignment horizontal="justify" vertical="center" wrapText="1"/>
    </xf>
    <xf numFmtId="164" fontId="23" fillId="0" borderId="0" xfId="0" applyNumberFormat="1" applyFont="1" applyFill="1" applyAlignment="1" applyProtection="1">
      <alignment horizontal="center" vertical="center" wrapText="1"/>
      <protection locked="0"/>
    </xf>
    <xf numFmtId="164" fontId="53" fillId="0" borderId="0" xfId="0" applyNumberFormat="1" applyFont="1" applyFill="1" applyAlignment="1" applyProtection="1">
      <alignment horizontal="right" vertical="center" wrapText="1"/>
      <protection locked="0"/>
    </xf>
    <xf numFmtId="0" fontId="53" fillId="0" borderId="0" xfId="0" applyFont="1" applyAlignment="1" applyProtection="1">
      <alignment horizontal="right" vertical="center" wrapText="1"/>
      <protection locked="0"/>
    </xf>
    <xf numFmtId="0" fontId="29" fillId="0" borderId="39" xfId="0" applyFont="1" applyFill="1" applyBorder="1" applyAlignment="1" applyProtection="1">
      <alignment horizontal="left" indent="1"/>
      <protection locked="0"/>
    </xf>
    <xf numFmtId="0" fontId="29" fillId="0" borderId="40" xfId="0" applyFont="1" applyFill="1" applyBorder="1" applyAlignment="1" applyProtection="1">
      <alignment horizontal="left" indent="1"/>
      <protection locked="0"/>
    </xf>
    <xf numFmtId="0" fontId="29" fillId="0" borderId="72" xfId="0" applyFont="1" applyFill="1" applyBorder="1" applyAlignment="1" applyProtection="1">
      <alignment horizontal="left" indent="1"/>
      <protection locked="0"/>
    </xf>
    <xf numFmtId="0" fontId="29" fillId="0" borderId="6" xfId="0" applyFont="1" applyFill="1" applyBorder="1" applyAlignment="1" applyProtection="1">
      <alignment horizontal="right" indent="1"/>
      <protection locked="0"/>
    </xf>
    <xf numFmtId="0" fontId="29" fillId="0" borderId="21" xfId="0" applyFont="1" applyFill="1" applyBorder="1" applyAlignment="1" applyProtection="1">
      <alignment horizontal="right" indent="1"/>
      <protection locked="0"/>
    </xf>
    <xf numFmtId="0" fontId="30" fillId="0" borderId="43" xfId="0" applyFont="1" applyFill="1" applyBorder="1" applyAlignment="1" applyProtection="1">
      <alignment horizontal="left" indent="1"/>
      <protection locked="0"/>
    </xf>
    <xf numFmtId="0" fontId="30" fillId="0" borderId="44" xfId="0" applyFont="1" applyFill="1" applyBorder="1" applyAlignment="1" applyProtection="1">
      <alignment horizontal="left" indent="1"/>
      <protection locked="0"/>
    </xf>
    <xf numFmtId="0" fontId="30" fillId="0" borderId="42" xfId="0" applyFont="1" applyFill="1" applyBorder="1" applyAlignment="1" applyProtection="1">
      <alignment horizontal="left" indent="1"/>
      <protection locked="0"/>
    </xf>
    <xf numFmtId="0" fontId="28" fillId="0" borderId="14" xfId="0" applyFont="1" applyFill="1" applyBorder="1" applyAlignment="1" applyProtection="1">
      <alignment horizontal="right" indent="1"/>
      <protection locked="0"/>
    </xf>
    <xf numFmtId="0" fontId="28" fillId="0" borderId="17" xfId="0" applyFont="1" applyFill="1" applyBorder="1" applyAlignment="1" applyProtection="1">
      <alignment horizontal="right" indent="1"/>
      <protection locked="0"/>
    </xf>
    <xf numFmtId="0" fontId="32" fillId="0" borderId="0" xfId="0" applyFont="1" applyFill="1" applyBorder="1" applyAlignment="1" applyProtection="1">
      <alignment horizontal="right"/>
      <protection locked="0"/>
    </xf>
    <xf numFmtId="0" fontId="35" fillId="0" borderId="0" xfId="0" applyNumberFormat="1" applyFont="1" applyFill="1" applyBorder="1" applyAlignment="1" applyProtection="1">
      <alignment horizontal="left" vertical="center"/>
      <protection locked="0"/>
    </xf>
    <xf numFmtId="0" fontId="30" fillId="0" borderId="68" xfId="0" applyFont="1" applyFill="1" applyBorder="1" applyAlignment="1" applyProtection="1">
      <alignment horizontal="center"/>
      <protection locked="0"/>
    </xf>
    <xf numFmtId="0" fontId="30" fillId="0" borderId="55" xfId="0" applyFont="1" applyFill="1" applyBorder="1" applyAlignment="1" applyProtection="1">
      <alignment horizontal="center"/>
      <protection locked="0"/>
    </xf>
    <xf numFmtId="0" fontId="30" fillId="0" borderId="69" xfId="0" applyFont="1" applyFill="1" applyBorder="1" applyAlignment="1" applyProtection="1">
      <alignment horizontal="center"/>
      <protection locked="0"/>
    </xf>
    <xf numFmtId="0" fontId="30" fillId="0" borderId="16" xfId="0" applyFont="1" applyFill="1" applyBorder="1" applyAlignment="1" applyProtection="1">
      <alignment horizontal="center"/>
      <protection locked="0"/>
    </xf>
    <xf numFmtId="0" fontId="30" fillId="0" borderId="29" xfId="0" applyFont="1" applyFill="1" applyBorder="1" applyAlignment="1" applyProtection="1">
      <alignment horizontal="center"/>
      <protection locked="0"/>
    </xf>
    <xf numFmtId="0" fontId="29" fillId="0" borderId="58" xfId="0" applyFont="1" applyFill="1" applyBorder="1" applyAlignment="1" applyProtection="1">
      <alignment horizontal="left" indent="1"/>
      <protection locked="0"/>
    </xf>
    <xf numFmtId="0" fontId="29" fillId="0" borderId="70" xfId="0" applyFont="1" applyFill="1" applyBorder="1" applyAlignment="1" applyProtection="1">
      <alignment horizontal="left" indent="1"/>
      <protection locked="0"/>
    </xf>
    <xf numFmtId="0" fontId="29" fillId="0" borderId="71" xfId="0" applyFont="1" applyFill="1" applyBorder="1" applyAlignment="1" applyProtection="1">
      <alignment horizontal="left" indent="1"/>
      <protection locked="0"/>
    </xf>
    <xf numFmtId="0" fontId="29" fillId="0" borderId="4" xfId="0" applyFont="1" applyFill="1" applyBorder="1" applyAlignment="1" applyProtection="1">
      <alignment horizontal="right" indent="1"/>
      <protection locked="0"/>
    </xf>
    <xf numFmtId="0" fontId="29" fillId="0" borderId="37" xfId="0" applyFont="1" applyFill="1" applyBorder="1" applyAlignment="1" applyProtection="1">
      <alignment horizontal="right" indent="1"/>
      <protection locked="0"/>
    </xf>
    <xf numFmtId="0" fontId="53" fillId="0" borderId="0" xfId="0" applyFont="1" applyFill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23" fillId="0" borderId="0" xfId="0" applyFont="1" applyFill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32" fillId="0" borderId="0" xfId="0" applyFont="1" applyFill="1" applyBorder="1" applyAlignment="1" applyProtection="1">
      <alignment horizontal="right"/>
    </xf>
    <xf numFmtId="0" fontId="30" fillId="0" borderId="43" xfId="0" applyFont="1" applyFill="1" applyBorder="1" applyAlignment="1" applyProtection="1">
      <alignment horizontal="left" indent="1"/>
    </xf>
    <xf numFmtId="0" fontId="30" fillId="0" borderId="44" xfId="0" applyFont="1" applyFill="1" applyBorder="1" applyAlignment="1" applyProtection="1">
      <alignment horizontal="left" indent="1"/>
    </xf>
    <xf numFmtId="0" fontId="30" fillId="0" borderId="42" xfId="0" applyFont="1" applyFill="1" applyBorder="1" applyAlignment="1" applyProtection="1">
      <alignment horizontal="left" indent="1"/>
    </xf>
    <xf numFmtId="0" fontId="28" fillId="0" borderId="14" xfId="0" applyFont="1" applyFill="1" applyBorder="1" applyAlignment="1" applyProtection="1">
      <alignment horizontal="right" indent="1"/>
    </xf>
    <xf numFmtId="0" fontId="28" fillId="0" borderId="17" xfId="0" applyFont="1" applyFill="1" applyBorder="1" applyAlignment="1" applyProtection="1">
      <alignment horizontal="right" indent="1"/>
    </xf>
    <xf numFmtId="0" fontId="30" fillId="0" borderId="16" xfId="0" applyFont="1" applyFill="1" applyBorder="1" applyAlignment="1" applyProtection="1">
      <alignment horizontal="center"/>
    </xf>
    <xf numFmtId="0" fontId="30" fillId="0" borderId="29" xfId="0" applyFont="1" applyFill="1" applyBorder="1" applyAlignment="1" applyProtection="1">
      <alignment horizontal="center"/>
    </xf>
    <xf numFmtId="0" fontId="30" fillId="0" borderId="68" xfId="0" applyFont="1" applyFill="1" applyBorder="1" applyAlignment="1" applyProtection="1">
      <alignment horizontal="center"/>
    </xf>
    <xf numFmtId="0" fontId="30" fillId="0" borderId="55" xfId="0" applyFont="1" applyFill="1" applyBorder="1" applyAlignment="1" applyProtection="1">
      <alignment horizontal="center"/>
    </xf>
    <xf numFmtId="0" fontId="30" fillId="0" borderId="69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>
      <alignment horizontal="center" wrapText="1"/>
    </xf>
    <xf numFmtId="0" fontId="53" fillId="0" borderId="0" xfId="0" applyFont="1" applyFill="1" applyAlignment="1">
      <alignment horizontal="right"/>
    </xf>
    <xf numFmtId="0" fontId="35" fillId="0" borderId="0" xfId="6" applyFont="1" applyFill="1" applyAlignment="1" applyProtection="1">
      <alignment horizontal="center"/>
      <protection locked="0"/>
    </xf>
    <xf numFmtId="0" fontId="35" fillId="0" borderId="0" xfId="6" applyFont="1" applyFill="1" applyAlignment="1" applyProtection="1">
      <alignment horizontal="center" vertical="center"/>
      <protection locked="0"/>
    </xf>
    <xf numFmtId="164" fontId="53" fillId="0" borderId="0" xfId="0" applyNumberFormat="1" applyFont="1" applyFill="1" applyBorder="1" applyAlignment="1" applyProtection="1">
      <alignment horizontal="right" textRotation="180" wrapText="1"/>
    </xf>
    <xf numFmtId="164" fontId="8" fillId="0" borderId="43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5" xfId="0" applyNumberFormat="1" applyFont="1" applyFill="1" applyBorder="1" applyAlignment="1" applyProtection="1">
      <alignment horizontal="center" vertical="center"/>
    </xf>
    <xf numFmtId="164" fontId="8" fillId="0" borderId="58" xfId="0" applyNumberFormat="1" applyFont="1" applyFill="1" applyBorder="1" applyAlignment="1" applyProtection="1">
      <alignment horizontal="center" vertical="center"/>
    </xf>
    <xf numFmtId="164" fontId="8" fillId="0" borderId="70" xfId="0" applyNumberFormat="1" applyFont="1" applyFill="1" applyBorder="1" applyAlignment="1" applyProtection="1">
      <alignment horizontal="center" vertical="center"/>
    </xf>
    <xf numFmtId="164" fontId="8" fillId="0" borderId="53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5" xfId="0" applyNumberFormat="1" applyFont="1" applyFill="1" applyBorder="1" applyAlignment="1" applyProtection="1">
      <alignment horizontal="center" vertical="center" wrapText="1"/>
    </xf>
    <xf numFmtId="0" fontId="29" fillId="0" borderId="55" xfId="0" applyFont="1" applyFill="1" applyBorder="1" applyAlignment="1">
      <alignment horizontal="justify" vertical="center" wrapText="1"/>
    </xf>
    <xf numFmtId="0" fontId="16" fillId="0" borderId="0" xfId="0" applyFont="1" applyAlignment="1" applyProtection="1">
      <alignment horizontal="center" wrapText="1"/>
      <protection locked="0"/>
    </xf>
    <xf numFmtId="0" fontId="21" fillId="0" borderId="49" xfId="7" applyFont="1" applyFill="1" applyBorder="1" applyAlignment="1" applyProtection="1">
      <alignment horizontal="left" vertical="center" indent="1"/>
    </xf>
    <xf numFmtId="0" fontId="21" fillId="0" borderId="44" xfId="7" applyFont="1" applyFill="1" applyBorder="1" applyAlignment="1" applyProtection="1">
      <alignment horizontal="left" vertical="center" indent="1"/>
    </xf>
    <xf numFmtId="0" fontId="21" fillId="0" borderId="36" xfId="7" applyFont="1" applyFill="1" applyBorder="1" applyAlignment="1" applyProtection="1">
      <alignment horizontal="left" vertical="center" indent="1"/>
    </xf>
    <xf numFmtId="0" fontId="23" fillId="0" borderId="0" xfId="7" applyFont="1" applyFill="1" applyAlignment="1" applyProtection="1">
      <alignment horizontal="center" wrapText="1"/>
    </xf>
    <xf numFmtId="0" fontId="23" fillId="0" borderId="0" xfId="7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53" fillId="0" borderId="0" xfId="0" applyFont="1" applyFill="1" applyBorder="1" applyAlignment="1">
      <alignment horizontal="center" textRotation="180"/>
    </xf>
    <xf numFmtId="0" fontId="18" fillId="0" borderId="55" xfId="0" applyFont="1" applyBorder="1"/>
    <xf numFmtId="0" fontId="36" fillId="0" borderId="0" xfId="0" applyFont="1" applyAlignment="1" applyProtection="1">
      <alignment horizontal="right"/>
    </xf>
    <xf numFmtId="0" fontId="30" fillId="0" borderId="43" xfId="0" applyFont="1" applyBorder="1" applyAlignment="1" applyProtection="1">
      <alignment horizontal="left" vertical="center" indent="2"/>
    </xf>
    <xf numFmtId="0" fontId="30" fillId="0" borderId="42" xfId="0" applyFont="1" applyBorder="1" applyAlignment="1" applyProtection="1">
      <alignment horizontal="left" vertical="center" indent="2"/>
    </xf>
    <xf numFmtId="0" fontId="23" fillId="0" borderId="0" xfId="0" applyFont="1" applyAlignment="1" applyProtection="1">
      <alignment horizontal="center" wrapText="1"/>
      <protection locked="0"/>
    </xf>
    <xf numFmtId="0" fontId="35" fillId="0" borderId="0" xfId="6" applyFont="1" applyFill="1" applyAlignment="1" applyProtection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Alignment="1" applyProtection="1">
      <alignment horizontal="center"/>
      <protection locked="0"/>
    </xf>
    <xf numFmtId="0" fontId="0" fillId="0" borderId="0" xfId="6" applyFont="1" applyFill="1" applyAlignment="1" applyProtection="1">
      <alignment horizontal="right"/>
      <protection locked="0"/>
    </xf>
  </cellXfs>
  <cellStyles count="9">
    <cellStyle name="Ezres" xfId="1" builtinId="3"/>
    <cellStyle name="Ezres 2" xfId="2"/>
    <cellStyle name="Hiperhivatkozás" xfId="3"/>
    <cellStyle name="Hivatkozás" xfId="4" builtinId="8"/>
    <cellStyle name="Már látott hiperhivatkozás" xfId="5"/>
    <cellStyle name="Normál" xfId="0" builtinId="0"/>
    <cellStyle name="Normál_KVRENMUNKA" xfId="6"/>
    <cellStyle name="Normál_SEGEDLETEK" xfId="7"/>
    <cellStyle name="Százalék 2" xfId="8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3"/>
  <sheetViews>
    <sheetView topLeftCell="A13" zoomScale="120" zoomScaleNormal="120" workbookViewId="0">
      <selection activeCell="C38" sqref="C38"/>
    </sheetView>
  </sheetViews>
  <sheetFormatPr defaultRowHeight="12.75" x14ac:dyDescent="0.2"/>
  <cols>
    <col min="1" max="1" width="35.33203125" customWidth="1"/>
    <col min="2" max="2" width="83" customWidth="1"/>
    <col min="3" max="3" width="34.5" customWidth="1"/>
  </cols>
  <sheetData>
    <row r="2" spans="1:3" ht="18.75" customHeight="1" x14ac:dyDescent="0.2">
      <c r="A2" s="710" t="s">
        <v>585</v>
      </c>
      <c r="B2" s="710"/>
      <c r="C2" s="710"/>
    </row>
    <row r="3" spans="1:3" ht="15" x14ac:dyDescent="0.25">
      <c r="A3" s="594"/>
      <c r="B3" s="595"/>
      <c r="C3" s="594"/>
    </row>
    <row r="4" spans="1:3" ht="14.25" x14ac:dyDescent="0.2">
      <c r="A4" s="596" t="s">
        <v>603</v>
      </c>
      <c r="B4" s="597" t="s">
        <v>602</v>
      </c>
      <c r="C4" s="596" t="s">
        <v>586</v>
      </c>
    </row>
    <row r="5" spans="1:3" x14ac:dyDescent="0.2">
      <c r="A5" s="598"/>
      <c r="B5" s="598"/>
      <c r="C5" s="598"/>
    </row>
    <row r="6" spans="1:3" ht="18.75" x14ac:dyDescent="0.3">
      <c r="A6" s="711" t="s">
        <v>588</v>
      </c>
      <c r="B6" s="711"/>
      <c r="C6" s="711"/>
    </row>
    <row r="7" spans="1:3" x14ac:dyDescent="0.2">
      <c r="A7" s="598" t="s">
        <v>604</v>
      </c>
      <c r="B7" s="598" t="s">
        <v>605</v>
      </c>
      <c r="C7" s="663" t="str">
        <f ca="1">HYPERLINK(SUBSTITUTE(CELL("address",ALAPADATOK!A1),"'",""),SUBSTITUTE(MID(CELL("address",ALAPADATOK!A1),SEARCH("]",CELL("address",ALAPADATOK!A1),1)+1,LEN(CELL("address",ALAPADATOK!A1))-SEARCH("]",CELL("address",ALAPADATOK!A1),1)),"'",""))</f>
        <v>ALAPADATOK!$A$1</v>
      </c>
    </row>
    <row r="8" spans="1:3" x14ac:dyDescent="0.2">
      <c r="A8" s="598" t="s">
        <v>606</v>
      </c>
      <c r="B8" s="598" t="s">
        <v>607</v>
      </c>
      <c r="C8" s="663" t="str">
        <f ca="1">HYPERLINK(SUBSTITUTE(CELL("address",KV_ÖSSZEFÜGGÉSEK!A1),"'",""),SUBSTITUTE(MID(CELL("address",KV_ÖSSZEFÜGGÉSEK!A1),SEARCH("]",CELL("address",KV_ÖSSZEFÜGGÉSEK!A1),1)+1,LEN(CELL("address",KV_ÖSSZEFÜGGÉSEK!A1))-SEARCH("]",CELL("address",KV_ÖSSZEFÜGGÉSEK!A1),1)),"'",""))</f>
        <v>KV_ÖSSZEFÜGGÉSEK!$A$1</v>
      </c>
    </row>
    <row r="9" spans="1:3" x14ac:dyDescent="0.2">
      <c r="A9" s="598" t="s">
        <v>608</v>
      </c>
      <c r="B9" s="598" t="s">
        <v>609</v>
      </c>
      <c r="C9" s="663" t="str">
        <f ca="1">HYPERLINK(SUBSTITUTE(CELL("address",'KV_1.1.sz.mell.'!A1),"'",""),SUBSTITUTE(MID(CELL("address",'KV_1.1.sz.mell.'!A1),SEARCH("]",CELL("address",'KV_1.1.sz.mell.'!A1),1)+1,LEN(CELL("address",'KV_1.1.sz.mell.'!A1))-SEARCH("]",CELL("address",'KV_1.1.sz.mell.'!A1),1)),"'",""))</f>
        <v>KV_1.1.sz.mell.!$A$1</v>
      </c>
    </row>
    <row r="10" spans="1:3" x14ac:dyDescent="0.2">
      <c r="A10" s="598" t="s">
        <v>610</v>
      </c>
      <c r="B10" s="598" t="s">
        <v>612</v>
      </c>
      <c r="C10" s="663" t="str">
        <f ca="1">HYPERLINK(SUBSTITUTE(CELL("address",'KV_1.2.sz.mell.'!A1),"'",""),SUBSTITUTE(MID(CELL("address",'KV_1.2.sz.mell.'!A1),SEARCH("]",CELL("address",'KV_1.2.sz.mell.'!A1),1)+1,LEN(CELL("address",'KV_1.2.sz.mell.'!A1))-SEARCH("]",CELL("address",'KV_1.2.sz.mell.'!A1),1)),"'",""))</f>
        <v>KV_1.2.sz.mell.!$A$1</v>
      </c>
    </row>
    <row r="11" spans="1:3" x14ac:dyDescent="0.2">
      <c r="A11" s="598" t="s">
        <v>611</v>
      </c>
      <c r="B11" s="598" t="s">
        <v>613</v>
      </c>
      <c r="C11" s="663" t="str">
        <f ca="1">HYPERLINK(SUBSTITUTE(CELL("address",'KV_1.3.sz.mell.'!A1),"'",""),SUBSTITUTE(MID(CELL("address",'KV_1.3.sz.mell.'!A1),SEARCH("]",CELL("address",'KV_1.3.sz.mell.'!A1),1)+1,LEN(CELL("address",'KV_1.3.sz.mell.'!A1))-SEARCH("]",CELL("address",'KV_1.3.sz.mell.'!A1),1)),"'",""))</f>
        <v>KV_1.3.sz.mell.!$A$1</v>
      </c>
    </row>
    <row r="12" spans="1:3" x14ac:dyDescent="0.2">
      <c r="A12" s="598" t="s">
        <v>614</v>
      </c>
      <c r="B12" s="598" t="s">
        <v>615</v>
      </c>
      <c r="C12" s="663" t="str">
        <f ca="1">HYPERLINK(SUBSTITUTE(CELL("address",'KV_1.4.sz.mell.'!A1),"'",""),SUBSTITUTE(MID(CELL("address",'KV_1.4.sz.mell.'!A1),SEARCH("]",CELL("address",'KV_1.4.sz.mell.'!A1),1)+1,LEN(CELL("address",'KV_1.4.sz.mell.'!A1))-SEARCH("]",CELL("address",'KV_1.4.sz.mell.'!A1),1)),"'",""))</f>
        <v>KV_1.4.sz.mell.!$A$1</v>
      </c>
    </row>
    <row r="13" spans="1:3" x14ac:dyDescent="0.2">
      <c r="A13" s="598" t="s">
        <v>616</v>
      </c>
      <c r="B13" s="598" t="s">
        <v>617</v>
      </c>
      <c r="C13" s="663" t="str">
        <f ca="1">HYPERLINK(SUBSTITUTE(CELL("address",'KV_2.1.sz.mell.'!A1),"'",""),SUBSTITUTE(MID(CELL("address",'KV_2.1.sz.mell.'!A1),SEARCH("]",CELL("address",'KV_2.1.sz.mell.'!A1),1)+1,LEN(CELL("address",'KV_2.1.sz.mell.'!A1))-SEARCH("]",CELL("address",'KV_2.1.sz.mell.'!A1),1)),"'",""))</f>
        <v>KV_2.1.sz.mell.!$A$1</v>
      </c>
    </row>
    <row r="14" spans="1:3" x14ac:dyDescent="0.2">
      <c r="A14" s="598" t="s">
        <v>618</v>
      </c>
      <c r="B14" s="598" t="s">
        <v>619</v>
      </c>
      <c r="C14" s="663" t="str">
        <f ca="1">HYPERLINK(SUBSTITUTE(CELL("address",'KV_2.2.sz.mell.'!A1),"'",""),SUBSTITUTE(MID(CELL("address",'KV_2.2.sz.mell.'!A1),SEARCH("]",CELL("address",'KV_2.2.sz.mell.'!A1),1)+1,LEN(CELL("address",'KV_2.2.sz.mell.'!A1))-SEARCH("]",CELL("address",'KV_2.2.sz.mell.'!A1),1)),"'",""))</f>
        <v>KV_2.2.sz.mell.!$A$1</v>
      </c>
    </row>
    <row r="15" spans="1:3" x14ac:dyDescent="0.2">
      <c r="A15" s="598" t="s">
        <v>620</v>
      </c>
      <c r="B15" s="598" t="s">
        <v>621</v>
      </c>
      <c r="C15" s="663" t="str">
        <f ca="1">HYPERLINK(SUBSTITUTE(CELL("address",KV_ELLENŐRZÉS!A1),"'",""),SUBSTITUTE(MID(CELL("address",KV_ELLENŐRZÉS!A1),SEARCH("]",CELL("address",KV_ELLENŐRZÉS!A1),1)+1,LEN(CELL("address",KV_ELLENŐRZÉS!A1))-SEARCH("]",CELL("address",KV_ELLENŐRZÉS!A1),1)),"'",""))</f>
        <v>KV_ELLENŐRZÉS!$A$1</v>
      </c>
    </row>
    <row r="16" spans="1:3" x14ac:dyDescent="0.2">
      <c r="A16" s="598" t="s">
        <v>622</v>
      </c>
      <c r="B16" s="598" t="s">
        <v>623</v>
      </c>
      <c r="C16" s="663" t="str">
        <f ca="1">HYPERLINK(SUBSTITUTE(CELL("address",'KV_3.sz.mell.'!A1),"'",""),SUBSTITUTE(MID(CELL("address",'KV_3.sz.mell.'!A1),SEARCH("]",CELL("address",'KV_3.sz.mell.'!A1),1)+1,LEN(CELL("address",'KV_3.sz.mell.'!A1))-SEARCH("]",CELL("address",'KV_3.sz.mell.'!A1),1)),"'",""))</f>
        <v>KV_3.sz.mell.!$A$1</v>
      </c>
    </row>
    <row r="17" spans="1:3" x14ac:dyDescent="0.2">
      <c r="A17" s="598" t="s">
        <v>624</v>
      </c>
      <c r="B17" s="598" t="s">
        <v>625</v>
      </c>
      <c r="C17" s="663" t="str">
        <f ca="1">HYPERLINK(SUBSTITUTE(CELL("address",'KV_4.sz.mell.'!A1),"'",""),SUBSTITUTE(MID(CELL("address",'KV_4.sz.mell.'!A1),SEARCH("]",CELL("address",'KV_4.sz.mell.'!A1),1)+1,LEN(CELL("address",'KV_4.sz.mell.'!A1))-SEARCH("]",CELL("address",'KV_4.sz.mell.'!A1),1)),"'",""))</f>
        <v>KV_4.sz.mell.!$A$1</v>
      </c>
    </row>
    <row r="18" spans="1:3" x14ac:dyDescent="0.2">
      <c r="A18" s="598" t="s">
        <v>627</v>
      </c>
      <c r="B18" s="598" t="s">
        <v>626</v>
      </c>
      <c r="C18" s="663" t="str">
        <f ca="1">HYPERLINK(SUBSTITUTE(CELL("address",'KV_5.sz.mell.'!A1),"'",""),SUBSTITUTE(MID(CELL("address",'KV_5.sz.mell.'!A1),SEARCH("]",CELL("address",'KV_5.sz.mell.'!A1),1)+1,LEN(CELL("address",'KV_5.sz.mell.'!A1))-SEARCH("]",CELL("address",'KV_5.sz.mell.'!A1),1)),"'",""))</f>
        <v>KV_5.sz.mell.!$A$1</v>
      </c>
    </row>
    <row r="19" spans="1:3" x14ac:dyDescent="0.2">
      <c r="A19" s="598" t="s">
        <v>628</v>
      </c>
      <c r="B19" s="598" t="s">
        <v>629</v>
      </c>
      <c r="C19" s="663" t="str">
        <f ca="1">HYPERLINK(SUBSTITUTE(CELL("address",'KV_6.sz.mell.'!A1),"'",""),SUBSTITUTE(MID(CELL("address",'KV_6.sz.mell.'!A1),SEARCH("]",CELL("address",'KV_6.sz.mell.'!A1),1)+1,LEN(CELL("address",'KV_6.sz.mell.'!A1))-SEARCH("]",CELL("address",'KV_6.sz.mell.'!A1),1)),"'",""))</f>
        <v>KV_6.sz.mell.!$A$1</v>
      </c>
    </row>
    <row r="20" spans="1:3" x14ac:dyDescent="0.2">
      <c r="A20" s="598" t="s">
        <v>630</v>
      </c>
      <c r="B20" s="598" t="s">
        <v>631</v>
      </c>
      <c r="C20" s="663" t="str">
        <f ca="1">HYPERLINK(SUBSTITUTE(CELL("address",'KV_7.sz.mell.'!A1),"'",""),SUBSTITUTE(MID(CELL("address",'KV_7.sz.mell.'!A1),SEARCH("]",CELL("address",'KV_7.sz.mell.'!A1),1)+1,LEN(CELL("address",'KV_7.sz.mell.'!A1))-SEARCH("]",CELL("address",'KV_7.sz.mell.'!A1),1)),"'",""))</f>
        <v>KV_7.sz.mell.!$A$1</v>
      </c>
    </row>
    <row r="21" spans="1:3" x14ac:dyDescent="0.2">
      <c r="A21" s="598" t="s">
        <v>632</v>
      </c>
      <c r="B21" s="598" t="s">
        <v>633</v>
      </c>
      <c r="C21" s="663" t="str">
        <f ca="1">HYPERLINK(SUBSTITUTE(CELL("address",'KV_8.sz.mell.'!A1),"'",""),SUBSTITUTE(MID(CELL("address",'KV_8.sz.mell.'!A1),SEARCH("]",CELL("address",'KV_8.sz.mell.'!A1),1)+1,LEN(CELL("address",'KV_8.sz.mell.'!A1))-SEARCH("]",CELL("address",'KV_8.sz.mell.'!A1),1)),"'",""))</f>
        <v>KV_8.sz.mell.!$A$1</v>
      </c>
    </row>
    <row r="22" spans="1:3" x14ac:dyDescent="0.2">
      <c r="A22" s="606" t="s">
        <v>634</v>
      </c>
      <c r="B22" s="598" t="s">
        <v>635</v>
      </c>
      <c r="C22" s="663" t="str">
        <f ca="1">HYPERLINK(SUBSTITUTE(CELL("address",'KV_9.1.sz.mell'!A1),"'",""),SUBSTITUTE(MID(CELL("address",'KV_9.1.sz.mell'!A1),SEARCH("]",CELL("address",'KV_9.1.sz.mell'!A1),1)+1,LEN(CELL("address",'KV_9.1.sz.mell'!A1))-SEARCH("]",CELL("address",'KV_9.1.sz.mell'!A1),1)),"'",""))</f>
        <v>KV_9.1.sz.mell!$A$1</v>
      </c>
    </row>
    <row r="23" spans="1:3" x14ac:dyDescent="0.2">
      <c r="A23" s="607" t="s">
        <v>636</v>
      </c>
      <c r="B23" s="598" t="s">
        <v>637</v>
      </c>
      <c r="C23" s="663" t="str">
        <f ca="1">HYPERLINK(SUBSTITUTE(CELL("address",'KV_9.1.1.sz.mell'!A1),"'",""),SUBSTITUTE(MID(CELL("address",'KV_9.1.1.sz.mell'!A1),SEARCH("]",CELL("address",'KV_9.1.1.sz.mell'!A1),1)+1,LEN(CELL("address",'KV_9.1.1.sz.mell'!A1))-SEARCH("]",CELL("address",'KV_9.1.1.sz.mell'!A1),1)),"'",""))</f>
        <v>KV_9.1.1.sz.mell!$A$1</v>
      </c>
    </row>
    <row r="24" spans="1:3" x14ac:dyDescent="0.2">
      <c r="A24" s="598" t="s">
        <v>638</v>
      </c>
      <c r="B24" s="598" t="s">
        <v>639</v>
      </c>
      <c r="C24" s="663" t="str">
        <f ca="1">HYPERLINK(SUBSTITUTE(CELL("address",'KV_9.1.2.sz.mell.'!A1),"'",""),SUBSTITUTE(MID(CELL("address",'KV_9.1.2.sz.mell.'!A1),SEARCH("]",CELL("address",'KV_9.1.2.sz.mell.'!A1),1)+1,LEN(CELL("address",'KV_9.1.2.sz.mell.'!A1))-SEARCH("]",CELL("address",'KV_9.1.2.sz.mell.'!A1),1)),"'",""))</f>
        <v>KV_9.1.2.sz.mell.!$A$1</v>
      </c>
    </row>
    <row r="25" spans="1:3" x14ac:dyDescent="0.2">
      <c r="A25" s="598" t="s">
        <v>640</v>
      </c>
      <c r="B25" s="598" t="s">
        <v>641</v>
      </c>
      <c r="C25" s="663" t="str">
        <f ca="1">HYPERLINK(SUBSTITUTE(CELL("address",'KV_9.1.3.sz.mell'!A1),"'",""),SUBSTITUTE(MID(CELL("address",'KV_9.1.3.sz.mell'!A1),SEARCH("]",CELL("address",'KV_9.1.3.sz.mell'!A1),1)+1,LEN(CELL("address",'KV_9.1.3.sz.mell'!A1))-SEARCH("]",CELL("address",'KV_9.1.3.sz.mell'!A1),1)),"'",""))</f>
        <v>KV_9.1.3.sz.mell!$A$1</v>
      </c>
    </row>
    <row r="26" spans="1:3" x14ac:dyDescent="0.2">
      <c r="A26" s="598" t="s">
        <v>642</v>
      </c>
      <c r="B26" s="598" t="s">
        <v>643</v>
      </c>
      <c r="C26" s="663" t="str">
        <f ca="1">HYPERLINK(SUBSTITUTE(CELL("address",'KV_9.2.sz.mell'!A1),"'",""),SUBSTITUTE(MID(CELL("address",'KV_9.2.sz.mell'!A1),SEARCH("]",CELL("address",'KV_9.2.sz.mell'!A1),1)+1,LEN(CELL("address",'KV_9.2.sz.mell'!A1))-SEARCH("]",CELL("address",'KV_9.2.sz.mell'!A1),1)),"'",""))</f>
        <v>KV_9.2.sz.mell!$A$1</v>
      </c>
    </row>
    <row r="27" spans="1:3" x14ac:dyDescent="0.2">
      <c r="A27" s="598" t="s">
        <v>644</v>
      </c>
      <c r="B27" s="598" t="str">
        <f>CONCATENATE(ALAPADATOK!B13)</f>
        <v>Gönci Barackvirág Napköziotthonos Óvoda, Bölcsőde és Konyha</v>
      </c>
      <c r="C27" s="663" t="str">
        <f ca="1">HYPERLINK(SUBSTITUTE(CELL("address",'KV_9.3.sz.mell'!A1),"'",""),SUBSTITUTE(MID(CELL("address",'KV_9.3.sz.mell'!A1),SEARCH("]",CELL("address",'KV_9.3.sz.mell'!A1),1)+1,LEN(CELL("address",'KV_9.3.sz.mell'!A1))-SEARCH("]",CELL("address",'KV_9.3.sz.mell'!A1),1)),"'",""))</f>
        <v>KV_9.3.sz.mell!$A$1</v>
      </c>
    </row>
    <row r="28" spans="1:3" x14ac:dyDescent="0.2">
      <c r="A28" s="598" t="s">
        <v>645</v>
      </c>
      <c r="B28" s="598" t="str">
        <f>CONCATENATE(ALAPADATOK!B15)</f>
        <v>Városi Könyvtár</v>
      </c>
      <c r="C28" s="663" t="str">
        <f ca="1">HYPERLINK(SUBSTITUTE(CELL("address",'KV_9.4.sz.mell'!A1),"'",""),SUBSTITUTE(MID(CELL("address",'KV_9.4.sz.mell'!A1),SEARCH("]",CELL("address",'KV_9.4.sz.mell'!A1),1)+1,LEN(CELL("address",'KV_9.4.sz.mell'!A1))-SEARCH("]",CELL("address",'KV_9.4.sz.mell'!A1),1)),"'",""))</f>
        <v>KV_9.4.sz.mell!$A$1</v>
      </c>
    </row>
    <row r="29" spans="1:3" x14ac:dyDescent="0.2">
      <c r="A29" s="598" t="s">
        <v>652</v>
      </c>
      <c r="B29" s="598" t="e">
        <f>CONCATENATE(ALAPADATOK!#REF!)</f>
        <v>#REF!</v>
      </c>
      <c r="C29" s="663" t="str">
        <f ca="1">HYPERLINK(SUBSTITUTE(CELL("address",'KV_9.5.sz.mell'!A1),"'",""),SUBSTITUTE(MID(CELL("address",'KV_9.5.sz.mell'!A1),SEARCH("]",CELL("address",'KV_9.5.sz.mell'!A1),1)+1,LEN(CELL("address",'KV_9.5.sz.mell'!A1))-SEARCH("]",CELL("address",'KV_9.5.sz.mell'!A1),1)),"'",""))</f>
        <v>KV_9.5.sz.mell!$A$1</v>
      </c>
    </row>
    <row r="30" spans="1:3" x14ac:dyDescent="0.2">
      <c r="A30" s="598" t="s">
        <v>653</v>
      </c>
      <c r="B30" s="598" t="e">
        <f>CONCATENATE(ALAPADATOK!#REF!)</f>
        <v>#REF!</v>
      </c>
      <c r="C30" s="663" t="str">
        <f ca="1">HYPERLINK(SUBSTITUTE(CELL("address",'KV_9.6.sz.mell'!A1),"'",""),SUBSTITUTE(MID(CELL("address",'KV_9.6.sz.mell'!A1),SEARCH("]",CELL("address",'KV_9.6.sz.mell'!A1),1)+1,LEN(CELL("address",'KV_9.6.sz.mell'!A1))-SEARCH("]",CELL("address",'KV_9.6.sz.mell'!A1),1)),"'",""))</f>
        <v>KV_9.6.sz.mell!$A$1</v>
      </c>
    </row>
    <row r="31" spans="1:3" x14ac:dyDescent="0.2">
      <c r="A31" s="598" t="s">
        <v>654</v>
      </c>
      <c r="B31" s="598" t="e">
        <f>CONCATENATE(ALAPADATOK!#REF!)</f>
        <v>#REF!</v>
      </c>
      <c r="C31" s="663" t="str">
        <f ca="1">HYPERLINK(SUBSTITUTE(CELL("address",'KV_9.7.sz.mell'!A1),"'",""),SUBSTITUTE(MID(CELL("address",'KV_9.7.sz.mell'!A1),SEARCH("]",CELL("address",'KV_9.7.sz.mell'!A1),1)+1,LEN(CELL("address",'KV_9.7.sz.mell'!A1))-SEARCH("]",CELL("address",'KV_9.7.sz.mell'!A1),1)),"'",""))</f>
        <v>KV_9.7.sz.mell!$A$1</v>
      </c>
    </row>
    <row r="32" spans="1:3" x14ac:dyDescent="0.2">
      <c r="A32" s="598" t="s">
        <v>655</v>
      </c>
      <c r="B32" s="598" t="e">
        <f>CONCATENATE(ALAPADATOK!#REF!)</f>
        <v>#REF!</v>
      </c>
      <c r="C32" s="663" t="str">
        <f ca="1">HYPERLINK(SUBSTITUTE(CELL("address",'KV_9.8.sz.mell'!A1),"'",""),SUBSTITUTE(MID(CELL("address",'KV_9.8.sz.mell'!A1),SEARCH("]",CELL("address",'KV_9.8.sz.mell'!A1),1)+1,LEN(CELL("address",'KV_9.8.sz.mell'!A1))-SEARCH("]",CELL("address",'KV_9.8.sz.mell'!A1),1)),"'",""))</f>
        <v>KV_9.8.sz.mell!$A$1</v>
      </c>
    </row>
    <row r="33" spans="1:3" x14ac:dyDescent="0.2">
      <c r="A33" s="598" t="s">
        <v>656</v>
      </c>
      <c r="B33" s="598" t="e">
        <f>CONCATENATE(ALAPADATOK!#REF!)</f>
        <v>#REF!</v>
      </c>
      <c r="C33" s="663" t="str">
        <f ca="1">HYPERLINK(SUBSTITUTE(CELL("address",'KV_9.9.sz.mell'!A1),"'",""),SUBSTITUTE(MID(CELL("address",'KV_9.9.sz.mell'!A1),SEARCH("]",CELL("address",'KV_9.9.sz.mell'!A1),1)+1,LEN(CELL("address",'KV_9.9.sz.mell'!A1))-SEARCH("]",CELL("address",'KV_9.9.sz.mell'!A1),1)),"'",""))</f>
        <v>KV_9.9.sz.mell!$A$1</v>
      </c>
    </row>
    <row r="34" spans="1:3" x14ac:dyDescent="0.2">
      <c r="A34" s="598" t="s">
        <v>657</v>
      </c>
      <c r="B34" s="598" t="e">
        <f>CONCATENATE(ALAPADATOK!#REF!)</f>
        <v>#REF!</v>
      </c>
      <c r="C34" s="663" t="str">
        <f ca="1">HYPERLINK(SUBSTITUTE(CELL("address",'KV_9.10.sz.mell'!A1),"'",""),SUBSTITUTE(MID(CELL("address",'KV_9.10.sz.mell'!A1),SEARCH("]",CELL("address",'KV_9.10.sz.mell'!A1),1)+1,LEN(CELL("address",'KV_9.10.sz.mell'!A1))-SEARCH("]",CELL("address",'KV_9.10.sz.mell'!A1),1)),"'",""))</f>
        <v>KV_9.10.sz.mell!$A$1</v>
      </c>
    </row>
    <row r="35" spans="1:3" x14ac:dyDescent="0.2">
      <c r="A35" s="598" t="s">
        <v>658</v>
      </c>
      <c r="B35" s="598" t="e">
        <f>CONCATENATE(ALAPADATOK!#REF!)</f>
        <v>#REF!</v>
      </c>
      <c r="C35" s="663" t="str">
        <f ca="1">HYPERLINK(SUBSTITUTE(CELL("address",'KV_9.11.sz.mell'!A1),"'",""),SUBSTITUTE(MID(CELL("address",'KV_9.11.sz.mell'!A1),SEARCH("]",CELL("address",'KV_9.11.sz.mell'!A1),1)+1,LEN(CELL("address",'KV_9.11.sz.mell'!A1))-SEARCH("]",CELL("address",'KV_9.11.sz.mell'!A1),1)),"'",""))</f>
        <v>KV_9.11.sz.mell!$A$1</v>
      </c>
    </row>
    <row r="36" spans="1:3" x14ac:dyDescent="0.2">
      <c r="A36" s="598" t="s">
        <v>659</v>
      </c>
      <c r="B36" s="598" t="e">
        <f>CONCATENATE(ALAPADATOK!#REF!)</f>
        <v>#REF!</v>
      </c>
      <c r="C36" s="663" t="str">
        <f ca="1">HYPERLINK(SUBSTITUTE(CELL("address",'KV_9.12.sz.mell'!A1),"'",""),SUBSTITUTE(MID(CELL("address",'KV_9.12.sz.mell'!A1),SEARCH("]",CELL("address",'KV_9.12.sz.mell'!A1),1)+1,LEN(CELL("address",'KV_9.12.sz.mell'!A1))-SEARCH("]",CELL("address",'KV_9.12.sz.mell'!A1),1)),"'",""))</f>
        <v>KV_9.12.sz.mell!$A$1</v>
      </c>
    </row>
    <row r="37" spans="1:3" x14ac:dyDescent="0.2">
      <c r="A37" s="598" t="s">
        <v>660</v>
      </c>
      <c r="B37" s="598" t="s">
        <v>668</v>
      </c>
      <c r="C37" s="663" t="str">
        <f ca="1">HYPERLINK(SUBSTITUTE(CELL("address",'KV_10.sz.mell'!A1),"'",""),SUBSTITUTE(MID(CELL("address",'KV_10.sz.mell'!A1),SEARCH("]",CELL("address",'KV_10.sz.mell'!A1),1)+1,LEN(CELL("address",'KV_10.sz.mell'!A1))-SEARCH("]",CELL("address",'KV_10.sz.mell'!A1),1)),"'",""))</f>
        <v>KV_10.sz.mell!$A$1</v>
      </c>
    </row>
    <row r="38" spans="1:3" x14ac:dyDescent="0.2">
      <c r="A38" s="598" t="s">
        <v>661</v>
      </c>
      <c r="B38" s="598" t="s">
        <v>591</v>
      </c>
      <c r="C38" s="663" t="str">
        <f ca="1">HYPERLINK(SUBSTITUTE(CELL("address",'KV_1.sz.tájékoztató_t.'!A1),"'",""),SUBSTITUTE(MID(CELL("address",'KV_1.sz.tájékoztató_t.'!A1),SEARCH("]",CELL("address",'KV_1.sz.tájékoztató_t.'!A1),1)+1,LEN(CELL("address",'KV_1.sz.tájékoztató_t.'!A1))-SEARCH("]",CELL("address",'KV_1.sz.tájékoztató_t.'!A1),1)),"'",""))</f>
        <v>KV_1.sz.tájékoztató_t.!$A$1</v>
      </c>
    </row>
    <row r="39" spans="1:3" ht="25.5" x14ac:dyDescent="0.2">
      <c r="A39" s="598" t="s">
        <v>662</v>
      </c>
      <c r="B39" s="664" t="s">
        <v>4</v>
      </c>
      <c r="C39" s="663" t="str">
        <f ca="1">HYPERLINK(SUBSTITUTE(CELL("address",'KV_2.sz.tájékoztató_t.'!A1),"'",""),SUBSTITUTE(MID(CELL("address",'KV_2.sz.tájékoztató_t.'!A1),SEARCH("]",CELL("address",'KV_2.sz.tájékoztató_t.'!A1),1)+1,LEN(CELL("address",'KV_2.sz.tájékoztató_t.'!A1))-SEARCH("]",CELL("address",'KV_2.sz.tájékoztató_t.'!A1),1)),"'",""))</f>
        <v>KV_2.sz.tájékoztató_t.!$A$1</v>
      </c>
    </row>
    <row r="40" spans="1:3" x14ac:dyDescent="0.2">
      <c r="A40" s="598" t="s">
        <v>663</v>
      </c>
      <c r="B40" s="598" t="s">
        <v>669</v>
      </c>
      <c r="C40" s="663" t="str">
        <f ca="1">HYPERLINK(SUBSTITUTE(CELL("address",'KV_3.sz.tájékoztató_t.'!A1),"'",""),SUBSTITUTE(MID(CELL("address",'KV_3.sz.tájékoztató_t.'!A1),SEARCH("]",CELL("address",'KV_3.sz.tájékoztató_t.'!A1),1)+1,LEN(CELL("address",'KV_3.sz.tájékoztató_t.'!A1))-SEARCH("]",CELL("address",'KV_3.sz.tájékoztató_t.'!A1),1)),"'",""))</f>
        <v>KV_3.sz.tájékoztató_t.!$A$1</v>
      </c>
    </row>
    <row r="41" spans="1:3" x14ac:dyDescent="0.2">
      <c r="A41" s="598" t="s">
        <v>664</v>
      </c>
      <c r="B41" s="598" t="s">
        <v>670</v>
      </c>
      <c r="C41" s="663" t="str">
        <f ca="1">HYPERLINK(SUBSTITUTE(CELL("address",'KV_4.sz.tájékoztató_t.'!A1),"'",""),SUBSTITUTE(MID(CELL("address",'KV_4.sz.tájékoztató_t.'!A1),SEARCH("]",CELL("address",'KV_4.sz.tájékoztató_t.'!A1),1)+1,LEN(CELL("address",'KV_4.sz.tájékoztató_t.'!A1))-SEARCH("]",CELL("address",'KV_4.sz.tájékoztató_t.'!A1),1)),"'",""))</f>
        <v>KV_4.sz.tájékoztató_t.!$A$1</v>
      </c>
    </row>
    <row r="42" spans="1:3" x14ac:dyDescent="0.2">
      <c r="A42" s="598" t="s">
        <v>665</v>
      </c>
      <c r="B42" s="598" t="s">
        <v>671</v>
      </c>
      <c r="C42" s="663" t="str">
        <f ca="1">HYPERLINK(SUBSTITUTE(CELL("address",'KV_5.sz.tájékoztató_t'!A1),"'",""),SUBSTITUTE(MID(CELL("address",'KV_5.sz.tájékoztató_t'!A1),SEARCH("]",CELL("address",'KV_5.sz.tájékoztató_t'!A1),1)+1,LEN(CELL("address",'KV_5.sz.tájékoztató_t'!A1))-SEARCH("]",CELL("address",'KV_5.sz.tájékoztató_t'!A1),1)),"'",""))</f>
        <v>KV_5.sz.tájékoztató_t!$A$1</v>
      </c>
    </row>
    <row r="43" spans="1:3" x14ac:dyDescent="0.2">
      <c r="A43" s="598" t="s">
        <v>666</v>
      </c>
      <c r="B43" s="598" t="s">
        <v>672</v>
      </c>
      <c r="C43" s="663" t="str">
        <f ca="1">HYPERLINK(SUBSTITUTE(CELL("address",'KV_6.sz.tájékoztató_t.'!A1),"'",""),SUBSTITUTE(MID(CELL("address",'KV_6.sz.tájékoztató_t.'!A1),SEARCH("]",CELL("address",'KV_6.sz.tájékoztató_t.'!A1),1)+1,LEN(CELL("address",'KV_6.sz.tájékoztató_t.'!A1))-SEARCH("]",CELL("address",'KV_6.sz.tájékoztató_t.'!A1),1)),"'",""))</f>
        <v>KV_6.sz.tájékoztató_t.!$A$1</v>
      </c>
    </row>
    <row r="44" spans="1:3" x14ac:dyDescent="0.2">
      <c r="A44" s="598" t="s">
        <v>667</v>
      </c>
      <c r="B44" s="598" t="s">
        <v>673</v>
      </c>
      <c r="C44" s="663" t="str">
        <f ca="1">HYPERLINK(SUBSTITUTE(CELL("address",'KV_7.sz.tájékoztató_t.'!A1),"'",""),SUBSTITUTE(MID(CELL("address",'KV_7.sz.tájékoztató_t.'!A1),SEARCH("]",CELL("address",'KV_7.sz.tájékoztató_t.'!A1),1)+1,LEN(CELL("address",'KV_7.sz.tájékoztató_t.'!A1))-SEARCH("]",CELL("address",'KV_7.sz.tájékoztató_t.'!A1),1)),"'",""))</f>
        <v>KV_7.sz.tájékoztató_t.!$A$1</v>
      </c>
    </row>
    <row r="45" spans="1:3" x14ac:dyDescent="0.2">
      <c r="A45" s="598"/>
      <c r="B45" s="598"/>
      <c r="C45" s="663"/>
    </row>
    <row r="46" spans="1:3" ht="18.75" x14ac:dyDescent="0.3">
      <c r="A46" s="711"/>
      <c r="B46" s="711"/>
      <c r="C46" s="711"/>
    </row>
    <row r="47" spans="1:3" x14ac:dyDescent="0.2">
      <c r="A47" s="598"/>
      <c r="B47" s="598"/>
      <c r="C47" s="598"/>
    </row>
    <row r="48" spans="1:3" x14ac:dyDescent="0.2">
      <c r="A48" s="598"/>
      <c r="B48" s="598"/>
      <c r="C48" s="598"/>
    </row>
    <row r="49" spans="1:3" x14ac:dyDescent="0.2">
      <c r="A49" s="598"/>
      <c r="B49" s="598"/>
      <c r="C49" s="598"/>
    </row>
    <row r="50" spans="1:3" x14ac:dyDescent="0.2">
      <c r="A50" s="598"/>
      <c r="B50" s="598"/>
      <c r="C50" s="598"/>
    </row>
    <row r="51" spans="1:3" x14ac:dyDescent="0.2">
      <c r="A51" s="598"/>
      <c r="B51" s="598"/>
      <c r="C51" s="598"/>
    </row>
    <row r="52" spans="1:3" x14ac:dyDescent="0.2">
      <c r="A52" s="598"/>
      <c r="B52" s="598"/>
      <c r="C52" s="598"/>
    </row>
    <row r="53" spans="1:3" x14ac:dyDescent="0.2">
      <c r="A53" s="598"/>
      <c r="B53" s="598"/>
      <c r="C53" s="598"/>
    </row>
    <row r="54" spans="1:3" x14ac:dyDescent="0.2">
      <c r="A54" s="598"/>
      <c r="B54" s="598"/>
      <c r="C54" s="598"/>
    </row>
    <row r="55" spans="1:3" x14ac:dyDescent="0.2">
      <c r="A55" s="598"/>
      <c r="B55" s="598"/>
      <c r="C55" s="598"/>
    </row>
    <row r="56" spans="1:3" x14ac:dyDescent="0.2">
      <c r="A56" s="598"/>
      <c r="B56" s="598"/>
      <c r="C56" s="598"/>
    </row>
    <row r="57" spans="1:3" x14ac:dyDescent="0.2">
      <c r="A57" s="598"/>
      <c r="B57" s="598"/>
      <c r="C57" s="598"/>
    </row>
    <row r="58" spans="1:3" x14ac:dyDescent="0.2">
      <c r="A58" s="598"/>
      <c r="B58" s="598"/>
      <c r="C58" s="598"/>
    </row>
    <row r="59" spans="1:3" x14ac:dyDescent="0.2">
      <c r="A59" s="598"/>
      <c r="B59" s="598"/>
      <c r="C59" s="598"/>
    </row>
    <row r="60" spans="1:3" x14ac:dyDescent="0.2">
      <c r="A60" s="598"/>
      <c r="B60" s="598"/>
      <c r="C60" s="598"/>
    </row>
    <row r="61" spans="1:3" ht="33.75" customHeight="1" x14ac:dyDescent="0.2">
      <c r="A61" s="712"/>
      <c r="B61" s="713"/>
      <c r="C61" s="713"/>
    </row>
    <row r="62" spans="1:3" x14ac:dyDescent="0.2">
      <c r="A62" s="598"/>
      <c r="B62" s="598"/>
      <c r="C62" s="598"/>
    </row>
    <row r="63" spans="1:3" x14ac:dyDescent="0.2">
      <c r="A63" s="598"/>
      <c r="B63" s="598"/>
      <c r="C63" s="598"/>
    </row>
    <row r="64" spans="1:3" x14ac:dyDescent="0.2">
      <c r="A64" s="598"/>
      <c r="B64" s="598"/>
      <c r="C64" s="598"/>
    </row>
    <row r="65" spans="1:3" x14ac:dyDescent="0.2">
      <c r="A65" s="598"/>
      <c r="B65" s="598"/>
      <c r="C65" s="598"/>
    </row>
    <row r="66" spans="1:3" x14ac:dyDescent="0.2">
      <c r="A66" s="598"/>
      <c r="B66" s="598"/>
      <c r="C66" s="598"/>
    </row>
    <row r="67" spans="1:3" x14ac:dyDescent="0.2">
      <c r="A67" s="598"/>
      <c r="B67" s="598"/>
      <c r="C67" s="598"/>
    </row>
    <row r="68" spans="1:3" x14ac:dyDescent="0.2">
      <c r="A68" s="598"/>
      <c r="B68" s="598"/>
      <c r="C68" s="598"/>
    </row>
    <row r="69" spans="1:3" x14ac:dyDescent="0.2">
      <c r="A69" s="598"/>
      <c r="B69" s="598"/>
      <c r="C69" s="598"/>
    </row>
    <row r="70" spans="1:3" x14ac:dyDescent="0.2">
      <c r="A70" s="598"/>
      <c r="B70" s="598"/>
      <c r="C70" s="598"/>
    </row>
    <row r="71" spans="1:3" x14ac:dyDescent="0.2">
      <c r="A71" s="598"/>
      <c r="B71" s="598"/>
      <c r="C71" s="598"/>
    </row>
    <row r="72" spans="1:3" x14ac:dyDescent="0.2">
      <c r="A72" s="598"/>
      <c r="B72" s="598"/>
      <c r="C72" s="598"/>
    </row>
    <row r="73" spans="1:3" x14ac:dyDescent="0.2">
      <c r="A73" s="598"/>
      <c r="B73" s="598"/>
      <c r="C73" s="598"/>
    </row>
    <row r="74" spans="1:3" x14ac:dyDescent="0.2">
      <c r="A74" s="598"/>
      <c r="B74" s="598"/>
      <c r="C74" s="598"/>
    </row>
    <row r="75" spans="1:3" x14ac:dyDescent="0.2">
      <c r="A75" s="598"/>
      <c r="B75" s="598"/>
      <c r="C75" s="598"/>
    </row>
    <row r="76" spans="1:3" x14ac:dyDescent="0.2">
      <c r="A76" s="598"/>
      <c r="B76" s="598"/>
      <c r="C76" s="598"/>
    </row>
    <row r="77" spans="1:3" x14ac:dyDescent="0.2">
      <c r="A77" s="598"/>
      <c r="B77" s="598"/>
      <c r="C77" s="598"/>
    </row>
    <row r="78" spans="1:3" x14ac:dyDescent="0.2">
      <c r="A78" s="598"/>
      <c r="B78" s="598"/>
      <c r="C78" s="598"/>
    </row>
    <row r="79" spans="1:3" x14ac:dyDescent="0.2">
      <c r="A79" s="598"/>
      <c r="B79" s="598"/>
      <c r="C79" s="598"/>
    </row>
    <row r="81" spans="1:3" ht="18.75" x14ac:dyDescent="0.3">
      <c r="A81" s="711"/>
      <c r="B81" s="711"/>
      <c r="C81" s="711"/>
    </row>
    <row r="103" spans="1:3" ht="18.75" x14ac:dyDescent="0.3">
      <c r="A103" s="711"/>
      <c r="B103" s="711"/>
      <c r="C103" s="711"/>
    </row>
  </sheetData>
  <sheetProtection sheet="1"/>
  <mergeCells count="6">
    <mergeCell ref="A2:C2"/>
    <mergeCell ref="A6:C6"/>
    <mergeCell ref="A46:C46"/>
    <mergeCell ref="A61:C61"/>
    <mergeCell ref="A81:C81"/>
    <mergeCell ref="A103:C10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zoomScale="120" zoomScaleNormal="120" workbookViewId="0">
      <selection activeCell="C39" sqref="C39"/>
    </sheetView>
  </sheetViews>
  <sheetFormatPr defaultRowHeight="12.75" x14ac:dyDescent="0.2"/>
  <cols>
    <col min="1" max="1" width="46.33203125" customWidth="1"/>
    <col min="2" max="2" width="16.83203125" customWidth="1"/>
    <col min="3" max="3" width="66.1640625" customWidth="1"/>
    <col min="4" max="4" width="13.83203125" customWidth="1"/>
    <col min="5" max="5" width="17.6640625" customWidth="1"/>
  </cols>
  <sheetData>
    <row r="1" spans="1:5" ht="18.75" x14ac:dyDescent="0.3">
      <c r="A1" s="130" t="s">
        <v>151</v>
      </c>
      <c r="E1" s="133" t="s">
        <v>155</v>
      </c>
    </row>
    <row r="3" spans="1:5" x14ac:dyDescent="0.2">
      <c r="A3" s="139"/>
      <c r="B3" s="140"/>
      <c r="C3" s="139"/>
      <c r="D3" s="142"/>
      <c r="E3" s="140"/>
    </row>
    <row r="4" spans="1:5" ht="15.75" x14ac:dyDescent="0.25">
      <c r="A4" s="87" t="str">
        <f>+KV_ÖSSZEFÜGGÉSEK!A5</f>
        <v>2019. évi előirányzat BEVÉTELEK</v>
      </c>
      <c r="B4" s="141"/>
      <c r="C4" s="149"/>
      <c r="D4" s="142"/>
      <c r="E4" s="140"/>
    </row>
    <row r="5" spans="1:5" x14ac:dyDescent="0.2">
      <c r="A5" s="139"/>
      <c r="B5" s="140"/>
      <c r="C5" s="139"/>
      <c r="D5" s="142"/>
      <c r="E5" s="140"/>
    </row>
    <row r="6" spans="1:5" x14ac:dyDescent="0.2">
      <c r="A6" s="139" t="s">
        <v>544</v>
      </c>
      <c r="B6" s="140">
        <f>+'KV_1.1.sz.mell.'!C67</f>
        <v>1356919000</v>
      </c>
      <c r="C6" s="139" t="s">
        <v>487</v>
      </c>
      <c r="D6" s="142">
        <f>+'KV_2.1.sz.mell.'!C18+'KV_2.2.sz.mell.'!C17</f>
        <v>1356919000</v>
      </c>
      <c r="E6" s="140">
        <f t="shared" ref="E6:E15" si="0">+B6-D6</f>
        <v>0</v>
      </c>
    </row>
    <row r="7" spans="1:5" x14ac:dyDescent="0.2">
      <c r="A7" s="139" t="s">
        <v>545</v>
      </c>
      <c r="B7" s="140">
        <f>+'KV_1.1.sz.mell.'!C91</f>
        <v>280695000</v>
      </c>
      <c r="C7" s="139" t="s">
        <v>488</v>
      </c>
      <c r="D7" s="142">
        <f>+'KV_2.1.sz.mell.'!C29+'KV_2.2.sz.mell.'!C30</f>
        <v>280695000</v>
      </c>
      <c r="E7" s="140">
        <f t="shared" si="0"/>
        <v>0</v>
      </c>
    </row>
    <row r="8" spans="1:5" x14ac:dyDescent="0.2">
      <c r="A8" s="139" t="s">
        <v>546</v>
      </c>
      <c r="B8" s="140">
        <f>+'KV_1.1.sz.mell.'!C92</f>
        <v>1637614000</v>
      </c>
      <c r="C8" s="139" t="s">
        <v>489</v>
      </c>
      <c r="D8" s="142">
        <f>+'KV_2.1.sz.mell.'!C30+'KV_2.2.sz.mell.'!C31</f>
        <v>1637614000</v>
      </c>
      <c r="E8" s="140">
        <f t="shared" si="0"/>
        <v>0</v>
      </c>
    </row>
    <row r="9" spans="1:5" x14ac:dyDescent="0.2">
      <c r="A9" s="139"/>
      <c r="B9" s="140"/>
      <c r="C9" s="139"/>
      <c r="D9" s="142"/>
      <c r="E9" s="140"/>
    </row>
    <row r="10" spans="1:5" x14ac:dyDescent="0.2">
      <c r="A10" s="139"/>
      <c r="B10" s="140"/>
      <c r="C10" s="139"/>
      <c r="D10" s="142"/>
      <c r="E10" s="140"/>
    </row>
    <row r="11" spans="1:5" ht="15.75" x14ac:dyDescent="0.25">
      <c r="A11" s="87" t="str">
        <f>+KV_ÖSSZEFÜGGÉSEK!A12</f>
        <v>2019. évi előirányzat KIADÁSOK</v>
      </c>
      <c r="B11" s="141"/>
      <c r="C11" s="149"/>
      <c r="D11" s="142"/>
      <c r="E11" s="140"/>
    </row>
    <row r="12" spans="1:5" x14ac:dyDescent="0.2">
      <c r="A12" s="139"/>
      <c r="B12" s="140"/>
      <c r="C12" s="139"/>
      <c r="D12" s="142"/>
      <c r="E12" s="140"/>
    </row>
    <row r="13" spans="1:5" x14ac:dyDescent="0.2">
      <c r="A13" s="139" t="s">
        <v>547</v>
      </c>
      <c r="B13" s="140">
        <f>+'KV_1.1.sz.mell.'!C133</f>
        <v>1637614000</v>
      </c>
      <c r="C13" s="139" t="s">
        <v>490</v>
      </c>
      <c r="D13" s="142">
        <f>+'KV_2.1.sz.mell.'!E18+'KV_2.2.sz.mell.'!E17</f>
        <v>1637614000</v>
      </c>
      <c r="E13" s="140">
        <f t="shared" si="0"/>
        <v>0</v>
      </c>
    </row>
    <row r="14" spans="1:5" x14ac:dyDescent="0.2">
      <c r="A14" s="139" t="s">
        <v>548</v>
      </c>
      <c r="B14" s="140">
        <f>+'KV_1.1.sz.mell.'!C158</f>
        <v>0</v>
      </c>
      <c r="C14" s="139" t="s">
        <v>491</v>
      </c>
      <c r="D14" s="142">
        <f>+'KV_2.1.sz.mell.'!E29+'KV_2.2.sz.mell.'!E30</f>
        <v>0</v>
      </c>
      <c r="E14" s="140">
        <f t="shared" si="0"/>
        <v>0</v>
      </c>
    </row>
    <row r="15" spans="1:5" x14ac:dyDescent="0.2">
      <c r="A15" s="139" t="s">
        <v>549</v>
      </c>
      <c r="B15" s="140">
        <f>+'KV_1.1.sz.mell.'!C159</f>
        <v>1637614000</v>
      </c>
      <c r="C15" s="139" t="s">
        <v>492</v>
      </c>
      <c r="D15" s="142">
        <f>+'KV_2.1.sz.mell.'!E30+'KV_2.2.sz.mell.'!E31</f>
        <v>1637614000</v>
      </c>
      <c r="E15" s="140">
        <f t="shared" si="0"/>
        <v>0</v>
      </c>
    </row>
    <row r="16" spans="1:5" x14ac:dyDescent="0.2">
      <c r="A16" s="131"/>
      <c r="B16" s="131"/>
      <c r="C16" s="139"/>
      <c r="D16" s="142"/>
      <c r="E16" s="132"/>
    </row>
    <row r="17" spans="1:5" x14ac:dyDescent="0.2">
      <c r="A17" s="131"/>
      <c r="B17" s="131"/>
      <c r="C17" s="131"/>
      <c r="D17" s="131"/>
      <c r="E17" s="131"/>
    </row>
    <row r="18" spans="1:5" x14ac:dyDescent="0.2">
      <c r="A18" s="131"/>
      <c r="B18" s="131"/>
      <c r="C18" s="131"/>
      <c r="D18" s="131"/>
      <c r="E18" s="131"/>
    </row>
    <row r="19" spans="1:5" x14ac:dyDescent="0.2">
      <c r="A19" s="131"/>
      <c r="B19" s="131"/>
      <c r="C19" s="131"/>
      <c r="D19" s="131"/>
      <c r="E19" s="131"/>
    </row>
  </sheetData>
  <sheetProtection sheet="1"/>
  <phoneticPr fontId="29" type="noConversion"/>
  <conditionalFormatting sqref="E3:E15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"/>
  <sheetViews>
    <sheetView zoomScale="120" zoomScaleNormal="120" workbookViewId="0">
      <selection activeCell="B2" sqref="B2:F2"/>
    </sheetView>
  </sheetViews>
  <sheetFormatPr defaultRowHeight="15" x14ac:dyDescent="0.25"/>
  <cols>
    <col min="1" max="1" width="5.6640625" style="152" customWidth="1"/>
    <col min="2" max="2" width="35.6640625" style="152" customWidth="1"/>
    <col min="3" max="6" width="14" style="152" customWidth="1"/>
    <col min="7" max="16384" width="9.33203125" style="152"/>
  </cols>
  <sheetData>
    <row r="1" spans="1:7" x14ac:dyDescent="0.25">
      <c r="A1" s="679"/>
      <c r="B1" s="679"/>
      <c r="C1" s="679"/>
      <c r="D1" s="679"/>
      <c r="E1" s="679"/>
      <c r="F1" s="679"/>
    </row>
    <row r="2" spans="1:7" x14ac:dyDescent="0.25">
      <c r="A2" s="679"/>
      <c r="B2" s="720" t="s">
        <v>743</v>
      </c>
      <c r="C2" s="720"/>
      <c r="D2" s="720"/>
      <c r="E2" s="720"/>
      <c r="F2" s="720"/>
    </row>
    <row r="3" spans="1:7" x14ac:dyDescent="0.25">
      <c r="A3" s="679"/>
      <c r="B3" s="679"/>
      <c r="C3" s="679"/>
      <c r="D3" s="679"/>
      <c r="E3" s="679"/>
      <c r="F3" s="679"/>
    </row>
    <row r="4" spans="1:7" ht="33.200000000000003" customHeight="1" x14ac:dyDescent="0.25">
      <c r="A4" s="734" t="s">
        <v>686</v>
      </c>
      <c r="B4" s="734"/>
      <c r="C4" s="734"/>
      <c r="D4" s="734"/>
      <c r="E4" s="734"/>
      <c r="F4" s="734"/>
    </row>
    <row r="5" spans="1:7" ht="15.95" customHeight="1" thickBot="1" x14ac:dyDescent="0.3">
      <c r="A5" s="680"/>
      <c r="B5" s="680"/>
      <c r="C5" s="735"/>
      <c r="D5" s="735"/>
      <c r="E5" s="742" t="str">
        <f>'KV_2.2.sz.mell.'!E2</f>
        <v>Forintban!</v>
      </c>
      <c r="F5" s="742"/>
      <c r="G5" s="158"/>
    </row>
    <row r="6" spans="1:7" ht="63.2" customHeight="1" x14ac:dyDescent="0.25">
      <c r="A6" s="738" t="s">
        <v>16</v>
      </c>
      <c r="B6" s="740" t="s">
        <v>197</v>
      </c>
      <c r="C6" s="740" t="s">
        <v>251</v>
      </c>
      <c r="D6" s="740"/>
      <c r="E6" s="740"/>
      <c r="F6" s="736" t="s">
        <v>502</v>
      </c>
    </row>
    <row r="7" spans="1:7" ht="15.75" thickBot="1" x14ac:dyDescent="0.3">
      <c r="A7" s="739"/>
      <c r="B7" s="741"/>
      <c r="C7" s="484">
        <f>+LEFT(KV_ÖSSZEFÜGGÉSEK!A5,4)+1</f>
        <v>2020</v>
      </c>
      <c r="D7" s="484">
        <f>+C7+1</f>
        <v>2021</v>
      </c>
      <c r="E7" s="484">
        <f>+D7+1</f>
        <v>2022</v>
      </c>
      <c r="F7" s="737"/>
    </row>
    <row r="8" spans="1:7" ht="15.75" thickBot="1" x14ac:dyDescent="0.3">
      <c r="A8" s="155"/>
      <c r="B8" s="156" t="s">
        <v>493</v>
      </c>
      <c r="C8" s="156" t="s">
        <v>494</v>
      </c>
      <c r="D8" s="156" t="s">
        <v>495</v>
      </c>
      <c r="E8" s="156" t="s">
        <v>497</v>
      </c>
      <c r="F8" s="157" t="s">
        <v>496</v>
      </c>
    </row>
    <row r="9" spans="1:7" x14ac:dyDescent="0.25">
      <c r="A9" s="154" t="s">
        <v>18</v>
      </c>
      <c r="B9" s="171"/>
      <c r="C9" s="524"/>
      <c r="D9" s="524"/>
      <c r="E9" s="524"/>
      <c r="F9" s="525">
        <f>SUM(C9:E9)</f>
        <v>0</v>
      </c>
    </row>
    <row r="10" spans="1:7" x14ac:dyDescent="0.25">
      <c r="A10" s="153" t="s">
        <v>19</v>
      </c>
      <c r="B10" s="172"/>
      <c r="C10" s="526"/>
      <c r="D10" s="526"/>
      <c r="E10" s="526"/>
      <c r="F10" s="527">
        <f>SUM(C10:E10)</f>
        <v>0</v>
      </c>
    </row>
    <row r="11" spans="1:7" x14ac:dyDescent="0.25">
      <c r="A11" s="153" t="s">
        <v>20</v>
      </c>
      <c r="B11" s="172"/>
      <c r="C11" s="526"/>
      <c r="D11" s="526"/>
      <c r="E11" s="526"/>
      <c r="F11" s="527">
        <f>SUM(C11:E11)</f>
        <v>0</v>
      </c>
    </row>
    <row r="12" spans="1:7" x14ac:dyDescent="0.25">
      <c r="A12" s="153" t="s">
        <v>21</v>
      </c>
      <c r="B12" s="172"/>
      <c r="C12" s="526"/>
      <c r="D12" s="526"/>
      <c r="E12" s="526"/>
      <c r="F12" s="527">
        <f>SUM(C12:E12)</f>
        <v>0</v>
      </c>
    </row>
    <row r="13" spans="1:7" ht="15.75" thickBot="1" x14ac:dyDescent="0.3">
      <c r="A13" s="159" t="s">
        <v>22</v>
      </c>
      <c r="B13" s="173"/>
      <c r="C13" s="528"/>
      <c r="D13" s="528"/>
      <c r="E13" s="528"/>
      <c r="F13" s="527">
        <f>SUM(C13:E13)</f>
        <v>0</v>
      </c>
    </row>
    <row r="14" spans="1:7" s="471" customFormat="1" thickBot="1" x14ac:dyDescent="0.25">
      <c r="A14" s="470" t="s">
        <v>23</v>
      </c>
      <c r="B14" s="160" t="s">
        <v>198</v>
      </c>
      <c r="C14" s="529">
        <f>SUM(C9:C13)</f>
        <v>0</v>
      </c>
      <c r="D14" s="529">
        <f>SUM(D9:D13)</f>
        <v>0</v>
      </c>
      <c r="E14" s="529">
        <f>SUM(E9:E13)</f>
        <v>0</v>
      </c>
      <c r="F14" s="530">
        <f>SUM(F9:F13)</f>
        <v>0</v>
      </c>
    </row>
  </sheetData>
  <sheetProtection sheet="1"/>
  <mergeCells count="8">
    <mergeCell ref="B2:F2"/>
    <mergeCell ref="A4:F4"/>
    <mergeCell ref="C5:D5"/>
    <mergeCell ref="F6:F7"/>
    <mergeCell ref="A6:A7"/>
    <mergeCell ref="B6:B7"/>
    <mergeCell ref="C6:E6"/>
    <mergeCell ref="E5:F5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5"/>
  <sheetViews>
    <sheetView zoomScale="120" zoomScaleNormal="120" workbookViewId="0">
      <selection activeCell="B2" sqref="B2:C2"/>
    </sheetView>
  </sheetViews>
  <sheetFormatPr defaultRowHeight="15" x14ac:dyDescent="0.25"/>
  <cols>
    <col min="1" max="1" width="5.6640625" style="152" customWidth="1"/>
    <col min="2" max="2" width="68.6640625" style="152" customWidth="1"/>
    <col min="3" max="3" width="19.5" style="152" customWidth="1"/>
    <col min="4" max="16384" width="9.33203125" style="152"/>
  </cols>
  <sheetData>
    <row r="1" spans="1:4" x14ac:dyDescent="0.25">
      <c r="A1" s="679"/>
      <c r="B1" s="679"/>
      <c r="C1" s="679"/>
    </row>
    <row r="2" spans="1:4" x14ac:dyDescent="0.25">
      <c r="A2" s="679"/>
      <c r="B2" s="720" t="s">
        <v>744</v>
      </c>
      <c r="C2" s="720"/>
    </row>
    <row r="3" spans="1:4" x14ac:dyDescent="0.25">
      <c r="A3" s="679"/>
      <c r="B3" s="679"/>
      <c r="C3" s="679"/>
    </row>
    <row r="4" spans="1:4" ht="33.200000000000003" customHeight="1" x14ac:dyDescent="0.25">
      <c r="A4" s="743" t="s">
        <v>687</v>
      </c>
      <c r="B4" s="743"/>
      <c r="C4" s="743"/>
    </row>
    <row r="5" spans="1:4" ht="15.95" customHeight="1" thickBot="1" x14ac:dyDescent="0.3">
      <c r="A5" s="680"/>
      <c r="B5" s="680"/>
      <c r="C5" s="681" t="str">
        <f>'KV_2.2.sz.mell.'!E2</f>
        <v>Forintban!</v>
      </c>
      <c r="D5" s="158"/>
    </row>
    <row r="6" spans="1:4" ht="26.45" customHeight="1" thickBot="1" x14ac:dyDescent="0.3">
      <c r="A6" s="682" t="s">
        <v>16</v>
      </c>
      <c r="B6" s="683" t="s">
        <v>196</v>
      </c>
      <c r="C6" s="684" t="str">
        <f>+'KV_1.1.sz.mell.'!C8</f>
        <v>2019. évi előirányzat</v>
      </c>
    </row>
    <row r="7" spans="1:4" ht="15.75" thickBot="1" x14ac:dyDescent="0.3">
      <c r="A7" s="174"/>
      <c r="B7" s="519" t="s">
        <v>493</v>
      </c>
      <c r="C7" s="520" t="s">
        <v>494</v>
      </c>
    </row>
    <row r="8" spans="1:4" x14ac:dyDescent="0.25">
      <c r="A8" s="175" t="s">
        <v>18</v>
      </c>
      <c r="B8" s="359" t="s">
        <v>503</v>
      </c>
      <c r="C8" s="356">
        <v>40100000</v>
      </c>
    </row>
    <row r="9" spans="1:4" ht="24.75" x14ac:dyDescent="0.25">
      <c r="A9" s="176" t="s">
        <v>19</v>
      </c>
      <c r="B9" s="388" t="s">
        <v>248</v>
      </c>
      <c r="C9" s="357"/>
    </row>
    <row r="10" spans="1:4" x14ac:dyDescent="0.25">
      <c r="A10" s="176" t="s">
        <v>20</v>
      </c>
      <c r="B10" s="389" t="s">
        <v>504</v>
      </c>
      <c r="C10" s="357"/>
    </row>
    <row r="11" spans="1:4" ht="24.75" x14ac:dyDescent="0.25">
      <c r="A11" s="176" t="s">
        <v>21</v>
      </c>
      <c r="B11" s="389" t="s">
        <v>250</v>
      </c>
      <c r="C11" s="357"/>
    </row>
    <row r="12" spans="1:4" x14ac:dyDescent="0.25">
      <c r="A12" s="177" t="s">
        <v>22</v>
      </c>
      <c r="B12" s="389" t="s">
        <v>249</v>
      </c>
      <c r="C12" s="358"/>
    </row>
    <row r="13" spans="1:4" ht="15.75" thickBot="1" x14ac:dyDescent="0.3">
      <c r="A13" s="176" t="s">
        <v>23</v>
      </c>
      <c r="B13" s="390" t="s">
        <v>505</v>
      </c>
      <c r="C13" s="357"/>
    </row>
    <row r="14" spans="1:4" ht="15.75" thickBot="1" x14ac:dyDescent="0.3">
      <c r="A14" s="744" t="s">
        <v>199</v>
      </c>
      <c r="B14" s="745"/>
      <c r="C14" s="178">
        <f>SUM(C8:C13)</f>
        <v>40100000</v>
      </c>
    </row>
    <row r="15" spans="1:4" ht="23.25" customHeight="1" x14ac:dyDescent="0.25">
      <c r="A15" s="746" t="s">
        <v>227</v>
      </c>
      <c r="B15" s="746"/>
      <c r="C15" s="746"/>
    </row>
  </sheetData>
  <sheetProtection sheet="1"/>
  <mergeCells count="4">
    <mergeCell ref="A4:C4"/>
    <mergeCell ref="A14:B14"/>
    <mergeCell ref="A15:C15"/>
    <mergeCell ref="B2:C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5"/>
  <sheetViews>
    <sheetView zoomScale="120" zoomScaleNormal="120" workbookViewId="0">
      <selection activeCell="B2" sqref="B2:C2"/>
    </sheetView>
  </sheetViews>
  <sheetFormatPr defaultRowHeight="15" x14ac:dyDescent="0.25"/>
  <cols>
    <col min="1" max="1" width="5.6640625" style="152" customWidth="1"/>
    <col min="2" max="2" width="66.83203125" style="152" customWidth="1"/>
    <col min="3" max="3" width="27" style="152" customWidth="1"/>
    <col min="4" max="16384" width="9.33203125" style="152"/>
  </cols>
  <sheetData>
    <row r="1" spans="1:4" x14ac:dyDescent="0.25">
      <c r="A1" s="679"/>
      <c r="B1" s="679"/>
      <c r="C1" s="679"/>
    </row>
    <row r="2" spans="1:4" x14ac:dyDescent="0.25">
      <c r="A2" s="679"/>
      <c r="B2" s="720" t="s">
        <v>745</v>
      </c>
      <c r="C2" s="720"/>
    </row>
    <row r="3" spans="1:4" x14ac:dyDescent="0.25">
      <c r="A3" s="679"/>
      <c r="B3" s="679"/>
      <c r="C3" s="679"/>
    </row>
    <row r="4" spans="1:4" ht="33.200000000000003" customHeight="1" x14ac:dyDescent="0.25">
      <c r="A4" s="743" t="s">
        <v>688</v>
      </c>
      <c r="B4" s="743"/>
      <c r="C4" s="743"/>
    </row>
    <row r="5" spans="1:4" ht="15.95" customHeight="1" thickBot="1" x14ac:dyDescent="0.3">
      <c r="A5" s="680"/>
      <c r="B5" s="680"/>
      <c r="C5" s="681" t="str">
        <f>'KV_4.sz.mell.'!C5</f>
        <v>Forintban!</v>
      </c>
      <c r="D5" s="158"/>
    </row>
    <row r="6" spans="1:4" ht="26.45" customHeight="1" thickBot="1" x14ac:dyDescent="0.3">
      <c r="A6" s="682" t="s">
        <v>16</v>
      </c>
      <c r="B6" s="683" t="s">
        <v>200</v>
      </c>
      <c r="C6" s="684" t="s">
        <v>226</v>
      </c>
    </row>
    <row r="7" spans="1:4" ht="15.75" thickBot="1" x14ac:dyDescent="0.3">
      <c r="A7" s="174"/>
      <c r="B7" s="519" t="s">
        <v>493</v>
      </c>
      <c r="C7" s="520" t="s">
        <v>494</v>
      </c>
    </row>
    <row r="8" spans="1:4" x14ac:dyDescent="0.25">
      <c r="A8" s="175" t="s">
        <v>18</v>
      </c>
      <c r="B8" s="182"/>
      <c r="C8" s="179"/>
    </row>
    <row r="9" spans="1:4" x14ac:dyDescent="0.25">
      <c r="A9" s="176" t="s">
        <v>19</v>
      </c>
      <c r="B9" s="183"/>
      <c r="C9" s="180"/>
    </row>
    <row r="10" spans="1:4" ht="15.75" thickBot="1" x14ac:dyDescent="0.3">
      <c r="A10" s="177" t="s">
        <v>20</v>
      </c>
      <c r="B10" s="184"/>
      <c r="C10" s="181"/>
    </row>
    <row r="11" spans="1:4" s="471" customFormat="1" ht="17.25" customHeight="1" thickBot="1" x14ac:dyDescent="0.25">
      <c r="A11" s="472" t="s">
        <v>21</v>
      </c>
      <c r="B11" s="134" t="s">
        <v>201</v>
      </c>
      <c r="C11" s="178">
        <f>SUM(C8:C10)</f>
        <v>0</v>
      </c>
    </row>
    <row r="15" spans="1:4" ht="15.75" x14ac:dyDescent="0.25">
      <c r="B15" s="128"/>
    </row>
  </sheetData>
  <sheetProtection sheet="1"/>
  <mergeCells count="2">
    <mergeCell ref="A4:C4"/>
    <mergeCell ref="B2:C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="120" zoomScaleNormal="120" workbookViewId="0">
      <selection activeCell="B2" sqref="B2:F2"/>
    </sheetView>
  </sheetViews>
  <sheetFormatPr defaultRowHeight="12.75" x14ac:dyDescent="0.2"/>
  <cols>
    <col min="1" max="1" width="47.164062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83203125" style="54" customWidth="1"/>
    <col min="7" max="8" width="12.83203125" style="41" customWidth="1"/>
    <col min="9" max="9" width="13.83203125" style="41" customWidth="1"/>
    <col min="10" max="16384" width="9.33203125" style="41"/>
  </cols>
  <sheetData>
    <row r="1" spans="1:6" x14ac:dyDescent="0.2">
      <c r="A1" s="650"/>
      <c r="B1" s="637"/>
      <c r="C1" s="637"/>
      <c r="D1" s="637"/>
      <c r="E1" s="637"/>
      <c r="F1" s="637"/>
    </row>
    <row r="2" spans="1:6" ht="18" customHeight="1" x14ac:dyDescent="0.2">
      <c r="A2" s="650"/>
      <c r="B2" s="748" t="s">
        <v>746</v>
      </c>
      <c r="C2" s="749"/>
      <c r="D2" s="749"/>
      <c r="E2" s="749"/>
      <c r="F2" s="749"/>
    </row>
    <row r="3" spans="1:6" x14ac:dyDescent="0.2">
      <c r="A3" s="650"/>
      <c r="B3" s="637"/>
      <c r="C3" s="637"/>
      <c r="D3" s="637"/>
      <c r="E3" s="637"/>
      <c r="F3" s="637"/>
    </row>
    <row r="4" spans="1:6" ht="25.5" customHeight="1" x14ac:dyDescent="0.2">
      <c r="A4" s="747" t="s">
        <v>0</v>
      </c>
      <c r="B4" s="747"/>
      <c r="C4" s="747"/>
      <c r="D4" s="747"/>
      <c r="E4" s="747"/>
      <c r="F4" s="747"/>
    </row>
    <row r="5" spans="1:6" ht="22.5" customHeight="1" thickBot="1" x14ac:dyDescent="0.3">
      <c r="A5" s="650"/>
      <c r="B5" s="637"/>
      <c r="C5" s="637"/>
      <c r="D5" s="637"/>
      <c r="E5" s="637"/>
      <c r="F5" s="651" t="str">
        <f>'KV_5.sz.mell.'!C5</f>
        <v>Forintban!</v>
      </c>
    </row>
    <row r="6" spans="1:6" s="44" customFormat="1" ht="44.45" customHeight="1" thickBot="1" x14ac:dyDescent="0.25">
      <c r="A6" s="652" t="s">
        <v>64</v>
      </c>
      <c r="B6" s="653" t="s">
        <v>65</v>
      </c>
      <c r="C6" s="653" t="s">
        <v>66</v>
      </c>
      <c r="D6" s="653" t="str">
        <f>+CONCATENATE("Felhasználás   ",LEFT(KV_ÖSSZEFÜGGÉSEK!A5,4)-1,". XII. 31-ig")</f>
        <v>Felhasználás   2018. XII. 31-ig</v>
      </c>
      <c r="E6" s="653" t="str">
        <f>+'KV_1.1.sz.mell.'!C8</f>
        <v>2019. évi előirányzat</v>
      </c>
      <c r="F6" s="654" t="str">
        <f>+CONCATENATE(LEFT(KV_ÖSSZEFÜGGÉSEK!A5,4),". utáni szükséglet")</f>
        <v>2019. utáni szükséglet</v>
      </c>
    </row>
    <row r="7" spans="1:6" s="54" customFormat="1" ht="12" customHeight="1" thickBot="1" x14ac:dyDescent="0.25">
      <c r="A7" s="52" t="s">
        <v>493</v>
      </c>
      <c r="B7" s="53" t="s">
        <v>494</v>
      </c>
      <c r="C7" s="53" t="s">
        <v>495</v>
      </c>
      <c r="D7" s="53" t="s">
        <v>497</v>
      </c>
      <c r="E7" s="53" t="s">
        <v>496</v>
      </c>
      <c r="F7" s="522" t="s">
        <v>562</v>
      </c>
    </row>
    <row r="8" spans="1:6" ht="15.95" customHeight="1" x14ac:dyDescent="0.2">
      <c r="A8" s="473" t="s">
        <v>690</v>
      </c>
      <c r="B8" s="25">
        <v>889000</v>
      </c>
      <c r="C8" s="475" t="s">
        <v>691</v>
      </c>
      <c r="D8" s="25"/>
      <c r="E8" s="25">
        <v>889000</v>
      </c>
      <c r="F8" s="55">
        <f t="shared" ref="F8:F23" si="0">B8-D8-E8</f>
        <v>0</v>
      </c>
    </row>
    <row r="9" spans="1:6" ht="15.95" customHeight="1" x14ac:dyDescent="0.2">
      <c r="A9" s="473" t="s">
        <v>692</v>
      </c>
      <c r="B9" s="25">
        <v>21151000</v>
      </c>
      <c r="C9" s="475" t="s">
        <v>691</v>
      </c>
      <c r="D9" s="25"/>
      <c r="E9" s="25">
        <v>21151000</v>
      </c>
      <c r="F9" s="55">
        <f t="shared" si="0"/>
        <v>0</v>
      </c>
    </row>
    <row r="10" spans="1:6" ht="15.95" customHeight="1" x14ac:dyDescent="0.2">
      <c r="A10" s="473" t="s">
        <v>693</v>
      </c>
      <c r="B10" s="25">
        <v>415500000</v>
      </c>
      <c r="C10" s="475" t="s">
        <v>694</v>
      </c>
      <c r="D10" s="25"/>
      <c r="E10" s="25">
        <v>415500000</v>
      </c>
      <c r="F10" s="55">
        <f t="shared" si="0"/>
        <v>0</v>
      </c>
    </row>
    <row r="11" spans="1:6" ht="15.95" customHeight="1" x14ac:dyDescent="0.2">
      <c r="A11" s="474" t="s">
        <v>695</v>
      </c>
      <c r="B11" s="25">
        <v>280695000</v>
      </c>
      <c r="C11" s="475" t="s">
        <v>694</v>
      </c>
      <c r="D11" s="25"/>
      <c r="E11" s="25">
        <v>280695000</v>
      </c>
      <c r="F11" s="55">
        <f t="shared" si="0"/>
        <v>0</v>
      </c>
    </row>
    <row r="12" spans="1:6" ht="15.95" customHeight="1" x14ac:dyDescent="0.2">
      <c r="A12" s="473" t="s">
        <v>696</v>
      </c>
      <c r="B12" s="25">
        <v>20025000</v>
      </c>
      <c r="C12" s="475" t="s">
        <v>694</v>
      </c>
      <c r="D12" s="25"/>
      <c r="E12" s="25">
        <v>20025000</v>
      </c>
      <c r="F12" s="55">
        <f t="shared" si="0"/>
        <v>0</v>
      </c>
    </row>
    <row r="13" spans="1:6" ht="15.95" customHeight="1" x14ac:dyDescent="0.2">
      <c r="A13" s="474"/>
      <c r="B13" s="25"/>
      <c r="C13" s="475"/>
      <c r="D13" s="25"/>
      <c r="E13" s="25"/>
      <c r="F13" s="55">
        <f t="shared" si="0"/>
        <v>0</v>
      </c>
    </row>
    <row r="14" spans="1:6" ht="15.95" customHeight="1" x14ac:dyDescent="0.2">
      <c r="A14" s="473"/>
      <c r="B14" s="25"/>
      <c r="C14" s="475"/>
      <c r="D14" s="25"/>
      <c r="E14" s="25"/>
      <c r="F14" s="55">
        <f t="shared" si="0"/>
        <v>0</v>
      </c>
    </row>
    <row r="15" spans="1:6" ht="15.95" customHeight="1" x14ac:dyDescent="0.2">
      <c r="A15" s="473"/>
      <c r="B15" s="25"/>
      <c r="C15" s="475"/>
      <c r="D15" s="25"/>
      <c r="E15" s="25"/>
      <c r="F15" s="55">
        <f t="shared" si="0"/>
        <v>0</v>
      </c>
    </row>
    <row r="16" spans="1:6" ht="15.95" customHeight="1" x14ac:dyDescent="0.2">
      <c r="A16" s="473"/>
      <c r="B16" s="25"/>
      <c r="C16" s="475"/>
      <c r="D16" s="25"/>
      <c r="E16" s="25"/>
      <c r="F16" s="55">
        <f t="shared" si="0"/>
        <v>0</v>
      </c>
    </row>
    <row r="17" spans="1:6" ht="15.95" customHeight="1" x14ac:dyDescent="0.2">
      <c r="A17" s="473"/>
      <c r="B17" s="25"/>
      <c r="C17" s="475"/>
      <c r="D17" s="25"/>
      <c r="E17" s="25"/>
      <c r="F17" s="55">
        <f t="shared" si="0"/>
        <v>0</v>
      </c>
    </row>
    <row r="18" spans="1:6" ht="15.95" customHeight="1" x14ac:dyDescent="0.2">
      <c r="A18" s="473"/>
      <c r="B18" s="25"/>
      <c r="C18" s="475"/>
      <c r="D18" s="25"/>
      <c r="E18" s="25"/>
      <c r="F18" s="55">
        <f t="shared" si="0"/>
        <v>0</v>
      </c>
    </row>
    <row r="19" spans="1:6" ht="15.95" customHeight="1" x14ac:dyDescent="0.2">
      <c r="A19" s="473"/>
      <c r="B19" s="25"/>
      <c r="C19" s="475"/>
      <c r="D19" s="25"/>
      <c r="E19" s="25"/>
      <c r="F19" s="55">
        <f t="shared" si="0"/>
        <v>0</v>
      </c>
    </row>
    <row r="20" spans="1:6" ht="15.95" customHeight="1" x14ac:dyDescent="0.2">
      <c r="A20" s="473"/>
      <c r="B20" s="25"/>
      <c r="C20" s="475"/>
      <c r="D20" s="25"/>
      <c r="E20" s="25"/>
      <c r="F20" s="55">
        <f t="shared" si="0"/>
        <v>0</v>
      </c>
    </row>
    <row r="21" spans="1:6" ht="15.95" customHeight="1" x14ac:dyDescent="0.2">
      <c r="A21" s="473"/>
      <c r="B21" s="25"/>
      <c r="C21" s="475"/>
      <c r="D21" s="25"/>
      <c r="E21" s="25"/>
      <c r="F21" s="55">
        <f t="shared" si="0"/>
        <v>0</v>
      </c>
    </row>
    <row r="22" spans="1:6" ht="15.95" customHeight="1" x14ac:dyDescent="0.2">
      <c r="A22" s="473"/>
      <c r="B22" s="25"/>
      <c r="C22" s="475"/>
      <c r="D22" s="25"/>
      <c r="E22" s="25"/>
      <c r="F22" s="55">
        <f t="shared" si="0"/>
        <v>0</v>
      </c>
    </row>
    <row r="23" spans="1:6" ht="15.95" customHeight="1" thickBot="1" x14ac:dyDescent="0.25">
      <c r="A23" s="56"/>
      <c r="B23" s="26"/>
      <c r="C23" s="476"/>
      <c r="D23" s="26"/>
      <c r="E23" s="26"/>
      <c r="F23" s="57">
        <f t="shared" si="0"/>
        <v>0</v>
      </c>
    </row>
    <row r="24" spans="1:6" s="60" customFormat="1" ht="18" customHeight="1" thickBot="1" x14ac:dyDescent="0.25">
      <c r="A24" s="190" t="s">
        <v>63</v>
      </c>
      <c r="B24" s="58">
        <f>SUM(B8:B23)</f>
        <v>738260000</v>
      </c>
      <c r="C24" s="122"/>
      <c r="D24" s="58">
        <f>SUM(D8:D23)</f>
        <v>0</v>
      </c>
      <c r="E24" s="58">
        <f>SUM(E8:E23)</f>
        <v>738260000</v>
      </c>
      <c r="F24" s="59">
        <f>SUM(F8:F23)</f>
        <v>0</v>
      </c>
    </row>
  </sheetData>
  <sheetProtection sheet="1"/>
  <mergeCells count="2">
    <mergeCell ref="A4:F4"/>
    <mergeCell ref="B2:F2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5"/>
  <sheetViews>
    <sheetView zoomScale="120" zoomScaleNormal="120" workbookViewId="0">
      <selection activeCell="B2" sqref="B2:F2"/>
    </sheetView>
  </sheetViews>
  <sheetFormatPr defaultRowHeight="12.75" x14ac:dyDescent="0.2"/>
  <cols>
    <col min="1" max="1" width="60.664062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83203125" style="41" customWidth="1"/>
    <col min="7" max="8" width="12.83203125" style="41" customWidth="1"/>
    <col min="9" max="9" width="13.83203125" style="41" customWidth="1"/>
    <col min="10" max="16384" width="9.33203125" style="41"/>
  </cols>
  <sheetData>
    <row r="1" spans="1:6" x14ac:dyDescent="0.2">
      <c r="A1" s="650"/>
      <c r="B1" s="637"/>
      <c r="C1" s="637"/>
      <c r="D1" s="637"/>
      <c r="E1" s="637"/>
      <c r="F1" s="637"/>
    </row>
    <row r="2" spans="1:6" ht="21.2" customHeight="1" x14ac:dyDescent="0.2">
      <c r="A2" s="650"/>
      <c r="B2" s="748" t="s">
        <v>747</v>
      </c>
      <c r="C2" s="748"/>
      <c r="D2" s="748"/>
      <c r="E2" s="748"/>
      <c r="F2" s="748"/>
    </row>
    <row r="3" spans="1:6" x14ac:dyDescent="0.2">
      <c r="A3" s="650"/>
      <c r="B3" s="637"/>
      <c r="C3" s="637"/>
      <c r="D3" s="637"/>
      <c r="E3" s="637"/>
      <c r="F3" s="637"/>
    </row>
    <row r="4" spans="1:6" ht="24.75" customHeight="1" x14ac:dyDescent="0.2">
      <c r="A4" s="747" t="s">
        <v>1</v>
      </c>
      <c r="B4" s="747"/>
      <c r="C4" s="747"/>
      <c r="D4" s="747"/>
      <c r="E4" s="747"/>
      <c r="F4" s="747"/>
    </row>
    <row r="5" spans="1:6" ht="23.25" customHeight="1" thickBot="1" x14ac:dyDescent="0.3">
      <c r="A5" s="650"/>
      <c r="B5" s="637"/>
      <c r="C5" s="637"/>
      <c r="D5" s="637"/>
      <c r="E5" s="637"/>
      <c r="F5" s="651" t="str">
        <f>'KV_6.sz.mell.'!F5</f>
        <v>Forintban!</v>
      </c>
    </row>
    <row r="6" spans="1:6" s="44" customFormat="1" ht="48.75" customHeight="1" thickBot="1" x14ac:dyDescent="0.25">
      <c r="A6" s="652" t="s">
        <v>67</v>
      </c>
      <c r="B6" s="653" t="s">
        <v>65</v>
      </c>
      <c r="C6" s="653" t="s">
        <v>66</v>
      </c>
      <c r="D6" s="653" t="str">
        <f>+'KV_6.sz.mell.'!D6</f>
        <v>Felhasználás   2018. XII. 31-ig</v>
      </c>
      <c r="E6" s="653" t="str">
        <f>+'KV_6.sz.mell.'!E6</f>
        <v>2019. évi előirányzat</v>
      </c>
      <c r="F6" s="655" t="str">
        <f>+CONCATENATE(LEFT(KV_ÖSSZEFÜGGÉSEK!A5,4),". utáni szükséglet ",CHAR(10),"")</f>
        <v xml:space="preserve">2019. utáni szükséglet 
</v>
      </c>
    </row>
    <row r="7" spans="1:6" s="54" customFormat="1" ht="15.2" customHeight="1" thickBot="1" x14ac:dyDescent="0.25">
      <c r="A7" s="52" t="s">
        <v>493</v>
      </c>
      <c r="B7" s="53" t="s">
        <v>494</v>
      </c>
      <c r="C7" s="53" t="s">
        <v>495</v>
      </c>
      <c r="D7" s="53" t="s">
        <v>497</v>
      </c>
      <c r="E7" s="53" t="s">
        <v>496</v>
      </c>
      <c r="F7" s="523" t="s">
        <v>562</v>
      </c>
    </row>
    <row r="8" spans="1:6" ht="15.95" customHeight="1" x14ac:dyDescent="0.2">
      <c r="A8" s="61" t="s">
        <v>697</v>
      </c>
      <c r="B8" s="62">
        <v>193660000</v>
      </c>
      <c r="C8" s="477"/>
      <c r="D8" s="62"/>
      <c r="E8" s="62">
        <v>193660000</v>
      </c>
      <c r="F8" s="63">
        <f t="shared" ref="F8:F24" si="0">B8-D8-E8</f>
        <v>0</v>
      </c>
    </row>
    <row r="9" spans="1:6" ht="15.95" customHeight="1" x14ac:dyDescent="0.2">
      <c r="A9" s="61"/>
      <c r="B9" s="62"/>
      <c r="C9" s="477"/>
      <c r="D9" s="62"/>
      <c r="E9" s="62"/>
      <c r="F9" s="63">
        <f t="shared" si="0"/>
        <v>0</v>
      </c>
    </row>
    <row r="10" spans="1:6" ht="15.95" customHeight="1" x14ac:dyDescent="0.2">
      <c r="A10" s="61"/>
      <c r="B10" s="62"/>
      <c r="C10" s="477"/>
      <c r="D10" s="62"/>
      <c r="E10" s="62"/>
      <c r="F10" s="63">
        <f t="shared" si="0"/>
        <v>0</v>
      </c>
    </row>
    <row r="11" spans="1:6" ht="15.95" customHeight="1" x14ac:dyDescent="0.2">
      <c r="A11" s="61"/>
      <c r="B11" s="62"/>
      <c r="C11" s="477"/>
      <c r="D11" s="62"/>
      <c r="E11" s="62"/>
      <c r="F11" s="63">
        <f t="shared" si="0"/>
        <v>0</v>
      </c>
    </row>
    <row r="12" spans="1:6" ht="15.95" customHeight="1" x14ac:dyDescent="0.2">
      <c r="A12" s="61"/>
      <c r="B12" s="62"/>
      <c r="C12" s="477"/>
      <c r="D12" s="62"/>
      <c r="E12" s="62"/>
      <c r="F12" s="63">
        <f t="shared" si="0"/>
        <v>0</v>
      </c>
    </row>
    <row r="13" spans="1:6" ht="15.95" customHeight="1" x14ac:dyDescent="0.2">
      <c r="A13" s="61"/>
      <c r="B13" s="62"/>
      <c r="C13" s="477"/>
      <c r="D13" s="62"/>
      <c r="E13" s="62"/>
      <c r="F13" s="63">
        <f t="shared" si="0"/>
        <v>0</v>
      </c>
    </row>
    <row r="14" spans="1:6" ht="15.95" customHeight="1" x14ac:dyDescent="0.2">
      <c r="A14" s="61"/>
      <c r="B14" s="62"/>
      <c r="C14" s="477"/>
      <c r="D14" s="62"/>
      <c r="E14" s="62"/>
      <c r="F14" s="63">
        <f t="shared" si="0"/>
        <v>0</v>
      </c>
    </row>
    <row r="15" spans="1:6" ht="15.95" customHeight="1" x14ac:dyDescent="0.2">
      <c r="A15" s="61"/>
      <c r="B15" s="62"/>
      <c r="C15" s="477"/>
      <c r="D15" s="62"/>
      <c r="E15" s="62"/>
      <c r="F15" s="63">
        <f t="shared" si="0"/>
        <v>0</v>
      </c>
    </row>
    <row r="16" spans="1:6" ht="15.95" customHeight="1" x14ac:dyDescent="0.2">
      <c r="A16" s="61"/>
      <c r="B16" s="62"/>
      <c r="C16" s="477"/>
      <c r="D16" s="62"/>
      <c r="E16" s="62"/>
      <c r="F16" s="63">
        <f t="shared" si="0"/>
        <v>0</v>
      </c>
    </row>
    <row r="17" spans="1:6" ht="15.95" customHeight="1" x14ac:dyDescent="0.2">
      <c r="A17" s="61"/>
      <c r="B17" s="62"/>
      <c r="C17" s="477"/>
      <c r="D17" s="62"/>
      <c r="E17" s="62"/>
      <c r="F17" s="63">
        <f t="shared" si="0"/>
        <v>0</v>
      </c>
    </row>
    <row r="18" spans="1:6" ht="15.95" customHeight="1" x14ac:dyDescent="0.2">
      <c r="A18" s="61"/>
      <c r="B18" s="62"/>
      <c r="C18" s="477"/>
      <c r="D18" s="62"/>
      <c r="E18" s="62"/>
      <c r="F18" s="63">
        <f t="shared" si="0"/>
        <v>0</v>
      </c>
    </row>
    <row r="19" spans="1:6" ht="15.95" customHeight="1" x14ac:dyDescent="0.2">
      <c r="A19" s="61"/>
      <c r="B19" s="62"/>
      <c r="C19" s="477"/>
      <c r="D19" s="62"/>
      <c r="E19" s="62"/>
      <c r="F19" s="63">
        <f t="shared" si="0"/>
        <v>0</v>
      </c>
    </row>
    <row r="20" spans="1:6" ht="15.95" customHeight="1" x14ac:dyDescent="0.2">
      <c r="A20" s="61"/>
      <c r="B20" s="62"/>
      <c r="C20" s="477"/>
      <c r="D20" s="62"/>
      <c r="E20" s="62"/>
      <c r="F20" s="63">
        <f t="shared" si="0"/>
        <v>0</v>
      </c>
    </row>
    <row r="21" spans="1:6" ht="15.95" customHeight="1" x14ac:dyDescent="0.2">
      <c r="A21" s="61"/>
      <c r="B21" s="62"/>
      <c r="C21" s="477"/>
      <c r="D21" s="62"/>
      <c r="E21" s="62"/>
      <c r="F21" s="63">
        <f t="shared" si="0"/>
        <v>0</v>
      </c>
    </row>
    <row r="22" spans="1:6" ht="15.95" customHeight="1" x14ac:dyDescent="0.2">
      <c r="A22" s="61"/>
      <c r="B22" s="62"/>
      <c r="C22" s="477"/>
      <c r="D22" s="62"/>
      <c r="E22" s="62"/>
      <c r="F22" s="63">
        <f t="shared" si="0"/>
        <v>0</v>
      </c>
    </row>
    <row r="23" spans="1:6" ht="15.95" customHeight="1" x14ac:dyDescent="0.2">
      <c r="A23" s="61"/>
      <c r="B23" s="62"/>
      <c r="C23" s="477"/>
      <c r="D23" s="62"/>
      <c r="E23" s="62"/>
      <c r="F23" s="63">
        <f t="shared" si="0"/>
        <v>0</v>
      </c>
    </row>
    <row r="24" spans="1:6" ht="15.95" customHeight="1" thickBot="1" x14ac:dyDescent="0.25">
      <c r="A24" s="64"/>
      <c r="B24" s="65"/>
      <c r="C24" s="478"/>
      <c r="D24" s="65"/>
      <c r="E24" s="65"/>
      <c r="F24" s="66">
        <f t="shared" si="0"/>
        <v>0</v>
      </c>
    </row>
    <row r="25" spans="1:6" s="60" customFormat="1" ht="18" customHeight="1" thickBot="1" x14ac:dyDescent="0.25">
      <c r="A25" s="190" t="s">
        <v>63</v>
      </c>
      <c r="B25" s="191">
        <f>SUM(B8:B24)</f>
        <v>193660000</v>
      </c>
      <c r="C25" s="123"/>
      <c r="D25" s="191">
        <f>SUM(D8:D24)</f>
        <v>0</v>
      </c>
      <c r="E25" s="191">
        <f>SUM(E8:E24)</f>
        <v>193660000</v>
      </c>
      <c r="F25" s="67">
        <f>SUM(F8:F24)</f>
        <v>0</v>
      </c>
    </row>
  </sheetData>
  <sheetProtection sheet="1"/>
  <mergeCells count="2">
    <mergeCell ref="A4:F4"/>
    <mergeCell ref="B2:F2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……/2018. (….) önkormányzati rendelethez&amp;"Times New Roman CE,Normál"&amp;10
  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74"/>
  <sheetViews>
    <sheetView zoomScale="120" zoomScaleNormal="120" workbookViewId="0">
      <selection sqref="A1:E1"/>
    </sheetView>
  </sheetViews>
  <sheetFormatPr defaultRowHeight="12.75" x14ac:dyDescent="0.2"/>
  <cols>
    <col min="1" max="1" width="38.6640625" style="46" customWidth="1"/>
    <col min="2" max="5" width="13.83203125" style="46" customWidth="1"/>
    <col min="6" max="16384" width="9.33203125" style="46"/>
  </cols>
  <sheetData>
    <row r="1" spans="1:5" ht="15" x14ac:dyDescent="0.25">
      <c r="A1" s="772" t="s">
        <v>748</v>
      </c>
      <c r="B1" s="773"/>
      <c r="C1" s="773"/>
      <c r="D1" s="773"/>
      <c r="E1" s="773"/>
    </row>
    <row r="2" spans="1:5" ht="11.1" customHeight="1" x14ac:dyDescent="0.25">
      <c r="A2" s="666"/>
      <c r="B2" s="667"/>
      <c r="C2" s="667"/>
      <c r="D2" s="667"/>
      <c r="E2" s="667"/>
    </row>
    <row r="3" spans="1:5" ht="15.75" x14ac:dyDescent="0.25">
      <c r="A3" s="774" t="s">
        <v>674</v>
      </c>
      <c r="B3" s="775"/>
      <c r="C3" s="775"/>
      <c r="D3" s="775"/>
      <c r="E3" s="775"/>
    </row>
    <row r="4" spans="1:5" ht="15.75" x14ac:dyDescent="0.25">
      <c r="A4" s="774" t="s">
        <v>675</v>
      </c>
      <c r="B4" s="774"/>
      <c r="C4" s="774"/>
      <c r="D4" s="774"/>
      <c r="E4" s="774"/>
    </row>
    <row r="5" spans="1:5" ht="15.75" x14ac:dyDescent="0.25">
      <c r="A5" s="569" t="s">
        <v>138</v>
      </c>
      <c r="B5" s="776" t="s">
        <v>698</v>
      </c>
      <c r="C5" s="776"/>
      <c r="D5" s="776"/>
      <c r="E5" s="776"/>
    </row>
    <row r="6" spans="1:5" ht="14.25" thickBot="1" x14ac:dyDescent="0.3">
      <c r="A6" s="163"/>
      <c r="B6" s="163"/>
      <c r="C6" s="163"/>
      <c r="D6" s="760" t="str">
        <f>'KV_7.sz.mell.'!F5</f>
        <v>Forintban!</v>
      </c>
      <c r="E6" s="760"/>
    </row>
    <row r="7" spans="1:5" ht="15.2" customHeight="1" thickBot="1" x14ac:dyDescent="0.25">
      <c r="A7" s="656" t="s">
        <v>131</v>
      </c>
      <c r="B7" s="657" t="str">
        <f>CONCATENATE((LEFT(KV_ÖSSZEFÜGGÉSEK!A5,4)),".")</f>
        <v>2019.</v>
      </c>
      <c r="C7" s="657" t="str">
        <f>CONCATENATE((LEFT(KV_ÖSSZEFÜGGÉSEK!A5,4))+1,".")</f>
        <v>2020.</v>
      </c>
      <c r="D7" s="657" t="str">
        <f>CONCATENATE((LEFT(KV_ÖSSZEFÜGGÉSEK!A5,4))+1,". után")</f>
        <v>2020. után</v>
      </c>
      <c r="E7" s="658" t="s">
        <v>51</v>
      </c>
    </row>
    <row r="8" spans="1:5" x14ac:dyDescent="0.2">
      <c r="A8" s="216" t="s">
        <v>132</v>
      </c>
      <c r="B8" s="88"/>
      <c r="C8" s="88"/>
      <c r="D8" s="88"/>
      <c r="E8" s="217">
        <f t="shared" ref="E8:E14" si="0">SUM(B8:D8)</f>
        <v>0</v>
      </c>
    </row>
    <row r="9" spans="1:5" x14ac:dyDescent="0.2">
      <c r="A9" s="218" t="s">
        <v>145</v>
      </c>
      <c r="B9" s="89"/>
      <c r="C9" s="89"/>
      <c r="D9" s="89"/>
      <c r="E9" s="219">
        <f t="shared" si="0"/>
        <v>0</v>
      </c>
    </row>
    <row r="10" spans="1:5" x14ac:dyDescent="0.2">
      <c r="A10" s="220" t="s">
        <v>133</v>
      </c>
      <c r="B10" s="90">
        <v>25385000</v>
      </c>
      <c r="C10" s="90"/>
      <c r="D10" s="90"/>
      <c r="E10" s="221">
        <f t="shared" si="0"/>
        <v>25385000</v>
      </c>
    </row>
    <row r="11" spans="1:5" x14ac:dyDescent="0.2">
      <c r="A11" s="220" t="s">
        <v>147</v>
      </c>
      <c r="B11" s="90"/>
      <c r="C11" s="90"/>
      <c r="D11" s="90"/>
      <c r="E11" s="221">
        <f t="shared" si="0"/>
        <v>0</v>
      </c>
    </row>
    <row r="12" spans="1:5" x14ac:dyDescent="0.2">
      <c r="A12" s="220" t="s">
        <v>134</v>
      </c>
      <c r="B12" s="90"/>
      <c r="C12" s="90"/>
      <c r="D12" s="90"/>
      <c r="E12" s="221">
        <f t="shared" si="0"/>
        <v>0</v>
      </c>
    </row>
    <row r="13" spans="1:5" x14ac:dyDescent="0.2">
      <c r="A13" s="220" t="s">
        <v>135</v>
      </c>
      <c r="B13" s="90"/>
      <c r="C13" s="90"/>
      <c r="D13" s="90"/>
      <c r="E13" s="221">
        <f t="shared" si="0"/>
        <v>0</v>
      </c>
    </row>
    <row r="14" spans="1:5" ht="13.5" thickBot="1" x14ac:dyDescent="0.25">
      <c r="A14" s="91"/>
      <c r="B14" s="92"/>
      <c r="C14" s="92"/>
      <c r="D14" s="92"/>
      <c r="E14" s="221">
        <f t="shared" si="0"/>
        <v>0</v>
      </c>
    </row>
    <row r="15" spans="1:5" ht="13.5" thickBot="1" x14ac:dyDescent="0.25">
      <c r="A15" s="222" t="s">
        <v>137</v>
      </c>
      <c r="B15" s="223">
        <f>B8+SUM(B10:B14)</f>
        <v>25385000</v>
      </c>
      <c r="C15" s="223">
        <f>C8+SUM(C10:C14)</f>
        <v>0</v>
      </c>
      <c r="D15" s="223">
        <f>D8+SUM(D10:D14)</f>
        <v>0</v>
      </c>
      <c r="E15" s="224">
        <f>E8+SUM(E10:E14)</f>
        <v>25385000</v>
      </c>
    </row>
    <row r="16" spans="1:5" ht="13.5" thickBot="1" x14ac:dyDescent="0.25">
      <c r="A16" s="50"/>
      <c r="B16" s="50"/>
      <c r="C16" s="50"/>
      <c r="D16" s="50"/>
      <c r="E16" s="50"/>
    </row>
    <row r="17" spans="1:5" ht="15.2" customHeight="1" thickBot="1" x14ac:dyDescent="0.25">
      <c r="A17" s="213" t="s">
        <v>136</v>
      </c>
      <c r="B17" s="214" t="str">
        <f>+B7</f>
        <v>2019.</v>
      </c>
      <c r="C17" s="214" t="str">
        <f>+C7</f>
        <v>2020.</v>
      </c>
      <c r="D17" s="214" t="str">
        <f>+D7</f>
        <v>2020. után</v>
      </c>
      <c r="E17" s="215" t="s">
        <v>51</v>
      </c>
    </row>
    <row r="18" spans="1:5" x14ac:dyDescent="0.2">
      <c r="A18" s="216" t="s">
        <v>141</v>
      </c>
      <c r="B18" s="88">
        <v>8211000</v>
      </c>
      <c r="C18" s="88"/>
      <c r="D18" s="88"/>
      <c r="E18" s="217">
        <f t="shared" ref="E18:E23" si="1">SUM(B18:D18)</f>
        <v>8211000</v>
      </c>
    </row>
    <row r="19" spans="1:5" x14ac:dyDescent="0.2">
      <c r="A19" s="225" t="s">
        <v>142</v>
      </c>
      <c r="B19" s="90"/>
      <c r="C19" s="90"/>
      <c r="D19" s="90"/>
      <c r="E19" s="221">
        <f t="shared" si="1"/>
        <v>0</v>
      </c>
    </row>
    <row r="20" spans="1:5" x14ac:dyDescent="0.2">
      <c r="A20" s="220" t="s">
        <v>143</v>
      </c>
      <c r="B20" s="90">
        <v>17174000</v>
      </c>
      <c r="C20" s="90"/>
      <c r="D20" s="90"/>
      <c r="E20" s="221">
        <f t="shared" si="1"/>
        <v>17174000</v>
      </c>
    </row>
    <row r="21" spans="1:5" x14ac:dyDescent="0.2">
      <c r="A21" s="220" t="s">
        <v>144</v>
      </c>
      <c r="B21" s="90"/>
      <c r="C21" s="90"/>
      <c r="D21" s="90"/>
      <c r="E21" s="221">
        <f t="shared" si="1"/>
        <v>0</v>
      </c>
    </row>
    <row r="22" spans="1:5" x14ac:dyDescent="0.2">
      <c r="A22" s="93"/>
      <c r="B22" s="90"/>
      <c r="C22" s="90"/>
      <c r="D22" s="90"/>
      <c r="E22" s="221">
        <f t="shared" si="1"/>
        <v>0</v>
      </c>
    </row>
    <row r="23" spans="1:5" ht="13.5" thickBot="1" x14ac:dyDescent="0.25">
      <c r="A23" s="91"/>
      <c r="B23" s="92"/>
      <c r="C23" s="92"/>
      <c r="D23" s="92"/>
      <c r="E23" s="221">
        <f t="shared" si="1"/>
        <v>0</v>
      </c>
    </row>
    <row r="24" spans="1:5" ht="13.5" thickBot="1" x14ac:dyDescent="0.25">
      <c r="A24" s="222" t="s">
        <v>53</v>
      </c>
      <c r="B24" s="223">
        <f>SUM(B18:B23)</f>
        <v>25385000</v>
      </c>
      <c r="C24" s="223">
        <f>SUM(C18:C23)</f>
        <v>0</v>
      </c>
      <c r="D24" s="223">
        <f>SUM(D18:D23)</f>
        <v>0</v>
      </c>
      <c r="E24" s="224">
        <f>SUM(E18:E23)</f>
        <v>25385000</v>
      </c>
    </row>
    <row r="25" spans="1:5" x14ac:dyDescent="0.2">
      <c r="A25" s="212"/>
      <c r="B25" s="212"/>
      <c r="C25" s="212"/>
      <c r="D25" s="212"/>
      <c r="E25" s="212"/>
    </row>
    <row r="26" spans="1:5" ht="15.75" x14ac:dyDescent="0.25">
      <c r="A26" s="569" t="s">
        <v>138</v>
      </c>
      <c r="B26" s="776" t="s">
        <v>699</v>
      </c>
      <c r="C26" s="776"/>
      <c r="D26" s="776"/>
      <c r="E26" s="776"/>
    </row>
    <row r="27" spans="1:5" ht="14.25" thickBot="1" x14ac:dyDescent="0.3">
      <c r="A27" s="212"/>
      <c r="B27" s="212"/>
      <c r="C27" s="212"/>
      <c r="D27" s="777" t="str">
        <f>D6</f>
        <v>Forintban!</v>
      </c>
      <c r="E27" s="777"/>
    </row>
    <row r="28" spans="1:5" ht="13.5" thickBot="1" x14ac:dyDescent="0.25">
      <c r="A28" s="213" t="s">
        <v>131</v>
      </c>
      <c r="B28" s="214" t="str">
        <f>+B17</f>
        <v>2019.</v>
      </c>
      <c r="C28" s="214" t="str">
        <f>+C17</f>
        <v>2020.</v>
      </c>
      <c r="D28" s="214" t="str">
        <f>+D17</f>
        <v>2020. után</v>
      </c>
      <c r="E28" s="215" t="s">
        <v>51</v>
      </c>
    </row>
    <row r="29" spans="1:5" x14ac:dyDescent="0.2">
      <c r="A29" s="216" t="s">
        <v>132</v>
      </c>
      <c r="B29" s="88"/>
      <c r="C29" s="88"/>
      <c r="D29" s="88"/>
      <c r="E29" s="217">
        <f t="shared" ref="E29:E35" si="2">SUM(B29:D29)</f>
        <v>0</v>
      </c>
    </row>
    <row r="30" spans="1:5" x14ac:dyDescent="0.2">
      <c r="A30" s="218" t="s">
        <v>145</v>
      </c>
      <c r="B30" s="89"/>
      <c r="C30" s="89"/>
      <c r="D30" s="89"/>
      <c r="E30" s="219">
        <f t="shared" si="2"/>
        <v>0</v>
      </c>
    </row>
    <row r="31" spans="1:5" x14ac:dyDescent="0.2">
      <c r="A31" s="220" t="s">
        <v>133</v>
      </c>
      <c r="B31" s="90">
        <v>415500000</v>
      </c>
      <c r="C31" s="90"/>
      <c r="D31" s="90"/>
      <c r="E31" s="221">
        <f t="shared" si="2"/>
        <v>415500000</v>
      </c>
    </row>
    <row r="32" spans="1:5" x14ac:dyDescent="0.2">
      <c r="A32" s="220" t="s">
        <v>147</v>
      </c>
      <c r="B32" s="90"/>
      <c r="C32" s="90"/>
      <c r="D32" s="90"/>
      <c r="E32" s="221">
        <f t="shared" si="2"/>
        <v>0</v>
      </c>
    </row>
    <row r="33" spans="1:8" x14ac:dyDescent="0.2">
      <c r="A33" s="220" t="s">
        <v>134</v>
      </c>
      <c r="B33" s="90"/>
      <c r="C33" s="90"/>
      <c r="D33" s="90"/>
      <c r="E33" s="221">
        <f t="shared" si="2"/>
        <v>0</v>
      </c>
    </row>
    <row r="34" spans="1:8" x14ac:dyDescent="0.2">
      <c r="A34" s="220" t="s">
        <v>135</v>
      </c>
      <c r="B34" s="90"/>
      <c r="C34" s="90"/>
      <c r="D34" s="90"/>
      <c r="E34" s="221">
        <f t="shared" si="2"/>
        <v>0</v>
      </c>
    </row>
    <row r="35" spans="1:8" ht="13.5" thickBot="1" x14ac:dyDescent="0.25">
      <c r="A35" s="91"/>
      <c r="B35" s="92"/>
      <c r="C35" s="92"/>
      <c r="D35" s="92"/>
      <c r="E35" s="221">
        <f t="shared" si="2"/>
        <v>0</v>
      </c>
    </row>
    <row r="36" spans="1:8" ht="13.5" thickBot="1" x14ac:dyDescent="0.25">
      <c r="A36" s="222" t="s">
        <v>137</v>
      </c>
      <c r="B36" s="223">
        <f>B29+SUM(B31:B35)</f>
        <v>415500000</v>
      </c>
      <c r="C36" s="223">
        <f>C29+SUM(C31:C35)</f>
        <v>0</v>
      </c>
      <c r="D36" s="223">
        <f>D29+SUM(D31:D35)</f>
        <v>0</v>
      </c>
      <c r="E36" s="224">
        <f>E29+SUM(E31:E35)</f>
        <v>415500000</v>
      </c>
    </row>
    <row r="37" spans="1:8" ht="13.5" thickBot="1" x14ac:dyDescent="0.25">
      <c r="A37" s="50"/>
      <c r="B37" s="50"/>
      <c r="C37" s="50"/>
      <c r="D37" s="50"/>
      <c r="E37" s="50"/>
    </row>
    <row r="38" spans="1:8" ht="13.5" thickBot="1" x14ac:dyDescent="0.25">
      <c r="A38" s="213" t="s">
        <v>136</v>
      </c>
      <c r="B38" s="214" t="str">
        <f>+B28</f>
        <v>2019.</v>
      </c>
      <c r="C38" s="214" t="str">
        <f>+C28</f>
        <v>2020.</v>
      </c>
      <c r="D38" s="214" t="str">
        <f>+D28</f>
        <v>2020. után</v>
      </c>
      <c r="E38" s="215" t="s">
        <v>51</v>
      </c>
    </row>
    <row r="39" spans="1:8" x14ac:dyDescent="0.2">
      <c r="A39" s="216" t="s">
        <v>141</v>
      </c>
      <c r="B39" s="88"/>
      <c r="C39" s="88"/>
      <c r="D39" s="88"/>
      <c r="E39" s="217">
        <f>SUM(B39:D39)</f>
        <v>0</v>
      </c>
    </row>
    <row r="40" spans="1:8" x14ac:dyDescent="0.2">
      <c r="A40" s="225" t="s">
        <v>142</v>
      </c>
      <c r="B40" s="90">
        <v>415500000</v>
      </c>
      <c r="C40" s="90"/>
      <c r="D40" s="90"/>
      <c r="E40" s="221">
        <f>SUM(B40:D40)</f>
        <v>415500000</v>
      </c>
    </row>
    <row r="41" spans="1:8" x14ac:dyDescent="0.2">
      <c r="A41" s="220" t="s">
        <v>143</v>
      </c>
      <c r="B41" s="90"/>
      <c r="C41" s="90"/>
      <c r="D41" s="90"/>
      <c r="E41" s="221">
        <f>SUM(B41:D41)</f>
        <v>0</v>
      </c>
    </row>
    <row r="42" spans="1:8" x14ac:dyDescent="0.2">
      <c r="A42" s="220" t="s">
        <v>144</v>
      </c>
      <c r="B42" s="90"/>
      <c r="C42" s="90"/>
      <c r="D42" s="90"/>
      <c r="E42" s="221">
        <f>SUM(B42:D42)</f>
        <v>0</v>
      </c>
    </row>
    <row r="43" spans="1:8" ht="13.5" thickBot="1" x14ac:dyDescent="0.25">
      <c r="A43" s="91"/>
      <c r="B43" s="92"/>
      <c r="C43" s="92"/>
      <c r="D43" s="92"/>
      <c r="E43" s="221">
        <f>SUM(B43:D43)</f>
        <v>0</v>
      </c>
    </row>
    <row r="44" spans="1:8" ht="13.5" thickBot="1" x14ac:dyDescent="0.25">
      <c r="A44" s="222" t="s">
        <v>53</v>
      </c>
      <c r="B44" s="223">
        <f>SUM(B39:B43)</f>
        <v>415500000</v>
      </c>
      <c r="C44" s="223">
        <f>SUM(C39:C43)</f>
        <v>0</v>
      </c>
      <c r="D44" s="223">
        <f>SUM(D39:D43)</f>
        <v>0</v>
      </c>
      <c r="E44" s="224">
        <f>SUM(E39:E43)</f>
        <v>415500000</v>
      </c>
    </row>
    <row r="45" spans="1:8" x14ac:dyDescent="0.2">
      <c r="A45" s="212"/>
      <c r="B45" s="212"/>
      <c r="C45" s="212"/>
      <c r="D45" s="212"/>
      <c r="E45" s="212"/>
    </row>
    <row r="46" spans="1:8" ht="14.25" x14ac:dyDescent="0.2">
      <c r="A46" s="761" t="str">
        <f>+CONCATENATE("Önkormányzaton kívüli EU-s projektekhez történő hozzájárulás ",LEFT(KV_ÖSSZEFÜGGÉSEK!A5,4),". évi előirányzat")</f>
        <v>Önkormányzaton kívüli EU-s projektekhez történő hozzájárulás 2019. évi előirányzat</v>
      </c>
      <c r="B46" s="761"/>
      <c r="C46" s="761"/>
      <c r="D46" s="761"/>
      <c r="E46" s="761"/>
    </row>
    <row r="47" spans="1:8" ht="13.5" thickBot="1" x14ac:dyDescent="0.25">
      <c r="A47" s="212"/>
      <c r="B47" s="212"/>
      <c r="C47" s="212"/>
      <c r="D47" s="212"/>
      <c r="E47" s="212"/>
    </row>
    <row r="48" spans="1:8" ht="13.5" thickBot="1" x14ac:dyDescent="0.25">
      <c r="A48" s="785" t="s">
        <v>139</v>
      </c>
      <c r="B48" s="786"/>
      <c r="C48" s="787"/>
      <c r="D48" s="783" t="s">
        <v>565</v>
      </c>
      <c r="E48" s="784"/>
      <c r="H48" s="47"/>
    </row>
    <row r="49" spans="1:5" x14ac:dyDescent="0.2">
      <c r="A49" s="767"/>
      <c r="B49" s="768"/>
      <c r="C49" s="769"/>
      <c r="D49" s="770"/>
      <c r="E49" s="771"/>
    </row>
    <row r="50" spans="1:5" ht="13.5" thickBot="1" x14ac:dyDescent="0.25">
      <c r="A50" s="750"/>
      <c r="B50" s="751"/>
      <c r="C50" s="752"/>
      <c r="D50" s="753"/>
      <c r="E50" s="754"/>
    </row>
    <row r="51" spans="1:5" ht="13.5" thickBot="1" x14ac:dyDescent="0.25">
      <c r="A51" s="778" t="s">
        <v>53</v>
      </c>
      <c r="B51" s="779"/>
      <c r="C51" s="780"/>
      <c r="D51" s="781">
        <f>SUM(D49:E50)</f>
        <v>0</v>
      </c>
      <c r="E51" s="782"/>
    </row>
    <row r="52" spans="1:5" x14ac:dyDescent="0.2">
      <c r="A52" s="163"/>
      <c r="B52" s="163"/>
      <c r="C52" s="163"/>
      <c r="D52" s="163"/>
      <c r="E52" s="163"/>
    </row>
    <row r="53" spans="1:5" ht="15" x14ac:dyDescent="0.25">
      <c r="A53" s="772" t="str">
        <f>CONCATENATE("8. melléklet ",ALAPADATOK!A59," ",ALAPADATOK!B59," ",ALAPADATOK!C59," ",ALAPADATOK!D59," ",ALAPADATOK!E59," ",ALAPADATOK!F59," ",ALAPADATOK!G59," ",ALAPADATOK!H59)</f>
        <v xml:space="preserve">8. melléklet        </v>
      </c>
      <c r="B53" s="773"/>
      <c r="C53" s="773"/>
      <c r="D53" s="773"/>
      <c r="E53" s="773"/>
    </row>
    <row r="54" spans="1:5" ht="15" x14ac:dyDescent="0.25">
      <c r="A54" s="666"/>
      <c r="B54" s="667"/>
      <c r="C54" s="667"/>
      <c r="D54" s="667"/>
      <c r="E54" s="667"/>
    </row>
    <row r="55" spans="1:5" ht="15.75" x14ac:dyDescent="0.25">
      <c r="A55" s="774" t="s">
        <v>674</v>
      </c>
      <c r="B55" s="775"/>
      <c r="C55" s="775"/>
      <c r="D55" s="775"/>
      <c r="E55" s="775"/>
    </row>
    <row r="56" spans="1:5" ht="15.75" x14ac:dyDescent="0.25">
      <c r="A56" s="774" t="s">
        <v>675</v>
      </c>
      <c r="B56" s="774"/>
      <c r="C56" s="774"/>
      <c r="D56" s="774"/>
      <c r="E56" s="774"/>
    </row>
    <row r="57" spans="1:5" ht="15.75" x14ac:dyDescent="0.25">
      <c r="A57" s="569" t="s">
        <v>138</v>
      </c>
      <c r="B57" s="776" t="s">
        <v>703</v>
      </c>
      <c r="C57" s="776"/>
      <c r="D57" s="776"/>
      <c r="E57" s="776"/>
    </row>
    <row r="58" spans="1:5" ht="14.25" thickBot="1" x14ac:dyDescent="0.3">
      <c r="A58" s="163"/>
      <c r="B58" s="163"/>
      <c r="C58" s="163"/>
      <c r="D58" s="760">
        <f>'KV_7.sz.mell.'!F57</f>
        <v>0</v>
      </c>
      <c r="E58" s="760"/>
    </row>
    <row r="59" spans="1:5" ht="13.5" thickBot="1" x14ac:dyDescent="0.25">
      <c r="A59" s="656" t="s">
        <v>131</v>
      </c>
      <c r="B59" s="657" t="s">
        <v>700</v>
      </c>
      <c r="C59" s="657" t="s">
        <v>701</v>
      </c>
      <c r="D59" s="657" t="s">
        <v>702</v>
      </c>
      <c r="E59" s="658" t="s">
        <v>51</v>
      </c>
    </row>
    <row r="60" spans="1:5" x14ac:dyDescent="0.2">
      <c r="A60" s="700" t="s">
        <v>132</v>
      </c>
      <c r="B60" s="88"/>
      <c r="C60" s="88"/>
      <c r="D60" s="88"/>
      <c r="E60" s="701">
        <f t="shared" ref="E60:E66" si="3">SUM(B60:D60)</f>
        <v>0</v>
      </c>
    </row>
    <row r="61" spans="1:5" x14ac:dyDescent="0.2">
      <c r="A61" s="702" t="s">
        <v>145</v>
      </c>
      <c r="B61" s="89"/>
      <c r="C61" s="89"/>
      <c r="D61" s="89"/>
      <c r="E61" s="703">
        <f t="shared" si="3"/>
        <v>0</v>
      </c>
    </row>
    <row r="62" spans="1:5" x14ac:dyDescent="0.2">
      <c r="A62" s="93" t="s">
        <v>133</v>
      </c>
      <c r="B62" s="90">
        <v>193660000</v>
      </c>
      <c r="C62" s="90"/>
      <c r="D62" s="90"/>
      <c r="E62" s="704">
        <f t="shared" si="3"/>
        <v>193660000</v>
      </c>
    </row>
    <row r="63" spans="1:5" x14ac:dyDescent="0.2">
      <c r="A63" s="93" t="s">
        <v>147</v>
      </c>
      <c r="B63" s="90"/>
      <c r="C63" s="90"/>
      <c r="D63" s="90"/>
      <c r="E63" s="704">
        <f t="shared" si="3"/>
        <v>0</v>
      </c>
    </row>
    <row r="64" spans="1:5" x14ac:dyDescent="0.2">
      <c r="A64" s="93" t="s">
        <v>134</v>
      </c>
      <c r="B64" s="90"/>
      <c r="C64" s="90"/>
      <c r="D64" s="90"/>
      <c r="E64" s="704">
        <f t="shared" si="3"/>
        <v>0</v>
      </c>
    </row>
    <row r="65" spans="1:5" x14ac:dyDescent="0.2">
      <c r="A65" s="93" t="s">
        <v>135</v>
      </c>
      <c r="B65" s="90"/>
      <c r="C65" s="90"/>
      <c r="D65" s="90"/>
      <c r="E65" s="704">
        <f t="shared" si="3"/>
        <v>0</v>
      </c>
    </row>
    <row r="66" spans="1:5" ht="13.5" thickBot="1" x14ac:dyDescent="0.25">
      <c r="A66" s="91"/>
      <c r="B66" s="92"/>
      <c r="C66" s="92"/>
      <c r="D66" s="92"/>
      <c r="E66" s="704">
        <f t="shared" si="3"/>
        <v>0</v>
      </c>
    </row>
    <row r="67" spans="1:5" ht="13.5" thickBot="1" x14ac:dyDescent="0.25">
      <c r="A67" s="705" t="s">
        <v>137</v>
      </c>
      <c r="B67" s="706">
        <f>B60+SUM(B62:B66)</f>
        <v>193660000</v>
      </c>
      <c r="C67" s="706">
        <f>C60+SUM(C62:C66)</f>
        <v>0</v>
      </c>
      <c r="D67" s="706">
        <f>D60+SUM(D62:D66)</f>
        <v>0</v>
      </c>
      <c r="E67" s="707">
        <f>E60+SUM(E62:E66)</f>
        <v>193660000</v>
      </c>
    </row>
    <row r="68" spans="1:5" ht="13.5" thickBot="1" x14ac:dyDescent="0.25">
      <c r="A68" s="708"/>
      <c r="B68" s="708"/>
      <c r="C68" s="708"/>
      <c r="D68" s="708"/>
      <c r="E68" s="708"/>
    </row>
    <row r="69" spans="1:5" ht="13.5" thickBot="1" x14ac:dyDescent="0.25">
      <c r="A69" s="656" t="s">
        <v>136</v>
      </c>
      <c r="B69" s="657" t="str">
        <f>+B59</f>
        <v>2019.</v>
      </c>
      <c r="C69" s="657" t="str">
        <f>+C59</f>
        <v>2020.</v>
      </c>
      <c r="D69" s="657" t="str">
        <f>+D59</f>
        <v>2021.</v>
      </c>
      <c r="E69" s="658" t="s">
        <v>51</v>
      </c>
    </row>
    <row r="70" spans="1:5" x14ac:dyDescent="0.2">
      <c r="A70" s="700" t="s">
        <v>141</v>
      </c>
      <c r="B70" s="88"/>
      <c r="C70" s="88"/>
      <c r="D70" s="88"/>
      <c r="E70" s="701">
        <f t="shared" ref="E70:E75" si="4">SUM(B70:D70)</f>
        <v>0</v>
      </c>
    </row>
    <row r="71" spans="1:5" x14ac:dyDescent="0.2">
      <c r="A71" s="709" t="s">
        <v>142</v>
      </c>
      <c r="B71" s="90"/>
      <c r="C71" s="90"/>
      <c r="D71" s="90"/>
      <c r="E71" s="704">
        <f t="shared" si="4"/>
        <v>0</v>
      </c>
    </row>
    <row r="72" spans="1:5" x14ac:dyDescent="0.2">
      <c r="A72" s="93" t="s">
        <v>143</v>
      </c>
      <c r="B72" s="90">
        <v>193660000</v>
      </c>
      <c r="C72" s="90"/>
      <c r="D72" s="90"/>
      <c r="E72" s="704">
        <f t="shared" si="4"/>
        <v>193660000</v>
      </c>
    </row>
    <row r="73" spans="1:5" x14ac:dyDescent="0.2">
      <c r="A73" s="93" t="s">
        <v>144</v>
      </c>
      <c r="B73" s="90"/>
      <c r="C73" s="90"/>
      <c r="D73" s="90"/>
      <c r="E73" s="704">
        <f t="shared" si="4"/>
        <v>0</v>
      </c>
    </row>
    <row r="74" spans="1:5" x14ac:dyDescent="0.2">
      <c r="A74" s="93"/>
      <c r="B74" s="90"/>
      <c r="C74" s="90"/>
      <c r="D74" s="90"/>
      <c r="E74" s="704">
        <f t="shared" si="4"/>
        <v>0</v>
      </c>
    </row>
    <row r="75" spans="1:5" ht="13.5" thickBot="1" x14ac:dyDescent="0.25">
      <c r="A75" s="91"/>
      <c r="B75" s="92"/>
      <c r="C75" s="92"/>
      <c r="D75" s="92"/>
      <c r="E75" s="704">
        <f t="shared" si="4"/>
        <v>0</v>
      </c>
    </row>
    <row r="76" spans="1:5" ht="13.5" thickBot="1" x14ac:dyDescent="0.25">
      <c r="A76" s="705" t="s">
        <v>53</v>
      </c>
      <c r="B76" s="706">
        <f>SUM(B70:B75)</f>
        <v>193660000</v>
      </c>
      <c r="C76" s="706">
        <f>SUM(C70:C75)</f>
        <v>0</v>
      </c>
      <c r="D76" s="706">
        <f>SUM(D70:D75)</f>
        <v>0</v>
      </c>
      <c r="E76" s="707">
        <f>SUM(E70:E75)</f>
        <v>193660000</v>
      </c>
    </row>
    <row r="77" spans="1:5" x14ac:dyDescent="0.2">
      <c r="A77" s="163"/>
      <c r="B77" s="163"/>
      <c r="C77" s="163"/>
      <c r="D77" s="163"/>
      <c r="E77" s="163"/>
    </row>
    <row r="78" spans="1:5" ht="15.75" x14ac:dyDescent="0.25">
      <c r="A78" s="569" t="s">
        <v>138</v>
      </c>
      <c r="B78" s="776" t="s">
        <v>704</v>
      </c>
      <c r="C78" s="776"/>
      <c r="D78" s="776"/>
      <c r="E78" s="776"/>
    </row>
    <row r="79" spans="1:5" ht="14.25" thickBot="1" x14ac:dyDescent="0.3">
      <c r="A79" s="163"/>
      <c r="B79" s="163"/>
      <c r="C79" s="163"/>
      <c r="D79" s="760">
        <f>D58</f>
        <v>0</v>
      </c>
      <c r="E79" s="760"/>
    </row>
    <row r="80" spans="1:5" ht="13.5" thickBot="1" x14ac:dyDescent="0.25">
      <c r="A80" s="656" t="s">
        <v>131</v>
      </c>
      <c r="B80" s="657" t="str">
        <f>+B69</f>
        <v>2019.</v>
      </c>
      <c r="C80" s="657" t="str">
        <f>+C69</f>
        <v>2020.</v>
      </c>
      <c r="D80" s="657" t="str">
        <f>+D69</f>
        <v>2021.</v>
      </c>
      <c r="E80" s="658" t="s">
        <v>51</v>
      </c>
    </row>
    <row r="81" spans="1:5" x14ac:dyDescent="0.2">
      <c r="A81" s="700" t="s">
        <v>132</v>
      </c>
      <c r="B81" s="88"/>
      <c r="C81" s="88"/>
      <c r="D81" s="88"/>
      <c r="E81" s="701">
        <f t="shared" ref="E81:E87" si="5">SUM(B81:D81)</f>
        <v>0</v>
      </c>
    </row>
    <row r="82" spans="1:5" x14ac:dyDescent="0.2">
      <c r="A82" s="702" t="s">
        <v>145</v>
      </c>
      <c r="B82" s="89"/>
      <c r="C82" s="89"/>
      <c r="D82" s="89"/>
      <c r="E82" s="703">
        <f t="shared" si="5"/>
        <v>0</v>
      </c>
    </row>
    <row r="83" spans="1:5" x14ac:dyDescent="0.2">
      <c r="A83" s="93" t="s">
        <v>133</v>
      </c>
      <c r="B83" s="90">
        <v>280695000</v>
      </c>
      <c r="C83" s="90"/>
      <c r="D83" s="90"/>
      <c r="E83" s="704">
        <f t="shared" si="5"/>
        <v>280695000</v>
      </c>
    </row>
    <row r="84" spans="1:5" x14ac:dyDescent="0.2">
      <c r="A84" s="93" t="s">
        <v>147</v>
      </c>
      <c r="B84" s="90"/>
      <c r="C84" s="90"/>
      <c r="D84" s="90"/>
      <c r="E84" s="704">
        <f t="shared" si="5"/>
        <v>0</v>
      </c>
    </row>
    <row r="85" spans="1:5" x14ac:dyDescent="0.2">
      <c r="A85" s="93" t="s">
        <v>134</v>
      </c>
      <c r="B85" s="90"/>
      <c r="C85" s="90"/>
      <c r="D85" s="90"/>
      <c r="E85" s="704">
        <f t="shared" si="5"/>
        <v>0</v>
      </c>
    </row>
    <row r="86" spans="1:5" x14ac:dyDescent="0.2">
      <c r="A86" s="93" t="s">
        <v>135</v>
      </c>
      <c r="B86" s="90"/>
      <c r="C86" s="90"/>
      <c r="D86" s="90"/>
      <c r="E86" s="704">
        <f t="shared" si="5"/>
        <v>0</v>
      </c>
    </row>
    <row r="87" spans="1:5" ht="13.5" thickBot="1" x14ac:dyDescent="0.25">
      <c r="A87" s="91"/>
      <c r="B87" s="92"/>
      <c r="C87" s="92"/>
      <c r="D87" s="92"/>
      <c r="E87" s="704">
        <f t="shared" si="5"/>
        <v>0</v>
      </c>
    </row>
    <row r="88" spans="1:5" ht="13.5" thickBot="1" x14ac:dyDescent="0.25">
      <c r="A88" s="705" t="s">
        <v>137</v>
      </c>
      <c r="B88" s="706">
        <f>B81+SUM(B83:B87)</f>
        <v>280695000</v>
      </c>
      <c r="C88" s="706">
        <f>C81+SUM(C83:C87)</f>
        <v>0</v>
      </c>
      <c r="D88" s="706">
        <f>D81+SUM(D83:D87)</f>
        <v>0</v>
      </c>
      <c r="E88" s="707">
        <f>E81+SUM(E83:E87)</f>
        <v>280695000</v>
      </c>
    </row>
    <row r="89" spans="1:5" ht="13.5" thickBot="1" x14ac:dyDescent="0.25">
      <c r="A89" s="708"/>
      <c r="B89" s="708"/>
      <c r="C89" s="708"/>
      <c r="D89" s="708"/>
      <c r="E89" s="708"/>
    </row>
    <row r="90" spans="1:5" ht="13.5" thickBot="1" x14ac:dyDescent="0.25">
      <c r="A90" s="656" t="s">
        <v>136</v>
      </c>
      <c r="B90" s="657" t="str">
        <f>+B80</f>
        <v>2019.</v>
      </c>
      <c r="C90" s="657" t="str">
        <f>+C80</f>
        <v>2020.</v>
      </c>
      <c r="D90" s="657" t="str">
        <f>+D80</f>
        <v>2021.</v>
      </c>
      <c r="E90" s="658" t="s">
        <v>51</v>
      </c>
    </row>
    <row r="91" spans="1:5" x14ac:dyDescent="0.2">
      <c r="A91" s="700" t="s">
        <v>141</v>
      </c>
      <c r="B91" s="88"/>
      <c r="C91" s="88"/>
      <c r="D91" s="88"/>
      <c r="E91" s="701">
        <f>SUM(B91:D91)</f>
        <v>0</v>
      </c>
    </row>
    <row r="92" spans="1:5" x14ac:dyDescent="0.2">
      <c r="A92" s="709" t="s">
        <v>142</v>
      </c>
      <c r="B92" s="90">
        <v>280695000</v>
      </c>
      <c r="C92" s="90"/>
      <c r="D92" s="90"/>
      <c r="E92" s="704">
        <f>SUM(B92:D92)</f>
        <v>280695000</v>
      </c>
    </row>
    <row r="93" spans="1:5" x14ac:dyDescent="0.2">
      <c r="A93" s="93" t="s">
        <v>143</v>
      </c>
      <c r="B93" s="90"/>
      <c r="C93" s="90"/>
      <c r="D93" s="90"/>
      <c r="E93" s="704">
        <f>SUM(B93:D93)</f>
        <v>0</v>
      </c>
    </row>
    <row r="94" spans="1:5" x14ac:dyDescent="0.2">
      <c r="A94" s="93" t="s">
        <v>144</v>
      </c>
      <c r="B94" s="90"/>
      <c r="C94" s="90"/>
      <c r="D94" s="90"/>
      <c r="E94" s="704">
        <f>SUM(B94:D94)</f>
        <v>0</v>
      </c>
    </row>
    <row r="95" spans="1:5" ht="13.5" thickBot="1" x14ac:dyDescent="0.25">
      <c r="A95" s="91"/>
      <c r="B95" s="92"/>
      <c r="C95" s="92"/>
      <c r="D95" s="92"/>
      <c r="E95" s="704">
        <f>SUM(B95:D95)</f>
        <v>0</v>
      </c>
    </row>
    <row r="96" spans="1:5" ht="13.5" thickBot="1" x14ac:dyDescent="0.25">
      <c r="A96" s="705" t="s">
        <v>53</v>
      </c>
      <c r="B96" s="706">
        <f>SUM(B91:B95)</f>
        <v>280695000</v>
      </c>
      <c r="C96" s="706">
        <f>SUM(C91:C95)</f>
        <v>0</v>
      </c>
      <c r="D96" s="706">
        <f>SUM(D91:D95)</f>
        <v>0</v>
      </c>
      <c r="E96" s="707">
        <f>SUM(E91:E95)</f>
        <v>280695000</v>
      </c>
    </row>
    <row r="97" spans="1:5" x14ac:dyDescent="0.2">
      <c r="A97" s="163"/>
      <c r="B97" s="163"/>
      <c r="C97" s="163"/>
      <c r="D97" s="163"/>
      <c r="E97" s="163"/>
    </row>
    <row r="98" spans="1:5" ht="14.25" x14ac:dyDescent="0.2">
      <c r="A98" s="761" t="str">
        <f>+CONCATENATE("Önkormányzaton kívüli EU-s projektekhez történő hozzájárulás ",LEFT(KV_ÖSSZEFÜGGÉSEK!A57,4),". évi előirányzat")</f>
        <v>Önkormányzaton kívüli EU-s projektekhez történő hozzájárulás . évi előirányzat</v>
      </c>
      <c r="B98" s="761"/>
      <c r="C98" s="761"/>
      <c r="D98" s="761"/>
      <c r="E98" s="761"/>
    </row>
    <row r="99" spans="1:5" ht="13.5" thickBot="1" x14ac:dyDescent="0.25">
      <c r="A99" s="163"/>
      <c r="B99" s="163"/>
      <c r="C99" s="163"/>
      <c r="D99" s="163"/>
      <c r="E99" s="163"/>
    </row>
    <row r="100" spans="1:5" ht="13.5" thickBot="1" x14ac:dyDescent="0.25">
      <c r="A100" s="762" t="s">
        <v>139</v>
      </c>
      <c r="B100" s="763"/>
      <c r="C100" s="764"/>
      <c r="D100" s="765" t="s">
        <v>565</v>
      </c>
      <c r="E100" s="766"/>
    </row>
    <row r="101" spans="1:5" x14ac:dyDescent="0.2">
      <c r="A101" s="767"/>
      <c r="B101" s="768"/>
      <c r="C101" s="769"/>
      <c r="D101" s="770"/>
      <c r="E101" s="771"/>
    </row>
    <row r="102" spans="1:5" ht="13.5" thickBot="1" x14ac:dyDescent="0.25">
      <c r="A102" s="750"/>
      <c r="B102" s="751"/>
      <c r="C102" s="752"/>
      <c r="D102" s="753"/>
      <c r="E102" s="754"/>
    </row>
    <row r="103" spans="1:5" ht="13.5" thickBot="1" x14ac:dyDescent="0.25">
      <c r="A103" s="755" t="s">
        <v>53</v>
      </c>
      <c r="B103" s="756"/>
      <c r="C103" s="757"/>
      <c r="D103" s="758">
        <f>SUM(D101:E102)</f>
        <v>0</v>
      </c>
      <c r="E103" s="759"/>
    </row>
    <row r="104" spans="1:5" x14ac:dyDescent="0.2">
      <c r="A104" s="163"/>
      <c r="B104" s="163"/>
      <c r="C104" s="163"/>
      <c r="D104" s="163"/>
      <c r="E104" s="163"/>
    </row>
    <row r="105" spans="1:5" x14ac:dyDescent="0.2">
      <c r="A105" s="163"/>
      <c r="B105" s="163"/>
      <c r="C105" s="163"/>
      <c r="D105" s="163"/>
      <c r="E105" s="163"/>
    </row>
    <row r="106" spans="1:5" x14ac:dyDescent="0.2">
      <c r="A106" s="163"/>
      <c r="B106" s="163"/>
      <c r="C106" s="163"/>
      <c r="D106" s="163"/>
      <c r="E106" s="163"/>
    </row>
    <row r="107" spans="1:5" x14ac:dyDescent="0.2">
      <c r="A107" s="163"/>
      <c r="B107" s="163"/>
      <c r="C107" s="163"/>
      <c r="D107" s="163"/>
      <c r="E107" s="163"/>
    </row>
    <row r="108" spans="1:5" x14ac:dyDescent="0.2">
      <c r="A108" s="163"/>
      <c r="B108" s="163"/>
      <c r="C108" s="163"/>
      <c r="D108" s="163"/>
      <c r="E108" s="163"/>
    </row>
    <row r="109" spans="1:5" x14ac:dyDescent="0.2">
      <c r="A109" s="163"/>
      <c r="B109" s="163"/>
      <c r="C109" s="163"/>
      <c r="D109" s="163"/>
      <c r="E109" s="163"/>
    </row>
    <row r="110" spans="1:5" x14ac:dyDescent="0.2">
      <c r="A110" s="163"/>
      <c r="B110" s="163"/>
      <c r="C110" s="163"/>
      <c r="D110" s="163"/>
      <c r="E110" s="163"/>
    </row>
    <row r="111" spans="1:5" x14ac:dyDescent="0.2">
      <c r="A111" s="163"/>
      <c r="B111" s="163"/>
      <c r="C111" s="163"/>
      <c r="D111" s="163"/>
      <c r="E111" s="163"/>
    </row>
    <row r="112" spans="1:5" x14ac:dyDescent="0.2">
      <c r="A112" s="163"/>
      <c r="B112" s="163"/>
      <c r="C112" s="163"/>
      <c r="D112" s="163"/>
      <c r="E112" s="163"/>
    </row>
    <row r="113" spans="1:5" x14ac:dyDescent="0.2">
      <c r="A113" s="163"/>
      <c r="B113" s="163"/>
      <c r="C113" s="163"/>
      <c r="D113" s="163"/>
      <c r="E113" s="163"/>
    </row>
    <row r="114" spans="1:5" x14ac:dyDescent="0.2">
      <c r="A114" s="163"/>
      <c r="B114" s="163"/>
      <c r="C114" s="163"/>
      <c r="D114" s="163"/>
      <c r="E114" s="163"/>
    </row>
    <row r="115" spans="1:5" x14ac:dyDescent="0.2">
      <c r="A115" s="163"/>
      <c r="B115" s="163"/>
      <c r="C115" s="163"/>
      <c r="D115" s="163"/>
      <c r="E115" s="163"/>
    </row>
    <row r="116" spans="1:5" x14ac:dyDescent="0.2">
      <c r="A116" s="163"/>
      <c r="B116" s="163"/>
      <c r="C116" s="163"/>
      <c r="D116" s="163"/>
      <c r="E116" s="163"/>
    </row>
    <row r="117" spans="1:5" x14ac:dyDescent="0.2">
      <c r="A117" s="163"/>
      <c r="B117" s="163"/>
      <c r="C117" s="163"/>
      <c r="D117" s="163"/>
      <c r="E117" s="163"/>
    </row>
    <row r="118" spans="1:5" x14ac:dyDescent="0.2">
      <c r="A118" s="163"/>
      <c r="B118" s="163"/>
      <c r="C118" s="163"/>
      <c r="D118" s="163"/>
      <c r="E118" s="163"/>
    </row>
    <row r="119" spans="1:5" x14ac:dyDescent="0.2">
      <c r="A119" s="163"/>
      <c r="B119" s="163"/>
      <c r="C119" s="163"/>
      <c r="D119" s="163"/>
      <c r="E119" s="163"/>
    </row>
    <row r="120" spans="1:5" x14ac:dyDescent="0.2">
      <c r="A120" s="163"/>
      <c r="B120" s="163"/>
      <c r="C120" s="163"/>
      <c r="D120" s="163"/>
      <c r="E120" s="163"/>
    </row>
    <row r="121" spans="1:5" x14ac:dyDescent="0.2">
      <c r="A121" s="163"/>
      <c r="B121" s="163"/>
      <c r="C121" s="163"/>
      <c r="D121" s="163"/>
      <c r="E121" s="163"/>
    </row>
    <row r="122" spans="1:5" x14ac:dyDescent="0.2">
      <c r="A122" s="163"/>
      <c r="B122" s="163"/>
      <c r="C122" s="163"/>
      <c r="D122" s="163"/>
      <c r="E122" s="163"/>
    </row>
    <row r="123" spans="1:5" x14ac:dyDescent="0.2">
      <c r="A123" s="163"/>
      <c r="B123" s="163"/>
      <c r="C123" s="163"/>
      <c r="D123" s="163"/>
      <c r="E123" s="163"/>
    </row>
    <row r="124" spans="1:5" x14ac:dyDescent="0.2">
      <c r="A124" s="163"/>
      <c r="B124" s="163"/>
      <c r="C124" s="163"/>
      <c r="D124" s="163"/>
      <c r="E124" s="163"/>
    </row>
    <row r="125" spans="1:5" x14ac:dyDescent="0.2">
      <c r="A125" s="163"/>
      <c r="B125" s="163"/>
      <c r="C125" s="163"/>
      <c r="D125" s="163"/>
      <c r="E125" s="163"/>
    </row>
    <row r="126" spans="1:5" x14ac:dyDescent="0.2">
      <c r="A126" s="163"/>
      <c r="B126" s="163"/>
      <c r="C126" s="163"/>
      <c r="D126" s="163"/>
      <c r="E126" s="163"/>
    </row>
    <row r="127" spans="1:5" x14ac:dyDescent="0.2">
      <c r="A127" s="163"/>
      <c r="B127" s="163"/>
      <c r="C127" s="163"/>
      <c r="D127" s="163"/>
      <c r="E127" s="163"/>
    </row>
    <row r="128" spans="1:5" x14ac:dyDescent="0.2">
      <c r="A128" s="163"/>
      <c r="B128" s="163"/>
      <c r="C128" s="163"/>
      <c r="D128" s="163"/>
      <c r="E128" s="163"/>
    </row>
    <row r="129" spans="1:5" x14ac:dyDescent="0.2">
      <c r="A129" s="163"/>
      <c r="B129" s="163"/>
      <c r="C129" s="163"/>
      <c r="D129" s="163"/>
      <c r="E129" s="163"/>
    </row>
    <row r="130" spans="1:5" x14ac:dyDescent="0.2">
      <c r="A130" s="163"/>
      <c r="B130" s="163"/>
      <c r="C130" s="163"/>
      <c r="D130" s="163"/>
      <c r="E130" s="163"/>
    </row>
    <row r="131" spans="1:5" x14ac:dyDescent="0.2">
      <c r="A131" s="163"/>
      <c r="B131" s="163"/>
      <c r="C131" s="163"/>
      <c r="D131" s="163"/>
      <c r="E131" s="163"/>
    </row>
    <row r="132" spans="1:5" x14ac:dyDescent="0.2">
      <c r="A132" s="163"/>
      <c r="B132" s="163"/>
      <c r="C132" s="163"/>
      <c r="D132" s="163"/>
      <c r="E132" s="163"/>
    </row>
    <row r="133" spans="1:5" x14ac:dyDescent="0.2">
      <c r="A133" s="163"/>
      <c r="B133" s="163"/>
      <c r="C133" s="163"/>
      <c r="D133" s="163"/>
      <c r="E133" s="163"/>
    </row>
    <row r="134" spans="1:5" x14ac:dyDescent="0.2">
      <c r="A134" s="163"/>
      <c r="B134" s="163"/>
      <c r="C134" s="163"/>
      <c r="D134" s="163"/>
      <c r="E134" s="163"/>
    </row>
    <row r="135" spans="1:5" x14ac:dyDescent="0.2">
      <c r="A135" s="163"/>
      <c r="B135" s="163"/>
      <c r="C135" s="163"/>
      <c r="D135" s="163"/>
      <c r="E135" s="163"/>
    </row>
    <row r="136" spans="1:5" x14ac:dyDescent="0.2">
      <c r="A136" s="163"/>
      <c r="B136" s="163"/>
      <c r="C136" s="163"/>
      <c r="D136" s="163"/>
      <c r="E136" s="163"/>
    </row>
    <row r="137" spans="1:5" x14ac:dyDescent="0.2">
      <c r="A137" s="163"/>
      <c r="B137" s="163"/>
      <c r="C137" s="163"/>
      <c r="D137" s="163"/>
      <c r="E137" s="163"/>
    </row>
    <row r="138" spans="1:5" x14ac:dyDescent="0.2">
      <c r="A138" s="163"/>
      <c r="B138" s="163"/>
      <c r="C138" s="163"/>
      <c r="D138" s="163"/>
      <c r="E138" s="163"/>
    </row>
    <row r="139" spans="1:5" x14ac:dyDescent="0.2">
      <c r="A139" s="163"/>
      <c r="B139" s="163"/>
      <c r="C139" s="163"/>
      <c r="D139" s="163"/>
      <c r="E139" s="163"/>
    </row>
    <row r="140" spans="1:5" x14ac:dyDescent="0.2">
      <c r="A140" s="163"/>
      <c r="B140" s="163"/>
      <c r="C140" s="163"/>
      <c r="D140" s="163"/>
      <c r="E140" s="163"/>
    </row>
    <row r="141" spans="1:5" x14ac:dyDescent="0.2">
      <c r="A141" s="163"/>
      <c r="B141" s="163"/>
      <c r="C141" s="163"/>
      <c r="D141" s="163"/>
      <c r="E141" s="163"/>
    </row>
    <row r="142" spans="1:5" x14ac:dyDescent="0.2">
      <c r="A142" s="163"/>
      <c r="B142" s="163"/>
      <c r="C142" s="163"/>
      <c r="D142" s="163"/>
      <c r="E142" s="163"/>
    </row>
    <row r="143" spans="1:5" x14ac:dyDescent="0.2">
      <c r="A143" s="163"/>
      <c r="B143" s="163"/>
      <c r="C143" s="163"/>
      <c r="D143" s="163"/>
      <c r="E143" s="163"/>
    </row>
    <row r="144" spans="1:5" x14ac:dyDescent="0.2">
      <c r="A144" s="163"/>
      <c r="B144" s="163"/>
      <c r="C144" s="163"/>
      <c r="D144" s="163"/>
      <c r="E144" s="163"/>
    </row>
    <row r="145" spans="1:5" x14ac:dyDescent="0.2">
      <c r="A145" s="163"/>
      <c r="B145" s="163"/>
      <c r="C145" s="163"/>
      <c r="D145" s="163"/>
      <c r="E145" s="163"/>
    </row>
    <row r="146" spans="1:5" x14ac:dyDescent="0.2">
      <c r="A146" s="163"/>
      <c r="B146" s="163"/>
      <c r="C146" s="163"/>
      <c r="D146" s="163"/>
      <c r="E146" s="163"/>
    </row>
    <row r="147" spans="1:5" x14ac:dyDescent="0.2">
      <c r="A147" s="163"/>
      <c r="B147" s="163"/>
      <c r="C147" s="163"/>
      <c r="D147" s="163"/>
      <c r="E147" s="163"/>
    </row>
    <row r="148" spans="1:5" x14ac:dyDescent="0.2">
      <c r="A148" s="163"/>
      <c r="B148" s="163"/>
      <c r="C148" s="163"/>
      <c r="D148" s="163"/>
      <c r="E148" s="163"/>
    </row>
    <row r="149" spans="1:5" x14ac:dyDescent="0.2">
      <c r="A149" s="163"/>
      <c r="B149" s="163"/>
      <c r="C149" s="163"/>
      <c r="D149" s="163"/>
      <c r="E149" s="163"/>
    </row>
    <row r="150" spans="1:5" x14ac:dyDescent="0.2">
      <c r="A150" s="163"/>
      <c r="B150" s="163"/>
      <c r="C150" s="163"/>
      <c r="D150" s="163"/>
      <c r="E150" s="163"/>
    </row>
    <row r="151" spans="1:5" x14ac:dyDescent="0.2">
      <c r="A151" s="163"/>
      <c r="B151" s="163"/>
      <c r="C151" s="163"/>
      <c r="D151" s="163"/>
      <c r="E151" s="163"/>
    </row>
    <row r="152" spans="1:5" x14ac:dyDescent="0.2">
      <c r="A152" s="163"/>
      <c r="B152" s="163"/>
      <c r="C152" s="163"/>
      <c r="D152" s="163"/>
      <c r="E152" s="163"/>
    </row>
    <row r="153" spans="1:5" x14ac:dyDescent="0.2">
      <c r="A153" s="163"/>
      <c r="B153" s="163"/>
      <c r="C153" s="163"/>
      <c r="D153" s="163"/>
      <c r="E153" s="163"/>
    </row>
    <row r="154" spans="1:5" x14ac:dyDescent="0.2">
      <c r="A154" s="163"/>
      <c r="B154" s="163"/>
      <c r="C154" s="163"/>
      <c r="D154" s="163"/>
      <c r="E154" s="163"/>
    </row>
    <row r="155" spans="1:5" x14ac:dyDescent="0.2">
      <c r="A155" s="163"/>
      <c r="B155" s="163"/>
      <c r="C155" s="163"/>
      <c r="D155" s="163"/>
      <c r="E155" s="163"/>
    </row>
    <row r="156" spans="1:5" x14ac:dyDescent="0.2">
      <c r="A156" s="163"/>
      <c r="B156" s="163"/>
      <c r="C156" s="163"/>
      <c r="D156" s="163"/>
      <c r="E156" s="163"/>
    </row>
    <row r="157" spans="1:5" x14ac:dyDescent="0.2">
      <c r="A157" s="163"/>
      <c r="B157" s="163"/>
      <c r="C157" s="163"/>
      <c r="D157" s="163"/>
      <c r="E157" s="163"/>
    </row>
    <row r="158" spans="1:5" x14ac:dyDescent="0.2">
      <c r="A158" s="163"/>
      <c r="B158" s="163"/>
      <c r="C158" s="163"/>
      <c r="D158" s="163"/>
      <c r="E158" s="163"/>
    </row>
    <row r="159" spans="1:5" x14ac:dyDescent="0.2">
      <c r="A159" s="163"/>
      <c r="B159" s="163"/>
      <c r="C159" s="163"/>
      <c r="D159" s="163"/>
      <c r="E159" s="163"/>
    </row>
    <row r="160" spans="1:5" x14ac:dyDescent="0.2">
      <c r="A160" s="163"/>
      <c r="B160" s="163"/>
      <c r="C160" s="163"/>
      <c r="D160" s="163"/>
      <c r="E160" s="163"/>
    </row>
    <row r="161" spans="1:5" x14ac:dyDescent="0.2">
      <c r="A161" s="163"/>
      <c r="B161" s="163"/>
      <c r="C161" s="163"/>
      <c r="D161" s="163"/>
      <c r="E161" s="163"/>
    </row>
    <row r="162" spans="1:5" x14ac:dyDescent="0.2">
      <c r="A162" s="163"/>
      <c r="B162" s="163"/>
      <c r="C162" s="163"/>
      <c r="D162" s="163"/>
      <c r="E162" s="163"/>
    </row>
    <row r="163" spans="1:5" x14ac:dyDescent="0.2">
      <c r="A163" s="163"/>
      <c r="B163" s="163"/>
      <c r="C163" s="163"/>
      <c r="D163" s="163"/>
      <c r="E163" s="163"/>
    </row>
    <row r="164" spans="1:5" x14ac:dyDescent="0.2">
      <c r="A164" s="163"/>
      <c r="B164" s="163"/>
      <c r="C164" s="163"/>
      <c r="D164" s="163"/>
      <c r="E164" s="163"/>
    </row>
    <row r="165" spans="1:5" x14ac:dyDescent="0.2">
      <c r="A165" s="163"/>
      <c r="B165" s="163"/>
      <c r="C165" s="163"/>
      <c r="D165" s="163"/>
      <c r="E165" s="163"/>
    </row>
    <row r="166" spans="1:5" x14ac:dyDescent="0.2">
      <c r="A166" s="163"/>
      <c r="B166" s="163"/>
      <c r="C166" s="163"/>
      <c r="D166" s="163"/>
      <c r="E166" s="163"/>
    </row>
    <row r="167" spans="1:5" x14ac:dyDescent="0.2">
      <c r="A167" s="163"/>
      <c r="B167" s="163"/>
      <c r="C167" s="163"/>
      <c r="D167" s="163"/>
      <c r="E167" s="163"/>
    </row>
    <row r="168" spans="1:5" x14ac:dyDescent="0.2">
      <c r="A168" s="163"/>
      <c r="B168" s="163"/>
      <c r="C168" s="163"/>
      <c r="D168" s="163"/>
      <c r="E168" s="163"/>
    </row>
    <row r="169" spans="1:5" x14ac:dyDescent="0.2">
      <c r="A169" s="163"/>
      <c r="B169" s="163"/>
      <c r="C169" s="163"/>
      <c r="D169" s="163"/>
      <c r="E169" s="163"/>
    </row>
    <row r="170" spans="1:5" x14ac:dyDescent="0.2">
      <c r="A170" s="163"/>
      <c r="B170" s="163"/>
      <c r="C170" s="163"/>
      <c r="D170" s="163"/>
      <c r="E170" s="163"/>
    </row>
    <row r="171" spans="1:5" x14ac:dyDescent="0.2">
      <c r="A171" s="163"/>
      <c r="B171" s="163"/>
      <c r="C171" s="163"/>
      <c r="D171" s="163"/>
      <c r="E171" s="163"/>
    </row>
    <row r="172" spans="1:5" x14ac:dyDescent="0.2">
      <c r="A172" s="163"/>
      <c r="B172" s="163"/>
      <c r="C172" s="163"/>
      <c r="D172" s="163"/>
      <c r="E172" s="163"/>
    </row>
    <row r="173" spans="1:5" x14ac:dyDescent="0.2">
      <c r="A173" s="163"/>
      <c r="B173" s="163"/>
      <c r="C173" s="163"/>
      <c r="D173" s="163"/>
      <c r="E173" s="163"/>
    </row>
    <row r="174" spans="1:5" x14ac:dyDescent="0.2">
      <c r="A174" s="163"/>
      <c r="B174" s="163"/>
      <c r="C174" s="163"/>
      <c r="D174" s="163"/>
      <c r="E174" s="163"/>
    </row>
  </sheetData>
  <sheetProtection sheet="1"/>
  <mergeCells count="32">
    <mergeCell ref="A1:E1"/>
    <mergeCell ref="A51:C51"/>
    <mergeCell ref="D49:E49"/>
    <mergeCell ref="D50:E50"/>
    <mergeCell ref="A46:E46"/>
    <mergeCell ref="D51:E51"/>
    <mergeCell ref="D48:E48"/>
    <mergeCell ref="A48:C48"/>
    <mergeCell ref="A49:C49"/>
    <mergeCell ref="A50:C50"/>
    <mergeCell ref="B5:E5"/>
    <mergeCell ref="B26:E26"/>
    <mergeCell ref="D6:E6"/>
    <mergeCell ref="D27:E27"/>
    <mergeCell ref="A3:E3"/>
    <mergeCell ref="A4:E4"/>
    <mergeCell ref="A53:E53"/>
    <mergeCell ref="A55:E55"/>
    <mergeCell ref="A56:E56"/>
    <mergeCell ref="B57:E57"/>
    <mergeCell ref="D58:E58"/>
    <mergeCell ref="B78:E78"/>
    <mergeCell ref="A102:C102"/>
    <mergeCell ref="D102:E102"/>
    <mergeCell ref="A103:C103"/>
    <mergeCell ref="D103:E103"/>
    <mergeCell ref="D79:E79"/>
    <mergeCell ref="A98:E98"/>
    <mergeCell ref="A100:C100"/>
    <mergeCell ref="D100:E100"/>
    <mergeCell ref="A101:C101"/>
    <mergeCell ref="D101:E101"/>
  </mergeCells>
  <phoneticPr fontId="29" type="noConversion"/>
  <conditionalFormatting sqref="B44:D44 D51:E51 E29:E36 B36:D36 E39:E44 B24:E24 E8:E15 B15:D15 E18:E23">
    <cfRule type="cellIs" dxfId="2" priority="2" stopIfTrue="1" operator="equal">
      <formula>0</formula>
    </cfRule>
  </conditionalFormatting>
  <conditionalFormatting sqref="B96:D96 D103:E103 E81:E88 B88:D88 E91:E96 B76:E76 E60:E67 B67:D67 E70:E75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79"/>
  <sheetViews>
    <sheetView zoomScale="120" zoomScaleNormal="120" zoomScaleSheetLayoutView="85" workbookViewId="0">
      <selection activeCell="C1" sqref="C1"/>
    </sheetView>
  </sheetViews>
  <sheetFormatPr defaultRowHeight="12.75" x14ac:dyDescent="0.2"/>
  <cols>
    <col min="1" max="1" width="19.5" style="393" customWidth="1"/>
    <col min="2" max="2" width="72" style="394" customWidth="1"/>
    <col min="3" max="3" width="25" style="395" customWidth="1"/>
    <col min="4" max="16384" width="9.33203125" style="3"/>
  </cols>
  <sheetData>
    <row r="1" spans="1:3" s="2" customFormat="1" ht="16.5" customHeight="1" thickBot="1" x14ac:dyDescent="0.25">
      <c r="A1" s="608"/>
      <c r="B1" s="609"/>
      <c r="C1" s="603" t="s">
        <v>749</v>
      </c>
    </row>
    <row r="2" spans="1:3" s="94" customFormat="1" ht="21.2" customHeight="1" x14ac:dyDescent="0.2">
      <c r="A2" s="610" t="s">
        <v>61</v>
      </c>
      <c r="B2" s="611" t="str">
        <f>CONCATENATE(ALAPADATOK!A3)</f>
        <v>GÖNC VÁROS ÖNKORMÁNYZATA</v>
      </c>
      <c r="C2" s="612" t="s">
        <v>54</v>
      </c>
    </row>
    <row r="3" spans="1:3" s="94" customFormat="1" ht="16.5" thickBot="1" x14ac:dyDescent="0.25">
      <c r="A3" s="613" t="s">
        <v>203</v>
      </c>
      <c r="B3" s="614" t="s">
        <v>398</v>
      </c>
      <c r="C3" s="615" t="s">
        <v>54</v>
      </c>
    </row>
    <row r="4" spans="1:3" s="95" customFormat="1" ht="15.95" customHeight="1" thickBot="1" x14ac:dyDescent="0.3">
      <c r="A4" s="616"/>
      <c r="B4" s="616"/>
      <c r="C4" s="617" t="str">
        <f>'KV_7.sz.mell.'!F5</f>
        <v>Forintban!</v>
      </c>
    </row>
    <row r="5" spans="1:3" ht="13.5" thickBot="1" x14ac:dyDescent="0.25">
      <c r="A5" s="618" t="s">
        <v>205</v>
      </c>
      <c r="B5" s="619" t="s">
        <v>563</v>
      </c>
      <c r="C5" s="620" t="s">
        <v>55</v>
      </c>
    </row>
    <row r="6" spans="1:3" s="68" customFormat="1" ht="12.95" customHeight="1" thickBot="1" x14ac:dyDescent="0.25">
      <c r="A6" s="621"/>
      <c r="B6" s="622" t="s">
        <v>493</v>
      </c>
      <c r="C6" s="623" t="s">
        <v>494</v>
      </c>
    </row>
    <row r="7" spans="1:3" s="68" customFormat="1" ht="15.95" customHeight="1" thickBot="1" x14ac:dyDescent="0.25">
      <c r="A7" s="624"/>
      <c r="B7" s="625" t="s">
        <v>56</v>
      </c>
      <c r="C7" s="626"/>
    </row>
    <row r="8" spans="1:3" s="68" customFormat="1" ht="12" customHeight="1" thickBot="1" x14ac:dyDescent="0.25">
      <c r="A8" s="32" t="s">
        <v>18</v>
      </c>
      <c r="B8" s="21" t="s">
        <v>252</v>
      </c>
      <c r="C8" s="300">
        <f>+C9+C10+C11+C12+C13+C14</f>
        <v>466229000</v>
      </c>
    </row>
    <row r="9" spans="1:3" s="96" customFormat="1" ht="12" customHeight="1" x14ac:dyDescent="0.2">
      <c r="A9" s="438" t="s">
        <v>98</v>
      </c>
      <c r="B9" s="419" t="s">
        <v>253</v>
      </c>
      <c r="C9" s="303">
        <v>128653452</v>
      </c>
    </row>
    <row r="10" spans="1:3" s="97" customFormat="1" ht="12" customHeight="1" x14ac:dyDescent="0.2">
      <c r="A10" s="439" t="s">
        <v>99</v>
      </c>
      <c r="B10" s="420" t="s">
        <v>254</v>
      </c>
      <c r="C10" s="302">
        <v>46260100</v>
      </c>
    </row>
    <row r="11" spans="1:3" s="97" customFormat="1" ht="12" customHeight="1" x14ac:dyDescent="0.2">
      <c r="A11" s="439" t="s">
        <v>100</v>
      </c>
      <c r="B11" s="420" t="s">
        <v>550</v>
      </c>
      <c r="C11" s="302">
        <v>153584946</v>
      </c>
    </row>
    <row r="12" spans="1:3" s="97" customFormat="1" ht="12" customHeight="1" x14ac:dyDescent="0.2">
      <c r="A12" s="439" t="s">
        <v>101</v>
      </c>
      <c r="B12" s="420" t="s">
        <v>256</v>
      </c>
      <c r="C12" s="302">
        <v>2476870</v>
      </c>
    </row>
    <row r="13" spans="1:3" s="97" customFormat="1" ht="12" customHeight="1" x14ac:dyDescent="0.2">
      <c r="A13" s="439" t="s">
        <v>148</v>
      </c>
      <c r="B13" s="420" t="s">
        <v>506</v>
      </c>
      <c r="C13" s="302">
        <v>135253632</v>
      </c>
    </row>
    <row r="14" spans="1:3" s="96" customFormat="1" ht="12" customHeight="1" thickBot="1" x14ac:dyDescent="0.25">
      <c r="A14" s="440" t="s">
        <v>102</v>
      </c>
      <c r="B14" s="563" t="s">
        <v>576</v>
      </c>
      <c r="C14" s="302"/>
    </row>
    <row r="15" spans="1:3" s="96" customFormat="1" ht="12" customHeight="1" thickBot="1" x14ac:dyDescent="0.25">
      <c r="A15" s="32" t="s">
        <v>19</v>
      </c>
      <c r="B15" s="295" t="s">
        <v>257</v>
      </c>
      <c r="C15" s="300">
        <f>+C16+C17+C18+C19+C20</f>
        <v>172064000</v>
      </c>
    </row>
    <row r="16" spans="1:3" s="96" customFormat="1" ht="12" customHeight="1" x14ac:dyDescent="0.2">
      <c r="A16" s="438" t="s">
        <v>104</v>
      </c>
      <c r="B16" s="419" t="s">
        <v>258</v>
      </c>
      <c r="C16" s="303"/>
    </row>
    <row r="17" spans="1:3" s="96" customFormat="1" ht="12" customHeight="1" x14ac:dyDescent="0.2">
      <c r="A17" s="439" t="s">
        <v>105</v>
      </c>
      <c r="B17" s="420" t="s">
        <v>259</v>
      </c>
      <c r="C17" s="302"/>
    </row>
    <row r="18" spans="1:3" s="96" customFormat="1" ht="12" customHeight="1" x14ac:dyDescent="0.2">
      <c r="A18" s="439" t="s">
        <v>106</v>
      </c>
      <c r="B18" s="420" t="s">
        <v>422</v>
      </c>
      <c r="C18" s="302"/>
    </row>
    <row r="19" spans="1:3" s="96" customFormat="1" ht="12" customHeight="1" x14ac:dyDescent="0.2">
      <c r="A19" s="439" t="s">
        <v>107</v>
      </c>
      <c r="B19" s="420" t="s">
        <v>423</v>
      </c>
      <c r="C19" s="302"/>
    </row>
    <row r="20" spans="1:3" s="96" customFormat="1" ht="12" customHeight="1" x14ac:dyDescent="0.2">
      <c r="A20" s="439" t="s">
        <v>108</v>
      </c>
      <c r="B20" s="420" t="s">
        <v>260</v>
      </c>
      <c r="C20" s="302">
        <v>172064000</v>
      </c>
    </row>
    <row r="21" spans="1:3" s="97" customFormat="1" ht="12" customHeight="1" thickBot="1" x14ac:dyDescent="0.25">
      <c r="A21" s="440" t="s">
        <v>117</v>
      </c>
      <c r="B21" s="563" t="s">
        <v>577</v>
      </c>
      <c r="C21" s="304"/>
    </row>
    <row r="22" spans="1:3" s="97" customFormat="1" ht="12" customHeight="1" thickBot="1" x14ac:dyDescent="0.25">
      <c r="A22" s="32" t="s">
        <v>20</v>
      </c>
      <c r="B22" s="21" t="s">
        <v>262</v>
      </c>
      <c r="C22" s="300">
        <f>+C23+C24+C25+C26+C27</f>
        <v>637776000</v>
      </c>
    </row>
    <row r="23" spans="1:3" s="97" customFormat="1" ht="12" customHeight="1" x14ac:dyDescent="0.2">
      <c r="A23" s="438" t="s">
        <v>87</v>
      </c>
      <c r="B23" s="419" t="s">
        <v>263</v>
      </c>
      <c r="C23" s="303"/>
    </row>
    <row r="24" spans="1:3" s="96" customFormat="1" ht="12" customHeight="1" x14ac:dyDescent="0.2">
      <c r="A24" s="439" t="s">
        <v>88</v>
      </c>
      <c r="B24" s="420" t="s">
        <v>264</v>
      </c>
      <c r="C24" s="302"/>
    </row>
    <row r="25" spans="1:3" s="97" customFormat="1" ht="12" customHeight="1" x14ac:dyDescent="0.2">
      <c r="A25" s="439" t="s">
        <v>89</v>
      </c>
      <c r="B25" s="420" t="s">
        <v>424</v>
      </c>
      <c r="C25" s="302"/>
    </row>
    <row r="26" spans="1:3" s="97" customFormat="1" ht="12" customHeight="1" x14ac:dyDescent="0.2">
      <c r="A26" s="439" t="s">
        <v>90</v>
      </c>
      <c r="B26" s="420" t="s">
        <v>425</v>
      </c>
      <c r="C26" s="302"/>
    </row>
    <row r="27" spans="1:3" s="97" customFormat="1" ht="12" customHeight="1" x14ac:dyDescent="0.2">
      <c r="A27" s="439" t="s">
        <v>171</v>
      </c>
      <c r="B27" s="420" t="s">
        <v>265</v>
      </c>
      <c r="C27" s="302">
        <v>637776000</v>
      </c>
    </row>
    <row r="28" spans="1:3" s="97" customFormat="1" ht="12" customHeight="1" thickBot="1" x14ac:dyDescent="0.25">
      <c r="A28" s="440" t="s">
        <v>172</v>
      </c>
      <c r="B28" s="563" t="s">
        <v>569</v>
      </c>
      <c r="C28" s="564"/>
    </row>
    <row r="29" spans="1:3" s="97" customFormat="1" ht="12" customHeight="1" thickBot="1" x14ac:dyDescent="0.25">
      <c r="A29" s="32" t="s">
        <v>173</v>
      </c>
      <c r="B29" s="21" t="s">
        <v>560</v>
      </c>
      <c r="C29" s="306">
        <f>C30+C31+C32+C33+C34+C35+C36</f>
        <v>40100000</v>
      </c>
    </row>
    <row r="30" spans="1:3" s="97" customFormat="1" ht="12" customHeight="1" x14ac:dyDescent="0.2">
      <c r="A30" s="438" t="s">
        <v>268</v>
      </c>
      <c r="B30" s="419" t="s">
        <v>555</v>
      </c>
      <c r="C30" s="414">
        <v>8000000</v>
      </c>
    </row>
    <row r="31" spans="1:3" s="97" customFormat="1" ht="12" customHeight="1" x14ac:dyDescent="0.2">
      <c r="A31" s="439" t="s">
        <v>269</v>
      </c>
      <c r="B31" s="420" t="s">
        <v>556</v>
      </c>
      <c r="C31" s="302">
        <v>100000</v>
      </c>
    </row>
    <row r="32" spans="1:3" s="97" customFormat="1" ht="12" customHeight="1" x14ac:dyDescent="0.2">
      <c r="A32" s="439" t="s">
        <v>270</v>
      </c>
      <c r="B32" s="420" t="s">
        <v>557</v>
      </c>
      <c r="C32" s="302">
        <v>28000000</v>
      </c>
    </row>
    <row r="33" spans="1:3" s="97" customFormat="1" ht="12" customHeight="1" x14ac:dyDescent="0.2">
      <c r="A33" s="439" t="s">
        <v>271</v>
      </c>
      <c r="B33" s="420" t="s">
        <v>558</v>
      </c>
      <c r="C33" s="302"/>
    </row>
    <row r="34" spans="1:3" s="97" customFormat="1" ht="12" customHeight="1" x14ac:dyDescent="0.2">
      <c r="A34" s="439" t="s">
        <v>552</v>
      </c>
      <c r="B34" s="420" t="s">
        <v>272</v>
      </c>
      <c r="C34" s="302">
        <v>4000000</v>
      </c>
    </row>
    <row r="35" spans="1:3" s="97" customFormat="1" ht="12" customHeight="1" x14ac:dyDescent="0.2">
      <c r="A35" s="439" t="s">
        <v>553</v>
      </c>
      <c r="B35" s="420" t="s">
        <v>681</v>
      </c>
      <c r="C35" s="302"/>
    </row>
    <row r="36" spans="1:3" s="97" customFormat="1" ht="12" customHeight="1" thickBot="1" x14ac:dyDescent="0.25">
      <c r="A36" s="440" t="s">
        <v>554</v>
      </c>
      <c r="B36" s="518" t="s">
        <v>274</v>
      </c>
      <c r="C36" s="304"/>
    </row>
    <row r="37" spans="1:3" s="97" customFormat="1" ht="12" customHeight="1" thickBot="1" x14ac:dyDescent="0.25">
      <c r="A37" s="32" t="s">
        <v>22</v>
      </c>
      <c r="B37" s="21" t="s">
        <v>434</v>
      </c>
      <c r="C37" s="300">
        <f>SUM(C38:C48)</f>
        <v>15975000</v>
      </c>
    </row>
    <row r="38" spans="1:3" s="97" customFormat="1" ht="12" customHeight="1" x14ac:dyDescent="0.2">
      <c r="A38" s="438" t="s">
        <v>91</v>
      </c>
      <c r="B38" s="419" t="s">
        <v>277</v>
      </c>
      <c r="C38" s="303"/>
    </row>
    <row r="39" spans="1:3" s="97" customFormat="1" ht="12" customHeight="1" x14ac:dyDescent="0.2">
      <c r="A39" s="439" t="s">
        <v>92</v>
      </c>
      <c r="B39" s="420" t="s">
        <v>278</v>
      </c>
      <c r="C39" s="302">
        <v>8215000</v>
      </c>
    </row>
    <row r="40" spans="1:3" s="97" customFormat="1" ht="12" customHeight="1" x14ac:dyDescent="0.2">
      <c r="A40" s="439" t="s">
        <v>93</v>
      </c>
      <c r="B40" s="420" t="s">
        <v>279</v>
      </c>
      <c r="C40" s="302"/>
    </row>
    <row r="41" spans="1:3" s="97" customFormat="1" ht="12" customHeight="1" x14ac:dyDescent="0.2">
      <c r="A41" s="439" t="s">
        <v>175</v>
      </c>
      <c r="B41" s="420" t="s">
        <v>280</v>
      </c>
      <c r="C41" s="302"/>
    </row>
    <row r="42" spans="1:3" s="97" customFormat="1" ht="12" customHeight="1" x14ac:dyDescent="0.2">
      <c r="A42" s="439" t="s">
        <v>176</v>
      </c>
      <c r="B42" s="420" t="s">
        <v>281</v>
      </c>
      <c r="C42" s="302">
        <v>5085000</v>
      </c>
    </row>
    <row r="43" spans="1:3" s="97" customFormat="1" ht="12" customHeight="1" x14ac:dyDescent="0.2">
      <c r="A43" s="439" t="s">
        <v>177</v>
      </c>
      <c r="B43" s="420" t="s">
        <v>282</v>
      </c>
      <c r="C43" s="302">
        <v>2675000</v>
      </c>
    </row>
    <row r="44" spans="1:3" s="97" customFormat="1" ht="12" customHeight="1" x14ac:dyDescent="0.2">
      <c r="A44" s="439" t="s">
        <v>178</v>
      </c>
      <c r="B44" s="420" t="s">
        <v>283</v>
      </c>
      <c r="C44" s="302"/>
    </row>
    <row r="45" spans="1:3" s="97" customFormat="1" ht="12" customHeight="1" x14ac:dyDescent="0.2">
      <c r="A45" s="439" t="s">
        <v>179</v>
      </c>
      <c r="B45" s="420" t="s">
        <v>559</v>
      </c>
      <c r="C45" s="302"/>
    </row>
    <row r="46" spans="1:3" s="97" customFormat="1" ht="12" customHeight="1" x14ac:dyDescent="0.2">
      <c r="A46" s="439" t="s">
        <v>275</v>
      </c>
      <c r="B46" s="420" t="s">
        <v>285</v>
      </c>
      <c r="C46" s="305"/>
    </row>
    <row r="47" spans="1:3" s="97" customFormat="1" ht="12" customHeight="1" x14ac:dyDescent="0.2">
      <c r="A47" s="440" t="s">
        <v>276</v>
      </c>
      <c r="B47" s="421" t="s">
        <v>436</v>
      </c>
      <c r="C47" s="406"/>
    </row>
    <row r="48" spans="1:3" s="97" customFormat="1" ht="12" customHeight="1" thickBot="1" x14ac:dyDescent="0.25">
      <c r="A48" s="440" t="s">
        <v>435</v>
      </c>
      <c r="B48" s="563" t="s">
        <v>578</v>
      </c>
      <c r="C48" s="566"/>
    </row>
    <row r="49" spans="1:3" s="97" customFormat="1" ht="12" customHeight="1" thickBot="1" x14ac:dyDescent="0.25">
      <c r="A49" s="32" t="s">
        <v>23</v>
      </c>
      <c r="B49" s="21" t="s">
        <v>287</v>
      </c>
      <c r="C49" s="300">
        <f>SUM(C50:C54)</f>
        <v>0</v>
      </c>
    </row>
    <row r="50" spans="1:3" s="97" customFormat="1" ht="12" customHeight="1" x14ac:dyDescent="0.2">
      <c r="A50" s="438" t="s">
        <v>94</v>
      </c>
      <c r="B50" s="419" t="s">
        <v>291</v>
      </c>
      <c r="C50" s="463"/>
    </row>
    <row r="51" spans="1:3" s="97" customFormat="1" ht="12" customHeight="1" x14ac:dyDescent="0.2">
      <c r="A51" s="439" t="s">
        <v>95</v>
      </c>
      <c r="B51" s="420" t="s">
        <v>292</v>
      </c>
      <c r="C51" s="305"/>
    </row>
    <row r="52" spans="1:3" s="97" customFormat="1" ht="12" customHeight="1" x14ac:dyDescent="0.2">
      <c r="A52" s="439" t="s">
        <v>288</v>
      </c>
      <c r="B52" s="420" t="s">
        <v>293</v>
      </c>
      <c r="C52" s="305"/>
    </row>
    <row r="53" spans="1:3" s="97" customFormat="1" ht="12" customHeight="1" x14ac:dyDescent="0.2">
      <c r="A53" s="439" t="s">
        <v>289</v>
      </c>
      <c r="B53" s="420" t="s">
        <v>294</v>
      </c>
      <c r="C53" s="305"/>
    </row>
    <row r="54" spans="1:3" s="97" customFormat="1" ht="12" customHeight="1" thickBot="1" x14ac:dyDescent="0.25">
      <c r="A54" s="440" t="s">
        <v>290</v>
      </c>
      <c r="B54" s="421" t="s">
        <v>295</v>
      </c>
      <c r="C54" s="406"/>
    </row>
    <row r="55" spans="1:3" s="97" customFormat="1" ht="12" customHeight="1" thickBot="1" x14ac:dyDescent="0.25">
      <c r="A55" s="32" t="s">
        <v>180</v>
      </c>
      <c r="B55" s="21" t="s">
        <v>296</v>
      </c>
      <c r="C55" s="300">
        <f>SUM(C56:C58)</f>
        <v>0</v>
      </c>
    </row>
    <row r="56" spans="1:3" s="97" customFormat="1" ht="12" customHeight="1" x14ac:dyDescent="0.2">
      <c r="A56" s="438" t="s">
        <v>96</v>
      </c>
      <c r="B56" s="419" t="s">
        <v>297</v>
      </c>
      <c r="C56" s="303"/>
    </row>
    <row r="57" spans="1:3" s="97" customFormat="1" ht="12" customHeight="1" x14ac:dyDescent="0.2">
      <c r="A57" s="439" t="s">
        <v>97</v>
      </c>
      <c r="B57" s="420" t="s">
        <v>426</v>
      </c>
      <c r="C57" s="302"/>
    </row>
    <row r="58" spans="1:3" s="97" customFormat="1" ht="12" customHeight="1" x14ac:dyDescent="0.2">
      <c r="A58" s="439" t="s">
        <v>300</v>
      </c>
      <c r="B58" s="420" t="s">
        <v>298</v>
      </c>
      <c r="C58" s="302"/>
    </row>
    <row r="59" spans="1:3" s="97" customFormat="1" ht="12" customHeight="1" thickBot="1" x14ac:dyDescent="0.25">
      <c r="A59" s="440" t="s">
        <v>301</v>
      </c>
      <c r="B59" s="421" t="s">
        <v>299</v>
      </c>
      <c r="C59" s="304"/>
    </row>
    <row r="60" spans="1:3" s="97" customFormat="1" ht="12" customHeight="1" thickBot="1" x14ac:dyDescent="0.25">
      <c r="A60" s="32" t="s">
        <v>25</v>
      </c>
      <c r="B60" s="295" t="s">
        <v>302</v>
      </c>
      <c r="C60" s="300">
        <f>SUM(C61:C63)</f>
        <v>0</v>
      </c>
    </row>
    <row r="61" spans="1:3" s="97" customFormat="1" ht="12" customHeight="1" x14ac:dyDescent="0.2">
      <c r="A61" s="438" t="s">
        <v>181</v>
      </c>
      <c r="B61" s="419" t="s">
        <v>304</v>
      </c>
      <c r="C61" s="305"/>
    </row>
    <row r="62" spans="1:3" s="97" customFormat="1" ht="12" customHeight="1" x14ac:dyDescent="0.2">
      <c r="A62" s="439" t="s">
        <v>182</v>
      </c>
      <c r="B62" s="420" t="s">
        <v>427</v>
      </c>
      <c r="C62" s="305"/>
    </row>
    <row r="63" spans="1:3" s="97" customFormat="1" ht="12" customHeight="1" x14ac:dyDescent="0.2">
      <c r="A63" s="439" t="s">
        <v>231</v>
      </c>
      <c r="B63" s="420" t="s">
        <v>305</v>
      </c>
      <c r="C63" s="305"/>
    </row>
    <row r="64" spans="1:3" s="97" customFormat="1" ht="12" customHeight="1" thickBot="1" x14ac:dyDescent="0.25">
      <c r="A64" s="440" t="s">
        <v>303</v>
      </c>
      <c r="B64" s="421" t="s">
        <v>306</v>
      </c>
      <c r="C64" s="305"/>
    </row>
    <row r="65" spans="1:3" s="97" customFormat="1" ht="12" customHeight="1" thickBot="1" x14ac:dyDescent="0.25">
      <c r="A65" s="32" t="s">
        <v>26</v>
      </c>
      <c r="B65" s="21" t="s">
        <v>307</v>
      </c>
      <c r="C65" s="306">
        <f>+C8+C15+C22+C29+C37+C49+C55+C60</f>
        <v>1332144000</v>
      </c>
    </row>
    <row r="66" spans="1:3" s="97" customFormat="1" ht="12" customHeight="1" thickBot="1" x14ac:dyDescent="0.2">
      <c r="A66" s="441" t="s">
        <v>394</v>
      </c>
      <c r="B66" s="295" t="s">
        <v>309</v>
      </c>
      <c r="C66" s="300">
        <f>SUM(C67:C69)</f>
        <v>0</v>
      </c>
    </row>
    <row r="67" spans="1:3" s="97" customFormat="1" ht="12" customHeight="1" x14ac:dyDescent="0.2">
      <c r="A67" s="438" t="s">
        <v>337</v>
      </c>
      <c r="B67" s="419" t="s">
        <v>310</v>
      </c>
      <c r="C67" s="305"/>
    </row>
    <row r="68" spans="1:3" s="97" customFormat="1" ht="12" customHeight="1" x14ac:dyDescent="0.2">
      <c r="A68" s="439" t="s">
        <v>346</v>
      </c>
      <c r="B68" s="420" t="s">
        <v>311</v>
      </c>
      <c r="C68" s="305"/>
    </row>
    <row r="69" spans="1:3" s="97" customFormat="1" ht="12" customHeight="1" thickBot="1" x14ac:dyDescent="0.25">
      <c r="A69" s="440" t="s">
        <v>347</v>
      </c>
      <c r="B69" s="422" t="s">
        <v>461</v>
      </c>
      <c r="C69" s="305"/>
    </row>
    <row r="70" spans="1:3" s="97" customFormat="1" ht="12" customHeight="1" thickBot="1" x14ac:dyDescent="0.2">
      <c r="A70" s="441" t="s">
        <v>313</v>
      </c>
      <c r="B70" s="295" t="s">
        <v>314</v>
      </c>
      <c r="C70" s="300">
        <f>SUM(C71:C74)</f>
        <v>0</v>
      </c>
    </row>
    <row r="71" spans="1:3" s="97" customFormat="1" ht="12" customHeight="1" x14ac:dyDescent="0.2">
      <c r="A71" s="438" t="s">
        <v>149</v>
      </c>
      <c r="B71" s="419" t="s">
        <v>315</v>
      </c>
      <c r="C71" s="305"/>
    </row>
    <row r="72" spans="1:3" s="97" customFormat="1" ht="12" customHeight="1" x14ac:dyDescent="0.2">
      <c r="A72" s="439" t="s">
        <v>150</v>
      </c>
      <c r="B72" s="420" t="s">
        <v>571</v>
      </c>
      <c r="C72" s="305"/>
    </row>
    <row r="73" spans="1:3" s="97" customFormat="1" ht="12" customHeight="1" x14ac:dyDescent="0.2">
      <c r="A73" s="439" t="s">
        <v>338</v>
      </c>
      <c r="B73" s="420" t="s">
        <v>316</v>
      </c>
      <c r="C73" s="305"/>
    </row>
    <row r="74" spans="1:3" s="97" customFormat="1" ht="12" customHeight="1" thickBot="1" x14ac:dyDescent="0.25">
      <c r="A74" s="440" t="s">
        <v>339</v>
      </c>
      <c r="B74" s="297" t="s">
        <v>572</v>
      </c>
      <c r="C74" s="305"/>
    </row>
    <row r="75" spans="1:3" s="97" customFormat="1" ht="12" customHeight="1" thickBot="1" x14ac:dyDescent="0.2">
      <c r="A75" s="441" t="s">
        <v>317</v>
      </c>
      <c r="B75" s="295" t="s">
        <v>318</v>
      </c>
      <c r="C75" s="300">
        <f>SUM(C76:C77)</f>
        <v>280695000</v>
      </c>
    </row>
    <row r="76" spans="1:3" s="97" customFormat="1" ht="12" customHeight="1" x14ac:dyDescent="0.2">
      <c r="A76" s="438" t="s">
        <v>340</v>
      </c>
      <c r="B76" s="419" t="s">
        <v>319</v>
      </c>
      <c r="C76" s="305">
        <v>280695000</v>
      </c>
    </row>
    <row r="77" spans="1:3" s="97" customFormat="1" ht="12" customHeight="1" thickBot="1" x14ac:dyDescent="0.25">
      <c r="A77" s="440" t="s">
        <v>341</v>
      </c>
      <c r="B77" s="421" t="s">
        <v>320</v>
      </c>
      <c r="C77" s="305"/>
    </row>
    <row r="78" spans="1:3" s="96" customFormat="1" ht="12" customHeight="1" thickBot="1" x14ac:dyDescent="0.2">
      <c r="A78" s="441" t="s">
        <v>321</v>
      </c>
      <c r="B78" s="295" t="s">
        <v>322</v>
      </c>
      <c r="C78" s="300">
        <f>SUM(C79:C81)</f>
        <v>0</v>
      </c>
    </row>
    <row r="79" spans="1:3" s="97" customFormat="1" ht="12" customHeight="1" x14ac:dyDescent="0.2">
      <c r="A79" s="438" t="s">
        <v>342</v>
      </c>
      <c r="B79" s="419" t="s">
        <v>323</v>
      </c>
      <c r="C79" s="305"/>
    </row>
    <row r="80" spans="1:3" s="97" customFormat="1" ht="12" customHeight="1" x14ac:dyDescent="0.2">
      <c r="A80" s="439" t="s">
        <v>343</v>
      </c>
      <c r="B80" s="420" t="s">
        <v>324</v>
      </c>
      <c r="C80" s="305"/>
    </row>
    <row r="81" spans="1:3" s="97" customFormat="1" ht="12" customHeight="1" thickBot="1" x14ac:dyDescent="0.25">
      <c r="A81" s="440" t="s">
        <v>344</v>
      </c>
      <c r="B81" s="421" t="s">
        <v>573</v>
      </c>
      <c r="C81" s="305"/>
    </row>
    <row r="82" spans="1:3" s="97" customFormat="1" ht="12" customHeight="1" thickBot="1" x14ac:dyDescent="0.2">
      <c r="A82" s="441" t="s">
        <v>325</v>
      </c>
      <c r="B82" s="295" t="s">
        <v>345</v>
      </c>
      <c r="C82" s="300">
        <f>SUM(C83:C86)</f>
        <v>0</v>
      </c>
    </row>
    <row r="83" spans="1:3" s="97" customFormat="1" ht="12" customHeight="1" x14ac:dyDescent="0.2">
      <c r="A83" s="442" t="s">
        <v>326</v>
      </c>
      <c r="B83" s="419" t="s">
        <v>327</v>
      </c>
      <c r="C83" s="305"/>
    </row>
    <row r="84" spans="1:3" s="97" customFormat="1" ht="12" customHeight="1" x14ac:dyDescent="0.2">
      <c r="A84" s="443" t="s">
        <v>328</v>
      </c>
      <c r="B84" s="420" t="s">
        <v>329</v>
      </c>
      <c r="C84" s="305"/>
    </row>
    <row r="85" spans="1:3" s="97" customFormat="1" ht="12" customHeight="1" x14ac:dyDescent="0.2">
      <c r="A85" s="443" t="s">
        <v>330</v>
      </c>
      <c r="B85" s="420" t="s">
        <v>331</v>
      </c>
      <c r="C85" s="305"/>
    </row>
    <row r="86" spans="1:3" s="96" customFormat="1" ht="12" customHeight="1" thickBot="1" x14ac:dyDescent="0.25">
      <c r="A86" s="444" t="s">
        <v>332</v>
      </c>
      <c r="B86" s="421" t="s">
        <v>333</v>
      </c>
      <c r="C86" s="305"/>
    </row>
    <row r="87" spans="1:3" s="96" customFormat="1" ht="12" customHeight="1" thickBot="1" x14ac:dyDescent="0.2">
      <c r="A87" s="441" t="s">
        <v>334</v>
      </c>
      <c r="B87" s="295" t="s">
        <v>475</v>
      </c>
      <c r="C87" s="464"/>
    </row>
    <row r="88" spans="1:3" s="96" customFormat="1" ht="12" customHeight="1" thickBot="1" x14ac:dyDescent="0.2">
      <c r="A88" s="441" t="s">
        <v>507</v>
      </c>
      <c r="B88" s="295" t="s">
        <v>335</v>
      </c>
      <c r="C88" s="464"/>
    </row>
    <row r="89" spans="1:3" s="96" customFormat="1" ht="12" customHeight="1" thickBot="1" x14ac:dyDescent="0.2">
      <c r="A89" s="441" t="s">
        <v>508</v>
      </c>
      <c r="B89" s="426" t="s">
        <v>478</v>
      </c>
      <c r="C89" s="306">
        <f>+C66+C70+C75+C78+C82+C88+C87</f>
        <v>280695000</v>
      </c>
    </row>
    <row r="90" spans="1:3" s="96" customFormat="1" ht="12" customHeight="1" thickBot="1" x14ac:dyDescent="0.2">
      <c r="A90" s="445" t="s">
        <v>509</v>
      </c>
      <c r="B90" s="427" t="s">
        <v>510</v>
      </c>
      <c r="C90" s="306">
        <f>+C65+C89</f>
        <v>1612839000</v>
      </c>
    </row>
    <row r="91" spans="1:3" s="97" customFormat="1" ht="15.2" customHeight="1" thickBot="1" x14ac:dyDescent="0.25">
      <c r="A91" s="239"/>
      <c r="B91" s="240"/>
      <c r="C91" s="365"/>
    </row>
    <row r="92" spans="1:3" s="68" customFormat="1" ht="16.5" customHeight="1" thickBot="1" x14ac:dyDescent="0.25">
      <c r="A92" s="243"/>
      <c r="B92" s="244" t="s">
        <v>57</v>
      </c>
      <c r="C92" s="367"/>
    </row>
    <row r="93" spans="1:3" s="98" customFormat="1" ht="12" customHeight="1" thickBot="1" x14ac:dyDescent="0.25">
      <c r="A93" s="412" t="s">
        <v>18</v>
      </c>
      <c r="B93" s="28" t="s">
        <v>514</v>
      </c>
      <c r="C93" s="299">
        <f>+C94+C95+C96+C97+C98+C111</f>
        <v>407456000</v>
      </c>
    </row>
    <row r="94" spans="1:3" ht="12" customHeight="1" x14ac:dyDescent="0.2">
      <c r="A94" s="446" t="s">
        <v>98</v>
      </c>
      <c r="B94" s="10" t="s">
        <v>49</v>
      </c>
      <c r="C94" s="301">
        <v>118041000</v>
      </c>
    </row>
    <row r="95" spans="1:3" ht="12" customHeight="1" x14ac:dyDescent="0.2">
      <c r="A95" s="439" t="s">
        <v>99</v>
      </c>
      <c r="B95" s="8" t="s">
        <v>183</v>
      </c>
      <c r="C95" s="302">
        <v>24218000</v>
      </c>
    </row>
    <row r="96" spans="1:3" ht="12" customHeight="1" x14ac:dyDescent="0.2">
      <c r="A96" s="439" t="s">
        <v>100</v>
      </c>
      <c r="B96" s="8" t="s">
        <v>140</v>
      </c>
      <c r="C96" s="304">
        <v>173458000</v>
      </c>
    </row>
    <row r="97" spans="1:3" ht="12" customHeight="1" x14ac:dyDescent="0.2">
      <c r="A97" s="439" t="s">
        <v>101</v>
      </c>
      <c r="B97" s="11" t="s">
        <v>184</v>
      </c>
      <c r="C97" s="304">
        <v>5355000</v>
      </c>
    </row>
    <row r="98" spans="1:3" ht="12" customHeight="1" x14ac:dyDescent="0.2">
      <c r="A98" s="439" t="s">
        <v>112</v>
      </c>
      <c r="B98" s="19" t="s">
        <v>185</v>
      </c>
      <c r="C98" s="304">
        <v>86384000</v>
      </c>
    </row>
    <row r="99" spans="1:3" ht="12" customHeight="1" x14ac:dyDescent="0.2">
      <c r="A99" s="439" t="s">
        <v>102</v>
      </c>
      <c r="B99" s="8" t="s">
        <v>511</v>
      </c>
      <c r="C99" s="304"/>
    </row>
    <row r="100" spans="1:3" ht="12" customHeight="1" x14ac:dyDescent="0.2">
      <c r="A100" s="439" t="s">
        <v>103</v>
      </c>
      <c r="B100" s="145" t="s">
        <v>441</v>
      </c>
      <c r="C100" s="304"/>
    </row>
    <row r="101" spans="1:3" ht="12" customHeight="1" x14ac:dyDescent="0.2">
      <c r="A101" s="439" t="s">
        <v>113</v>
      </c>
      <c r="B101" s="145" t="s">
        <v>440</v>
      </c>
      <c r="C101" s="304"/>
    </row>
    <row r="102" spans="1:3" ht="12" customHeight="1" x14ac:dyDescent="0.2">
      <c r="A102" s="439" t="s">
        <v>114</v>
      </c>
      <c r="B102" s="145" t="s">
        <v>351</v>
      </c>
      <c r="C102" s="304"/>
    </row>
    <row r="103" spans="1:3" ht="12" customHeight="1" x14ac:dyDescent="0.2">
      <c r="A103" s="439" t="s">
        <v>115</v>
      </c>
      <c r="B103" s="146" t="s">
        <v>352</v>
      </c>
      <c r="C103" s="304"/>
    </row>
    <row r="104" spans="1:3" ht="12" customHeight="1" x14ac:dyDescent="0.2">
      <c r="A104" s="439" t="s">
        <v>116</v>
      </c>
      <c r="B104" s="146" t="s">
        <v>353</v>
      </c>
      <c r="C104" s="304"/>
    </row>
    <row r="105" spans="1:3" ht="12" customHeight="1" x14ac:dyDescent="0.2">
      <c r="A105" s="439" t="s">
        <v>118</v>
      </c>
      <c r="B105" s="145" t="s">
        <v>354</v>
      </c>
      <c r="C105" s="304">
        <v>86384000</v>
      </c>
    </row>
    <row r="106" spans="1:3" ht="12" customHeight="1" x14ac:dyDescent="0.2">
      <c r="A106" s="439" t="s">
        <v>186</v>
      </c>
      <c r="B106" s="145" t="s">
        <v>355</v>
      </c>
      <c r="C106" s="304"/>
    </row>
    <row r="107" spans="1:3" ht="12" customHeight="1" x14ac:dyDescent="0.2">
      <c r="A107" s="439" t="s">
        <v>349</v>
      </c>
      <c r="B107" s="146" t="s">
        <v>356</v>
      </c>
      <c r="C107" s="304"/>
    </row>
    <row r="108" spans="1:3" ht="12" customHeight="1" x14ac:dyDescent="0.2">
      <c r="A108" s="447" t="s">
        <v>350</v>
      </c>
      <c r="B108" s="147" t="s">
        <v>357</v>
      </c>
      <c r="C108" s="304"/>
    </row>
    <row r="109" spans="1:3" ht="12" customHeight="1" x14ac:dyDescent="0.2">
      <c r="A109" s="439" t="s">
        <v>438</v>
      </c>
      <c r="B109" s="147" t="s">
        <v>358</v>
      </c>
      <c r="C109" s="304"/>
    </row>
    <row r="110" spans="1:3" ht="12" customHeight="1" x14ac:dyDescent="0.2">
      <c r="A110" s="439" t="s">
        <v>439</v>
      </c>
      <c r="B110" s="146" t="s">
        <v>359</v>
      </c>
      <c r="C110" s="302"/>
    </row>
    <row r="111" spans="1:3" ht="12" customHeight="1" x14ac:dyDescent="0.2">
      <c r="A111" s="439" t="s">
        <v>443</v>
      </c>
      <c r="B111" s="11" t="s">
        <v>50</v>
      </c>
      <c r="C111" s="302"/>
    </row>
    <row r="112" spans="1:3" ht="12" customHeight="1" x14ac:dyDescent="0.2">
      <c r="A112" s="440" t="s">
        <v>444</v>
      </c>
      <c r="B112" s="8" t="s">
        <v>512</v>
      </c>
      <c r="C112" s="304"/>
    </row>
    <row r="113" spans="1:3" ht="12" customHeight="1" thickBot="1" x14ac:dyDescent="0.25">
      <c r="A113" s="448" t="s">
        <v>445</v>
      </c>
      <c r="B113" s="148" t="s">
        <v>513</v>
      </c>
      <c r="C113" s="308"/>
    </row>
    <row r="114" spans="1:3" ht="12" customHeight="1" thickBot="1" x14ac:dyDescent="0.25">
      <c r="A114" s="32" t="s">
        <v>19</v>
      </c>
      <c r="B114" s="27" t="s">
        <v>360</v>
      </c>
      <c r="C114" s="300">
        <f>+C115+C117+C119</f>
        <v>944099000</v>
      </c>
    </row>
    <row r="115" spans="1:3" ht="12" customHeight="1" x14ac:dyDescent="0.2">
      <c r="A115" s="438" t="s">
        <v>104</v>
      </c>
      <c r="B115" s="8" t="s">
        <v>230</v>
      </c>
      <c r="C115" s="303">
        <v>750439000</v>
      </c>
    </row>
    <row r="116" spans="1:3" ht="12" customHeight="1" x14ac:dyDescent="0.2">
      <c r="A116" s="438" t="s">
        <v>105</v>
      </c>
      <c r="B116" s="12" t="s">
        <v>364</v>
      </c>
      <c r="C116" s="303"/>
    </row>
    <row r="117" spans="1:3" ht="12" customHeight="1" x14ac:dyDescent="0.2">
      <c r="A117" s="438" t="s">
        <v>106</v>
      </c>
      <c r="B117" s="12" t="s">
        <v>187</v>
      </c>
      <c r="C117" s="302">
        <v>193660000</v>
      </c>
    </row>
    <row r="118" spans="1:3" ht="12" customHeight="1" x14ac:dyDescent="0.2">
      <c r="A118" s="438" t="s">
        <v>107</v>
      </c>
      <c r="B118" s="12" t="s">
        <v>365</v>
      </c>
      <c r="C118" s="267"/>
    </row>
    <row r="119" spans="1:3" ht="12" customHeight="1" x14ac:dyDescent="0.2">
      <c r="A119" s="438" t="s">
        <v>108</v>
      </c>
      <c r="B119" s="297" t="s">
        <v>232</v>
      </c>
      <c r="C119" s="267"/>
    </row>
    <row r="120" spans="1:3" ht="12" customHeight="1" x14ac:dyDescent="0.2">
      <c r="A120" s="438" t="s">
        <v>117</v>
      </c>
      <c r="B120" s="296" t="s">
        <v>428</v>
      </c>
      <c r="C120" s="267"/>
    </row>
    <row r="121" spans="1:3" ht="12" customHeight="1" x14ac:dyDescent="0.2">
      <c r="A121" s="438" t="s">
        <v>119</v>
      </c>
      <c r="B121" s="415" t="s">
        <v>370</v>
      </c>
      <c r="C121" s="267"/>
    </row>
    <row r="122" spans="1:3" ht="12" customHeight="1" x14ac:dyDescent="0.2">
      <c r="A122" s="438" t="s">
        <v>188</v>
      </c>
      <c r="B122" s="146" t="s">
        <v>353</v>
      </c>
      <c r="C122" s="267"/>
    </row>
    <row r="123" spans="1:3" ht="12" customHeight="1" x14ac:dyDescent="0.2">
      <c r="A123" s="438" t="s">
        <v>189</v>
      </c>
      <c r="B123" s="146" t="s">
        <v>369</v>
      </c>
      <c r="C123" s="267"/>
    </row>
    <row r="124" spans="1:3" ht="12" customHeight="1" x14ac:dyDescent="0.2">
      <c r="A124" s="438" t="s">
        <v>190</v>
      </c>
      <c r="B124" s="146" t="s">
        <v>368</v>
      </c>
      <c r="C124" s="267"/>
    </row>
    <row r="125" spans="1:3" ht="12" customHeight="1" x14ac:dyDescent="0.2">
      <c r="A125" s="438" t="s">
        <v>361</v>
      </c>
      <c r="B125" s="146" t="s">
        <v>356</v>
      </c>
      <c r="C125" s="267"/>
    </row>
    <row r="126" spans="1:3" ht="12" customHeight="1" x14ac:dyDescent="0.2">
      <c r="A126" s="438" t="s">
        <v>362</v>
      </c>
      <c r="B126" s="146" t="s">
        <v>367</v>
      </c>
      <c r="C126" s="267"/>
    </row>
    <row r="127" spans="1:3" ht="12" customHeight="1" thickBot="1" x14ac:dyDescent="0.25">
      <c r="A127" s="447" t="s">
        <v>363</v>
      </c>
      <c r="B127" s="146" t="s">
        <v>366</v>
      </c>
      <c r="C127" s="269"/>
    </row>
    <row r="128" spans="1:3" ht="12" customHeight="1" thickBot="1" x14ac:dyDescent="0.25">
      <c r="A128" s="32" t="s">
        <v>20</v>
      </c>
      <c r="B128" s="127" t="s">
        <v>448</v>
      </c>
      <c r="C128" s="300">
        <f>+C93+C114</f>
        <v>1351555000</v>
      </c>
    </row>
    <row r="129" spans="1:11" ht="12" customHeight="1" thickBot="1" x14ac:dyDescent="0.25">
      <c r="A129" s="32" t="s">
        <v>21</v>
      </c>
      <c r="B129" s="127" t="s">
        <v>449</v>
      </c>
      <c r="C129" s="300">
        <f>+C130+C131+C132</f>
        <v>0</v>
      </c>
    </row>
    <row r="130" spans="1:11" s="98" customFormat="1" ht="12" customHeight="1" x14ac:dyDescent="0.2">
      <c r="A130" s="438" t="s">
        <v>268</v>
      </c>
      <c r="B130" s="9" t="s">
        <v>517</v>
      </c>
      <c r="C130" s="267"/>
    </row>
    <row r="131" spans="1:11" ht="12" customHeight="1" x14ac:dyDescent="0.2">
      <c r="A131" s="438" t="s">
        <v>269</v>
      </c>
      <c r="B131" s="9" t="s">
        <v>457</v>
      </c>
      <c r="C131" s="267"/>
    </row>
    <row r="132" spans="1:11" ht="12" customHeight="1" thickBot="1" x14ac:dyDescent="0.25">
      <c r="A132" s="447" t="s">
        <v>270</v>
      </c>
      <c r="B132" s="7" t="s">
        <v>516</v>
      </c>
      <c r="C132" s="267"/>
    </row>
    <row r="133" spans="1:11" ht="12" customHeight="1" thickBot="1" x14ac:dyDescent="0.25">
      <c r="A133" s="32" t="s">
        <v>22</v>
      </c>
      <c r="B133" s="127" t="s">
        <v>450</v>
      </c>
      <c r="C133" s="300">
        <f>+C134+C135+C136+C137+C138+C139</f>
        <v>0</v>
      </c>
    </row>
    <row r="134" spans="1:11" ht="12" customHeight="1" x14ac:dyDescent="0.2">
      <c r="A134" s="438" t="s">
        <v>91</v>
      </c>
      <c r="B134" s="9" t="s">
        <v>459</v>
      </c>
      <c r="C134" s="267"/>
    </row>
    <row r="135" spans="1:11" ht="12" customHeight="1" x14ac:dyDescent="0.2">
      <c r="A135" s="438" t="s">
        <v>92</v>
      </c>
      <c r="B135" s="9" t="s">
        <v>451</v>
      </c>
      <c r="C135" s="267"/>
    </row>
    <row r="136" spans="1:11" ht="12" customHeight="1" x14ac:dyDescent="0.2">
      <c r="A136" s="438" t="s">
        <v>93</v>
      </c>
      <c r="B136" s="9" t="s">
        <v>452</v>
      </c>
      <c r="C136" s="267"/>
    </row>
    <row r="137" spans="1:11" ht="12" customHeight="1" x14ac:dyDescent="0.2">
      <c r="A137" s="438" t="s">
        <v>175</v>
      </c>
      <c r="B137" s="9" t="s">
        <v>515</v>
      </c>
      <c r="C137" s="267"/>
    </row>
    <row r="138" spans="1:11" ht="12" customHeight="1" x14ac:dyDescent="0.2">
      <c r="A138" s="438" t="s">
        <v>176</v>
      </c>
      <c r="B138" s="9" t="s">
        <v>454</v>
      </c>
      <c r="C138" s="267"/>
    </row>
    <row r="139" spans="1:11" s="98" customFormat="1" ht="12" customHeight="1" thickBot="1" x14ac:dyDescent="0.25">
      <c r="A139" s="447" t="s">
        <v>177</v>
      </c>
      <c r="B139" s="7" t="s">
        <v>455</v>
      </c>
      <c r="C139" s="267"/>
    </row>
    <row r="140" spans="1:11" ht="12" customHeight="1" thickBot="1" x14ac:dyDescent="0.25">
      <c r="A140" s="32" t="s">
        <v>23</v>
      </c>
      <c r="B140" s="127" t="s">
        <v>541</v>
      </c>
      <c r="C140" s="306">
        <f>+C141+C142+C144+C145+C143</f>
        <v>261284000</v>
      </c>
      <c r="K140" s="250"/>
    </row>
    <row r="141" spans="1:11" x14ac:dyDescent="0.2">
      <c r="A141" s="438" t="s">
        <v>94</v>
      </c>
      <c r="B141" s="9" t="s">
        <v>371</v>
      </c>
      <c r="C141" s="267"/>
    </row>
    <row r="142" spans="1:11" ht="12" customHeight="1" x14ac:dyDescent="0.2">
      <c r="A142" s="438" t="s">
        <v>95</v>
      </c>
      <c r="B142" s="9" t="s">
        <v>372</v>
      </c>
      <c r="C142" s="267"/>
    </row>
    <row r="143" spans="1:11" ht="12" customHeight="1" x14ac:dyDescent="0.2">
      <c r="A143" s="438" t="s">
        <v>288</v>
      </c>
      <c r="B143" s="9" t="s">
        <v>540</v>
      </c>
      <c r="C143" s="267">
        <v>261284000</v>
      </c>
    </row>
    <row r="144" spans="1:11" s="98" customFormat="1" ht="12" customHeight="1" x14ac:dyDescent="0.2">
      <c r="A144" s="438" t="s">
        <v>289</v>
      </c>
      <c r="B144" s="9" t="s">
        <v>464</v>
      </c>
      <c r="C144" s="267"/>
    </row>
    <row r="145" spans="1:3" s="98" customFormat="1" ht="12" customHeight="1" thickBot="1" x14ac:dyDescent="0.25">
      <c r="A145" s="447" t="s">
        <v>290</v>
      </c>
      <c r="B145" s="7" t="s">
        <v>390</v>
      </c>
      <c r="C145" s="267"/>
    </row>
    <row r="146" spans="1:3" s="98" customFormat="1" ht="12" customHeight="1" thickBot="1" x14ac:dyDescent="0.25">
      <c r="A146" s="32" t="s">
        <v>24</v>
      </c>
      <c r="B146" s="127" t="s">
        <v>465</v>
      </c>
      <c r="C146" s="309">
        <f>+C147+C148+C149+C150+C151</f>
        <v>0</v>
      </c>
    </row>
    <row r="147" spans="1:3" s="98" customFormat="1" ht="12" customHeight="1" x14ac:dyDescent="0.2">
      <c r="A147" s="438" t="s">
        <v>96</v>
      </c>
      <c r="B147" s="9" t="s">
        <v>460</v>
      </c>
      <c r="C147" s="267"/>
    </row>
    <row r="148" spans="1:3" s="98" customFormat="1" ht="12" customHeight="1" x14ac:dyDescent="0.2">
      <c r="A148" s="438" t="s">
        <v>97</v>
      </c>
      <c r="B148" s="9" t="s">
        <v>467</v>
      </c>
      <c r="C148" s="267"/>
    </row>
    <row r="149" spans="1:3" s="98" customFormat="1" ht="12" customHeight="1" x14ac:dyDescent="0.2">
      <c r="A149" s="438" t="s">
        <v>300</v>
      </c>
      <c r="B149" s="9" t="s">
        <v>462</v>
      </c>
      <c r="C149" s="267"/>
    </row>
    <row r="150" spans="1:3" s="98" customFormat="1" ht="12" customHeight="1" x14ac:dyDescent="0.2">
      <c r="A150" s="438" t="s">
        <v>301</v>
      </c>
      <c r="B150" s="9" t="s">
        <v>518</v>
      </c>
      <c r="C150" s="267"/>
    </row>
    <row r="151" spans="1:3" ht="12.75" customHeight="1" thickBot="1" x14ac:dyDescent="0.25">
      <c r="A151" s="447" t="s">
        <v>466</v>
      </c>
      <c r="B151" s="7" t="s">
        <v>469</v>
      </c>
      <c r="C151" s="269"/>
    </row>
    <row r="152" spans="1:3" ht="12.75" customHeight="1" thickBot="1" x14ac:dyDescent="0.25">
      <c r="A152" s="493" t="s">
        <v>25</v>
      </c>
      <c r="B152" s="127" t="s">
        <v>470</v>
      </c>
      <c r="C152" s="309"/>
    </row>
    <row r="153" spans="1:3" ht="12.75" customHeight="1" thickBot="1" x14ac:dyDescent="0.25">
      <c r="A153" s="493" t="s">
        <v>26</v>
      </c>
      <c r="B153" s="127" t="s">
        <v>471</v>
      </c>
      <c r="C153" s="309"/>
    </row>
    <row r="154" spans="1:3" ht="12" customHeight="1" thickBot="1" x14ac:dyDescent="0.25">
      <c r="A154" s="32" t="s">
        <v>27</v>
      </c>
      <c r="B154" s="127" t="s">
        <v>473</v>
      </c>
      <c r="C154" s="429">
        <f>+C129+C133+C140+C146+C152+C153</f>
        <v>261284000</v>
      </c>
    </row>
    <row r="155" spans="1:3" ht="15.2" customHeight="1" thickBot="1" x14ac:dyDescent="0.25">
      <c r="A155" s="449" t="s">
        <v>28</v>
      </c>
      <c r="B155" s="383" t="s">
        <v>472</v>
      </c>
      <c r="C155" s="429">
        <f>+C128+C154</f>
        <v>1612839000</v>
      </c>
    </row>
    <row r="156" spans="1:3" ht="13.5" thickBot="1" x14ac:dyDescent="0.25">
      <c r="A156" s="391"/>
      <c r="B156" s="392"/>
      <c r="C156" s="630">
        <f>C90-C155</f>
        <v>0</v>
      </c>
    </row>
    <row r="157" spans="1:3" ht="15.2" customHeight="1" thickBot="1" x14ac:dyDescent="0.25">
      <c r="A157" s="248" t="s">
        <v>519</v>
      </c>
      <c r="B157" s="249"/>
      <c r="C157" s="124">
        <v>3</v>
      </c>
    </row>
    <row r="158" spans="1:3" ht="14.45" customHeight="1" thickBot="1" x14ac:dyDescent="0.25">
      <c r="A158" s="248" t="s">
        <v>206</v>
      </c>
      <c r="B158" s="249"/>
      <c r="C158" s="124">
        <v>146</v>
      </c>
    </row>
    <row r="159" spans="1:3" x14ac:dyDescent="0.2">
      <c r="A159" s="627"/>
      <c r="B159" s="628"/>
      <c r="C159" s="685"/>
    </row>
    <row r="160" spans="1:3" x14ac:dyDescent="0.2">
      <c r="A160" s="627"/>
      <c r="B160" s="628"/>
    </row>
    <row r="161" spans="1:3" x14ac:dyDescent="0.2">
      <c r="A161" s="627"/>
      <c r="B161" s="628"/>
      <c r="C161" s="629"/>
    </row>
    <row r="162" spans="1:3" x14ac:dyDescent="0.2">
      <c r="A162" s="627"/>
      <c r="B162" s="628"/>
      <c r="C162" s="629"/>
    </row>
    <row r="163" spans="1:3" x14ac:dyDescent="0.2">
      <c r="A163" s="627"/>
      <c r="B163" s="628"/>
      <c r="C163" s="629"/>
    </row>
    <row r="164" spans="1:3" x14ac:dyDescent="0.2">
      <c r="A164" s="627"/>
      <c r="B164" s="628"/>
      <c r="C164" s="629"/>
    </row>
    <row r="165" spans="1:3" x14ac:dyDescent="0.2">
      <c r="A165" s="627"/>
      <c r="B165" s="628"/>
      <c r="C165" s="629"/>
    </row>
    <row r="166" spans="1:3" x14ac:dyDescent="0.2">
      <c r="A166" s="627"/>
      <c r="B166" s="628"/>
      <c r="C166" s="629"/>
    </row>
    <row r="167" spans="1:3" x14ac:dyDescent="0.2">
      <c r="A167" s="627"/>
      <c r="B167" s="628"/>
      <c r="C167" s="629"/>
    </row>
    <row r="168" spans="1:3" x14ac:dyDescent="0.2">
      <c r="A168" s="627"/>
      <c r="B168" s="628"/>
      <c r="C168" s="629"/>
    </row>
    <row r="169" spans="1:3" x14ac:dyDescent="0.2">
      <c r="A169" s="627"/>
      <c r="B169" s="628"/>
      <c r="C169" s="629"/>
    </row>
    <row r="170" spans="1:3" x14ac:dyDescent="0.2">
      <c r="A170" s="627"/>
      <c r="B170" s="628"/>
      <c r="C170" s="629"/>
    </row>
    <row r="171" spans="1:3" x14ac:dyDescent="0.2">
      <c r="A171" s="627"/>
      <c r="B171" s="628"/>
      <c r="C171" s="629"/>
    </row>
    <row r="172" spans="1:3" x14ac:dyDescent="0.2">
      <c r="A172" s="627"/>
      <c r="B172" s="628"/>
      <c r="C172" s="629"/>
    </row>
    <row r="173" spans="1:3" x14ac:dyDescent="0.2">
      <c r="A173" s="627"/>
      <c r="B173" s="628"/>
      <c r="C173" s="629"/>
    </row>
    <row r="174" spans="1:3" x14ac:dyDescent="0.2">
      <c r="A174" s="627"/>
      <c r="B174" s="628"/>
      <c r="C174" s="629"/>
    </row>
    <row r="175" spans="1:3" x14ac:dyDescent="0.2">
      <c r="A175" s="627"/>
      <c r="B175" s="628"/>
      <c r="C175" s="629"/>
    </row>
    <row r="176" spans="1:3" x14ac:dyDescent="0.2">
      <c r="A176" s="627"/>
      <c r="B176" s="628"/>
      <c r="C176" s="629"/>
    </row>
    <row r="177" spans="1:3" x14ac:dyDescent="0.2">
      <c r="A177" s="627"/>
      <c r="B177" s="628"/>
      <c r="C177" s="629"/>
    </row>
    <row r="178" spans="1:3" x14ac:dyDescent="0.2">
      <c r="A178" s="627"/>
      <c r="B178" s="628"/>
      <c r="C178" s="629"/>
    </row>
    <row r="179" spans="1:3" x14ac:dyDescent="0.2">
      <c r="A179" s="627"/>
      <c r="B179" s="628"/>
      <c r="C179" s="629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8"/>
  <sheetViews>
    <sheetView zoomScale="120" zoomScaleNormal="120" zoomScaleSheetLayoutView="85" workbookViewId="0">
      <selection activeCell="C1" sqref="C1"/>
    </sheetView>
  </sheetViews>
  <sheetFormatPr defaultRowHeight="12.75" x14ac:dyDescent="0.2"/>
  <cols>
    <col min="1" max="1" width="19.5" style="393" customWidth="1"/>
    <col min="2" max="2" width="72" style="394" customWidth="1"/>
    <col min="3" max="3" width="25" style="395" customWidth="1"/>
    <col min="4" max="16384" width="9.33203125" style="3"/>
  </cols>
  <sheetData>
    <row r="1" spans="1:3" s="2" customFormat="1" ht="16.5" customHeight="1" thickBot="1" x14ac:dyDescent="0.25">
      <c r="A1" s="608"/>
      <c r="B1" s="609"/>
      <c r="C1" s="603" t="s">
        <v>750</v>
      </c>
    </row>
    <row r="2" spans="1:3" s="94" customFormat="1" ht="21.2" customHeight="1" x14ac:dyDescent="0.2">
      <c r="A2" s="610" t="s">
        <v>61</v>
      </c>
      <c r="B2" s="611" t="str">
        <f>CONCATENATE(ALAPADATOK!A3)</f>
        <v>GÖNC VÁROS ÖNKORMÁNYZATA</v>
      </c>
      <c r="C2" s="612" t="s">
        <v>54</v>
      </c>
    </row>
    <row r="3" spans="1:3" s="94" customFormat="1" ht="16.5" thickBot="1" x14ac:dyDescent="0.25">
      <c r="A3" s="613" t="s">
        <v>203</v>
      </c>
      <c r="B3" s="614" t="s">
        <v>429</v>
      </c>
      <c r="C3" s="615" t="s">
        <v>59</v>
      </c>
    </row>
    <row r="4" spans="1:3" s="95" customFormat="1" ht="15.95" customHeight="1" thickBot="1" x14ac:dyDescent="0.3">
      <c r="A4" s="616"/>
      <c r="B4" s="616"/>
      <c r="C4" s="617" t="str">
        <f>'KV_9.1.sz.mell'!C4</f>
        <v>Forintban!</v>
      </c>
    </row>
    <row r="5" spans="1:3" ht="13.5" thickBot="1" x14ac:dyDescent="0.25">
      <c r="A5" s="618" t="s">
        <v>205</v>
      </c>
      <c r="B5" s="619" t="s">
        <v>563</v>
      </c>
      <c r="C5" s="620" t="s">
        <v>55</v>
      </c>
    </row>
    <row r="6" spans="1:3" s="68" customFormat="1" ht="12.95" customHeight="1" thickBot="1" x14ac:dyDescent="0.25">
      <c r="A6" s="621"/>
      <c r="B6" s="622" t="s">
        <v>493</v>
      </c>
      <c r="C6" s="623" t="s">
        <v>494</v>
      </c>
    </row>
    <row r="7" spans="1:3" s="68" customFormat="1" ht="15.95" customHeight="1" thickBot="1" x14ac:dyDescent="0.25">
      <c r="A7" s="233"/>
      <c r="B7" s="234" t="s">
        <v>56</v>
      </c>
      <c r="C7" s="360"/>
    </row>
    <row r="8" spans="1:3" s="68" customFormat="1" ht="12" customHeight="1" thickBot="1" x14ac:dyDescent="0.25">
      <c r="A8" s="32" t="s">
        <v>18</v>
      </c>
      <c r="B8" s="21" t="s">
        <v>252</v>
      </c>
      <c r="C8" s="300">
        <f>+C9+C10+C11+C12+C13+C14</f>
        <v>466229000</v>
      </c>
    </row>
    <row r="9" spans="1:3" s="96" customFormat="1" ht="12" customHeight="1" x14ac:dyDescent="0.2">
      <c r="A9" s="438" t="s">
        <v>98</v>
      </c>
      <c r="B9" s="419" t="s">
        <v>253</v>
      </c>
      <c r="C9" s="303">
        <v>128653452</v>
      </c>
    </row>
    <row r="10" spans="1:3" s="97" customFormat="1" ht="12" customHeight="1" x14ac:dyDescent="0.2">
      <c r="A10" s="439" t="s">
        <v>99</v>
      </c>
      <c r="B10" s="420" t="s">
        <v>254</v>
      </c>
      <c r="C10" s="302">
        <v>46260100</v>
      </c>
    </row>
    <row r="11" spans="1:3" s="97" customFormat="1" ht="12" customHeight="1" x14ac:dyDescent="0.2">
      <c r="A11" s="439" t="s">
        <v>100</v>
      </c>
      <c r="B11" s="420" t="s">
        <v>550</v>
      </c>
      <c r="C11" s="302">
        <v>153584946</v>
      </c>
    </row>
    <row r="12" spans="1:3" s="97" customFormat="1" ht="12" customHeight="1" x14ac:dyDescent="0.2">
      <c r="A12" s="439" t="s">
        <v>101</v>
      </c>
      <c r="B12" s="420" t="s">
        <v>256</v>
      </c>
      <c r="C12" s="302">
        <v>2476870</v>
      </c>
    </row>
    <row r="13" spans="1:3" s="97" customFormat="1" ht="12" customHeight="1" x14ac:dyDescent="0.2">
      <c r="A13" s="439" t="s">
        <v>148</v>
      </c>
      <c r="B13" s="420" t="s">
        <v>506</v>
      </c>
      <c r="C13" s="302">
        <v>135253632</v>
      </c>
    </row>
    <row r="14" spans="1:3" s="96" customFormat="1" ht="12" customHeight="1" thickBot="1" x14ac:dyDescent="0.25">
      <c r="A14" s="440" t="s">
        <v>102</v>
      </c>
      <c r="B14" s="421" t="s">
        <v>433</v>
      </c>
      <c r="C14" s="302"/>
    </row>
    <row r="15" spans="1:3" s="96" customFormat="1" ht="12" customHeight="1" thickBot="1" x14ac:dyDescent="0.25">
      <c r="A15" s="32" t="s">
        <v>19</v>
      </c>
      <c r="B15" s="295" t="s">
        <v>257</v>
      </c>
      <c r="C15" s="300">
        <f>+C16+C17+C18+C19+C20</f>
        <v>172064000</v>
      </c>
    </row>
    <row r="16" spans="1:3" s="96" customFormat="1" ht="12" customHeight="1" x14ac:dyDescent="0.2">
      <c r="A16" s="438" t="s">
        <v>104</v>
      </c>
      <c r="B16" s="419" t="s">
        <v>258</v>
      </c>
      <c r="C16" s="303"/>
    </row>
    <row r="17" spans="1:3" s="96" customFormat="1" ht="12" customHeight="1" x14ac:dyDescent="0.2">
      <c r="A17" s="439" t="s">
        <v>105</v>
      </c>
      <c r="B17" s="420" t="s">
        <v>259</v>
      </c>
      <c r="C17" s="302"/>
    </row>
    <row r="18" spans="1:3" s="96" customFormat="1" ht="12" customHeight="1" x14ac:dyDescent="0.2">
      <c r="A18" s="439" t="s">
        <v>106</v>
      </c>
      <c r="B18" s="420" t="s">
        <v>422</v>
      </c>
      <c r="C18" s="302"/>
    </row>
    <row r="19" spans="1:3" s="96" customFormat="1" ht="12" customHeight="1" x14ac:dyDescent="0.2">
      <c r="A19" s="439" t="s">
        <v>107</v>
      </c>
      <c r="B19" s="420" t="s">
        <v>423</v>
      </c>
      <c r="C19" s="302"/>
    </row>
    <row r="20" spans="1:3" s="96" customFormat="1" ht="12" customHeight="1" x14ac:dyDescent="0.2">
      <c r="A20" s="439" t="s">
        <v>108</v>
      </c>
      <c r="B20" s="420" t="s">
        <v>260</v>
      </c>
      <c r="C20" s="302">
        <v>172064000</v>
      </c>
    </row>
    <row r="21" spans="1:3" s="97" customFormat="1" ht="12" customHeight="1" thickBot="1" x14ac:dyDescent="0.25">
      <c r="A21" s="440" t="s">
        <v>117</v>
      </c>
      <c r="B21" s="421" t="s">
        <v>261</v>
      </c>
      <c r="C21" s="304"/>
    </row>
    <row r="22" spans="1:3" s="97" customFormat="1" ht="12" customHeight="1" thickBot="1" x14ac:dyDescent="0.25">
      <c r="A22" s="32" t="s">
        <v>20</v>
      </c>
      <c r="B22" s="21" t="s">
        <v>262</v>
      </c>
      <c r="C22" s="300">
        <f>+C23+C24+C25+C26+C27</f>
        <v>637776000</v>
      </c>
    </row>
    <row r="23" spans="1:3" s="97" customFormat="1" ht="12" customHeight="1" x14ac:dyDescent="0.2">
      <c r="A23" s="438" t="s">
        <v>87</v>
      </c>
      <c r="B23" s="419" t="s">
        <v>263</v>
      </c>
      <c r="C23" s="303"/>
    </row>
    <row r="24" spans="1:3" s="96" customFormat="1" ht="12" customHeight="1" x14ac:dyDescent="0.2">
      <c r="A24" s="439" t="s">
        <v>88</v>
      </c>
      <c r="B24" s="420" t="s">
        <v>264</v>
      </c>
      <c r="C24" s="302"/>
    </row>
    <row r="25" spans="1:3" s="97" customFormat="1" ht="12" customHeight="1" x14ac:dyDescent="0.2">
      <c r="A25" s="439" t="s">
        <v>89</v>
      </c>
      <c r="B25" s="420" t="s">
        <v>424</v>
      </c>
      <c r="C25" s="302"/>
    </row>
    <row r="26" spans="1:3" s="97" customFormat="1" ht="12" customHeight="1" x14ac:dyDescent="0.2">
      <c r="A26" s="439" t="s">
        <v>90</v>
      </c>
      <c r="B26" s="420" t="s">
        <v>425</v>
      </c>
      <c r="C26" s="302">
        <v>637776000</v>
      </c>
    </row>
    <row r="27" spans="1:3" s="97" customFormat="1" ht="12" customHeight="1" x14ac:dyDescent="0.2">
      <c r="A27" s="439" t="s">
        <v>171</v>
      </c>
      <c r="B27" s="420" t="s">
        <v>265</v>
      </c>
      <c r="C27" s="302"/>
    </row>
    <row r="28" spans="1:3" s="97" customFormat="1" ht="12" customHeight="1" thickBot="1" x14ac:dyDescent="0.25">
      <c r="A28" s="440" t="s">
        <v>172</v>
      </c>
      <c r="B28" s="421" t="s">
        <v>266</v>
      </c>
      <c r="C28" s="304"/>
    </row>
    <row r="29" spans="1:3" s="97" customFormat="1" ht="12" customHeight="1" thickBot="1" x14ac:dyDescent="0.25">
      <c r="A29" s="32" t="s">
        <v>173</v>
      </c>
      <c r="B29" s="21" t="s">
        <v>560</v>
      </c>
      <c r="C29" s="306">
        <f>SUM(C30:C36)</f>
        <v>40100000</v>
      </c>
    </row>
    <row r="30" spans="1:3" s="97" customFormat="1" ht="12" customHeight="1" x14ac:dyDescent="0.2">
      <c r="A30" s="438" t="s">
        <v>268</v>
      </c>
      <c r="B30" s="419" t="s">
        <v>555</v>
      </c>
      <c r="C30" s="303">
        <v>8000000</v>
      </c>
    </row>
    <row r="31" spans="1:3" s="97" customFormat="1" ht="12" customHeight="1" x14ac:dyDescent="0.2">
      <c r="A31" s="439" t="s">
        <v>269</v>
      </c>
      <c r="B31" s="420" t="s">
        <v>556</v>
      </c>
      <c r="C31" s="302">
        <v>100000</v>
      </c>
    </row>
    <row r="32" spans="1:3" s="97" customFormat="1" ht="12" customHeight="1" x14ac:dyDescent="0.2">
      <c r="A32" s="439" t="s">
        <v>270</v>
      </c>
      <c r="B32" s="420" t="s">
        <v>557</v>
      </c>
      <c r="C32" s="302">
        <v>28000000</v>
      </c>
    </row>
    <row r="33" spans="1:3" s="97" customFormat="1" ht="12" customHeight="1" x14ac:dyDescent="0.2">
      <c r="A33" s="439" t="s">
        <v>271</v>
      </c>
      <c r="B33" s="420" t="s">
        <v>558</v>
      </c>
      <c r="C33" s="302"/>
    </row>
    <row r="34" spans="1:3" s="97" customFormat="1" ht="12" customHeight="1" x14ac:dyDescent="0.2">
      <c r="A34" s="439" t="s">
        <v>552</v>
      </c>
      <c r="B34" s="420" t="s">
        <v>272</v>
      </c>
      <c r="C34" s="302">
        <v>4000000</v>
      </c>
    </row>
    <row r="35" spans="1:3" s="97" customFormat="1" ht="12" customHeight="1" x14ac:dyDescent="0.2">
      <c r="A35" s="439" t="s">
        <v>553</v>
      </c>
      <c r="B35" s="420" t="s">
        <v>681</v>
      </c>
      <c r="C35" s="302"/>
    </row>
    <row r="36" spans="1:3" s="97" customFormat="1" ht="12" customHeight="1" thickBot="1" x14ac:dyDescent="0.25">
      <c r="A36" s="440" t="s">
        <v>554</v>
      </c>
      <c r="B36" s="518" t="s">
        <v>274</v>
      </c>
      <c r="C36" s="304"/>
    </row>
    <row r="37" spans="1:3" s="97" customFormat="1" ht="12" customHeight="1" thickBot="1" x14ac:dyDescent="0.25">
      <c r="A37" s="32" t="s">
        <v>22</v>
      </c>
      <c r="B37" s="21" t="s">
        <v>434</v>
      </c>
      <c r="C37" s="300">
        <f>SUM(C38:C48)</f>
        <v>15975000</v>
      </c>
    </row>
    <row r="38" spans="1:3" s="97" customFormat="1" ht="12" customHeight="1" x14ac:dyDescent="0.2">
      <c r="A38" s="438" t="s">
        <v>91</v>
      </c>
      <c r="B38" s="419" t="s">
        <v>277</v>
      </c>
      <c r="C38" s="303"/>
    </row>
    <row r="39" spans="1:3" s="97" customFormat="1" ht="12" customHeight="1" x14ac:dyDescent="0.2">
      <c r="A39" s="439" t="s">
        <v>92</v>
      </c>
      <c r="B39" s="420" t="s">
        <v>278</v>
      </c>
      <c r="C39" s="302">
        <v>8215000</v>
      </c>
    </row>
    <row r="40" spans="1:3" s="97" customFormat="1" ht="12" customHeight="1" x14ac:dyDescent="0.2">
      <c r="A40" s="439" t="s">
        <v>93</v>
      </c>
      <c r="B40" s="420" t="s">
        <v>279</v>
      </c>
      <c r="C40" s="302"/>
    </row>
    <row r="41" spans="1:3" s="97" customFormat="1" ht="12" customHeight="1" x14ac:dyDescent="0.2">
      <c r="A41" s="439" t="s">
        <v>175</v>
      </c>
      <c r="B41" s="420" t="s">
        <v>280</v>
      </c>
      <c r="C41" s="302"/>
    </row>
    <row r="42" spans="1:3" s="97" customFormat="1" ht="12" customHeight="1" x14ac:dyDescent="0.2">
      <c r="A42" s="439" t="s">
        <v>176</v>
      </c>
      <c r="B42" s="420" t="s">
        <v>281</v>
      </c>
      <c r="C42" s="302">
        <v>5085000</v>
      </c>
    </row>
    <row r="43" spans="1:3" s="97" customFormat="1" ht="12" customHeight="1" x14ac:dyDescent="0.2">
      <c r="A43" s="439" t="s">
        <v>177</v>
      </c>
      <c r="B43" s="420" t="s">
        <v>282</v>
      </c>
      <c r="C43" s="302">
        <v>2675000</v>
      </c>
    </row>
    <row r="44" spans="1:3" s="97" customFormat="1" ht="12" customHeight="1" x14ac:dyDescent="0.2">
      <c r="A44" s="439" t="s">
        <v>178</v>
      </c>
      <c r="B44" s="420" t="s">
        <v>283</v>
      </c>
      <c r="C44" s="302"/>
    </row>
    <row r="45" spans="1:3" s="97" customFormat="1" ht="12" customHeight="1" x14ac:dyDescent="0.2">
      <c r="A45" s="439" t="s">
        <v>179</v>
      </c>
      <c r="B45" s="420" t="s">
        <v>559</v>
      </c>
      <c r="C45" s="302"/>
    </row>
    <row r="46" spans="1:3" s="97" customFormat="1" ht="12" customHeight="1" x14ac:dyDescent="0.2">
      <c r="A46" s="439" t="s">
        <v>275</v>
      </c>
      <c r="B46" s="420" t="s">
        <v>285</v>
      </c>
      <c r="C46" s="305"/>
    </row>
    <row r="47" spans="1:3" s="97" customFormat="1" ht="12" customHeight="1" x14ac:dyDescent="0.2">
      <c r="A47" s="440" t="s">
        <v>276</v>
      </c>
      <c r="B47" s="421" t="s">
        <v>436</v>
      </c>
      <c r="C47" s="406"/>
    </row>
    <row r="48" spans="1:3" s="97" customFormat="1" ht="12" customHeight="1" thickBot="1" x14ac:dyDescent="0.25">
      <c r="A48" s="440" t="s">
        <v>435</v>
      </c>
      <c r="B48" s="421" t="s">
        <v>286</v>
      </c>
      <c r="C48" s="406"/>
    </row>
    <row r="49" spans="1:3" s="97" customFormat="1" ht="12" customHeight="1" thickBot="1" x14ac:dyDescent="0.25">
      <c r="A49" s="32" t="s">
        <v>23</v>
      </c>
      <c r="B49" s="21" t="s">
        <v>287</v>
      </c>
      <c r="C49" s="300">
        <f>SUM(C50:C54)</f>
        <v>0</v>
      </c>
    </row>
    <row r="50" spans="1:3" s="97" customFormat="1" ht="12" customHeight="1" x14ac:dyDescent="0.2">
      <c r="A50" s="438" t="s">
        <v>94</v>
      </c>
      <c r="B50" s="419" t="s">
        <v>291</v>
      </c>
      <c r="C50" s="463"/>
    </row>
    <row r="51" spans="1:3" s="97" customFormat="1" ht="12" customHeight="1" x14ac:dyDescent="0.2">
      <c r="A51" s="439" t="s">
        <v>95</v>
      </c>
      <c r="B51" s="420" t="s">
        <v>292</v>
      </c>
      <c r="C51" s="305"/>
    </row>
    <row r="52" spans="1:3" s="97" customFormat="1" ht="12" customHeight="1" x14ac:dyDescent="0.2">
      <c r="A52" s="439" t="s">
        <v>288</v>
      </c>
      <c r="B52" s="420" t="s">
        <v>293</v>
      </c>
      <c r="C52" s="305"/>
    </row>
    <row r="53" spans="1:3" s="97" customFormat="1" ht="12" customHeight="1" x14ac:dyDescent="0.2">
      <c r="A53" s="439" t="s">
        <v>289</v>
      </c>
      <c r="B53" s="420" t="s">
        <v>294</v>
      </c>
      <c r="C53" s="305"/>
    </row>
    <row r="54" spans="1:3" s="97" customFormat="1" ht="12" customHeight="1" thickBot="1" x14ac:dyDescent="0.25">
      <c r="A54" s="440" t="s">
        <v>290</v>
      </c>
      <c r="B54" s="421" t="s">
        <v>295</v>
      </c>
      <c r="C54" s="406"/>
    </row>
    <row r="55" spans="1:3" s="97" customFormat="1" ht="12" customHeight="1" thickBot="1" x14ac:dyDescent="0.25">
      <c r="A55" s="32" t="s">
        <v>180</v>
      </c>
      <c r="B55" s="21" t="s">
        <v>296</v>
      </c>
      <c r="C55" s="300">
        <f>SUM(C56:C58)</f>
        <v>0</v>
      </c>
    </row>
    <row r="56" spans="1:3" s="97" customFormat="1" ht="12" customHeight="1" x14ac:dyDescent="0.2">
      <c r="A56" s="438" t="s">
        <v>96</v>
      </c>
      <c r="B56" s="419" t="s">
        <v>297</v>
      </c>
      <c r="C56" s="303"/>
    </row>
    <row r="57" spans="1:3" s="97" customFormat="1" ht="12" customHeight="1" x14ac:dyDescent="0.2">
      <c r="A57" s="439" t="s">
        <v>97</v>
      </c>
      <c r="B57" s="420" t="s">
        <v>426</v>
      </c>
      <c r="C57" s="302"/>
    </row>
    <row r="58" spans="1:3" s="97" customFormat="1" ht="12" customHeight="1" x14ac:dyDescent="0.2">
      <c r="A58" s="439" t="s">
        <v>300</v>
      </c>
      <c r="B58" s="420" t="s">
        <v>298</v>
      </c>
      <c r="C58" s="302"/>
    </row>
    <row r="59" spans="1:3" s="97" customFormat="1" ht="12" customHeight="1" thickBot="1" x14ac:dyDescent="0.25">
      <c r="A59" s="440" t="s">
        <v>301</v>
      </c>
      <c r="B59" s="421" t="s">
        <v>299</v>
      </c>
      <c r="C59" s="304"/>
    </row>
    <row r="60" spans="1:3" s="97" customFormat="1" ht="12" customHeight="1" thickBot="1" x14ac:dyDescent="0.25">
      <c r="A60" s="32" t="s">
        <v>25</v>
      </c>
      <c r="B60" s="295" t="s">
        <v>302</v>
      </c>
      <c r="C60" s="300">
        <f>SUM(C61:C63)</f>
        <v>0</v>
      </c>
    </row>
    <row r="61" spans="1:3" s="97" customFormat="1" ht="12" customHeight="1" x14ac:dyDescent="0.2">
      <c r="A61" s="438" t="s">
        <v>181</v>
      </c>
      <c r="B61" s="419" t="s">
        <v>304</v>
      </c>
      <c r="C61" s="305"/>
    </row>
    <row r="62" spans="1:3" s="97" customFormat="1" ht="12" customHeight="1" x14ac:dyDescent="0.2">
      <c r="A62" s="439" t="s">
        <v>182</v>
      </c>
      <c r="B62" s="420" t="s">
        <v>427</v>
      </c>
      <c r="C62" s="305"/>
    </row>
    <row r="63" spans="1:3" s="97" customFormat="1" ht="12" customHeight="1" x14ac:dyDescent="0.2">
      <c r="A63" s="439" t="s">
        <v>231</v>
      </c>
      <c r="B63" s="420" t="s">
        <v>305</v>
      </c>
      <c r="C63" s="305"/>
    </row>
    <row r="64" spans="1:3" s="97" customFormat="1" ht="12" customHeight="1" thickBot="1" x14ac:dyDescent="0.25">
      <c r="A64" s="440" t="s">
        <v>303</v>
      </c>
      <c r="B64" s="421" t="s">
        <v>306</v>
      </c>
      <c r="C64" s="305"/>
    </row>
    <row r="65" spans="1:3" s="97" customFormat="1" ht="12" customHeight="1" thickBot="1" x14ac:dyDescent="0.25">
      <c r="A65" s="32" t="s">
        <v>26</v>
      </c>
      <c r="B65" s="21" t="s">
        <v>307</v>
      </c>
      <c r="C65" s="306">
        <f>+C8+C15+C22+C29+C37+C49+C55+C60</f>
        <v>1332144000</v>
      </c>
    </row>
    <row r="66" spans="1:3" s="97" customFormat="1" ht="12" customHeight="1" thickBot="1" x14ac:dyDescent="0.2">
      <c r="A66" s="441" t="s">
        <v>394</v>
      </c>
      <c r="B66" s="295" t="s">
        <v>309</v>
      </c>
      <c r="C66" s="300">
        <f>SUM(C67:C69)</f>
        <v>0</v>
      </c>
    </row>
    <row r="67" spans="1:3" s="97" customFormat="1" ht="12" customHeight="1" x14ac:dyDescent="0.2">
      <c r="A67" s="438" t="s">
        <v>337</v>
      </c>
      <c r="B67" s="419" t="s">
        <v>310</v>
      </c>
      <c r="C67" s="305"/>
    </row>
    <row r="68" spans="1:3" s="97" customFormat="1" ht="12" customHeight="1" x14ac:dyDescent="0.2">
      <c r="A68" s="439" t="s">
        <v>346</v>
      </c>
      <c r="B68" s="420" t="s">
        <v>311</v>
      </c>
      <c r="C68" s="305"/>
    </row>
    <row r="69" spans="1:3" s="97" customFormat="1" ht="12" customHeight="1" thickBot="1" x14ac:dyDescent="0.25">
      <c r="A69" s="440" t="s">
        <v>347</v>
      </c>
      <c r="B69" s="422" t="s">
        <v>312</v>
      </c>
      <c r="C69" s="305"/>
    </row>
    <row r="70" spans="1:3" s="97" customFormat="1" ht="12" customHeight="1" thickBot="1" x14ac:dyDescent="0.2">
      <c r="A70" s="441" t="s">
        <v>313</v>
      </c>
      <c r="B70" s="295" t="s">
        <v>314</v>
      </c>
      <c r="C70" s="300">
        <f>SUM(C71:C74)</f>
        <v>0</v>
      </c>
    </row>
    <row r="71" spans="1:3" s="97" customFormat="1" ht="12" customHeight="1" x14ac:dyDescent="0.2">
      <c r="A71" s="438" t="s">
        <v>149</v>
      </c>
      <c r="B71" s="419" t="s">
        <v>315</v>
      </c>
      <c r="C71" s="305"/>
    </row>
    <row r="72" spans="1:3" s="97" customFormat="1" ht="12" customHeight="1" x14ac:dyDescent="0.2">
      <c r="A72" s="439" t="s">
        <v>150</v>
      </c>
      <c r="B72" s="420" t="s">
        <v>571</v>
      </c>
      <c r="C72" s="305"/>
    </row>
    <row r="73" spans="1:3" s="97" customFormat="1" ht="12" customHeight="1" x14ac:dyDescent="0.2">
      <c r="A73" s="439" t="s">
        <v>338</v>
      </c>
      <c r="B73" s="420" t="s">
        <v>316</v>
      </c>
      <c r="C73" s="305"/>
    </row>
    <row r="74" spans="1:3" s="97" customFormat="1" ht="12" customHeight="1" thickBot="1" x14ac:dyDescent="0.25">
      <c r="A74" s="440" t="s">
        <v>339</v>
      </c>
      <c r="B74" s="297" t="s">
        <v>572</v>
      </c>
      <c r="C74" s="305"/>
    </row>
    <row r="75" spans="1:3" s="97" customFormat="1" ht="12" customHeight="1" thickBot="1" x14ac:dyDescent="0.2">
      <c r="A75" s="441" t="s">
        <v>317</v>
      </c>
      <c r="B75" s="295" t="s">
        <v>318</v>
      </c>
      <c r="C75" s="300">
        <f>SUM(C76:C77)</f>
        <v>280695000</v>
      </c>
    </row>
    <row r="76" spans="1:3" s="97" customFormat="1" ht="12" customHeight="1" x14ac:dyDescent="0.2">
      <c r="A76" s="438" t="s">
        <v>340</v>
      </c>
      <c r="B76" s="419" t="s">
        <v>319</v>
      </c>
      <c r="C76" s="305">
        <v>280695000</v>
      </c>
    </row>
    <row r="77" spans="1:3" s="97" customFormat="1" ht="12" customHeight="1" thickBot="1" x14ac:dyDescent="0.25">
      <c r="A77" s="440" t="s">
        <v>341</v>
      </c>
      <c r="B77" s="421" t="s">
        <v>320</v>
      </c>
      <c r="C77" s="305"/>
    </row>
    <row r="78" spans="1:3" s="96" customFormat="1" ht="12" customHeight="1" thickBot="1" x14ac:dyDescent="0.2">
      <c r="A78" s="441" t="s">
        <v>321</v>
      </c>
      <c r="B78" s="295" t="s">
        <v>322</v>
      </c>
      <c r="C78" s="300">
        <f>SUM(C79:C81)</f>
        <v>0</v>
      </c>
    </row>
    <row r="79" spans="1:3" s="97" customFormat="1" ht="12" customHeight="1" x14ac:dyDescent="0.2">
      <c r="A79" s="438" t="s">
        <v>342</v>
      </c>
      <c r="B79" s="419" t="s">
        <v>323</v>
      </c>
      <c r="C79" s="305"/>
    </row>
    <row r="80" spans="1:3" s="97" customFormat="1" ht="12" customHeight="1" x14ac:dyDescent="0.2">
      <c r="A80" s="439" t="s">
        <v>343</v>
      </c>
      <c r="B80" s="420" t="s">
        <v>324</v>
      </c>
      <c r="C80" s="305"/>
    </row>
    <row r="81" spans="1:3" s="97" customFormat="1" ht="12" customHeight="1" thickBot="1" x14ac:dyDescent="0.25">
      <c r="A81" s="440" t="s">
        <v>344</v>
      </c>
      <c r="B81" s="421" t="s">
        <v>573</v>
      </c>
      <c r="C81" s="305"/>
    </row>
    <row r="82" spans="1:3" s="97" customFormat="1" ht="12" customHeight="1" thickBot="1" x14ac:dyDescent="0.2">
      <c r="A82" s="441" t="s">
        <v>325</v>
      </c>
      <c r="B82" s="295" t="s">
        <v>345</v>
      </c>
      <c r="C82" s="300">
        <f>SUM(C83:C86)</f>
        <v>0</v>
      </c>
    </row>
    <row r="83" spans="1:3" s="97" customFormat="1" ht="12" customHeight="1" x14ac:dyDescent="0.2">
      <c r="A83" s="442" t="s">
        <v>326</v>
      </c>
      <c r="B83" s="419" t="s">
        <v>327</v>
      </c>
      <c r="C83" s="305"/>
    </row>
    <row r="84" spans="1:3" s="97" customFormat="1" ht="12" customHeight="1" x14ac:dyDescent="0.2">
      <c r="A84" s="443" t="s">
        <v>328</v>
      </c>
      <c r="B84" s="420" t="s">
        <v>329</v>
      </c>
      <c r="C84" s="305"/>
    </row>
    <row r="85" spans="1:3" s="97" customFormat="1" ht="12" customHeight="1" x14ac:dyDescent="0.2">
      <c r="A85" s="443" t="s">
        <v>330</v>
      </c>
      <c r="B85" s="420" t="s">
        <v>331</v>
      </c>
      <c r="C85" s="305"/>
    </row>
    <row r="86" spans="1:3" s="96" customFormat="1" ht="12" customHeight="1" thickBot="1" x14ac:dyDescent="0.25">
      <c r="A86" s="444" t="s">
        <v>332</v>
      </c>
      <c r="B86" s="421" t="s">
        <v>333</v>
      </c>
      <c r="C86" s="305"/>
    </row>
    <row r="87" spans="1:3" s="96" customFormat="1" ht="12" customHeight="1" thickBot="1" x14ac:dyDescent="0.2">
      <c r="A87" s="441" t="s">
        <v>334</v>
      </c>
      <c r="B87" s="295" t="s">
        <v>475</v>
      </c>
      <c r="C87" s="464"/>
    </row>
    <row r="88" spans="1:3" s="96" customFormat="1" ht="12" customHeight="1" thickBot="1" x14ac:dyDescent="0.2">
      <c r="A88" s="441" t="s">
        <v>507</v>
      </c>
      <c r="B88" s="295" t="s">
        <v>335</v>
      </c>
      <c r="C88" s="464"/>
    </row>
    <row r="89" spans="1:3" s="96" customFormat="1" ht="12" customHeight="1" thickBot="1" x14ac:dyDescent="0.2">
      <c r="A89" s="441" t="s">
        <v>508</v>
      </c>
      <c r="B89" s="426" t="s">
        <v>478</v>
      </c>
      <c r="C89" s="306">
        <f>+C66+C70+C75+C78+C82+C88+C87</f>
        <v>280695000</v>
      </c>
    </row>
    <row r="90" spans="1:3" s="96" customFormat="1" ht="12" customHeight="1" thickBot="1" x14ac:dyDescent="0.2">
      <c r="A90" s="445" t="s">
        <v>509</v>
      </c>
      <c r="B90" s="427" t="s">
        <v>510</v>
      </c>
      <c r="C90" s="306">
        <f>+C65+C89</f>
        <v>1612839000</v>
      </c>
    </row>
    <row r="91" spans="1:3" s="97" customFormat="1" ht="15.2" customHeight="1" thickBot="1" x14ac:dyDescent="0.25">
      <c r="A91" s="239"/>
      <c r="B91" s="240"/>
      <c r="C91" s="365"/>
    </row>
    <row r="92" spans="1:3" s="68" customFormat="1" ht="16.5" customHeight="1" thickBot="1" x14ac:dyDescent="0.25">
      <c r="A92" s="243"/>
      <c r="B92" s="244" t="s">
        <v>57</v>
      </c>
      <c r="C92" s="367"/>
    </row>
    <row r="93" spans="1:3" s="98" customFormat="1" ht="12" customHeight="1" thickBot="1" x14ac:dyDescent="0.25">
      <c r="A93" s="412" t="s">
        <v>18</v>
      </c>
      <c r="B93" s="28" t="s">
        <v>514</v>
      </c>
      <c r="C93" s="299">
        <f>+C94+C95+C96+C97+C98+C111</f>
        <v>407456000</v>
      </c>
    </row>
    <row r="94" spans="1:3" ht="12" customHeight="1" x14ac:dyDescent="0.2">
      <c r="A94" s="446" t="s">
        <v>98</v>
      </c>
      <c r="B94" s="10" t="s">
        <v>49</v>
      </c>
      <c r="C94" s="301">
        <v>118041000</v>
      </c>
    </row>
    <row r="95" spans="1:3" ht="12" customHeight="1" x14ac:dyDescent="0.2">
      <c r="A95" s="439" t="s">
        <v>99</v>
      </c>
      <c r="B95" s="8" t="s">
        <v>183</v>
      </c>
      <c r="C95" s="302">
        <v>24218000</v>
      </c>
    </row>
    <row r="96" spans="1:3" ht="12" customHeight="1" x14ac:dyDescent="0.2">
      <c r="A96" s="439" t="s">
        <v>100</v>
      </c>
      <c r="B96" s="8" t="s">
        <v>140</v>
      </c>
      <c r="C96" s="304">
        <v>173458000</v>
      </c>
    </row>
    <row r="97" spans="1:3" ht="12" customHeight="1" x14ac:dyDescent="0.2">
      <c r="A97" s="439" t="s">
        <v>101</v>
      </c>
      <c r="B97" s="11" t="s">
        <v>184</v>
      </c>
      <c r="C97" s="304">
        <v>5355000</v>
      </c>
    </row>
    <row r="98" spans="1:3" ht="12" customHeight="1" x14ac:dyDescent="0.2">
      <c r="A98" s="439" t="s">
        <v>112</v>
      </c>
      <c r="B98" s="19" t="s">
        <v>185</v>
      </c>
      <c r="C98" s="304">
        <v>86384000</v>
      </c>
    </row>
    <row r="99" spans="1:3" ht="12" customHeight="1" x14ac:dyDescent="0.2">
      <c r="A99" s="439" t="s">
        <v>102</v>
      </c>
      <c r="B99" s="8" t="s">
        <v>511</v>
      </c>
      <c r="C99" s="304"/>
    </row>
    <row r="100" spans="1:3" ht="12" customHeight="1" x14ac:dyDescent="0.2">
      <c r="A100" s="439" t="s">
        <v>103</v>
      </c>
      <c r="B100" s="145" t="s">
        <v>441</v>
      </c>
      <c r="C100" s="304"/>
    </row>
    <row r="101" spans="1:3" ht="12" customHeight="1" x14ac:dyDescent="0.2">
      <c r="A101" s="439" t="s">
        <v>113</v>
      </c>
      <c r="B101" s="145" t="s">
        <v>440</v>
      </c>
      <c r="C101" s="304"/>
    </row>
    <row r="102" spans="1:3" ht="12" customHeight="1" x14ac:dyDescent="0.2">
      <c r="A102" s="439" t="s">
        <v>114</v>
      </c>
      <c r="B102" s="145" t="s">
        <v>351</v>
      </c>
      <c r="C102" s="304"/>
    </row>
    <row r="103" spans="1:3" ht="12" customHeight="1" x14ac:dyDescent="0.2">
      <c r="A103" s="439" t="s">
        <v>115</v>
      </c>
      <c r="B103" s="146" t="s">
        <v>352</v>
      </c>
      <c r="C103" s="304"/>
    </row>
    <row r="104" spans="1:3" ht="12" customHeight="1" x14ac:dyDescent="0.2">
      <c r="A104" s="439" t="s">
        <v>116</v>
      </c>
      <c r="B104" s="146" t="s">
        <v>353</v>
      </c>
      <c r="C104" s="304"/>
    </row>
    <row r="105" spans="1:3" ht="12" customHeight="1" x14ac:dyDescent="0.2">
      <c r="A105" s="439" t="s">
        <v>118</v>
      </c>
      <c r="B105" s="145" t="s">
        <v>354</v>
      </c>
      <c r="C105" s="304">
        <v>86384000</v>
      </c>
    </row>
    <row r="106" spans="1:3" ht="12" customHeight="1" x14ac:dyDescent="0.2">
      <c r="A106" s="439" t="s">
        <v>186</v>
      </c>
      <c r="B106" s="145" t="s">
        <v>355</v>
      </c>
      <c r="C106" s="304"/>
    </row>
    <row r="107" spans="1:3" ht="12" customHeight="1" x14ac:dyDescent="0.2">
      <c r="A107" s="439" t="s">
        <v>349</v>
      </c>
      <c r="B107" s="146" t="s">
        <v>356</v>
      </c>
      <c r="C107" s="304"/>
    </row>
    <row r="108" spans="1:3" ht="12" customHeight="1" x14ac:dyDescent="0.2">
      <c r="A108" s="447" t="s">
        <v>350</v>
      </c>
      <c r="B108" s="147" t="s">
        <v>357</v>
      </c>
      <c r="C108" s="304"/>
    </row>
    <row r="109" spans="1:3" ht="12" customHeight="1" x14ac:dyDescent="0.2">
      <c r="A109" s="439" t="s">
        <v>438</v>
      </c>
      <c r="B109" s="147" t="s">
        <v>358</v>
      </c>
      <c r="C109" s="304"/>
    </row>
    <row r="110" spans="1:3" ht="12" customHeight="1" x14ac:dyDescent="0.2">
      <c r="A110" s="439" t="s">
        <v>439</v>
      </c>
      <c r="B110" s="146" t="s">
        <v>359</v>
      </c>
      <c r="C110" s="302"/>
    </row>
    <row r="111" spans="1:3" ht="12" customHeight="1" x14ac:dyDescent="0.2">
      <c r="A111" s="439" t="s">
        <v>443</v>
      </c>
      <c r="B111" s="11" t="s">
        <v>50</v>
      </c>
      <c r="C111" s="302"/>
    </row>
    <row r="112" spans="1:3" ht="12" customHeight="1" x14ac:dyDescent="0.2">
      <c r="A112" s="440" t="s">
        <v>444</v>
      </c>
      <c r="B112" s="8" t="s">
        <v>512</v>
      </c>
      <c r="C112" s="304"/>
    </row>
    <row r="113" spans="1:3" ht="12" customHeight="1" thickBot="1" x14ac:dyDescent="0.25">
      <c r="A113" s="448" t="s">
        <v>445</v>
      </c>
      <c r="B113" s="148" t="s">
        <v>513</v>
      </c>
      <c r="C113" s="308"/>
    </row>
    <row r="114" spans="1:3" ht="12" customHeight="1" thickBot="1" x14ac:dyDescent="0.25">
      <c r="A114" s="32" t="s">
        <v>19</v>
      </c>
      <c r="B114" s="27" t="s">
        <v>360</v>
      </c>
      <c r="C114" s="300">
        <f>+C115+C117+C119</f>
        <v>944099000</v>
      </c>
    </row>
    <row r="115" spans="1:3" ht="12" customHeight="1" x14ac:dyDescent="0.2">
      <c r="A115" s="438" t="s">
        <v>104</v>
      </c>
      <c r="B115" s="8" t="s">
        <v>230</v>
      </c>
      <c r="C115" s="303">
        <v>750439000</v>
      </c>
    </row>
    <row r="116" spans="1:3" ht="12" customHeight="1" x14ac:dyDescent="0.2">
      <c r="A116" s="438" t="s">
        <v>105</v>
      </c>
      <c r="B116" s="12" t="s">
        <v>364</v>
      </c>
      <c r="C116" s="303"/>
    </row>
    <row r="117" spans="1:3" ht="12" customHeight="1" x14ac:dyDescent="0.2">
      <c r="A117" s="438" t="s">
        <v>106</v>
      </c>
      <c r="B117" s="12" t="s">
        <v>187</v>
      </c>
      <c r="C117" s="302">
        <v>193660000</v>
      </c>
    </row>
    <row r="118" spans="1:3" ht="12" customHeight="1" x14ac:dyDescent="0.2">
      <c r="A118" s="438" t="s">
        <v>107</v>
      </c>
      <c r="B118" s="12" t="s">
        <v>365</v>
      </c>
      <c r="C118" s="267"/>
    </row>
    <row r="119" spans="1:3" ht="12" customHeight="1" x14ac:dyDescent="0.2">
      <c r="A119" s="438" t="s">
        <v>108</v>
      </c>
      <c r="B119" s="297" t="s">
        <v>232</v>
      </c>
      <c r="C119" s="267"/>
    </row>
    <row r="120" spans="1:3" ht="12" customHeight="1" x14ac:dyDescent="0.2">
      <c r="A120" s="438" t="s">
        <v>117</v>
      </c>
      <c r="B120" s="296" t="s">
        <v>428</v>
      </c>
      <c r="C120" s="267"/>
    </row>
    <row r="121" spans="1:3" ht="12" customHeight="1" x14ac:dyDescent="0.2">
      <c r="A121" s="438" t="s">
        <v>119</v>
      </c>
      <c r="B121" s="415" t="s">
        <v>370</v>
      </c>
      <c r="C121" s="267"/>
    </row>
    <row r="122" spans="1:3" ht="12" customHeight="1" x14ac:dyDescent="0.2">
      <c r="A122" s="438" t="s">
        <v>188</v>
      </c>
      <c r="B122" s="146" t="s">
        <v>353</v>
      </c>
      <c r="C122" s="267"/>
    </row>
    <row r="123" spans="1:3" ht="12" customHeight="1" x14ac:dyDescent="0.2">
      <c r="A123" s="438" t="s">
        <v>189</v>
      </c>
      <c r="B123" s="146" t="s">
        <v>369</v>
      </c>
      <c r="C123" s="267"/>
    </row>
    <row r="124" spans="1:3" ht="12" customHeight="1" x14ac:dyDescent="0.2">
      <c r="A124" s="438" t="s">
        <v>190</v>
      </c>
      <c r="B124" s="146" t="s">
        <v>368</v>
      </c>
      <c r="C124" s="267"/>
    </row>
    <row r="125" spans="1:3" ht="12" customHeight="1" x14ac:dyDescent="0.2">
      <c r="A125" s="438" t="s">
        <v>361</v>
      </c>
      <c r="B125" s="146" t="s">
        <v>356</v>
      </c>
      <c r="C125" s="267"/>
    </row>
    <row r="126" spans="1:3" ht="12" customHeight="1" x14ac:dyDescent="0.2">
      <c r="A126" s="438" t="s">
        <v>362</v>
      </c>
      <c r="B126" s="146" t="s">
        <v>367</v>
      </c>
      <c r="C126" s="267"/>
    </row>
    <row r="127" spans="1:3" ht="12" customHeight="1" thickBot="1" x14ac:dyDescent="0.25">
      <c r="A127" s="447" t="s">
        <v>363</v>
      </c>
      <c r="B127" s="146" t="s">
        <v>366</v>
      </c>
      <c r="C127" s="269"/>
    </row>
    <row r="128" spans="1:3" ht="12" customHeight="1" thickBot="1" x14ac:dyDescent="0.25">
      <c r="A128" s="32" t="s">
        <v>20</v>
      </c>
      <c r="B128" s="127" t="s">
        <v>448</v>
      </c>
      <c r="C128" s="300">
        <f>+C93+C114</f>
        <v>1351555000</v>
      </c>
    </row>
    <row r="129" spans="1:11" ht="12" customHeight="1" thickBot="1" x14ac:dyDescent="0.25">
      <c r="A129" s="32" t="s">
        <v>21</v>
      </c>
      <c r="B129" s="127" t="s">
        <v>449</v>
      </c>
      <c r="C129" s="300">
        <f>+C130+C131+C132</f>
        <v>0</v>
      </c>
    </row>
    <row r="130" spans="1:11" s="98" customFormat="1" ht="12" customHeight="1" x14ac:dyDescent="0.2">
      <c r="A130" s="438" t="s">
        <v>268</v>
      </c>
      <c r="B130" s="9" t="s">
        <v>517</v>
      </c>
      <c r="C130" s="267"/>
    </row>
    <row r="131" spans="1:11" ht="12" customHeight="1" x14ac:dyDescent="0.2">
      <c r="A131" s="438" t="s">
        <v>269</v>
      </c>
      <c r="B131" s="9" t="s">
        <v>457</v>
      </c>
      <c r="C131" s="267"/>
    </row>
    <row r="132" spans="1:11" ht="12" customHeight="1" thickBot="1" x14ac:dyDescent="0.25">
      <c r="A132" s="447" t="s">
        <v>270</v>
      </c>
      <c r="B132" s="7" t="s">
        <v>516</v>
      </c>
      <c r="C132" s="267"/>
    </row>
    <row r="133" spans="1:11" ht="12" customHeight="1" thickBot="1" x14ac:dyDescent="0.25">
      <c r="A133" s="32" t="s">
        <v>22</v>
      </c>
      <c r="B133" s="127" t="s">
        <v>450</v>
      </c>
      <c r="C133" s="300">
        <f>+C134+C135+C136+C137+C138+C139</f>
        <v>0</v>
      </c>
    </row>
    <row r="134" spans="1:11" ht="12" customHeight="1" x14ac:dyDescent="0.2">
      <c r="A134" s="438" t="s">
        <v>91</v>
      </c>
      <c r="B134" s="9" t="s">
        <v>459</v>
      </c>
      <c r="C134" s="267"/>
    </row>
    <row r="135" spans="1:11" ht="12" customHeight="1" x14ac:dyDescent="0.2">
      <c r="A135" s="438" t="s">
        <v>92</v>
      </c>
      <c r="B135" s="9" t="s">
        <v>451</v>
      </c>
      <c r="C135" s="267"/>
    </row>
    <row r="136" spans="1:11" ht="12" customHeight="1" x14ac:dyDescent="0.2">
      <c r="A136" s="438" t="s">
        <v>93</v>
      </c>
      <c r="B136" s="9" t="s">
        <v>452</v>
      </c>
      <c r="C136" s="267"/>
    </row>
    <row r="137" spans="1:11" ht="12" customHeight="1" x14ac:dyDescent="0.2">
      <c r="A137" s="438" t="s">
        <v>175</v>
      </c>
      <c r="B137" s="9" t="s">
        <v>515</v>
      </c>
      <c r="C137" s="267"/>
    </row>
    <row r="138" spans="1:11" ht="12" customHeight="1" x14ac:dyDescent="0.2">
      <c r="A138" s="438" t="s">
        <v>176</v>
      </c>
      <c r="B138" s="9" t="s">
        <v>454</v>
      </c>
      <c r="C138" s="267"/>
    </row>
    <row r="139" spans="1:11" s="98" customFormat="1" ht="12" customHeight="1" thickBot="1" x14ac:dyDescent="0.25">
      <c r="A139" s="447" t="s">
        <v>177</v>
      </c>
      <c r="B139" s="7" t="s">
        <v>455</v>
      </c>
      <c r="C139" s="267"/>
    </row>
    <row r="140" spans="1:11" ht="12" customHeight="1" thickBot="1" x14ac:dyDescent="0.25">
      <c r="A140" s="32" t="s">
        <v>23</v>
      </c>
      <c r="B140" s="127" t="s">
        <v>541</v>
      </c>
      <c r="C140" s="306">
        <f>+C141+C142+C144+C145+C143</f>
        <v>261284000</v>
      </c>
      <c r="K140" s="250"/>
    </row>
    <row r="141" spans="1:11" x14ac:dyDescent="0.2">
      <c r="A141" s="438" t="s">
        <v>94</v>
      </c>
      <c r="B141" s="9" t="s">
        <v>371</v>
      </c>
      <c r="C141" s="267"/>
    </row>
    <row r="142" spans="1:11" ht="12" customHeight="1" x14ac:dyDescent="0.2">
      <c r="A142" s="438" t="s">
        <v>95</v>
      </c>
      <c r="B142" s="9" t="s">
        <v>372</v>
      </c>
      <c r="C142" s="267"/>
    </row>
    <row r="143" spans="1:11" s="98" customFormat="1" ht="12" customHeight="1" x14ac:dyDescent="0.2">
      <c r="A143" s="438" t="s">
        <v>288</v>
      </c>
      <c r="B143" s="9" t="s">
        <v>540</v>
      </c>
      <c r="C143" s="267">
        <v>261284000</v>
      </c>
    </row>
    <row r="144" spans="1:11" s="98" customFormat="1" ht="12" customHeight="1" x14ac:dyDescent="0.2">
      <c r="A144" s="438" t="s">
        <v>289</v>
      </c>
      <c r="B144" s="9" t="s">
        <v>464</v>
      </c>
      <c r="C144" s="267"/>
    </row>
    <row r="145" spans="1:3" s="98" customFormat="1" ht="12" customHeight="1" thickBot="1" x14ac:dyDescent="0.25">
      <c r="A145" s="447" t="s">
        <v>290</v>
      </c>
      <c r="B145" s="7" t="s">
        <v>390</v>
      </c>
      <c r="C145" s="267"/>
    </row>
    <row r="146" spans="1:3" s="98" customFormat="1" ht="12" customHeight="1" thickBot="1" x14ac:dyDescent="0.25">
      <c r="A146" s="32" t="s">
        <v>24</v>
      </c>
      <c r="B146" s="127" t="s">
        <v>465</v>
      </c>
      <c r="C146" s="309">
        <f>+C147+C148+C149+C150+C151</f>
        <v>0</v>
      </c>
    </row>
    <row r="147" spans="1:3" s="98" customFormat="1" ht="12" customHeight="1" x14ac:dyDescent="0.2">
      <c r="A147" s="438" t="s">
        <v>96</v>
      </c>
      <c r="B147" s="9" t="s">
        <v>460</v>
      </c>
      <c r="C147" s="267"/>
    </row>
    <row r="148" spans="1:3" s="98" customFormat="1" ht="12" customHeight="1" x14ac:dyDescent="0.2">
      <c r="A148" s="438" t="s">
        <v>97</v>
      </c>
      <c r="B148" s="9" t="s">
        <v>467</v>
      </c>
      <c r="C148" s="267"/>
    </row>
    <row r="149" spans="1:3" s="98" customFormat="1" ht="12" customHeight="1" x14ac:dyDescent="0.2">
      <c r="A149" s="438" t="s">
        <v>300</v>
      </c>
      <c r="B149" s="9" t="s">
        <v>462</v>
      </c>
      <c r="C149" s="267"/>
    </row>
    <row r="150" spans="1:3" ht="12.75" customHeight="1" x14ac:dyDescent="0.2">
      <c r="A150" s="438" t="s">
        <v>301</v>
      </c>
      <c r="B150" s="9" t="s">
        <v>518</v>
      </c>
      <c r="C150" s="267"/>
    </row>
    <row r="151" spans="1:3" ht="12.75" customHeight="1" thickBot="1" x14ac:dyDescent="0.25">
      <c r="A151" s="447" t="s">
        <v>466</v>
      </c>
      <c r="B151" s="7" t="s">
        <v>469</v>
      </c>
      <c r="C151" s="269"/>
    </row>
    <row r="152" spans="1:3" ht="12.75" customHeight="1" thickBot="1" x14ac:dyDescent="0.25">
      <c r="A152" s="493" t="s">
        <v>25</v>
      </c>
      <c r="B152" s="127" t="s">
        <v>470</v>
      </c>
      <c r="C152" s="309"/>
    </row>
    <row r="153" spans="1:3" ht="12" customHeight="1" thickBot="1" x14ac:dyDescent="0.25">
      <c r="A153" s="493" t="s">
        <v>26</v>
      </c>
      <c r="B153" s="127" t="s">
        <v>471</v>
      </c>
      <c r="C153" s="309"/>
    </row>
    <row r="154" spans="1:3" ht="15.2" customHeight="1" thickBot="1" x14ac:dyDescent="0.25">
      <c r="A154" s="32" t="s">
        <v>27</v>
      </c>
      <c r="B154" s="127" t="s">
        <v>473</v>
      </c>
      <c r="C154" s="429">
        <f>+C129+C133+C140+C146+C152+C153</f>
        <v>261284000</v>
      </c>
    </row>
    <row r="155" spans="1:3" ht="13.5" thickBot="1" x14ac:dyDescent="0.25">
      <c r="A155" s="449" t="s">
        <v>28</v>
      </c>
      <c r="B155" s="383" t="s">
        <v>472</v>
      </c>
      <c r="C155" s="429">
        <f>+C128+C154</f>
        <v>1612839000</v>
      </c>
    </row>
    <row r="156" spans="1:3" ht="15.2" customHeight="1" thickBot="1" x14ac:dyDescent="0.25">
      <c r="A156" s="391"/>
      <c r="B156" s="392"/>
      <c r="C156" s="630">
        <f>C90-C155</f>
        <v>0</v>
      </c>
    </row>
    <row r="157" spans="1:3" ht="14.45" customHeight="1" thickBot="1" x14ac:dyDescent="0.25">
      <c r="A157" s="248" t="s">
        <v>519</v>
      </c>
      <c r="B157" s="249"/>
      <c r="C157" s="124">
        <v>3</v>
      </c>
    </row>
    <row r="158" spans="1:3" ht="13.5" thickBot="1" x14ac:dyDescent="0.25">
      <c r="A158" s="248" t="s">
        <v>206</v>
      </c>
      <c r="B158" s="249"/>
      <c r="C158" s="124">
        <v>146</v>
      </c>
    </row>
    <row r="159" spans="1:3" x14ac:dyDescent="0.2">
      <c r="A159" s="627"/>
      <c r="B159" s="628"/>
      <c r="C159" s="629"/>
    </row>
    <row r="160" spans="1:3" x14ac:dyDescent="0.2">
      <c r="A160" s="627"/>
      <c r="B160" s="628"/>
    </row>
    <row r="161" spans="1:3" x14ac:dyDescent="0.2">
      <c r="A161" s="627"/>
      <c r="B161" s="628"/>
      <c r="C161" s="629"/>
    </row>
    <row r="162" spans="1:3" x14ac:dyDescent="0.2">
      <c r="A162" s="627"/>
      <c r="B162" s="628"/>
      <c r="C162" s="629"/>
    </row>
    <row r="163" spans="1:3" x14ac:dyDescent="0.2">
      <c r="A163" s="627"/>
      <c r="B163" s="628"/>
      <c r="C163" s="629"/>
    </row>
    <row r="164" spans="1:3" x14ac:dyDescent="0.2">
      <c r="A164" s="627"/>
      <c r="B164" s="628"/>
      <c r="C164" s="629"/>
    </row>
    <row r="165" spans="1:3" x14ac:dyDescent="0.2">
      <c r="A165" s="627"/>
      <c r="B165" s="628"/>
      <c r="C165" s="629"/>
    </row>
    <row r="166" spans="1:3" x14ac:dyDescent="0.2">
      <c r="A166" s="627"/>
      <c r="B166" s="628"/>
      <c r="C166" s="629"/>
    </row>
    <row r="167" spans="1:3" x14ac:dyDescent="0.2">
      <c r="A167" s="627"/>
      <c r="B167" s="628"/>
      <c r="C167" s="629"/>
    </row>
    <row r="168" spans="1:3" x14ac:dyDescent="0.2">
      <c r="A168" s="627"/>
      <c r="B168" s="628"/>
      <c r="C168" s="629"/>
    </row>
    <row r="169" spans="1:3" x14ac:dyDescent="0.2">
      <c r="A169" s="627"/>
      <c r="B169" s="628"/>
      <c r="C169" s="629"/>
    </row>
    <row r="170" spans="1:3" x14ac:dyDescent="0.2">
      <c r="A170" s="627"/>
      <c r="B170" s="628"/>
      <c r="C170" s="629"/>
    </row>
    <row r="171" spans="1:3" x14ac:dyDescent="0.2">
      <c r="A171" s="627"/>
      <c r="B171" s="628"/>
      <c r="C171" s="629"/>
    </row>
    <row r="172" spans="1:3" x14ac:dyDescent="0.2">
      <c r="A172" s="627"/>
      <c r="B172" s="628"/>
      <c r="C172" s="629"/>
    </row>
    <row r="173" spans="1:3" x14ac:dyDescent="0.2">
      <c r="A173" s="627"/>
      <c r="B173" s="628"/>
      <c r="C173" s="629"/>
    </row>
    <row r="174" spans="1:3" x14ac:dyDescent="0.2">
      <c r="A174" s="627"/>
      <c r="B174" s="628"/>
      <c r="C174" s="629"/>
    </row>
    <row r="175" spans="1:3" x14ac:dyDescent="0.2">
      <c r="A175" s="627"/>
      <c r="B175" s="628"/>
      <c r="C175" s="629"/>
    </row>
    <row r="176" spans="1:3" x14ac:dyDescent="0.2">
      <c r="A176" s="627"/>
      <c r="B176" s="628"/>
      <c r="C176" s="629"/>
    </row>
    <row r="177" spans="1:3" x14ac:dyDescent="0.2">
      <c r="A177" s="627"/>
      <c r="B177" s="628"/>
      <c r="C177" s="629"/>
    </row>
    <row r="178" spans="1:3" x14ac:dyDescent="0.2">
      <c r="A178" s="627"/>
      <c r="B178" s="628"/>
      <c r="C178" s="629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8"/>
  <sheetViews>
    <sheetView zoomScale="120" zoomScaleNormal="120" zoomScaleSheetLayoutView="85" workbookViewId="0">
      <selection activeCell="C1" sqref="C1"/>
    </sheetView>
  </sheetViews>
  <sheetFormatPr defaultRowHeight="12.75" x14ac:dyDescent="0.2"/>
  <cols>
    <col min="1" max="1" width="19.5" style="393" customWidth="1"/>
    <col min="2" max="2" width="72" style="394" customWidth="1"/>
    <col min="3" max="3" width="25" style="395" customWidth="1"/>
    <col min="4" max="16384" width="9.33203125" style="3"/>
  </cols>
  <sheetData>
    <row r="1" spans="1:3" s="2" customFormat="1" ht="16.5" customHeight="1" thickBot="1" x14ac:dyDescent="0.25">
      <c r="A1" s="608"/>
      <c r="B1" s="609"/>
      <c r="C1" s="603" t="s">
        <v>751</v>
      </c>
    </row>
    <row r="2" spans="1:3" s="94" customFormat="1" ht="21.2" customHeight="1" x14ac:dyDescent="0.2">
      <c r="A2" s="610" t="s">
        <v>61</v>
      </c>
      <c r="B2" s="611" t="str">
        <f>CONCATENATE(ALAPADATOK!A3)</f>
        <v>GÖNC VÁROS ÖNKORMÁNYZATA</v>
      </c>
      <c r="C2" s="612" t="s">
        <v>54</v>
      </c>
    </row>
    <row r="3" spans="1:3" s="94" customFormat="1" ht="16.5" thickBot="1" x14ac:dyDescent="0.25">
      <c r="A3" s="613" t="s">
        <v>203</v>
      </c>
      <c r="B3" s="614" t="s">
        <v>430</v>
      </c>
      <c r="C3" s="615" t="s">
        <v>60</v>
      </c>
    </row>
    <row r="4" spans="1:3" s="95" customFormat="1" ht="15.95" customHeight="1" thickBot="1" x14ac:dyDescent="0.3">
      <c r="A4" s="616"/>
      <c r="B4" s="616"/>
      <c r="C4" s="617" t="str">
        <f>'KV_9.1.1.sz.mell'!C4</f>
        <v>Forintban!</v>
      </c>
    </row>
    <row r="5" spans="1:3" ht="13.5" thickBot="1" x14ac:dyDescent="0.25">
      <c r="A5" s="618" t="s">
        <v>205</v>
      </c>
      <c r="B5" s="619" t="s">
        <v>563</v>
      </c>
      <c r="C5" s="620" t="s">
        <v>55</v>
      </c>
    </row>
    <row r="6" spans="1:3" s="68" customFormat="1" ht="12.95" customHeight="1" thickBot="1" x14ac:dyDescent="0.25">
      <c r="A6" s="621"/>
      <c r="B6" s="622" t="s">
        <v>493</v>
      </c>
      <c r="C6" s="623" t="s">
        <v>494</v>
      </c>
    </row>
    <row r="7" spans="1:3" s="68" customFormat="1" ht="15.95" customHeight="1" thickBot="1" x14ac:dyDescent="0.25">
      <c r="A7" s="233"/>
      <c r="B7" s="234" t="s">
        <v>56</v>
      </c>
      <c r="C7" s="360"/>
    </row>
    <row r="8" spans="1:3" s="68" customFormat="1" ht="12" customHeight="1" thickBot="1" x14ac:dyDescent="0.25">
      <c r="A8" s="32" t="s">
        <v>18</v>
      </c>
      <c r="B8" s="21" t="s">
        <v>252</v>
      </c>
      <c r="C8" s="300">
        <f>+C9+C10+C11+C12+C13+C14</f>
        <v>0</v>
      </c>
    </row>
    <row r="9" spans="1:3" s="96" customFormat="1" ht="12" customHeight="1" x14ac:dyDescent="0.2">
      <c r="A9" s="438" t="s">
        <v>98</v>
      </c>
      <c r="B9" s="419" t="s">
        <v>253</v>
      </c>
      <c r="C9" s="303"/>
    </row>
    <row r="10" spans="1:3" s="97" customFormat="1" ht="12" customHeight="1" x14ac:dyDescent="0.2">
      <c r="A10" s="439" t="s">
        <v>99</v>
      </c>
      <c r="B10" s="420" t="s">
        <v>254</v>
      </c>
      <c r="C10" s="302"/>
    </row>
    <row r="11" spans="1:3" s="97" customFormat="1" ht="12" customHeight="1" x14ac:dyDescent="0.2">
      <c r="A11" s="439" t="s">
        <v>100</v>
      </c>
      <c r="B11" s="420" t="s">
        <v>550</v>
      </c>
      <c r="C11" s="302"/>
    </row>
    <row r="12" spans="1:3" s="97" customFormat="1" ht="12" customHeight="1" x14ac:dyDescent="0.2">
      <c r="A12" s="439" t="s">
        <v>101</v>
      </c>
      <c r="B12" s="420" t="s">
        <v>256</v>
      </c>
      <c r="C12" s="302"/>
    </row>
    <row r="13" spans="1:3" s="97" customFormat="1" ht="12" customHeight="1" x14ac:dyDescent="0.2">
      <c r="A13" s="439" t="s">
        <v>148</v>
      </c>
      <c r="B13" s="420" t="s">
        <v>506</v>
      </c>
      <c r="C13" s="302"/>
    </row>
    <row r="14" spans="1:3" s="96" customFormat="1" ht="12" customHeight="1" thickBot="1" x14ac:dyDescent="0.25">
      <c r="A14" s="440" t="s">
        <v>102</v>
      </c>
      <c r="B14" s="421" t="s">
        <v>433</v>
      </c>
      <c r="C14" s="302"/>
    </row>
    <row r="15" spans="1:3" s="96" customFormat="1" ht="12" customHeight="1" thickBot="1" x14ac:dyDescent="0.25">
      <c r="A15" s="32" t="s">
        <v>19</v>
      </c>
      <c r="B15" s="295" t="s">
        <v>257</v>
      </c>
      <c r="C15" s="300">
        <f>+C16+C17+C18+C19+C20</f>
        <v>0</v>
      </c>
    </row>
    <row r="16" spans="1:3" s="96" customFormat="1" ht="12" customHeight="1" x14ac:dyDescent="0.2">
      <c r="A16" s="438" t="s">
        <v>104</v>
      </c>
      <c r="B16" s="419" t="s">
        <v>258</v>
      </c>
      <c r="C16" s="303"/>
    </row>
    <row r="17" spans="1:3" s="96" customFormat="1" ht="12" customHeight="1" x14ac:dyDescent="0.2">
      <c r="A17" s="439" t="s">
        <v>105</v>
      </c>
      <c r="B17" s="420" t="s">
        <v>259</v>
      </c>
      <c r="C17" s="302"/>
    </row>
    <row r="18" spans="1:3" s="96" customFormat="1" ht="12" customHeight="1" x14ac:dyDescent="0.2">
      <c r="A18" s="439" t="s">
        <v>106</v>
      </c>
      <c r="B18" s="420" t="s">
        <v>422</v>
      </c>
      <c r="C18" s="302"/>
    </row>
    <row r="19" spans="1:3" s="96" customFormat="1" ht="12" customHeight="1" x14ac:dyDescent="0.2">
      <c r="A19" s="439" t="s">
        <v>107</v>
      </c>
      <c r="B19" s="420" t="s">
        <v>423</v>
      </c>
      <c r="C19" s="302"/>
    </row>
    <row r="20" spans="1:3" s="96" customFormat="1" ht="12" customHeight="1" x14ac:dyDescent="0.2">
      <c r="A20" s="439" t="s">
        <v>108</v>
      </c>
      <c r="B20" s="420" t="s">
        <v>260</v>
      </c>
      <c r="C20" s="302"/>
    </row>
    <row r="21" spans="1:3" s="97" customFormat="1" ht="12" customHeight="1" thickBot="1" x14ac:dyDescent="0.25">
      <c r="A21" s="440" t="s">
        <v>117</v>
      </c>
      <c r="B21" s="421" t="s">
        <v>261</v>
      </c>
      <c r="C21" s="304"/>
    </row>
    <row r="22" spans="1:3" s="97" customFormat="1" ht="12" customHeight="1" thickBot="1" x14ac:dyDescent="0.25">
      <c r="A22" s="32" t="s">
        <v>20</v>
      </c>
      <c r="B22" s="21" t="s">
        <v>262</v>
      </c>
      <c r="C22" s="300">
        <f>+C23+C24+C25+C26+C27</f>
        <v>0</v>
      </c>
    </row>
    <row r="23" spans="1:3" s="97" customFormat="1" ht="12" customHeight="1" x14ac:dyDescent="0.2">
      <c r="A23" s="438" t="s">
        <v>87</v>
      </c>
      <c r="B23" s="419" t="s">
        <v>263</v>
      </c>
      <c r="C23" s="303"/>
    </row>
    <row r="24" spans="1:3" s="96" customFormat="1" ht="12" customHeight="1" x14ac:dyDescent="0.2">
      <c r="A24" s="439" t="s">
        <v>88</v>
      </c>
      <c r="B24" s="420" t="s">
        <v>264</v>
      </c>
      <c r="C24" s="302"/>
    </row>
    <row r="25" spans="1:3" s="97" customFormat="1" ht="12" customHeight="1" x14ac:dyDescent="0.2">
      <c r="A25" s="439" t="s">
        <v>89</v>
      </c>
      <c r="B25" s="420" t="s">
        <v>424</v>
      </c>
      <c r="C25" s="302"/>
    </row>
    <row r="26" spans="1:3" s="97" customFormat="1" ht="12" customHeight="1" x14ac:dyDescent="0.2">
      <c r="A26" s="439" t="s">
        <v>90</v>
      </c>
      <c r="B26" s="420" t="s">
        <v>425</v>
      </c>
      <c r="C26" s="302"/>
    </row>
    <row r="27" spans="1:3" s="97" customFormat="1" ht="12" customHeight="1" x14ac:dyDescent="0.2">
      <c r="A27" s="439" t="s">
        <v>171</v>
      </c>
      <c r="B27" s="420" t="s">
        <v>265</v>
      </c>
      <c r="C27" s="302"/>
    </row>
    <row r="28" spans="1:3" s="97" customFormat="1" ht="12" customHeight="1" thickBot="1" x14ac:dyDescent="0.25">
      <c r="A28" s="440" t="s">
        <v>172</v>
      </c>
      <c r="B28" s="421" t="s">
        <v>266</v>
      </c>
      <c r="C28" s="304"/>
    </row>
    <row r="29" spans="1:3" s="97" customFormat="1" ht="12" customHeight="1" thickBot="1" x14ac:dyDescent="0.25">
      <c r="A29" s="32" t="s">
        <v>173</v>
      </c>
      <c r="B29" s="21" t="s">
        <v>267</v>
      </c>
      <c r="C29" s="306">
        <f>SUM(C30:C36)</f>
        <v>0</v>
      </c>
    </row>
    <row r="30" spans="1:3" s="97" customFormat="1" ht="12" customHeight="1" x14ac:dyDescent="0.2">
      <c r="A30" s="438" t="s">
        <v>268</v>
      </c>
      <c r="B30" s="419" t="s">
        <v>555</v>
      </c>
      <c r="C30" s="303"/>
    </row>
    <row r="31" spans="1:3" s="97" customFormat="1" ht="12" customHeight="1" x14ac:dyDescent="0.2">
      <c r="A31" s="439" t="s">
        <v>269</v>
      </c>
      <c r="B31" s="420" t="s">
        <v>556</v>
      </c>
      <c r="C31" s="302"/>
    </row>
    <row r="32" spans="1:3" s="97" customFormat="1" ht="12" customHeight="1" x14ac:dyDescent="0.2">
      <c r="A32" s="439" t="s">
        <v>270</v>
      </c>
      <c r="B32" s="420" t="s">
        <v>557</v>
      </c>
      <c r="C32" s="302"/>
    </row>
    <row r="33" spans="1:3" s="97" customFormat="1" ht="12" customHeight="1" x14ac:dyDescent="0.2">
      <c r="A33" s="439" t="s">
        <v>271</v>
      </c>
      <c r="B33" s="420" t="s">
        <v>558</v>
      </c>
      <c r="C33" s="302"/>
    </row>
    <row r="34" spans="1:3" s="97" customFormat="1" ht="12" customHeight="1" x14ac:dyDescent="0.2">
      <c r="A34" s="439" t="s">
        <v>552</v>
      </c>
      <c r="B34" s="420" t="s">
        <v>272</v>
      </c>
      <c r="C34" s="302"/>
    </row>
    <row r="35" spans="1:3" s="97" customFormat="1" ht="12" customHeight="1" x14ac:dyDescent="0.2">
      <c r="A35" s="439" t="s">
        <v>553</v>
      </c>
      <c r="B35" s="420" t="s">
        <v>681</v>
      </c>
      <c r="C35" s="302"/>
    </row>
    <row r="36" spans="1:3" s="97" customFormat="1" ht="12" customHeight="1" thickBot="1" x14ac:dyDescent="0.25">
      <c r="A36" s="440" t="s">
        <v>554</v>
      </c>
      <c r="B36" s="421" t="s">
        <v>274</v>
      </c>
      <c r="C36" s="304"/>
    </row>
    <row r="37" spans="1:3" s="97" customFormat="1" ht="12" customHeight="1" thickBot="1" x14ac:dyDescent="0.25">
      <c r="A37" s="32" t="s">
        <v>22</v>
      </c>
      <c r="B37" s="21" t="s">
        <v>434</v>
      </c>
      <c r="C37" s="300">
        <f>SUM(C38:C48)</f>
        <v>0</v>
      </c>
    </row>
    <row r="38" spans="1:3" s="97" customFormat="1" ht="12" customHeight="1" x14ac:dyDescent="0.2">
      <c r="A38" s="438" t="s">
        <v>91</v>
      </c>
      <c r="B38" s="419" t="s">
        <v>277</v>
      </c>
      <c r="C38" s="303"/>
    </row>
    <row r="39" spans="1:3" s="97" customFormat="1" ht="12" customHeight="1" x14ac:dyDescent="0.2">
      <c r="A39" s="439" t="s">
        <v>92</v>
      </c>
      <c r="B39" s="420" t="s">
        <v>278</v>
      </c>
      <c r="C39" s="302"/>
    </row>
    <row r="40" spans="1:3" s="97" customFormat="1" ht="12" customHeight="1" x14ac:dyDescent="0.2">
      <c r="A40" s="439" t="s">
        <v>93</v>
      </c>
      <c r="B40" s="420" t="s">
        <v>279</v>
      </c>
      <c r="C40" s="302"/>
    </row>
    <row r="41" spans="1:3" s="97" customFormat="1" ht="12" customHeight="1" x14ac:dyDescent="0.2">
      <c r="A41" s="439" t="s">
        <v>175</v>
      </c>
      <c r="B41" s="420" t="s">
        <v>280</v>
      </c>
      <c r="C41" s="302"/>
    </row>
    <row r="42" spans="1:3" s="97" customFormat="1" ht="12" customHeight="1" x14ac:dyDescent="0.2">
      <c r="A42" s="439" t="s">
        <v>176</v>
      </c>
      <c r="B42" s="420" t="s">
        <v>281</v>
      </c>
      <c r="C42" s="302"/>
    </row>
    <row r="43" spans="1:3" s="97" customFormat="1" ht="12" customHeight="1" x14ac:dyDescent="0.2">
      <c r="A43" s="439" t="s">
        <v>177</v>
      </c>
      <c r="B43" s="420" t="s">
        <v>282</v>
      </c>
      <c r="C43" s="302"/>
    </row>
    <row r="44" spans="1:3" s="97" customFormat="1" ht="12" customHeight="1" x14ac:dyDescent="0.2">
      <c r="A44" s="439" t="s">
        <v>178</v>
      </c>
      <c r="B44" s="420" t="s">
        <v>283</v>
      </c>
      <c r="C44" s="302"/>
    </row>
    <row r="45" spans="1:3" s="97" customFormat="1" ht="12" customHeight="1" x14ac:dyDescent="0.2">
      <c r="A45" s="439" t="s">
        <v>179</v>
      </c>
      <c r="B45" s="420" t="s">
        <v>561</v>
      </c>
      <c r="C45" s="302"/>
    </row>
    <row r="46" spans="1:3" s="97" customFormat="1" ht="12" customHeight="1" x14ac:dyDescent="0.2">
      <c r="A46" s="439" t="s">
        <v>275</v>
      </c>
      <c r="B46" s="420" t="s">
        <v>285</v>
      </c>
      <c r="C46" s="305"/>
    </row>
    <row r="47" spans="1:3" s="97" customFormat="1" ht="12" customHeight="1" x14ac:dyDescent="0.2">
      <c r="A47" s="440" t="s">
        <v>276</v>
      </c>
      <c r="B47" s="421" t="s">
        <v>436</v>
      </c>
      <c r="C47" s="406"/>
    </row>
    <row r="48" spans="1:3" s="97" customFormat="1" ht="12" customHeight="1" thickBot="1" x14ac:dyDescent="0.25">
      <c r="A48" s="440" t="s">
        <v>435</v>
      </c>
      <c r="B48" s="421" t="s">
        <v>286</v>
      </c>
      <c r="C48" s="406"/>
    </row>
    <row r="49" spans="1:3" s="97" customFormat="1" ht="12" customHeight="1" thickBot="1" x14ac:dyDescent="0.25">
      <c r="A49" s="32" t="s">
        <v>23</v>
      </c>
      <c r="B49" s="21" t="s">
        <v>287</v>
      </c>
      <c r="C49" s="300">
        <f>SUM(C50:C54)</f>
        <v>0</v>
      </c>
    </row>
    <row r="50" spans="1:3" s="97" customFormat="1" ht="12" customHeight="1" x14ac:dyDescent="0.2">
      <c r="A50" s="438" t="s">
        <v>94</v>
      </c>
      <c r="B50" s="419" t="s">
        <v>291</v>
      </c>
      <c r="C50" s="463"/>
    </row>
    <row r="51" spans="1:3" s="97" customFormat="1" ht="12" customHeight="1" x14ac:dyDescent="0.2">
      <c r="A51" s="439" t="s">
        <v>95</v>
      </c>
      <c r="B51" s="420" t="s">
        <v>292</v>
      </c>
      <c r="C51" s="305"/>
    </row>
    <row r="52" spans="1:3" s="97" customFormat="1" ht="12" customHeight="1" x14ac:dyDescent="0.2">
      <c r="A52" s="439" t="s">
        <v>288</v>
      </c>
      <c r="B52" s="420" t="s">
        <v>293</v>
      </c>
      <c r="C52" s="305"/>
    </row>
    <row r="53" spans="1:3" s="97" customFormat="1" ht="12" customHeight="1" x14ac:dyDescent="0.2">
      <c r="A53" s="439" t="s">
        <v>289</v>
      </c>
      <c r="B53" s="420" t="s">
        <v>294</v>
      </c>
      <c r="C53" s="305"/>
    </row>
    <row r="54" spans="1:3" s="97" customFormat="1" ht="12" customHeight="1" thickBot="1" x14ac:dyDescent="0.25">
      <c r="A54" s="440" t="s">
        <v>290</v>
      </c>
      <c r="B54" s="421" t="s">
        <v>295</v>
      </c>
      <c r="C54" s="406"/>
    </row>
    <row r="55" spans="1:3" s="97" customFormat="1" ht="12" customHeight="1" thickBot="1" x14ac:dyDescent="0.25">
      <c r="A55" s="32" t="s">
        <v>180</v>
      </c>
      <c r="B55" s="21" t="s">
        <v>296</v>
      </c>
      <c r="C55" s="300">
        <f>SUM(C56:C58)</f>
        <v>0</v>
      </c>
    </row>
    <row r="56" spans="1:3" s="97" customFormat="1" ht="12" customHeight="1" x14ac:dyDescent="0.2">
      <c r="A56" s="438" t="s">
        <v>96</v>
      </c>
      <c r="B56" s="419" t="s">
        <v>297</v>
      </c>
      <c r="C56" s="303"/>
    </row>
    <row r="57" spans="1:3" s="97" customFormat="1" ht="12" customHeight="1" x14ac:dyDescent="0.2">
      <c r="A57" s="439" t="s">
        <v>97</v>
      </c>
      <c r="B57" s="420" t="s">
        <v>426</v>
      </c>
      <c r="C57" s="302"/>
    </row>
    <row r="58" spans="1:3" s="97" customFormat="1" ht="12" customHeight="1" x14ac:dyDescent="0.2">
      <c r="A58" s="439" t="s">
        <v>300</v>
      </c>
      <c r="B58" s="420" t="s">
        <v>298</v>
      </c>
      <c r="C58" s="302"/>
    </row>
    <row r="59" spans="1:3" s="97" customFormat="1" ht="12" customHeight="1" thickBot="1" x14ac:dyDescent="0.25">
      <c r="A59" s="440" t="s">
        <v>301</v>
      </c>
      <c r="B59" s="421" t="s">
        <v>299</v>
      </c>
      <c r="C59" s="304"/>
    </row>
    <row r="60" spans="1:3" s="97" customFormat="1" ht="12" customHeight="1" thickBot="1" x14ac:dyDescent="0.25">
      <c r="A60" s="32" t="s">
        <v>25</v>
      </c>
      <c r="B60" s="295" t="s">
        <v>302</v>
      </c>
      <c r="C60" s="300">
        <f>SUM(C61:C63)</f>
        <v>0</v>
      </c>
    </row>
    <row r="61" spans="1:3" s="97" customFormat="1" ht="12" customHeight="1" x14ac:dyDescent="0.2">
      <c r="A61" s="438" t="s">
        <v>181</v>
      </c>
      <c r="B61" s="419" t="s">
        <v>304</v>
      </c>
      <c r="C61" s="305"/>
    </row>
    <row r="62" spans="1:3" s="97" customFormat="1" ht="12" customHeight="1" x14ac:dyDescent="0.2">
      <c r="A62" s="439" t="s">
        <v>182</v>
      </c>
      <c r="B62" s="420" t="s">
        <v>427</v>
      </c>
      <c r="C62" s="305"/>
    </row>
    <row r="63" spans="1:3" s="97" customFormat="1" ht="12" customHeight="1" x14ac:dyDescent="0.2">
      <c r="A63" s="439" t="s">
        <v>231</v>
      </c>
      <c r="B63" s="420" t="s">
        <v>305</v>
      </c>
      <c r="C63" s="305"/>
    </row>
    <row r="64" spans="1:3" s="97" customFormat="1" ht="12" customHeight="1" thickBot="1" x14ac:dyDescent="0.25">
      <c r="A64" s="440" t="s">
        <v>303</v>
      </c>
      <c r="B64" s="421" t="s">
        <v>306</v>
      </c>
      <c r="C64" s="305"/>
    </row>
    <row r="65" spans="1:3" s="97" customFormat="1" ht="12" customHeight="1" thickBot="1" x14ac:dyDescent="0.25">
      <c r="A65" s="32" t="s">
        <v>26</v>
      </c>
      <c r="B65" s="21" t="s">
        <v>307</v>
      </c>
      <c r="C65" s="306">
        <f>+C8+C15+C22+C29+C37+C49+C55+C60</f>
        <v>0</v>
      </c>
    </row>
    <row r="66" spans="1:3" s="97" customFormat="1" ht="12" customHeight="1" thickBot="1" x14ac:dyDescent="0.2">
      <c r="A66" s="441" t="s">
        <v>394</v>
      </c>
      <c r="B66" s="295" t="s">
        <v>309</v>
      </c>
      <c r="C66" s="300">
        <f>SUM(C67:C69)</f>
        <v>0</v>
      </c>
    </row>
    <row r="67" spans="1:3" s="97" customFormat="1" ht="12" customHeight="1" x14ac:dyDescent="0.2">
      <c r="A67" s="438" t="s">
        <v>337</v>
      </c>
      <c r="B67" s="419" t="s">
        <v>310</v>
      </c>
      <c r="C67" s="305"/>
    </row>
    <row r="68" spans="1:3" s="97" customFormat="1" ht="12" customHeight="1" x14ac:dyDescent="0.2">
      <c r="A68" s="439" t="s">
        <v>346</v>
      </c>
      <c r="B68" s="420" t="s">
        <v>311</v>
      </c>
      <c r="C68" s="305"/>
    </row>
    <row r="69" spans="1:3" s="97" customFormat="1" ht="12" customHeight="1" thickBot="1" x14ac:dyDescent="0.25">
      <c r="A69" s="440" t="s">
        <v>347</v>
      </c>
      <c r="B69" s="422" t="s">
        <v>312</v>
      </c>
      <c r="C69" s="305"/>
    </row>
    <row r="70" spans="1:3" s="97" customFormat="1" ht="12" customHeight="1" thickBot="1" x14ac:dyDescent="0.2">
      <c r="A70" s="441" t="s">
        <v>313</v>
      </c>
      <c r="B70" s="295" t="s">
        <v>314</v>
      </c>
      <c r="C70" s="300">
        <f>SUM(C71:C74)</f>
        <v>0</v>
      </c>
    </row>
    <row r="71" spans="1:3" s="97" customFormat="1" ht="12" customHeight="1" x14ac:dyDescent="0.2">
      <c r="A71" s="438" t="s">
        <v>149</v>
      </c>
      <c r="B71" s="419" t="s">
        <v>315</v>
      </c>
      <c r="C71" s="305"/>
    </row>
    <row r="72" spans="1:3" s="97" customFormat="1" ht="12" customHeight="1" x14ac:dyDescent="0.2">
      <c r="A72" s="439" t="s">
        <v>150</v>
      </c>
      <c r="B72" s="420" t="s">
        <v>571</v>
      </c>
      <c r="C72" s="305"/>
    </row>
    <row r="73" spans="1:3" s="97" customFormat="1" ht="12" customHeight="1" x14ac:dyDescent="0.2">
      <c r="A73" s="439" t="s">
        <v>338</v>
      </c>
      <c r="B73" s="420" t="s">
        <v>316</v>
      </c>
      <c r="C73" s="305"/>
    </row>
    <row r="74" spans="1:3" s="97" customFormat="1" ht="12" customHeight="1" thickBot="1" x14ac:dyDescent="0.25">
      <c r="A74" s="440" t="s">
        <v>339</v>
      </c>
      <c r="B74" s="297" t="s">
        <v>572</v>
      </c>
      <c r="C74" s="305"/>
    </row>
    <row r="75" spans="1:3" s="97" customFormat="1" ht="12" customHeight="1" thickBot="1" x14ac:dyDescent="0.2">
      <c r="A75" s="441" t="s">
        <v>317</v>
      </c>
      <c r="B75" s="295" t="s">
        <v>318</v>
      </c>
      <c r="C75" s="300">
        <f>SUM(C76:C77)</f>
        <v>0</v>
      </c>
    </row>
    <row r="76" spans="1:3" s="97" customFormat="1" ht="12" customHeight="1" x14ac:dyDescent="0.2">
      <c r="A76" s="438" t="s">
        <v>340</v>
      </c>
      <c r="B76" s="419" t="s">
        <v>319</v>
      </c>
      <c r="C76" s="305"/>
    </row>
    <row r="77" spans="1:3" s="97" customFormat="1" ht="12" customHeight="1" thickBot="1" x14ac:dyDescent="0.25">
      <c r="A77" s="440" t="s">
        <v>341</v>
      </c>
      <c r="B77" s="421" t="s">
        <v>320</v>
      </c>
      <c r="C77" s="305"/>
    </row>
    <row r="78" spans="1:3" s="96" customFormat="1" ht="12" customHeight="1" thickBot="1" x14ac:dyDescent="0.2">
      <c r="A78" s="441" t="s">
        <v>321</v>
      </c>
      <c r="B78" s="295" t="s">
        <v>322</v>
      </c>
      <c r="C78" s="300">
        <f>SUM(C79:C81)</f>
        <v>0</v>
      </c>
    </row>
    <row r="79" spans="1:3" s="97" customFormat="1" ht="12" customHeight="1" x14ac:dyDescent="0.2">
      <c r="A79" s="438" t="s">
        <v>342</v>
      </c>
      <c r="B79" s="419" t="s">
        <v>323</v>
      </c>
      <c r="C79" s="305"/>
    </row>
    <row r="80" spans="1:3" s="97" customFormat="1" ht="12" customHeight="1" x14ac:dyDescent="0.2">
      <c r="A80" s="439" t="s">
        <v>343</v>
      </c>
      <c r="B80" s="420" t="s">
        <v>324</v>
      </c>
      <c r="C80" s="305"/>
    </row>
    <row r="81" spans="1:3" s="97" customFormat="1" ht="12" customHeight="1" thickBot="1" x14ac:dyDescent="0.25">
      <c r="A81" s="440" t="s">
        <v>344</v>
      </c>
      <c r="B81" s="421" t="s">
        <v>573</v>
      </c>
      <c r="C81" s="305"/>
    </row>
    <row r="82" spans="1:3" s="97" customFormat="1" ht="12" customHeight="1" thickBot="1" x14ac:dyDescent="0.2">
      <c r="A82" s="441" t="s">
        <v>325</v>
      </c>
      <c r="B82" s="295" t="s">
        <v>345</v>
      </c>
      <c r="C82" s="300">
        <f>SUM(C83:C86)</f>
        <v>0</v>
      </c>
    </row>
    <row r="83" spans="1:3" s="97" customFormat="1" ht="12" customHeight="1" x14ac:dyDescent="0.2">
      <c r="A83" s="442" t="s">
        <v>326</v>
      </c>
      <c r="B83" s="419" t="s">
        <v>327</v>
      </c>
      <c r="C83" s="305"/>
    </row>
    <row r="84" spans="1:3" s="97" customFormat="1" ht="12" customHeight="1" x14ac:dyDescent="0.2">
      <c r="A84" s="443" t="s">
        <v>328</v>
      </c>
      <c r="B84" s="420" t="s">
        <v>329</v>
      </c>
      <c r="C84" s="305"/>
    </row>
    <row r="85" spans="1:3" s="97" customFormat="1" ht="12" customHeight="1" x14ac:dyDescent="0.2">
      <c r="A85" s="443" t="s">
        <v>330</v>
      </c>
      <c r="B85" s="420" t="s">
        <v>331</v>
      </c>
      <c r="C85" s="305"/>
    </row>
    <row r="86" spans="1:3" s="96" customFormat="1" ht="12" customHeight="1" thickBot="1" x14ac:dyDescent="0.25">
      <c r="A86" s="444" t="s">
        <v>332</v>
      </c>
      <c r="B86" s="421" t="s">
        <v>333</v>
      </c>
      <c r="C86" s="305"/>
    </row>
    <row r="87" spans="1:3" s="96" customFormat="1" ht="12" customHeight="1" thickBot="1" x14ac:dyDescent="0.2">
      <c r="A87" s="441" t="s">
        <v>334</v>
      </c>
      <c r="B87" s="295" t="s">
        <v>475</v>
      </c>
      <c r="C87" s="464"/>
    </row>
    <row r="88" spans="1:3" s="96" customFormat="1" ht="12" customHeight="1" thickBot="1" x14ac:dyDescent="0.2">
      <c r="A88" s="441" t="s">
        <v>507</v>
      </c>
      <c r="B88" s="295" t="s">
        <v>335</v>
      </c>
      <c r="C88" s="464"/>
    </row>
    <row r="89" spans="1:3" s="96" customFormat="1" ht="12" customHeight="1" thickBot="1" x14ac:dyDescent="0.2">
      <c r="A89" s="441" t="s">
        <v>508</v>
      </c>
      <c r="B89" s="426" t="s">
        <v>478</v>
      </c>
      <c r="C89" s="306">
        <f>+C66+C70+C75+C78+C82+C88+C87</f>
        <v>0</v>
      </c>
    </row>
    <row r="90" spans="1:3" s="96" customFormat="1" ht="12" customHeight="1" thickBot="1" x14ac:dyDescent="0.2">
      <c r="A90" s="445" t="s">
        <v>509</v>
      </c>
      <c r="B90" s="427" t="s">
        <v>510</v>
      </c>
      <c r="C90" s="306">
        <f>+C65+C89</f>
        <v>0</v>
      </c>
    </row>
    <row r="91" spans="1:3" s="97" customFormat="1" ht="15.2" customHeight="1" thickBot="1" x14ac:dyDescent="0.25">
      <c r="A91" s="239"/>
      <c r="B91" s="240"/>
      <c r="C91" s="365"/>
    </row>
    <row r="92" spans="1:3" s="68" customFormat="1" ht="16.5" customHeight="1" thickBot="1" x14ac:dyDescent="0.25">
      <c r="A92" s="243"/>
      <c r="B92" s="244" t="s">
        <v>57</v>
      </c>
      <c r="C92" s="367"/>
    </row>
    <row r="93" spans="1:3" s="98" customFormat="1" ht="12" customHeight="1" thickBot="1" x14ac:dyDescent="0.25">
      <c r="A93" s="412" t="s">
        <v>18</v>
      </c>
      <c r="B93" s="28" t="s">
        <v>514</v>
      </c>
      <c r="C93" s="299">
        <f>+C94+C95+C96+C97+C98+C111</f>
        <v>0</v>
      </c>
    </row>
    <row r="94" spans="1:3" ht="12" customHeight="1" x14ac:dyDescent="0.2">
      <c r="A94" s="446" t="s">
        <v>98</v>
      </c>
      <c r="B94" s="10" t="s">
        <v>49</v>
      </c>
      <c r="C94" s="301"/>
    </row>
    <row r="95" spans="1:3" ht="12" customHeight="1" x14ac:dyDescent="0.2">
      <c r="A95" s="439" t="s">
        <v>99</v>
      </c>
      <c r="B95" s="8" t="s">
        <v>183</v>
      </c>
      <c r="C95" s="302"/>
    </row>
    <row r="96" spans="1:3" ht="12" customHeight="1" x14ac:dyDescent="0.2">
      <c r="A96" s="439" t="s">
        <v>100</v>
      </c>
      <c r="B96" s="8" t="s">
        <v>140</v>
      </c>
      <c r="C96" s="304"/>
    </row>
    <row r="97" spans="1:3" ht="12" customHeight="1" x14ac:dyDescent="0.2">
      <c r="A97" s="439" t="s">
        <v>101</v>
      </c>
      <c r="B97" s="11" t="s">
        <v>184</v>
      </c>
      <c r="C97" s="304"/>
    </row>
    <row r="98" spans="1:3" ht="12" customHeight="1" x14ac:dyDescent="0.2">
      <c r="A98" s="439" t="s">
        <v>112</v>
      </c>
      <c r="B98" s="19" t="s">
        <v>185</v>
      </c>
      <c r="C98" s="304"/>
    </row>
    <row r="99" spans="1:3" ht="12" customHeight="1" x14ac:dyDescent="0.2">
      <c r="A99" s="439" t="s">
        <v>102</v>
      </c>
      <c r="B99" s="8" t="s">
        <v>511</v>
      </c>
      <c r="C99" s="304"/>
    </row>
    <row r="100" spans="1:3" ht="12" customHeight="1" x14ac:dyDescent="0.2">
      <c r="A100" s="439" t="s">
        <v>103</v>
      </c>
      <c r="B100" s="145" t="s">
        <v>441</v>
      </c>
      <c r="C100" s="304"/>
    </row>
    <row r="101" spans="1:3" ht="12" customHeight="1" x14ac:dyDescent="0.2">
      <c r="A101" s="439" t="s">
        <v>113</v>
      </c>
      <c r="B101" s="145" t="s">
        <v>440</v>
      </c>
      <c r="C101" s="304"/>
    </row>
    <row r="102" spans="1:3" ht="12" customHeight="1" x14ac:dyDescent="0.2">
      <c r="A102" s="439" t="s">
        <v>114</v>
      </c>
      <c r="B102" s="145" t="s">
        <v>351</v>
      </c>
      <c r="C102" s="304"/>
    </row>
    <row r="103" spans="1:3" ht="12" customHeight="1" x14ac:dyDescent="0.2">
      <c r="A103" s="439" t="s">
        <v>115</v>
      </c>
      <c r="B103" s="146" t="s">
        <v>352</v>
      </c>
      <c r="C103" s="304"/>
    </row>
    <row r="104" spans="1:3" ht="12" customHeight="1" x14ac:dyDescent="0.2">
      <c r="A104" s="439" t="s">
        <v>116</v>
      </c>
      <c r="B104" s="146" t="s">
        <v>353</v>
      </c>
      <c r="C104" s="304"/>
    </row>
    <row r="105" spans="1:3" ht="12" customHeight="1" x14ac:dyDescent="0.2">
      <c r="A105" s="439" t="s">
        <v>118</v>
      </c>
      <c r="B105" s="145" t="s">
        <v>354</v>
      </c>
      <c r="C105" s="304"/>
    </row>
    <row r="106" spans="1:3" ht="12" customHeight="1" x14ac:dyDescent="0.2">
      <c r="A106" s="439" t="s">
        <v>186</v>
      </c>
      <c r="B106" s="145" t="s">
        <v>355</v>
      </c>
      <c r="C106" s="304"/>
    </row>
    <row r="107" spans="1:3" ht="12" customHeight="1" x14ac:dyDescent="0.2">
      <c r="A107" s="439" t="s">
        <v>349</v>
      </c>
      <c r="B107" s="146" t="s">
        <v>356</v>
      </c>
      <c r="C107" s="304"/>
    </row>
    <row r="108" spans="1:3" ht="12" customHeight="1" x14ac:dyDescent="0.2">
      <c r="A108" s="447" t="s">
        <v>350</v>
      </c>
      <c r="B108" s="147" t="s">
        <v>357</v>
      </c>
      <c r="C108" s="304"/>
    </row>
    <row r="109" spans="1:3" ht="12" customHeight="1" x14ac:dyDescent="0.2">
      <c r="A109" s="439" t="s">
        <v>438</v>
      </c>
      <c r="B109" s="147" t="s">
        <v>358</v>
      </c>
      <c r="C109" s="304"/>
    </row>
    <row r="110" spans="1:3" ht="12" customHeight="1" x14ac:dyDescent="0.2">
      <c r="A110" s="439" t="s">
        <v>439</v>
      </c>
      <c r="B110" s="146" t="s">
        <v>359</v>
      </c>
      <c r="C110" s="302"/>
    </row>
    <row r="111" spans="1:3" ht="12" customHeight="1" x14ac:dyDescent="0.2">
      <c r="A111" s="439" t="s">
        <v>443</v>
      </c>
      <c r="B111" s="11" t="s">
        <v>50</v>
      </c>
      <c r="C111" s="302"/>
    </row>
    <row r="112" spans="1:3" ht="12" customHeight="1" x14ac:dyDescent="0.2">
      <c r="A112" s="440" t="s">
        <v>444</v>
      </c>
      <c r="B112" s="8" t="s">
        <v>512</v>
      </c>
      <c r="C112" s="304"/>
    </row>
    <row r="113" spans="1:3" ht="12" customHeight="1" thickBot="1" x14ac:dyDescent="0.25">
      <c r="A113" s="448" t="s">
        <v>445</v>
      </c>
      <c r="B113" s="148" t="s">
        <v>513</v>
      </c>
      <c r="C113" s="308"/>
    </row>
    <row r="114" spans="1:3" ht="12" customHeight="1" thickBot="1" x14ac:dyDescent="0.25">
      <c r="A114" s="32" t="s">
        <v>19</v>
      </c>
      <c r="B114" s="27" t="s">
        <v>360</v>
      </c>
      <c r="C114" s="300">
        <f>+C115+C117+C119</f>
        <v>0</v>
      </c>
    </row>
    <row r="115" spans="1:3" ht="12" customHeight="1" x14ac:dyDescent="0.2">
      <c r="A115" s="438" t="s">
        <v>104</v>
      </c>
      <c r="B115" s="8" t="s">
        <v>230</v>
      </c>
      <c r="C115" s="303"/>
    </row>
    <row r="116" spans="1:3" ht="12" customHeight="1" x14ac:dyDescent="0.2">
      <c r="A116" s="438" t="s">
        <v>105</v>
      </c>
      <c r="B116" s="12" t="s">
        <v>364</v>
      </c>
      <c r="C116" s="303"/>
    </row>
    <row r="117" spans="1:3" ht="12" customHeight="1" x14ac:dyDescent="0.2">
      <c r="A117" s="438" t="s">
        <v>106</v>
      </c>
      <c r="B117" s="12" t="s">
        <v>187</v>
      </c>
      <c r="C117" s="302"/>
    </row>
    <row r="118" spans="1:3" ht="12" customHeight="1" x14ac:dyDescent="0.2">
      <c r="A118" s="438" t="s">
        <v>107</v>
      </c>
      <c r="B118" s="12" t="s">
        <v>365</v>
      </c>
      <c r="C118" s="267"/>
    </row>
    <row r="119" spans="1:3" ht="12" customHeight="1" x14ac:dyDescent="0.2">
      <c r="A119" s="438" t="s">
        <v>108</v>
      </c>
      <c r="B119" s="297" t="s">
        <v>232</v>
      </c>
      <c r="C119" s="267"/>
    </row>
    <row r="120" spans="1:3" ht="12" customHeight="1" x14ac:dyDescent="0.2">
      <c r="A120" s="438" t="s">
        <v>117</v>
      </c>
      <c r="B120" s="296" t="s">
        <v>428</v>
      </c>
      <c r="C120" s="267"/>
    </row>
    <row r="121" spans="1:3" ht="12" customHeight="1" x14ac:dyDescent="0.2">
      <c r="A121" s="438" t="s">
        <v>119</v>
      </c>
      <c r="B121" s="415" t="s">
        <v>370</v>
      </c>
      <c r="C121" s="267"/>
    </row>
    <row r="122" spans="1:3" ht="12" customHeight="1" x14ac:dyDescent="0.2">
      <c r="A122" s="438" t="s">
        <v>188</v>
      </c>
      <c r="B122" s="146" t="s">
        <v>353</v>
      </c>
      <c r="C122" s="267"/>
    </row>
    <row r="123" spans="1:3" ht="12" customHeight="1" x14ac:dyDescent="0.2">
      <c r="A123" s="438" t="s">
        <v>189</v>
      </c>
      <c r="B123" s="146" t="s">
        <v>369</v>
      </c>
      <c r="C123" s="267"/>
    </row>
    <row r="124" spans="1:3" ht="12" customHeight="1" x14ac:dyDescent="0.2">
      <c r="A124" s="438" t="s">
        <v>190</v>
      </c>
      <c r="B124" s="146" t="s">
        <v>368</v>
      </c>
      <c r="C124" s="267"/>
    </row>
    <row r="125" spans="1:3" ht="12" customHeight="1" x14ac:dyDescent="0.2">
      <c r="A125" s="438" t="s">
        <v>361</v>
      </c>
      <c r="B125" s="146" t="s">
        <v>356</v>
      </c>
      <c r="C125" s="267"/>
    </row>
    <row r="126" spans="1:3" ht="12" customHeight="1" x14ac:dyDescent="0.2">
      <c r="A126" s="438" t="s">
        <v>362</v>
      </c>
      <c r="B126" s="146" t="s">
        <v>367</v>
      </c>
      <c r="C126" s="267"/>
    </row>
    <row r="127" spans="1:3" ht="12" customHeight="1" thickBot="1" x14ac:dyDescent="0.25">
      <c r="A127" s="447" t="s">
        <v>363</v>
      </c>
      <c r="B127" s="146" t="s">
        <v>366</v>
      </c>
      <c r="C127" s="269"/>
    </row>
    <row r="128" spans="1:3" ht="12" customHeight="1" thickBot="1" x14ac:dyDescent="0.25">
      <c r="A128" s="32" t="s">
        <v>20</v>
      </c>
      <c r="B128" s="127" t="s">
        <v>448</v>
      </c>
      <c r="C128" s="300">
        <f>+C93+C114</f>
        <v>0</v>
      </c>
    </row>
    <row r="129" spans="1:11" ht="12" customHeight="1" thickBot="1" x14ac:dyDescent="0.25">
      <c r="A129" s="32" t="s">
        <v>21</v>
      </c>
      <c r="B129" s="127" t="s">
        <v>449</v>
      </c>
      <c r="C129" s="300">
        <f>+C130+C131+C132</f>
        <v>0</v>
      </c>
    </row>
    <row r="130" spans="1:11" s="98" customFormat="1" ht="12" customHeight="1" x14ac:dyDescent="0.2">
      <c r="A130" s="438" t="s">
        <v>268</v>
      </c>
      <c r="B130" s="9" t="s">
        <v>517</v>
      </c>
      <c r="C130" s="267"/>
    </row>
    <row r="131" spans="1:11" ht="12" customHeight="1" x14ac:dyDescent="0.2">
      <c r="A131" s="438" t="s">
        <v>269</v>
      </c>
      <c r="B131" s="9" t="s">
        <v>457</v>
      </c>
      <c r="C131" s="267"/>
    </row>
    <row r="132" spans="1:11" ht="12" customHeight="1" thickBot="1" x14ac:dyDescent="0.25">
      <c r="A132" s="447" t="s">
        <v>270</v>
      </c>
      <c r="B132" s="7" t="s">
        <v>516</v>
      </c>
      <c r="C132" s="267"/>
    </row>
    <row r="133" spans="1:11" ht="12" customHeight="1" thickBot="1" x14ac:dyDescent="0.25">
      <c r="A133" s="32" t="s">
        <v>22</v>
      </c>
      <c r="B133" s="127" t="s">
        <v>450</v>
      </c>
      <c r="C133" s="300">
        <f>+C134+C135+C136+C137+C138+C139</f>
        <v>0</v>
      </c>
    </row>
    <row r="134" spans="1:11" ht="12" customHeight="1" x14ac:dyDescent="0.2">
      <c r="A134" s="438" t="s">
        <v>91</v>
      </c>
      <c r="B134" s="9" t="s">
        <v>459</v>
      </c>
      <c r="C134" s="267"/>
    </row>
    <row r="135" spans="1:11" ht="12" customHeight="1" x14ac:dyDescent="0.2">
      <c r="A135" s="438" t="s">
        <v>92</v>
      </c>
      <c r="B135" s="9" t="s">
        <v>451</v>
      </c>
      <c r="C135" s="267"/>
    </row>
    <row r="136" spans="1:11" ht="12" customHeight="1" x14ac:dyDescent="0.2">
      <c r="A136" s="438" t="s">
        <v>93</v>
      </c>
      <c r="B136" s="9" t="s">
        <v>452</v>
      </c>
      <c r="C136" s="267"/>
    </row>
    <row r="137" spans="1:11" ht="12" customHeight="1" x14ac:dyDescent="0.2">
      <c r="A137" s="438" t="s">
        <v>175</v>
      </c>
      <c r="B137" s="9" t="s">
        <v>515</v>
      </c>
      <c r="C137" s="267"/>
    </row>
    <row r="138" spans="1:11" ht="12" customHeight="1" x14ac:dyDescent="0.2">
      <c r="A138" s="438" t="s">
        <v>176</v>
      </c>
      <c r="B138" s="9" t="s">
        <v>454</v>
      </c>
      <c r="C138" s="267"/>
    </row>
    <row r="139" spans="1:11" s="98" customFormat="1" ht="12" customHeight="1" thickBot="1" x14ac:dyDescent="0.25">
      <c r="A139" s="447" t="s">
        <v>177</v>
      </c>
      <c r="B139" s="7" t="s">
        <v>455</v>
      </c>
      <c r="C139" s="267"/>
    </row>
    <row r="140" spans="1:11" ht="12" customHeight="1" thickBot="1" x14ac:dyDescent="0.25">
      <c r="A140" s="32" t="s">
        <v>23</v>
      </c>
      <c r="B140" s="127" t="s">
        <v>541</v>
      </c>
      <c r="C140" s="306">
        <f>+C141+C142+C144+C145+C143</f>
        <v>0</v>
      </c>
      <c r="K140" s="250"/>
    </row>
    <row r="141" spans="1:11" x14ac:dyDescent="0.2">
      <c r="A141" s="438" t="s">
        <v>94</v>
      </c>
      <c r="B141" s="9" t="s">
        <v>371</v>
      </c>
      <c r="C141" s="267"/>
    </row>
    <row r="142" spans="1:11" ht="12" customHeight="1" x14ac:dyDescent="0.2">
      <c r="A142" s="438" t="s">
        <v>95</v>
      </c>
      <c r="B142" s="9" t="s">
        <v>372</v>
      </c>
      <c r="C142" s="267"/>
    </row>
    <row r="143" spans="1:11" s="98" customFormat="1" ht="12" customHeight="1" x14ac:dyDescent="0.2">
      <c r="A143" s="438" t="s">
        <v>288</v>
      </c>
      <c r="B143" s="9" t="s">
        <v>540</v>
      </c>
      <c r="C143" s="267"/>
    </row>
    <row r="144" spans="1:11" s="98" customFormat="1" ht="12" customHeight="1" x14ac:dyDescent="0.2">
      <c r="A144" s="438" t="s">
        <v>289</v>
      </c>
      <c r="B144" s="9" t="s">
        <v>464</v>
      </c>
      <c r="C144" s="267"/>
    </row>
    <row r="145" spans="1:3" s="98" customFormat="1" ht="12" customHeight="1" thickBot="1" x14ac:dyDescent="0.25">
      <c r="A145" s="447" t="s">
        <v>290</v>
      </c>
      <c r="B145" s="7" t="s">
        <v>390</v>
      </c>
      <c r="C145" s="267"/>
    </row>
    <row r="146" spans="1:3" s="98" customFormat="1" ht="12" customHeight="1" thickBot="1" x14ac:dyDescent="0.25">
      <c r="A146" s="32" t="s">
        <v>24</v>
      </c>
      <c r="B146" s="127" t="s">
        <v>465</v>
      </c>
      <c r="C146" s="309">
        <f>+C147+C148+C149+C150+C151</f>
        <v>0</v>
      </c>
    </row>
    <row r="147" spans="1:3" s="98" customFormat="1" ht="12" customHeight="1" x14ac:dyDescent="0.2">
      <c r="A147" s="438" t="s">
        <v>96</v>
      </c>
      <c r="B147" s="9" t="s">
        <v>460</v>
      </c>
      <c r="C147" s="267"/>
    </row>
    <row r="148" spans="1:3" s="98" customFormat="1" ht="12" customHeight="1" x14ac:dyDescent="0.2">
      <c r="A148" s="438" t="s">
        <v>97</v>
      </c>
      <c r="B148" s="9" t="s">
        <v>467</v>
      </c>
      <c r="C148" s="267"/>
    </row>
    <row r="149" spans="1:3" s="98" customFormat="1" ht="12" customHeight="1" x14ac:dyDescent="0.2">
      <c r="A149" s="438" t="s">
        <v>300</v>
      </c>
      <c r="B149" s="9" t="s">
        <v>462</v>
      </c>
      <c r="C149" s="267"/>
    </row>
    <row r="150" spans="1:3" ht="12.75" customHeight="1" x14ac:dyDescent="0.2">
      <c r="A150" s="438" t="s">
        <v>301</v>
      </c>
      <c r="B150" s="9" t="s">
        <v>518</v>
      </c>
      <c r="C150" s="267"/>
    </row>
    <row r="151" spans="1:3" ht="12.75" customHeight="1" thickBot="1" x14ac:dyDescent="0.25">
      <c r="A151" s="447" t="s">
        <v>466</v>
      </c>
      <c r="B151" s="7" t="s">
        <v>469</v>
      </c>
      <c r="C151" s="269"/>
    </row>
    <row r="152" spans="1:3" ht="12.75" customHeight="1" thickBot="1" x14ac:dyDescent="0.25">
      <c r="A152" s="493" t="s">
        <v>25</v>
      </c>
      <c r="B152" s="127" t="s">
        <v>470</v>
      </c>
      <c r="C152" s="309"/>
    </row>
    <row r="153" spans="1:3" ht="12" customHeight="1" thickBot="1" x14ac:dyDescent="0.25">
      <c r="A153" s="493" t="s">
        <v>26</v>
      </c>
      <c r="B153" s="127" t="s">
        <v>471</v>
      </c>
      <c r="C153" s="309"/>
    </row>
    <row r="154" spans="1:3" ht="15.2" customHeight="1" thickBot="1" x14ac:dyDescent="0.25">
      <c r="A154" s="32" t="s">
        <v>27</v>
      </c>
      <c r="B154" s="127" t="s">
        <v>473</v>
      </c>
      <c r="C154" s="429">
        <f>+C129+C133+C140+C146+C152+C153</f>
        <v>0</v>
      </c>
    </row>
    <row r="155" spans="1:3" ht="13.5" thickBot="1" x14ac:dyDescent="0.25">
      <c r="A155" s="449" t="s">
        <v>28</v>
      </c>
      <c r="B155" s="383" t="s">
        <v>472</v>
      </c>
      <c r="C155" s="429">
        <f>+C128+C154</f>
        <v>0</v>
      </c>
    </row>
    <row r="156" spans="1:3" ht="15.2" customHeight="1" thickBot="1" x14ac:dyDescent="0.25">
      <c r="A156" s="391"/>
      <c r="B156" s="392"/>
      <c r="C156" s="630">
        <f>C90-C155</f>
        <v>0</v>
      </c>
    </row>
    <row r="157" spans="1:3" ht="14.45" customHeight="1" thickBot="1" x14ac:dyDescent="0.25">
      <c r="A157" s="248" t="s">
        <v>519</v>
      </c>
      <c r="B157" s="249"/>
      <c r="C157" s="124"/>
    </row>
    <row r="158" spans="1:3" ht="13.5" thickBot="1" x14ac:dyDescent="0.25">
      <c r="A158" s="248" t="s">
        <v>206</v>
      </c>
      <c r="B158" s="249"/>
      <c r="C158" s="124"/>
    </row>
    <row r="159" spans="1:3" x14ac:dyDescent="0.2">
      <c r="A159" s="627"/>
      <c r="B159" s="628"/>
      <c r="C159" s="629"/>
    </row>
    <row r="160" spans="1:3" x14ac:dyDescent="0.2">
      <c r="A160" s="627"/>
      <c r="B160" s="628"/>
    </row>
    <row r="161" spans="1:3" x14ac:dyDescent="0.2">
      <c r="A161" s="627"/>
      <c r="B161" s="628"/>
      <c r="C161" s="629"/>
    </row>
    <row r="162" spans="1:3" x14ac:dyDescent="0.2">
      <c r="A162" s="627"/>
      <c r="B162" s="628"/>
      <c r="C162" s="629"/>
    </row>
    <row r="163" spans="1:3" x14ac:dyDescent="0.2">
      <c r="A163" s="627"/>
      <c r="B163" s="628"/>
      <c r="C163" s="629"/>
    </row>
    <row r="164" spans="1:3" x14ac:dyDescent="0.2">
      <c r="A164" s="627"/>
      <c r="B164" s="628"/>
      <c r="C164" s="629"/>
    </row>
    <row r="165" spans="1:3" x14ac:dyDescent="0.2">
      <c r="A165" s="627"/>
      <c r="B165" s="628"/>
      <c r="C165" s="629"/>
    </row>
    <row r="166" spans="1:3" x14ac:dyDescent="0.2">
      <c r="A166" s="627"/>
      <c r="B166" s="628"/>
      <c r="C166" s="629"/>
    </row>
    <row r="167" spans="1:3" x14ac:dyDescent="0.2">
      <c r="A167" s="627"/>
      <c r="B167" s="628"/>
      <c r="C167" s="629"/>
    </row>
    <row r="168" spans="1:3" x14ac:dyDescent="0.2">
      <c r="A168" s="627"/>
      <c r="B168" s="628"/>
      <c r="C168" s="629"/>
    </row>
    <row r="169" spans="1:3" x14ac:dyDescent="0.2">
      <c r="A169" s="627"/>
      <c r="B169" s="628"/>
      <c r="C169" s="629"/>
    </row>
    <row r="170" spans="1:3" x14ac:dyDescent="0.2">
      <c r="A170" s="627"/>
      <c r="B170" s="628"/>
      <c r="C170" s="629"/>
    </row>
    <row r="171" spans="1:3" x14ac:dyDescent="0.2">
      <c r="A171" s="627"/>
      <c r="B171" s="628"/>
      <c r="C171" s="629"/>
    </row>
    <row r="172" spans="1:3" x14ac:dyDescent="0.2">
      <c r="A172" s="627"/>
      <c r="B172" s="628"/>
      <c r="C172" s="629"/>
    </row>
    <row r="173" spans="1:3" x14ac:dyDescent="0.2">
      <c r="A173" s="627"/>
      <c r="B173" s="628"/>
      <c r="C173" s="629"/>
    </row>
    <row r="174" spans="1:3" x14ac:dyDescent="0.2">
      <c r="A174" s="627"/>
      <c r="B174" s="628"/>
      <c r="C174" s="629"/>
    </row>
    <row r="175" spans="1:3" x14ac:dyDescent="0.2">
      <c r="A175" s="627"/>
      <c r="B175" s="628"/>
      <c r="C175" s="629"/>
    </row>
    <row r="176" spans="1:3" x14ac:dyDescent="0.2">
      <c r="A176" s="627"/>
      <c r="B176" s="628"/>
      <c r="C176" s="629"/>
    </row>
    <row r="177" spans="1:3" x14ac:dyDescent="0.2">
      <c r="A177" s="627"/>
      <c r="B177" s="628"/>
      <c r="C177" s="629"/>
    </row>
    <row r="178" spans="1:3" x14ac:dyDescent="0.2">
      <c r="A178" s="627"/>
      <c r="B178" s="628"/>
      <c r="C178" s="629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A13" zoomScale="120" zoomScaleNormal="120" workbookViewId="0">
      <selection activeCell="J27" sqref="J27"/>
    </sheetView>
  </sheetViews>
  <sheetFormatPr defaultRowHeight="12.75" x14ac:dyDescent="0.2"/>
  <cols>
    <col min="1" max="1" width="33.5" customWidth="1"/>
    <col min="2" max="2" width="18.83203125" customWidth="1"/>
    <col min="3" max="3" width="1.83203125" bestFit="1" customWidth="1"/>
    <col min="4" max="4" width="5.5" bestFit="1" customWidth="1"/>
    <col min="5" max="5" width="1.83203125" bestFit="1" customWidth="1"/>
    <col min="6" max="6" width="11" customWidth="1"/>
  </cols>
  <sheetData>
    <row r="1" spans="1:11" ht="18.75" x14ac:dyDescent="0.3">
      <c r="A1" s="719" t="s">
        <v>587</v>
      </c>
      <c r="B1" s="719"/>
      <c r="C1" s="719"/>
      <c r="D1" s="719"/>
      <c r="E1" s="719"/>
      <c r="F1" s="719"/>
      <c r="G1" s="719"/>
      <c r="H1" s="719"/>
      <c r="I1" s="719"/>
      <c r="J1" s="719"/>
    </row>
    <row r="3" spans="1:11" ht="15.75" x14ac:dyDescent="0.25">
      <c r="A3" s="714" t="s">
        <v>682</v>
      </c>
      <c r="B3" s="715"/>
      <c r="C3" s="715"/>
      <c r="D3" s="715"/>
      <c r="E3" s="715"/>
      <c r="F3" s="715"/>
      <c r="G3" s="671"/>
      <c r="H3" s="671"/>
      <c r="I3" s="671"/>
    </row>
    <row r="6" spans="1:11" ht="15" x14ac:dyDescent="0.25">
      <c r="A6" s="588" t="s">
        <v>676</v>
      </c>
    </row>
    <row r="7" spans="1:11" x14ac:dyDescent="0.2">
      <c r="A7" s="677" t="s">
        <v>650</v>
      </c>
      <c r="B7" s="694" t="s">
        <v>649</v>
      </c>
      <c r="C7" s="678" t="s">
        <v>646</v>
      </c>
      <c r="D7" s="678">
        <v>2019</v>
      </c>
      <c r="E7" s="678" t="s">
        <v>647</v>
      </c>
      <c r="F7" s="694" t="s">
        <v>649</v>
      </c>
      <c r="G7" s="678" t="s">
        <v>648</v>
      </c>
      <c r="H7" s="678" t="s">
        <v>651</v>
      </c>
      <c r="I7" s="678"/>
      <c r="J7" s="678"/>
      <c r="K7" s="678"/>
    </row>
    <row r="8" spans="1:11" x14ac:dyDescent="0.2">
      <c r="A8" s="605"/>
      <c r="B8" s="604"/>
      <c r="F8" s="604"/>
    </row>
    <row r="9" spans="1:11" x14ac:dyDescent="0.2">
      <c r="A9" s="605"/>
      <c r="B9" s="604"/>
      <c r="F9" s="604"/>
    </row>
    <row r="11" spans="1:11" ht="15.75" x14ac:dyDescent="0.25">
      <c r="A11" s="714" t="s">
        <v>683</v>
      </c>
      <c r="B11" s="715"/>
      <c r="C11" s="715"/>
      <c r="D11" s="715"/>
      <c r="E11" s="715"/>
      <c r="F11" s="715"/>
      <c r="G11" s="715"/>
      <c r="H11" s="718"/>
      <c r="I11" s="718"/>
      <c r="J11" s="718"/>
    </row>
    <row r="13" spans="1:11" ht="14.25" x14ac:dyDescent="0.2">
      <c r="A13" s="600" t="s">
        <v>589</v>
      </c>
      <c r="B13" s="716" t="s">
        <v>684</v>
      </c>
      <c r="C13" s="717"/>
      <c r="D13" s="717"/>
      <c r="E13" s="717"/>
      <c r="F13" s="717"/>
      <c r="G13" s="717"/>
      <c r="H13" s="717"/>
      <c r="I13" s="717"/>
      <c r="J13" s="717"/>
    </row>
    <row r="14" spans="1:11" ht="14.25" x14ac:dyDescent="0.2">
      <c r="B14" s="672"/>
      <c r="C14" s="671"/>
      <c r="D14" s="671"/>
      <c r="E14" s="671"/>
      <c r="F14" s="671"/>
      <c r="G14" s="671"/>
      <c r="H14" s="671"/>
      <c r="I14" s="671"/>
      <c r="J14" s="671"/>
    </row>
    <row r="15" spans="1:11" ht="14.25" x14ac:dyDescent="0.2">
      <c r="A15" s="600" t="s">
        <v>590</v>
      </c>
      <c r="B15" s="716" t="s">
        <v>685</v>
      </c>
      <c r="C15" s="717"/>
      <c r="D15" s="717"/>
      <c r="E15" s="717"/>
      <c r="F15" s="717"/>
      <c r="G15" s="717"/>
      <c r="H15" s="717"/>
      <c r="I15" s="717"/>
      <c r="J15" s="717"/>
    </row>
    <row r="16" spans="1:11" ht="14.25" x14ac:dyDescent="0.2">
      <c r="B16" s="672"/>
      <c r="C16" s="671"/>
      <c r="D16" s="671"/>
      <c r="E16" s="671"/>
      <c r="F16" s="671"/>
      <c r="G16" s="671"/>
      <c r="H16" s="671"/>
      <c r="I16" s="671"/>
      <c r="J16" s="671"/>
    </row>
    <row r="17" spans="1:10" ht="14.25" x14ac:dyDescent="0.2">
      <c r="B17" s="672"/>
      <c r="C17" s="671"/>
      <c r="D17" s="671"/>
      <c r="E17" s="671"/>
      <c r="F17" s="671"/>
      <c r="G17" s="671"/>
      <c r="H17" s="671"/>
      <c r="I17" s="671"/>
      <c r="J17" s="671"/>
    </row>
    <row r="19" spans="1:10" ht="14.25" x14ac:dyDescent="0.2">
      <c r="A19" s="600"/>
    </row>
  </sheetData>
  <mergeCells count="5">
    <mergeCell ref="A3:F3"/>
    <mergeCell ref="B13:J13"/>
    <mergeCell ref="B15:J15"/>
    <mergeCell ref="A11:J11"/>
    <mergeCell ref="A1:J1"/>
  </mergeCells>
  <phoneticPr fontId="29" type="noConversion"/>
  <dataValidations count="1">
    <dataValidation type="list" allowBlank="1" showInputMessage="1" showErrorMessage="1" sqref="A6">
      <formula1>",Előterjesztéskor,Jóváhagyás után"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6"/>
  <sheetViews>
    <sheetView zoomScale="120" zoomScaleNormal="120" zoomScaleSheetLayoutView="85" workbookViewId="0">
      <selection activeCell="C2" sqref="C2"/>
    </sheetView>
  </sheetViews>
  <sheetFormatPr defaultRowHeight="12.75" x14ac:dyDescent="0.2"/>
  <cols>
    <col min="1" max="1" width="19.5" style="393" customWidth="1"/>
    <col min="2" max="2" width="72" style="394" customWidth="1"/>
    <col min="3" max="3" width="25" style="395" customWidth="1"/>
    <col min="4" max="16384" width="9.33203125" style="3"/>
  </cols>
  <sheetData>
    <row r="1" spans="1:3" s="2" customFormat="1" ht="16.5" customHeight="1" thickBot="1" x14ac:dyDescent="0.25">
      <c r="A1" s="608"/>
      <c r="B1" s="609"/>
      <c r="C1" s="603" t="s">
        <v>752</v>
      </c>
    </row>
    <row r="2" spans="1:3" s="94" customFormat="1" ht="21.2" customHeight="1" x14ac:dyDescent="0.2">
      <c r="A2" s="610" t="s">
        <v>61</v>
      </c>
      <c r="B2" s="611" t="str">
        <f>CONCATENATE(ALAPADATOK!A3)</f>
        <v>GÖNC VÁROS ÖNKORMÁNYZATA</v>
      </c>
      <c r="C2" s="612" t="s">
        <v>54</v>
      </c>
    </row>
    <row r="3" spans="1:3" s="94" customFormat="1" ht="16.5" thickBot="1" x14ac:dyDescent="0.25">
      <c r="A3" s="613" t="s">
        <v>203</v>
      </c>
      <c r="B3" s="614" t="s">
        <v>528</v>
      </c>
      <c r="C3" s="615" t="s">
        <v>431</v>
      </c>
    </row>
    <row r="4" spans="1:3" s="95" customFormat="1" ht="15.95" customHeight="1" thickBot="1" x14ac:dyDescent="0.3">
      <c r="A4" s="616"/>
      <c r="B4" s="616"/>
      <c r="C4" s="617" t="str">
        <f>'KV_9.1.2.sz.mell.'!C4</f>
        <v>Forintban!</v>
      </c>
    </row>
    <row r="5" spans="1:3" ht="13.5" thickBot="1" x14ac:dyDescent="0.25">
      <c r="A5" s="618" t="s">
        <v>205</v>
      </c>
      <c r="B5" s="619" t="s">
        <v>563</v>
      </c>
      <c r="C5" s="620" t="s">
        <v>55</v>
      </c>
    </row>
    <row r="6" spans="1:3" s="68" customFormat="1" ht="12.95" customHeight="1" thickBot="1" x14ac:dyDescent="0.25">
      <c r="A6" s="621"/>
      <c r="B6" s="622" t="s">
        <v>493</v>
      </c>
      <c r="C6" s="623" t="s">
        <v>494</v>
      </c>
    </row>
    <row r="7" spans="1:3" s="68" customFormat="1" ht="15.95" customHeight="1" thickBot="1" x14ac:dyDescent="0.25">
      <c r="A7" s="233"/>
      <c r="B7" s="234" t="s">
        <v>56</v>
      </c>
      <c r="C7" s="360"/>
    </row>
    <row r="8" spans="1:3" s="68" customFormat="1" ht="12" customHeight="1" thickBot="1" x14ac:dyDescent="0.25">
      <c r="A8" s="32" t="s">
        <v>18</v>
      </c>
      <c r="B8" s="21" t="s">
        <v>252</v>
      </c>
      <c r="C8" s="300">
        <f>+C9+C10+C11+C12+C13+C14</f>
        <v>0</v>
      </c>
    </row>
    <row r="9" spans="1:3" s="96" customFormat="1" ht="12" customHeight="1" x14ac:dyDescent="0.2">
      <c r="A9" s="438" t="s">
        <v>98</v>
      </c>
      <c r="B9" s="419" t="s">
        <v>253</v>
      </c>
      <c r="C9" s="303"/>
    </row>
    <row r="10" spans="1:3" s="97" customFormat="1" ht="12" customHeight="1" x14ac:dyDescent="0.2">
      <c r="A10" s="439" t="s">
        <v>99</v>
      </c>
      <c r="B10" s="420" t="s">
        <v>254</v>
      </c>
      <c r="C10" s="302"/>
    </row>
    <row r="11" spans="1:3" s="97" customFormat="1" ht="12" customHeight="1" x14ac:dyDescent="0.2">
      <c r="A11" s="439" t="s">
        <v>100</v>
      </c>
      <c r="B11" s="420" t="s">
        <v>550</v>
      </c>
      <c r="C11" s="302"/>
    </row>
    <row r="12" spans="1:3" s="97" customFormat="1" ht="12" customHeight="1" x14ac:dyDescent="0.2">
      <c r="A12" s="439" t="s">
        <v>101</v>
      </c>
      <c r="B12" s="420" t="s">
        <v>256</v>
      </c>
      <c r="C12" s="302"/>
    </row>
    <row r="13" spans="1:3" s="97" customFormat="1" ht="12" customHeight="1" x14ac:dyDescent="0.2">
      <c r="A13" s="439" t="s">
        <v>148</v>
      </c>
      <c r="B13" s="420" t="s">
        <v>506</v>
      </c>
      <c r="C13" s="302"/>
    </row>
    <row r="14" spans="1:3" s="96" customFormat="1" ht="12" customHeight="1" thickBot="1" x14ac:dyDescent="0.25">
      <c r="A14" s="440" t="s">
        <v>102</v>
      </c>
      <c r="B14" s="421" t="s">
        <v>433</v>
      </c>
      <c r="C14" s="302"/>
    </row>
    <row r="15" spans="1:3" s="96" customFormat="1" ht="12" customHeight="1" thickBot="1" x14ac:dyDescent="0.25">
      <c r="A15" s="32" t="s">
        <v>19</v>
      </c>
      <c r="B15" s="295" t="s">
        <v>257</v>
      </c>
      <c r="C15" s="300">
        <f>+C16+C17+C18+C19+C20</f>
        <v>0</v>
      </c>
    </row>
    <row r="16" spans="1:3" s="96" customFormat="1" ht="12" customHeight="1" x14ac:dyDescent="0.2">
      <c r="A16" s="438" t="s">
        <v>104</v>
      </c>
      <c r="B16" s="419" t="s">
        <v>258</v>
      </c>
      <c r="C16" s="303"/>
    </row>
    <row r="17" spans="1:3" s="96" customFormat="1" ht="12" customHeight="1" x14ac:dyDescent="0.2">
      <c r="A17" s="439" t="s">
        <v>105</v>
      </c>
      <c r="B17" s="420" t="s">
        <v>259</v>
      </c>
      <c r="C17" s="302"/>
    </row>
    <row r="18" spans="1:3" s="96" customFormat="1" ht="12" customHeight="1" x14ac:dyDescent="0.2">
      <c r="A18" s="439" t="s">
        <v>106</v>
      </c>
      <c r="B18" s="420" t="s">
        <v>422</v>
      </c>
      <c r="C18" s="302"/>
    </row>
    <row r="19" spans="1:3" s="96" customFormat="1" ht="12" customHeight="1" x14ac:dyDescent="0.2">
      <c r="A19" s="439" t="s">
        <v>107</v>
      </c>
      <c r="B19" s="420" t="s">
        <v>423</v>
      </c>
      <c r="C19" s="302"/>
    </row>
    <row r="20" spans="1:3" s="96" customFormat="1" ht="12" customHeight="1" x14ac:dyDescent="0.2">
      <c r="A20" s="439" t="s">
        <v>108</v>
      </c>
      <c r="B20" s="420" t="s">
        <v>260</v>
      </c>
      <c r="C20" s="302"/>
    </row>
    <row r="21" spans="1:3" s="97" customFormat="1" ht="12" customHeight="1" thickBot="1" x14ac:dyDescent="0.25">
      <c r="A21" s="440" t="s">
        <v>117</v>
      </c>
      <c r="B21" s="421" t="s">
        <v>261</v>
      </c>
      <c r="C21" s="304"/>
    </row>
    <row r="22" spans="1:3" s="97" customFormat="1" ht="12" customHeight="1" thickBot="1" x14ac:dyDescent="0.25">
      <c r="A22" s="32" t="s">
        <v>20</v>
      </c>
      <c r="B22" s="21" t="s">
        <v>262</v>
      </c>
      <c r="C22" s="300">
        <f>+C23+C24+C25+C26+C27</f>
        <v>0</v>
      </c>
    </row>
    <row r="23" spans="1:3" s="97" customFormat="1" ht="12" customHeight="1" x14ac:dyDescent="0.2">
      <c r="A23" s="438" t="s">
        <v>87</v>
      </c>
      <c r="B23" s="419" t="s">
        <v>263</v>
      </c>
      <c r="C23" s="303"/>
    </row>
    <row r="24" spans="1:3" s="96" customFormat="1" ht="12" customHeight="1" x14ac:dyDescent="0.2">
      <c r="A24" s="439" t="s">
        <v>88</v>
      </c>
      <c r="B24" s="420" t="s">
        <v>264</v>
      </c>
      <c r="C24" s="302"/>
    </row>
    <row r="25" spans="1:3" s="97" customFormat="1" ht="12" customHeight="1" x14ac:dyDescent="0.2">
      <c r="A25" s="439" t="s">
        <v>89</v>
      </c>
      <c r="B25" s="420" t="s">
        <v>424</v>
      </c>
      <c r="C25" s="302"/>
    </row>
    <row r="26" spans="1:3" s="97" customFormat="1" ht="12" customHeight="1" x14ac:dyDescent="0.2">
      <c r="A26" s="439" t="s">
        <v>90</v>
      </c>
      <c r="B26" s="420" t="s">
        <v>425</v>
      </c>
      <c r="C26" s="302"/>
    </row>
    <row r="27" spans="1:3" s="97" customFormat="1" ht="12" customHeight="1" x14ac:dyDescent="0.2">
      <c r="A27" s="439" t="s">
        <v>171</v>
      </c>
      <c r="B27" s="420" t="s">
        <v>265</v>
      </c>
      <c r="C27" s="302"/>
    </row>
    <row r="28" spans="1:3" s="97" customFormat="1" ht="12" customHeight="1" thickBot="1" x14ac:dyDescent="0.25">
      <c r="A28" s="440" t="s">
        <v>172</v>
      </c>
      <c r="B28" s="421" t="s">
        <v>266</v>
      </c>
      <c r="C28" s="304"/>
    </row>
    <row r="29" spans="1:3" s="97" customFormat="1" ht="12" customHeight="1" thickBot="1" x14ac:dyDescent="0.25">
      <c r="A29" s="32" t="s">
        <v>173</v>
      </c>
      <c r="B29" s="21" t="s">
        <v>267</v>
      </c>
      <c r="C29" s="306">
        <f>SUM(C30:C36)</f>
        <v>0</v>
      </c>
    </row>
    <row r="30" spans="1:3" s="97" customFormat="1" ht="12" customHeight="1" x14ac:dyDescent="0.2">
      <c r="A30" s="438" t="s">
        <v>268</v>
      </c>
      <c r="B30" s="419" t="s">
        <v>555</v>
      </c>
      <c r="C30" s="303"/>
    </row>
    <row r="31" spans="1:3" s="97" customFormat="1" ht="12" customHeight="1" x14ac:dyDescent="0.2">
      <c r="A31" s="439" t="s">
        <v>269</v>
      </c>
      <c r="B31" s="420" t="s">
        <v>556</v>
      </c>
      <c r="C31" s="302"/>
    </row>
    <row r="32" spans="1:3" s="97" customFormat="1" ht="12" customHeight="1" x14ac:dyDescent="0.2">
      <c r="A32" s="439" t="s">
        <v>270</v>
      </c>
      <c r="B32" s="420" t="s">
        <v>557</v>
      </c>
      <c r="C32" s="302"/>
    </row>
    <row r="33" spans="1:3" s="97" customFormat="1" ht="12" customHeight="1" x14ac:dyDescent="0.2">
      <c r="A33" s="439" t="s">
        <v>271</v>
      </c>
      <c r="B33" s="420" t="s">
        <v>558</v>
      </c>
      <c r="C33" s="302"/>
    </row>
    <row r="34" spans="1:3" s="97" customFormat="1" ht="12" customHeight="1" x14ac:dyDescent="0.2">
      <c r="A34" s="439" t="s">
        <v>552</v>
      </c>
      <c r="B34" s="420" t="s">
        <v>272</v>
      </c>
      <c r="C34" s="302"/>
    </row>
    <row r="35" spans="1:3" s="97" customFormat="1" ht="12" customHeight="1" x14ac:dyDescent="0.2">
      <c r="A35" s="439" t="s">
        <v>553</v>
      </c>
      <c r="B35" s="420" t="s">
        <v>681</v>
      </c>
      <c r="C35" s="302"/>
    </row>
    <row r="36" spans="1:3" s="97" customFormat="1" ht="12" customHeight="1" thickBot="1" x14ac:dyDescent="0.25">
      <c r="A36" s="440" t="s">
        <v>554</v>
      </c>
      <c r="B36" s="518" t="s">
        <v>274</v>
      </c>
      <c r="C36" s="304"/>
    </row>
    <row r="37" spans="1:3" s="97" customFormat="1" ht="12" customHeight="1" thickBot="1" x14ac:dyDescent="0.25">
      <c r="A37" s="32" t="s">
        <v>22</v>
      </c>
      <c r="B37" s="21" t="s">
        <v>434</v>
      </c>
      <c r="C37" s="300">
        <f>SUM(C38:C48)</f>
        <v>0</v>
      </c>
    </row>
    <row r="38" spans="1:3" s="97" customFormat="1" ht="12" customHeight="1" x14ac:dyDescent="0.2">
      <c r="A38" s="438" t="s">
        <v>91</v>
      </c>
      <c r="B38" s="419" t="s">
        <v>277</v>
      </c>
      <c r="C38" s="303"/>
    </row>
    <row r="39" spans="1:3" s="97" customFormat="1" ht="12" customHeight="1" x14ac:dyDescent="0.2">
      <c r="A39" s="439" t="s">
        <v>92</v>
      </c>
      <c r="B39" s="420" t="s">
        <v>278</v>
      </c>
      <c r="C39" s="302"/>
    </row>
    <row r="40" spans="1:3" s="97" customFormat="1" ht="12" customHeight="1" x14ac:dyDescent="0.2">
      <c r="A40" s="439" t="s">
        <v>93</v>
      </c>
      <c r="B40" s="420" t="s">
        <v>279</v>
      </c>
      <c r="C40" s="302"/>
    </row>
    <row r="41" spans="1:3" s="97" customFormat="1" ht="12" customHeight="1" x14ac:dyDescent="0.2">
      <c r="A41" s="439" t="s">
        <v>175</v>
      </c>
      <c r="B41" s="420" t="s">
        <v>280</v>
      </c>
      <c r="C41" s="302"/>
    </row>
    <row r="42" spans="1:3" s="97" customFormat="1" ht="12" customHeight="1" x14ac:dyDescent="0.2">
      <c r="A42" s="439" t="s">
        <v>176</v>
      </c>
      <c r="B42" s="420" t="s">
        <v>281</v>
      </c>
      <c r="C42" s="302"/>
    </row>
    <row r="43" spans="1:3" s="97" customFormat="1" ht="12" customHeight="1" x14ac:dyDescent="0.2">
      <c r="A43" s="439" t="s">
        <v>177</v>
      </c>
      <c r="B43" s="420" t="s">
        <v>282</v>
      </c>
      <c r="C43" s="302"/>
    </row>
    <row r="44" spans="1:3" s="97" customFormat="1" ht="12" customHeight="1" x14ac:dyDescent="0.2">
      <c r="A44" s="439" t="s">
        <v>178</v>
      </c>
      <c r="B44" s="420" t="s">
        <v>283</v>
      </c>
      <c r="C44" s="302"/>
    </row>
    <row r="45" spans="1:3" s="97" customFormat="1" ht="12" customHeight="1" x14ac:dyDescent="0.2">
      <c r="A45" s="439" t="s">
        <v>179</v>
      </c>
      <c r="B45" s="420" t="s">
        <v>559</v>
      </c>
      <c r="C45" s="302"/>
    </row>
    <row r="46" spans="1:3" s="97" customFormat="1" ht="12" customHeight="1" x14ac:dyDescent="0.2">
      <c r="A46" s="439" t="s">
        <v>275</v>
      </c>
      <c r="B46" s="420" t="s">
        <v>285</v>
      </c>
      <c r="C46" s="305"/>
    </row>
    <row r="47" spans="1:3" s="97" customFormat="1" ht="12" customHeight="1" x14ac:dyDescent="0.2">
      <c r="A47" s="440" t="s">
        <v>276</v>
      </c>
      <c r="B47" s="421" t="s">
        <v>436</v>
      </c>
      <c r="C47" s="406"/>
    </row>
    <row r="48" spans="1:3" s="97" customFormat="1" ht="12" customHeight="1" thickBot="1" x14ac:dyDescent="0.25">
      <c r="A48" s="440" t="s">
        <v>435</v>
      </c>
      <c r="B48" s="421" t="s">
        <v>286</v>
      </c>
      <c r="C48" s="406"/>
    </row>
    <row r="49" spans="1:3" s="97" customFormat="1" ht="12" customHeight="1" thickBot="1" x14ac:dyDescent="0.25">
      <c r="A49" s="32" t="s">
        <v>23</v>
      </c>
      <c r="B49" s="21" t="s">
        <v>287</v>
      </c>
      <c r="C49" s="300">
        <f>SUM(C50:C54)</f>
        <v>0</v>
      </c>
    </row>
    <row r="50" spans="1:3" s="97" customFormat="1" ht="12" customHeight="1" x14ac:dyDescent="0.2">
      <c r="A50" s="438" t="s">
        <v>94</v>
      </c>
      <c r="B50" s="419" t="s">
        <v>291</v>
      </c>
      <c r="C50" s="463"/>
    </row>
    <row r="51" spans="1:3" s="97" customFormat="1" ht="12" customHeight="1" x14ac:dyDescent="0.2">
      <c r="A51" s="439" t="s">
        <v>95</v>
      </c>
      <c r="B51" s="420" t="s">
        <v>292</v>
      </c>
      <c r="C51" s="305"/>
    </row>
    <row r="52" spans="1:3" s="97" customFormat="1" ht="12" customHeight="1" x14ac:dyDescent="0.2">
      <c r="A52" s="439" t="s">
        <v>288</v>
      </c>
      <c r="B52" s="420" t="s">
        <v>293</v>
      </c>
      <c r="C52" s="305"/>
    </row>
    <row r="53" spans="1:3" s="97" customFormat="1" ht="12" customHeight="1" x14ac:dyDescent="0.2">
      <c r="A53" s="439" t="s">
        <v>289</v>
      </c>
      <c r="B53" s="420" t="s">
        <v>294</v>
      </c>
      <c r="C53" s="305"/>
    </row>
    <row r="54" spans="1:3" s="97" customFormat="1" ht="12" customHeight="1" thickBot="1" x14ac:dyDescent="0.25">
      <c r="A54" s="440" t="s">
        <v>290</v>
      </c>
      <c r="B54" s="518" t="s">
        <v>295</v>
      </c>
      <c r="C54" s="406"/>
    </row>
    <row r="55" spans="1:3" s="97" customFormat="1" ht="12" customHeight="1" thickBot="1" x14ac:dyDescent="0.25">
      <c r="A55" s="32" t="s">
        <v>180</v>
      </c>
      <c r="B55" s="21" t="s">
        <v>296</v>
      </c>
      <c r="C55" s="300">
        <f>SUM(C56:C58)</f>
        <v>0</v>
      </c>
    </row>
    <row r="56" spans="1:3" s="97" customFormat="1" ht="12" customHeight="1" x14ac:dyDescent="0.2">
      <c r="A56" s="438" t="s">
        <v>96</v>
      </c>
      <c r="B56" s="419" t="s">
        <v>297</v>
      </c>
      <c r="C56" s="303"/>
    </row>
    <row r="57" spans="1:3" s="97" customFormat="1" ht="12" customHeight="1" x14ac:dyDescent="0.2">
      <c r="A57" s="439" t="s">
        <v>97</v>
      </c>
      <c r="B57" s="420" t="s">
        <v>426</v>
      </c>
      <c r="C57" s="302"/>
    </row>
    <row r="58" spans="1:3" s="97" customFormat="1" ht="12" customHeight="1" x14ac:dyDescent="0.2">
      <c r="A58" s="439" t="s">
        <v>300</v>
      </c>
      <c r="B58" s="420" t="s">
        <v>298</v>
      </c>
      <c r="C58" s="302"/>
    </row>
    <row r="59" spans="1:3" s="97" customFormat="1" ht="12" customHeight="1" thickBot="1" x14ac:dyDescent="0.25">
      <c r="A59" s="440" t="s">
        <v>301</v>
      </c>
      <c r="B59" s="518" t="s">
        <v>299</v>
      </c>
      <c r="C59" s="304"/>
    </row>
    <row r="60" spans="1:3" s="97" customFormat="1" ht="12" customHeight="1" thickBot="1" x14ac:dyDescent="0.25">
      <c r="A60" s="32" t="s">
        <v>25</v>
      </c>
      <c r="B60" s="295" t="s">
        <v>302</v>
      </c>
      <c r="C60" s="300">
        <f>SUM(C61:C63)</f>
        <v>0</v>
      </c>
    </row>
    <row r="61" spans="1:3" s="97" customFormat="1" ht="12" customHeight="1" x14ac:dyDescent="0.2">
      <c r="A61" s="438" t="s">
        <v>181</v>
      </c>
      <c r="B61" s="419" t="s">
        <v>304</v>
      </c>
      <c r="C61" s="305"/>
    </row>
    <row r="62" spans="1:3" s="97" customFormat="1" ht="12" customHeight="1" x14ac:dyDescent="0.2">
      <c r="A62" s="439" t="s">
        <v>182</v>
      </c>
      <c r="B62" s="420" t="s">
        <v>427</v>
      </c>
      <c r="C62" s="305"/>
    </row>
    <row r="63" spans="1:3" s="97" customFormat="1" ht="12" customHeight="1" x14ac:dyDescent="0.2">
      <c r="A63" s="439" t="s">
        <v>231</v>
      </c>
      <c r="B63" s="420" t="s">
        <v>305</v>
      </c>
      <c r="C63" s="305"/>
    </row>
    <row r="64" spans="1:3" s="97" customFormat="1" ht="12" customHeight="1" thickBot="1" x14ac:dyDescent="0.25">
      <c r="A64" s="440" t="s">
        <v>303</v>
      </c>
      <c r="B64" s="518" t="s">
        <v>306</v>
      </c>
      <c r="C64" s="305"/>
    </row>
    <row r="65" spans="1:3" s="97" customFormat="1" ht="12" customHeight="1" thickBot="1" x14ac:dyDescent="0.25">
      <c r="A65" s="32" t="s">
        <v>26</v>
      </c>
      <c r="B65" s="21" t="s">
        <v>307</v>
      </c>
      <c r="C65" s="306">
        <f>+C8+C15+C22+C29+C37+C49+C55+C60</f>
        <v>0</v>
      </c>
    </row>
    <row r="66" spans="1:3" s="97" customFormat="1" ht="12" customHeight="1" thickBot="1" x14ac:dyDescent="0.2">
      <c r="A66" s="441" t="s">
        <v>394</v>
      </c>
      <c r="B66" s="295" t="s">
        <v>309</v>
      </c>
      <c r="C66" s="300">
        <f>SUM(C67:C69)</f>
        <v>0</v>
      </c>
    </row>
    <row r="67" spans="1:3" s="97" customFormat="1" ht="12" customHeight="1" x14ac:dyDescent="0.2">
      <c r="A67" s="438" t="s">
        <v>337</v>
      </c>
      <c r="B67" s="419" t="s">
        <v>310</v>
      </c>
      <c r="C67" s="305"/>
    </row>
    <row r="68" spans="1:3" s="97" customFormat="1" ht="12" customHeight="1" x14ac:dyDescent="0.2">
      <c r="A68" s="439" t="s">
        <v>346</v>
      </c>
      <c r="B68" s="420" t="s">
        <v>311</v>
      </c>
      <c r="C68" s="305"/>
    </row>
    <row r="69" spans="1:3" s="97" customFormat="1" ht="12" customHeight="1" thickBot="1" x14ac:dyDescent="0.25">
      <c r="A69" s="440" t="s">
        <v>347</v>
      </c>
      <c r="B69" s="521" t="s">
        <v>312</v>
      </c>
      <c r="C69" s="305"/>
    </row>
    <row r="70" spans="1:3" s="97" customFormat="1" ht="12" customHeight="1" thickBot="1" x14ac:dyDescent="0.2">
      <c r="A70" s="441" t="s">
        <v>313</v>
      </c>
      <c r="B70" s="295" t="s">
        <v>314</v>
      </c>
      <c r="C70" s="300">
        <f>SUM(C71:C74)</f>
        <v>0</v>
      </c>
    </row>
    <row r="71" spans="1:3" s="97" customFormat="1" ht="12" customHeight="1" x14ac:dyDescent="0.2">
      <c r="A71" s="438" t="s">
        <v>149</v>
      </c>
      <c r="B71" s="419" t="s">
        <v>315</v>
      </c>
      <c r="C71" s="305"/>
    </row>
    <row r="72" spans="1:3" s="97" customFormat="1" ht="12" customHeight="1" x14ac:dyDescent="0.2">
      <c r="A72" s="439" t="s">
        <v>150</v>
      </c>
      <c r="B72" s="420" t="s">
        <v>571</v>
      </c>
      <c r="C72" s="305"/>
    </row>
    <row r="73" spans="1:3" s="97" customFormat="1" ht="12" customHeight="1" x14ac:dyDescent="0.2">
      <c r="A73" s="439" t="s">
        <v>338</v>
      </c>
      <c r="B73" s="420" t="s">
        <v>316</v>
      </c>
      <c r="C73" s="305"/>
    </row>
    <row r="74" spans="1:3" s="97" customFormat="1" ht="12" customHeight="1" thickBot="1" x14ac:dyDescent="0.25">
      <c r="A74" s="440" t="s">
        <v>339</v>
      </c>
      <c r="B74" s="297" t="s">
        <v>572</v>
      </c>
      <c r="C74" s="305"/>
    </row>
    <row r="75" spans="1:3" s="97" customFormat="1" ht="12" customHeight="1" thickBot="1" x14ac:dyDescent="0.2">
      <c r="A75" s="441" t="s">
        <v>317</v>
      </c>
      <c r="B75" s="295" t="s">
        <v>318</v>
      </c>
      <c r="C75" s="300">
        <f>SUM(C76:C77)</f>
        <v>0</v>
      </c>
    </row>
    <row r="76" spans="1:3" s="97" customFormat="1" ht="12" customHeight="1" x14ac:dyDescent="0.2">
      <c r="A76" s="438" t="s">
        <v>340</v>
      </c>
      <c r="B76" s="419" t="s">
        <v>319</v>
      </c>
      <c r="C76" s="305"/>
    </row>
    <row r="77" spans="1:3" s="97" customFormat="1" ht="12" customHeight="1" thickBot="1" x14ac:dyDescent="0.25">
      <c r="A77" s="440" t="s">
        <v>341</v>
      </c>
      <c r="B77" s="421" t="s">
        <v>320</v>
      </c>
      <c r="C77" s="305"/>
    </row>
    <row r="78" spans="1:3" s="96" customFormat="1" ht="12" customHeight="1" thickBot="1" x14ac:dyDescent="0.2">
      <c r="A78" s="441" t="s">
        <v>321</v>
      </c>
      <c r="B78" s="295" t="s">
        <v>322</v>
      </c>
      <c r="C78" s="300">
        <f>SUM(C79:C81)</f>
        <v>0</v>
      </c>
    </row>
    <row r="79" spans="1:3" s="97" customFormat="1" ht="12" customHeight="1" x14ac:dyDescent="0.2">
      <c r="A79" s="438" t="s">
        <v>342</v>
      </c>
      <c r="B79" s="419" t="s">
        <v>323</v>
      </c>
      <c r="C79" s="305"/>
    </row>
    <row r="80" spans="1:3" s="97" customFormat="1" ht="12" customHeight="1" x14ac:dyDescent="0.2">
      <c r="A80" s="439" t="s">
        <v>343</v>
      </c>
      <c r="B80" s="420" t="s">
        <v>324</v>
      </c>
      <c r="C80" s="305"/>
    </row>
    <row r="81" spans="1:3" s="97" customFormat="1" ht="12" customHeight="1" thickBot="1" x14ac:dyDescent="0.25">
      <c r="A81" s="440" t="s">
        <v>344</v>
      </c>
      <c r="B81" s="421" t="s">
        <v>573</v>
      </c>
      <c r="C81" s="305"/>
    </row>
    <row r="82" spans="1:3" s="97" customFormat="1" ht="12" customHeight="1" thickBot="1" x14ac:dyDescent="0.2">
      <c r="A82" s="441" t="s">
        <v>325</v>
      </c>
      <c r="B82" s="295" t="s">
        <v>345</v>
      </c>
      <c r="C82" s="300">
        <f>SUM(C83:C86)</f>
        <v>0</v>
      </c>
    </row>
    <row r="83" spans="1:3" s="97" customFormat="1" ht="12" customHeight="1" x14ac:dyDescent="0.2">
      <c r="A83" s="442" t="s">
        <v>326</v>
      </c>
      <c r="B83" s="419" t="s">
        <v>327</v>
      </c>
      <c r="C83" s="305"/>
    </row>
    <row r="84" spans="1:3" s="97" customFormat="1" ht="12" customHeight="1" x14ac:dyDescent="0.2">
      <c r="A84" s="443" t="s">
        <v>328</v>
      </c>
      <c r="B84" s="420" t="s">
        <v>329</v>
      </c>
      <c r="C84" s="305"/>
    </row>
    <row r="85" spans="1:3" s="97" customFormat="1" ht="12" customHeight="1" x14ac:dyDescent="0.2">
      <c r="A85" s="443" t="s">
        <v>330</v>
      </c>
      <c r="B85" s="420" t="s">
        <v>331</v>
      </c>
      <c r="C85" s="305"/>
    </row>
    <row r="86" spans="1:3" s="96" customFormat="1" ht="12" customHeight="1" thickBot="1" x14ac:dyDescent="0.25">
      <c r="A86" s="444" t="s">
        <v>332</v>
      </c>
      <c r="B86" s="421" t="s">
        <v>333</v>
      </c>
      <c r="C86" s="305"/>
    </row>
    <row r="87" spans="1:3" s="96" customFormat="1" ht="12" customHeight="1" thickBot="1" x14ac:dyDescent="0.2">
      <c r="A87" s="441" t="s">
        <v>334</v>
      </c>
      <c r="B87" s="295" t="s">
        <v>475</v>
      </c>
      <c r="C87" s="464"/>
    </row>
    <row r="88" spans="1:3" s="96" customFormat="1" ht="12" customHeight="1" thickBot="1" x14ac:dyDescent="0.2">
      <c r="A88" s="441" t="s">
        <v>507</v>
      </c>
      <c r="B88" s="295" t="s">
        <v>335</v>
      </c>
      <c r="C88" s="464"/>
    </row>
    <row r="89" spans="1:3" s="96" customFormat="1" ht="12" customHeight="1" thickBot="1" x14ac:dyDescent="0.2">
      <c r="A89" s="441" t="s">
        <v>508</v>
      </c>
      <c r="B89" s="426" t="s">
        <v>478</v>
      </c>
      <c r="C89" s="306">
        <f>+C66+C70+C75+C78+C82+C88+C87</f>
        <v>0</v>
      </c>
    </row>
    <row r="90" spans="1:3" s="96" customFormat="1" ht="12" customHeight="1" thickBot="1" x14ac:dyDescent="0.2">
      <c r="A90" s="445" t="s">
        <v>509</v>
      </c>
      <c r="B90" s="427" t="s">
        <v>510</v>
      </c>
      <c r="C90" s="306">
        <f>+C65+C89</f>
        <v>0</v>
      </c>
    </row>
    <row r="91" spans="1:3" s="97" customFormat="1" ht="15.2" customHeight="1" thickBot="1" x14ac:dyDescent="0.25">
      <c r="A91" s="239"/>
      <c r="B91" s="240"/>
      <c r="C91" s="365"/>
    </row>
    <row r="92" spans="1:3" s="68" customFormat="1" ht="16.5" customHeight="1" thickBot="1" x14ac:dyDescent="0.25">
      <c r="A92" s="243"/>
      <c r="B92" s="244" t="s">
        <v>57</v>
      </c>
      <c r="C92" s="367"/>
    </row>
    <row r="93" spans="1:3" s="98" customFormat="1" ht="12" customHeight="1" thickBot="1" x14ac:dyDescent="0.25">
      <c r="A93" s="412" t="s">
        <v>18</v>
      </c>
      <c r="B93" s="28" t="s">
        <v>514</v>
      </c>
      <c r="C93" s="299">
        <f>+C94+C95+C96+C97+C98+C111</f>
        <v>0</v>
      </c>
    </row>
    <row r="94" spans="1:3" ht="12" customHeight="1" x14ac:dyDescent="0.2">
      <c r="A94" s="446" t="s">
        <v>98</v>
      </c>
      <c r="B94" s="10" t="s">
        <v>49</v>
      </c>
      <c r="C94" s="301"/>
    </row>
    <row r="95" spans="1:3" ht="12" customHeight="1" x14ac:dyDescent="0.2">
      <c r="A95" s="439" t="s">
        <v>99</v>
      </c>
      <c r="B95" s="8" t="s">
        <v>183</v>
      </c>
      <c r="C95" s="302"/>
    </row>
    <row r="96" spans="1:3" ht="12" customHeight="1" x14ac:dyDescent="0.2">
      <c r="A96" s="439" t="s">
        <v>100</v>
      </c>
      <c r="B96" s="8" t="s">
        <v>140</v>
      </c>
      <c r="C96" s="304"/>
    </row>
    <row r="97" spans="1:3" ht="12" customHeight="1" x14ac:dyDescent="0.2">
      <c r="A97" s="439" t="s">
        <v>101</v>
      </c>
      <c r="B97" s="11" t="s">
        <v>184</v>
      </c>
      <c r="C97" s="304"/>
    </row>
    <row r="98" spans="1:3" ht="12" customHeight="1" x14ac:dyDescent="0.2">
      <c r="A98" s="439" t="s">
        <v>112</v>
      </c>
      <c r="B98" s="19" t="s">
        <v>185</v>
      </c>
      <c r="C98" s="304"/>
    </row>
    <row r="99" spans="1:3" ht="12" customHeight="1" x14ac:dyDescent="0.2">
      <c r="A99" s="439" t="s">
        <v>102</v>
      </c>
      <c r="B99" s="8" t="s">
        <v>511</v>
      </c>
      <c r="C99" s="304"/>
    </row>
    <row r="100" spans="1:3" ht="12" customHeight="1" x14ac:dyDescent="0.2">
      <c r="A100" s="439" t="s">
        <v>103</v>
      </c>
      <c r="B100" s="145" t="s">
        <v>441</v>
      </c>
      <c r="C100" s="304"/>
    </row>
    <row r="101" spans="1:3" ht="12" customHeight="1" x14ac:dyDescent="0.2">
      <c r="A101" s="439" t="s">
        <v>113</v>
      </c>
      <c r="B101" s="145" t="s">
        <v>440</v>
      </c>
      <c r="C101" s="304"/>
    </row>
    <row r="102" spans="1:3" ht="12" customHeight="1" x14ac:dyDescent="0.2">
      <c r="A102" s="439" t="s">
        <v>114</v>
      </c>
      <c r="B102" s="145" t="s">
        <v>351</v>
      </c>
      <c r="C102" s="304"/>
    </row>
    <row r="103" spans="1:3" ht="12" customHeight="1" x14ac:dyDescent="0.2">
      <c r="A103" s="439" t="s">
        <v>115</v>
      </c>
      <c r="B103" s="146" t="s">
        <v>352</v>
      </c>
      <c r="C103" s="304"/>
    </row>
    <row r="104" spans="1:3" ht="12" customHeight="1" x14ac:dyDescent="0.2">
      <c r="A104" s="439" t="s">
        <v>116</v>
      </c>
      <c r="B104" s="146" t="s">
        <v>353</v>
      </c>
      <c r="C104" s="304"/>
    </row>
    <row r="105" spans="1:3" ht="12" customHeight="1" x14ac:dyDescent="0.2">
      <c r="A105" s="439" t="s">
        <v>118</v>
      </c>
      <c r="B105" s="145" t="s">
        <v>354</v>
      </c>
      <c r="C105" s="304"/>
    </row>
    <row r="106" spans="1:3" ht="12" customHeight="1" x14ac:dyDescent="0.2">
      <c r="A106" s="439" t="s">
        <v>186</v>
      </c>
      <c r="B106" s="145" t="s">
        <v>355</v>
      </c>
      <c r="C106" s="304"/>
    </row>
    <row r="107" spans="1:3" ht="12" customHeight="1" x14ac:dyDescent="0.2">
      <c r="A107" s="439" t="s">
        <v>349</v>
      </c>
      <c r="B107" s="146" t="s">
        <v>356</v>
      </c>
      <c r="C107" s="304"/>
    </row>
    <row r="108" spans="1:3" ht="12" customHeight="1" x14ac:dyDescent="0.2">
      <c r="A108" s="447" t="s">
        <v>350</v>
      </c>
      <c r="B108" s="147" t="s">
        <v>357</v>
      </c>
      <c r="C108" s="304"/>
    </row>
    <row r="109" spans="1:3" ht="12" customHeight="1" x14ac:dyDescent="0.2">
      <c r="A109" s="439" t="s">
        <v>438</v>
      </c>
      <c r="B109" s="147" t="s">
        <v>358</v>
      </c>
      <c r="C109" s="304"/>
    </row>
    <row r="110" spans="1:3" ht="12" customHeight="1" x14ac:dyDescent="0.2">
      <c r="A110" s="439" t="s">
        <v>439</v>
      </c>
      <c r="B110" s="146" t="s">
        <v>359</v>
      </c>
      <c r="C110" s="302"/>
    </row>
    <row r="111" spans="1:3" ht="12" customHeight="1" x14ac:dyDescent="0.2">
      <c r="A111" s="439" t="s">
        <v>443</v>
      </c>
      <c r="B111" s="11" t="s">
        <v>50</v>
      </c>
      <c r="C111" s="302"/>
    </row>
    <row r="112" spans="1:3" ht="12" customHeight="1" x14ac:dyDescent="0.2">
      <c r="A112" s="440" t="s">
        <v>444</v>
      </c>
      <c r="B112" s="8" t="s">
        <v>512</v>
      </c>
      <c r="C112" s="304"/>
    </row>
    <row r="113" spans="1:3" ht="12" customHeight="1" thickBot="1" x14ac:dyDescent="0.25">
      <c r="A113" s="448" t="s">
        <v>445</v>
      </c>
      <c r="B113" s="148" t="s">
        <v>513</v>
      </c>
      <c r="C113" s="308"/>
    </row>
    <row r="114" spans="1:3" ht="12" customHeight="1" thickBot="1" x14ac:dyDescent="0.25">
      <c r="A114" s="32" t="s">
        <v>19</v>
      </c>
      <c r="B114" s="27" t="s">
        <v>360</v>
      </c>
      <c r="C114" s="300">
        <f>+C115+C117+C119</f>
        <v>0</v>
      </c>
    </row>
    <row r="115" spans="1:3" ht="12" customHeight="1" x14ac:dyDescent="0.2">
      <c r="A115" s="438" t="s">
        <v>104</v>
      </c>
      <c r="B115" s="8" t="s">
        <v>230</v>
      </c>
      <c r="C115" s="303"/>
    </row>
    <row r="116" spans="1:3" ht="12" customHeight="1" x14ac:dyDescent="0.2">
      <c r="A116" s="438" t="s">
        <v>105</v>
      </c>
      <c r="B116" s="12" t="s">
        <v>364</v>
      </c>
      <c r="C116" s="303"/>
    </row>
    <row r="117" spans="1:3" ht="12" customHeight="1" x14ac:dyDescent="0.2">
      <c r="A117" s="438" t="s">
        <v>106</v>
      </c>
      <c r="B117" s="12" t="s">
        <v>187</v>
      </c>
      <c r="C117" s="302"/>
    </row>
    <row r="118" spans="1:3" ht="12" customHeight="1" x14ac:dyDescent="0.2">
      <c r="A118" s="438" t="s">
        <v>107</v>
      </c>
      <c r="B118" s="12" t="s">
        <v>365</v>
      </c>
      <c r="C118" s="267"/>
    </row>
    <row r="119" spans="1:3" ht="12" customHeight="1" x14ac:dyDescent="0.2">
      <c r="A119" s="438" t="s">
        <v>108</v>
      </c>
      <c r="B119" s="297" t="s">
        <v>232</v>
      </c>
      <c r="C119" s="267"/>
    </row>
    <row r="120" spans="1:3" ht="12" customHeight="1" x14ac:dyDescent="0.2">
      <c r="A120" s="438" t="s">
        <v>117</v>
      </c>
      <c r="B120" s="296" t="s">
        <v>428</v>
      </c>
      <c r="C120" s="267"/>
    </row>
    <row r="121" spans="1:3" ht="12" customHeight="1" x14ac:dyDescent="0.2">
      <c r="A121" s="438" t="s">
        <v>119</v>
      </c>
      <c r="B121" s="415" t="s">
        <v>370</v>
      </c>
      <c r="C121" s="267"/>
    </row>
    <row r="122" spans="1:3" ht="12" customHeight="1" x14ac:dyDescent="0.2">
      <c r="A122" s="438" t="s">
        <v>188</v>
      </c>
      <c r="B122" s="146" t="s">
        <v>353</v>
      </c>
      <c r="C122" s="267"/>
    </row>
    <row r="123" spans="1:3" ht="12" customHeight="1" x14ac:dyDescent="0.2">
      <c r="A123" s="438" t="s">
        <v>189</v>
      </c>
      <c r="B123" s="146" t="s">
        <v>369</v>
      </c>
      <c r="C123" s="267"/>
    </row>
    <row r="124" spans="1:3" ht="12" customHeight="1" x14ac:dyDescent="0.2">
      <c r="A124" s="438" t="s">
        <v>190</v>
      </c>
      <c r="B124" s="146" t="s">
        <v>368</v>
      </c>
      <c r="C124" s="267"/>
    </row>
    <row r="125" spans="1:3" ht="12" customHeight="1" x14ac:dyDescent="0.2">
      <c r="A125" s="438" t="s">
        <v>361</v>
      </c>
      <c r="B125" s="146" t="s">
        <v>356</v>
      </c>
      <c r="C125" s="267"/>
    </row>
    <row r="126" spans="1:3" ht="12" customHeight="1" x14ac:dyDescent="0.2">
      <c r="A126" s="438" t="s">
        <v>362</v>
      </c>
      <c r="B126" s="146" t="s">
        <v>367</v>
      </c>
      <c r="C126" s="267"/>
    </row>
    <row r="127" spans="1:3" ht="12" customHeight="1" thickBot="1" x14ac:dyDescent="0.25">
      <c r="A127" s="447" t="s">
        <v>363</v>
      </c>
      <c r="B127" s="146" t="s">
        <v>366</v>
      </c>
      <c r="C127" s="269"/>
    </row>
    <row r="128" spans="1:3" ht="12" customHeight="1" thickBot="1" x14ac:dyDescent="0.25">
      <c r="A128" s="32" t="s">
        <v>20</v>
      </c>
      <c r="B128" s="127" t="s">
        <v>448</v>
      </c>
      <c r="C128" s="300">
        <f>+C93+C114</f>
        <v>0</v>
      </c>
    </row>
    <row r="129" spans="1:11" ht="12" customHeight="1" thickBot="1" x14ac:dyDescent="0.25">
      <c r="A129" s="32" t="s">
        <v>21</v>
      </c>
      <c r="B129" s="127" t="s">
        <v>449</v>
      </c>
      <c r="C129" s="300">
        <f>+C130+C131+C132</f>
        <v>0</v>
      </c>
    </row>
    <row r="130" spans="1:11" s="98" customFormat="1" ht="12" customHeight="1" x14ac:dyDescent="0.2">
      <c r="A130" s="438" t="s">
        <v>268</v>
      </c>
      <c r="B130" s="9" t="s">
        <v>517</v>
      </c>
      <c r="C130" s="267"/>
    </row>
    <row r="131" spans="1:11" ht="12" customHeight="1" x14ac:dyDescent="0.2">
      <c r="A131" s="438" t="s">
        <v>269</v>
      </c>
      <c r="B131" s="9" t="s">
        <v>457</v>
      </c>
      <c r="C131" s="267"/>
    </row>
    <row r="132" spans="1:11" ht="12" customHeight="1" thickBot="1" x14ac:dyDescent="0.25">
      <c r="A132" s="447" t="s">
        <v>270</v>
      </c>
      <c r="B132" s="7" t="s">
        <v>516</v>
      </c>
      <c r="C132" s="267"/>
    </row>
    <row r="133" spans="1:11" ht="12" customHeight="1" thickBot="1" x14ac:dyDescent="0.25">
      <c r="A133" s="32" t="s">
        <v>22</v>
      </c>
      <c r="B133" s="127" t="s">
        <v>450</v>
      </c>
      <c r="C133" s="300">
        <f>+C134+C135+C136+C137+C138+C139</f>
        <v>0</v>
      </c>
    </row>
    <row r="134" spans="1:11" ht="12" customHeight="1" x14ac:dyDescent="0.2">
      <c r="A134" s="438" t="s">
        <v>91</v>
      </c>
      <c r="B134" s="9" t="s">
        <v>459</v>
      </c>
      <c r="C134" s="267"/>
    </row>
    <row r="135" spans="1:11" ht="12" customHeight="1" x14ac:dyDescent="0.2">
      <c r="A135" s="438" t="s">
        <v>92</v>
      </c>
      <c r="B135" s="9" t="s">
        <v>451</v>
      </c>
      <c r="C135" s="267"/>
    </row>
    <row r="136" spans="1:11" ht="12" customHeight="1" x14ac:dyDescent="0.2">
      <c r="A136" s="438" t="s">
        <v>93</v>
      </c>
      <c r="B136" s="9" t="s">
        <v>452</v>
      </c>
      <c r="C136" s="267"/>
    </row>
    <row r="137" spans="1:11" ht="12" customHeight="1" x14ac:dyDescent="0.2">
      <c r="A137" s="438" t="s">
        <v>175</v>
      </c>
      <c r="B137" s="9" t="s">
        <v>515</v>
      </c>
      <c r="C137" s="267"/>
    </row>
    <row r="138" spans="1:11" ht="12" customHeight="1" x14ac:dyDescent="0.2">
      <c r="A138" s="438" t="s">
        <v>176</v>
      </c>
      <c r="B138" s="9" t="s">
        <v>454</v>
      </c>
      <c r="C138" s="267"/>
    </row>
    <row r="139" spans="1:11" s="98" customFormat="1" ht="12" customHeight="1" thickBot="1" x14ac:dyDescent="0.25">
      <c r="A139" s="447" t="s">
        <v>177</v>
      </c>
      <c r="B139" s="7" t="s">
        <v>455</v>
      </c>
      <c r="C139" s="267"/>
    </row>
    <row r="140" spans="1:11" ht="12" customHeight="1" thickBot="1" x14ac:dyDescent="0.25">
      <c r="A140" s="32" t="s">
        <v>23</v>
      </c>
      <c r="B140" s="127" t="s">
        <v>541</v>
      </c>
      <c r="C140" s="306">
        <f>+C141+C142+C144+C145+C143</f>
        <v>0</v>
      </c>
      <c r="K140" s="250"/>
    </row>
    <row r="141" spans="1:11" x14ac:dyDescent="0.2">
      <c r="A141" s="438" t="s">
        <v>94</v>
      </c>
      <c r="B141" s="9" t="s">
        <v>371</v>
      </c>
      <c r="C141" s="267"/>
    </row>
    <row r="142" spans="1:11" ht="12" customHeight="1" x14ac:dyDescent="0.2">
      <c r="A142" s="438" t="s">
        <v>95</v>
      </c>
      <c r="B142" s="9" t="s">
        <v>372</v>
      </c>
      <c r="C142" s="267"/>
    </row>
    <row r="143" spans="1:11" s="98" customFormat="1" ht="12" customHeight="1" x14ac:dyDescent="0.2">
      <c r="A143" s="438" t="s">
        <v>288</v>
      </c>
      <c r="B143" s="9" t="s">
        <v>540</v>
      </c>
      <c r="C143" s="267"/>
    </row>
    <row r="144" spans="1:11" s="98" customFormat="1" ht="12" customHeight="1" x14ac:dyDescent="0.2">
      <c r="A144" s="438" t="s">
        <v>289</v>
      </c>
      <c r="B144" s="9" t="s">
        <v>464</v>
      </c>
      <c r="C144" s="267"/>
    </row>
    <row r="145" spans="1:3" s="98" customFormat="1" ht="12" customHeight="1" thickBot="1" x14ac:dyDescent="0.25">
      <c r="A145" s="447" t="s">
        <v>290</v>
      </c>
      <c r="B145" s="7" t="s">
        <v>390</v>
      </c>
      <c r="C145" s="267"/>
    </row>
    <row r="146" spans="1:3" s="98" customFormat="1" ht="12" customHeight="1" thickBot="1" x14ac:dyDescent="0.25">
      <c r="A146" s="32" t="s">
        <v>24</v>
      </c>
      <c r="B146" s="127" t="s">
        <v>465</v>
      </c>
      <c r="C146" s="309">
        <f>+C147+C148+C149+C150+C151</f>
        <v>0</v>
      </c>
    </row>
    <row r="147" spans="1:3" s="98" customFormat="1" ht="12" customHeight="1" x14ac:dyDescent="0.2">
      <c r="A147" s="438" t="s">
        <v>96</v>
      </c>
      <c r="B147" s="9" t="s">
        <v>460</v>
      </c>
      <c r="C147" s="267"/>
    </row>
    <row r="148" spans="1:3" s="98" customFormat="1" ht="12" customHeight="1" x14ac:dyDescent="0.2">
      <c r="A148" s="438" t="s">
        <v>97</v>
      </c>
      <c r="B148" s="9" t="s">
        <v>467</v>
      </c>
      <c r="C148" s="267"/>
    </row>
    <row r="149" spans="1:3" s="98" customFormat="1" ht="12" customHeight="1" x14ac:dyDescent="0.2">
      <c r="A149" s="438" t="s">
        <v>300</v>
      </c>
      <c r="B149" s="9" t="s">
        <v>462</v>
      </c>
      <c r="C149" s="267"/>
    </row>
    <row r="150" spans="1:3" ht="12.75" customHeight="1" x14ac:dyDescent="0.2">
      <c r="A150" s="438" t="s">
        <v>301</v>
      </c>
      <c r="B150" s="9" t="s">
        <v>518</v>
      </c>
      <c r="C150" s="267"/>
    </row>
    <row r="151" spans="1:3" ht="12.75" customHeight="1" thickBot="1" x14ac:dyDescent="0.25">
      <c r="A151" s="447" t="s">
        <v>466</v>
      </c>
      <c r="B151" s="7" t="s">
        <v>469</v>
      </c>
      <c r="C151" s="269"/>
    </row>
    <row r="152" spans="1:3" ht="12.75" customHeight="1" thickBot="1" x14ac:dyDescent="0.25">
      <c r="A152" s="493" t="s">
        <v>25</v>
      </c>
      <c r="B152" s="127" t="s">
        <v>470</v>
      </c>
      <c r="C152" s="309"/>
    </row>
    <row r="153" spans="1:3" ht="12" customHeight="1" thickBot="1" x14ac:dyDescent="0.25">
      <c r="A153" s="493" t="s">
        <v>26</v>
      </c>
      <c r="B153" s="127" t="s">
        <v>471</v>
      </c>
      <c r="C153" s="309"/>
    </row>
    <row r="154" spans="1:3" ht="15.2" customHeight="1" thickBot="1" x14ac:dyDescent="0.25">
      <c r="A154" s="32" t="s">
        <v>27</v>
      </c>
      <c r="B154" s="127" t="s">
        <v>473</v>
      </c>
      <c r="C154" s="429">
        <f>+C129+C133+C140+C146+C152+C153</f>
        <v>0</v>
      </c>
    </row>
    <row r="155" spans="1:3" ht="13.5" thickBot="1" x14ac:dyDescent="0.25">
      <c r="A155" s="449" t="s">
        <v>28</v>
      </c>
      <c r="B155" s="383" t="s">
        <v>472</v>
      </c>
      <c r="C155" s="429">
        <f>+C128+C154</f>
        <v>0</v>
      </c>
    </row>
    <row r="156" spans="1:3" ht="15.2" customHeight="1" thickBot="1" x14ac:dyDescent="0.25">
      <c r="A156" s="391"/>
      <c r="B156" s="392"/>
      <c r="C156" s="630">
        <f>C90-C155</f>
        <v>0</v>
      </c>
    </row>
    <row r="157" spans="1:3" ht="14.45" customHeight="1" thickBot="1" x14ac:dyDescent="0.25">
      <c r="A157" s="248" t="s">
        <v>519</v>
      </c>
      <c r="B157" s="249"/>
      <c r="C157" s="124"/>
    </row>
    <row r="158" spans="1:3" ht="13.5" thickBot="1" x14ac:dyDescent="0.25">
      <c r="A158" s="248" t="s">
        <v>206</v>
      </c>
      <c r="B158" s="249"/>
      <c r="C158" s="124"/>
    </row>
    <row r="159" spans="1:3" x14ac:dyDescent="0.2">
      <c r="A159" s="627"/>
      <c r="B159" s="628"/>
      <c r="C159" s="629"/>
    </row>
    <row r="160" spans="1:3" x14ac:dyDescent="0.2">
      <c r="A160" s="627"/>
      <c r="B160" s="628"/>
    </row>
    <row r="161" spans="1:3" x14ac:dyDescent="0.2">
      <c r="A161" s="627"/>
      <c r="B161" s="628"/>
      <c r="C161" s="629"/>
    </row>
    <row r="162" spans="1:3" x14ac:dyDescent="0.2">
      <c r="A162" s="627"/>
      <c r="B162" s="628"/>
      <c r="C162" s="629"/>
    </row>
    <row r="163" spans="1:3" x14ac:dyDescent="0.2">
      <c r="A163" s="627"/>
      <c r="B163" s="628"/>
      <c r="C163" s="629"/>
    </row>
    <row r="164" spans="1:3" x14ac:dyDescent="0.2">
      <c r="A164" s="627"/>
      <c r="B164" s="628"/>
      <c r="C164" s="629"/>
    </row>
    <row r="165" spans="1:3" x14ac:dyDescent="0.2">
      <c r="A165" s="627"/>
      <c r="B165" s="628"/>
      <c r="C165" s="629"/>
    </row>
    <row r="166" spans="1:3" x14ac:dyDescent="0.2">
      <c r="A166" s="627"/>
      <c r="B166" s="628"/>
      <c r="C166" s="629"/>
    </row>
    <row r="167" spans="1:3" x14ac:dyDescent="0.2">
      <c r="A167" s="627"/>
      <c r="B167" s="628"/>
      <c r="C167" s="629"/>
    </row>
    <row r="168" spans="1:3" x14ac:dyDescent="0.2">
      <c r="A168" s="627"/>
      <c r="B168" s="628"/>
      <c r="C168" s="629"/>
    </row>
    <row r="169" spans="1:3" x14ac:dyDescent="0.2">
      <c r="A169" s="627"/>
      <c r="B169" s="628"/>
      <c r="C169" s="629"/>
    </row>
    <row r="170" spans="1:3" x14ac:dyDescent="0.2">
      <c r="A170" s="627"/>
      <c r="B170" s="628"/>
      <c r="C170" s="629"/>
    </row>
    <row r="171" spans="1:3" x14ac:dyDescent="0.2">
      <c r="A171" s="627"/>
      <c r="B171" s="628"/>
      <c r="C171" s="629"/>
    </row>
    <row r="172" spans="1:3" x14ac:dyDescent="0.2">
      <c r="A172" s="627"/>
      <c r="B172" s="628"/>
      <c r="C172" s="629"/>
    </row>
    <row r="173" spans="1:3" x14ac:dyDescent="0.2">
      <c r="A173" s="627"/>
      <c r="B173" s="628"/>
      <c r="C173" s="629"/>
    </row>
    <row r="174" spans="1:3" x14ac:dyDescent="0.2">
      <c r="A174" s="627"/>
      <c r="B174" s="628"/>
      <c r="C174" s="629"/>
    </row>
    <row r="175" spans="1:3" x14ac:dyDescent="0.2">
      <c r="A175" s="627"/>
      <c r="B175" s="628"/>
      <c r="C175" s="629"/>
    </row>
    <row r="176" spans="1:3" x14ac:dyDescent="0.2">
      <c r="A176" s="627"/>
      <c r="B176" s="628"/>
      <c r="C176" s="629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83"/>
  <sheetViews>
    <sheetView zoomScale="120" zoomScaleNormal="120" workbookViewId="0">
      <selection activeCell="C2" sqref="C2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608"/>
      <c r="B1" s="609"/>
      <c r="C1" s="603" t="s">
        <v>753</v>
      </c>
    </row>
    <row r="2" spans="1:3" s="458" customFormat="1" ht="36" x14ac:dyDescent="0.2">
      <c r="A2" s="610" t="s">
        <v>204</v>
      </c>
      <c r="B2" s="611" t="str">
        <f>CONCATENATE(ALAPADATOK!A11)</f>
        <v>Gönci Közös Önkormányzati Hivatal</v>
      </c>
      <c r="C2" s="631" t="s">
        <v>59</v>
      </c>
    </row>
    <row r="3" spans="1:3" s="458" customFormat="1" ht="24.75" thickBot="1" x14ac:dyDescent="0.25">
      <c r="A3" s="632" t="s">
        <v>203</v>
      </c>
      <c r="B3" s="614" t="s">
        <v>398</v>
      </c>
      <c r="C3" s="633" t="s">
        <v>54</v>
      </c>
    </row>
    <row r="4" spans="1:3" s="459" customFormat="1" ht="15.95" customHeight="1" thickBot="1" x14ac:dyDescent="0.3">
      <c r="A4" s="616"/>
      <c r="B4" s="616"/>
      <c r="C4" s="617" t="str">
        <f>'KV_9.1.3.sz.mell'!C4</f>
        <v>Forintban!</v>
      </c>
    </row>
    <row r="5" spans="1:3" ht="13.5" thickBot="1" x14ac:dyDescent="0.25">
      <c r="A5" s="618" t="s">
        <v>205</v>
      </c>
      <c r="B5" s="619" t="s">
        <v>563</v>
      </c>
      <c r="C5" s="634" t="s">
        <v>55</v>
      </c>
    </row>
    <row r="6" spans="1:3" s="460" customFormat="1" ht="12.95" customHeight="1" thickBot="1" x14ac:dyDescent="0.25">
      <c r="A6" s="621"/>
      <c r="B6" s="622" t="s">
        <v>493</v>
      </c>
      <c r="C6" s="623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1648000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>
        <v>1298000</v>
      </c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>
        <v>350000</v>
      </c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8163000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>
        <v>8163000</v>
      </c>
    </row>
    <row r="24" spans="1:3" s="461" customFormat="1" ht="12" customHeight="1" thickBot="1" x14ac:dyDescent="0.25">
      <c r="A24" s="454" t="s">
        <v>107</v>
      </c>
      <c r="B24" s="8" t="s">
        <v>521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522</v>
      </c>
      <c r="C26" s="320">
        <f>+C27+C28+C29</f>
        <v>0</v>
      </c>
    </row>
    <row r="27" spans="1:3" s="461" customFormat="1" ht="12" customHeight="1" x14ac:dyDescent="0.2">
      <c r="A27" s="455" t="s">
        <v>268</v>
      </c>
      <c r="B27" s="456" t="s">
        <v>263</v>
      </c>
      <c r="C27" s="77"/>
    </row>
    <row r="28" spans="1:3" s="461" customFormat="1" ht="12" customHeight="1" x14ac:dyDescent="0.2">
      <c r="A28" s="455" t="s">
        <v>269</v>
      </c>
      <c r="B28" s="456" t="s">
        <v>402</v>
      </c>
      <c r="C28" s="318"/>
    </row>
    <row r="29" spans="1:3" s="461" customFormat="1" ht="12" customHeight="1" x14ac:dyDescent="0.2">
      <c r="A29" s="455" t="s">
        <v>270</v>
      </c>
      <c r="B29" s="457" t="s">
        <v>405</v>
      </c>
      <c r="C29" s="318"/>
    </row>
    <row r="30" spans="1:3" s="461" customFormat="1" ht="12" customHeight="1" thickBot="1" x14ac:dyDescent="0.25">
      <c r="A30" s="454" t="s">
        <v>271</v>
      </c>
      <c r="B30" s="144" t="s">
        <v>523</v>
      </c>
      <c r="C30" s="84"/>
    </row>
    <row r="31" spans="1:3" s="461" customFormat="1" ht="12" customHeight="1" thickBot="1" x14ac:dyDescent="0.25">
      <c r="A31" s="203" t="s">
        <v>22</v>
      </c>
      <c r="B31" s="127" t="s">
        <v>406</v>
      </c>
      <c r="C31" s="320">
        <f>+C32+C33+C34</f>
        <v>0</v>
      </c>
    </row>
    <row r="32" spans="1:3" s="461" customFormat="1" ht="12" customHeight="1" x14ac:dyDescent="0.2">
      <c r="A32" s="455" t="s">
        <v>91</v>
      </c>
      <c r="B32" s="456" t="s">
        <v>291</v>
      </c>
      <c r="C32" s="77"/>
    </row>
    <row r="33" spans="1:3" s="461" customFormat="1" ht="12" customHeight="1" x14ac:dyDescent="0.2">
      <c r="A33" s="455" t="s">
        <v>92</v>
      </c>
      <c r="B33" s="457" t="s">
        <v>292</v>
      </c>
      <c r="C33" s="321"/>
    </row>
    <row r="34" spans="1:3" s="461" customFormat="1" ht="12" customHeight="1" thickBot="1" x14ac:dyDescent="0.25">
      <c r="A34" s="454" t="s">
        <v>93</v>
      </c>
      <c r="B34" s="144" t="s">
        <v>293</v>
      </c>
      <c r="C34" s="84"/>
    </row>
    <row r="35" spans="1:3" s="371" customFormat="1" ht="12" customHeight="1" thickBot="1" x14ac:dyDescent="0.25">
      <c r="A35" s="203" t="s">
        <v>23</v>
      </c>
      <c r="B35" s="127" t="s">
        <v>376</v>
      </c>
      <c r="C35" s="346"/>
    </row>
    <row r="36" spans="1:3" s="371" customFormat="1" ht="12" customHeight="1" thickBot="1" x14ac:dyDescent="0.25">
      <c r="A36" s="203" t="s">
        <v>24</v>
      </c>
      <c r="B36" s="127" t="s">
        <v>407</v>
      </c>
      <c r="C36" s="363"/>
    </row>
    <row r="37" spans="1:3" s="371" customFormat="1" ht="12" customHeight="1" thickBot="1" x14ac:dyDescent="0.25">
      <c r="A37" s="195" t="s">
        <v>25</v>
      </c>
      <c r="B37" s="127" t="s">
        <v>408</v>
      </c>
      <c r="C37" s="364">
        <f>+C8+C20+C25+C26+C31+C35+C36</f>
        <v>9811000</v>
      </c>
    </row>
    <row r="38" spans="1:3" s="371" customFormat="1" ht="12" customHeight="1" thickBot="1" x14ac:dyDescent="0.25">
      <c r="A38" s="237" t="s">
        <v>26</v>
      </c>
      <c r="B38" s="127" t="s">
        <v>409</v>
      </c>
      <c r="C38" s="364">
        <f>+C39+C40+C41</f>
        <v>135747000</v>
      </c>
    </row>
    <row r="39" spans="1:3" s="371" customFormat="1" ht="12" customHeight="1" x14ac:dyDescent="0.2">
      <c r="A39" s="455" t="s">
        <v>410</v>
      </c>
      <c r="B39" s="456" t="s">
        <v>236</v>
      </c>
      <c r="C39" s="77"/>
    </row>
    <row r="40" spans="1:3" s="371" customFormat="1" ht="12" customHeight="1" x14ac:dyDescent="0.2">
      <c r="A40" s="455" t="s">
        <v>411</v>
      </c>
      <c r="B40" s="457" t="s">
        <v>2</v>
      </c>
      <c r="C40" s="321"/>
    </row>
    <row r="41" spans="1:3" s="461" customFormat="1" ht="12" customHeight="1" thickBot="1" x14ac:dyDescent="0.25">
      <c r="A41" s="454" t="s">
        <v>412</v>
      </c>
      <c r="B41" s="144" t="s">
        <v>413</v>
      </c>
      <c r="C41" s="84">
        <v>135747000</v>
      </c>
    </row>
    <row r="42" spans="1:3" s="461" customFormat="1" ht="15.2" customHeight="1" thickBot="1" x14ac:dyDescent="0.25">
      <c r="A42" s="237" t="s">
        <v>27</v>
      </c>
      <c r="B42" s="238" t="s">
        <v>414</v>
      </c>
      <c r="C42" s="367">
        <f>+C37+C38</f>
        <v>145558000</v>
      </c>
    </row>
    <row r="43" spans="1:3" s="461" customFormat="1" ht="15.2" customHeight="1" x14ac:dyDescent="0.2">
      <c r="A43" s="239"/>
      <c r="B43" s="240"/>
      <c r="C43" s="365"/>
    </row>
    <row r="44" spans="1:3" ht="13.5" thickBot="1" x14ac:dyDescent="0.25">
      <c r="A44" s="241"/>
      <c r="B44" s="242"/>
      <c r="C44" s="366"/>
    </row>
    <row r="45" spans="1:3" s="460" customFormat="1" ht="16.5" customHeight="1" thickBot="1" x14ac:dyDescent="0.25">
      <c r="A45" s="243"/>
      <c r="B45" s="244" t="s">
        <v>57</v>
      </c>
      <c r="C45" s="367"/>
    </row>
    <row r="46" spans="1:3" s="462" customFormat="1" ht="12" customHeight="1" thickBot="1" x14ac:dyDescent="0.25">
      <c r="A46" s="203" t="s">
        <v>18</v>
      </c>
      <c r="B46" s="127" t="s">
        <v>415</v>
      </c>
      <c r="C46" s="320">
        <f>SUM(C47:C51)</f>
        <v>145558000</v>
      </c>
    </row>
    <row r="47" spans="1:3" ht="12" customHeight="1" x14ac:dyDescent="0.2">
      <c r="A47" s="454" t="s">
        <v>98</v>
      </c>
      <c r="B47" s="9" t="s">
        <v>49</v>
      </c>
      <c r="C47" s="77">
        <v>103912000</v>
      </c>
    </row>
    <row r="48" spans="1:3" ht="12" customHeight="1" x14ac:dyDescent="0.2">
      <c r="A48" s="454" t="s">
        <v>99</v>
      </c>
      <c r="B48" s="8" t="s">
        <v>183</v>
      </c>
      <c r="C48" s="80">
        <v>20588000</v>
      </c>
    </row>
    <row r="49" spans="1:3" ht="12" customHeight="1" x14ac:dyDescent="0.2">
      <c r="A49" s="454" t="s">
        <v>100</v>
      </c>
      <c r="B49" s="8" t="s">
        <v>140</v>
      </c>
      <c r="C49" s="80">
        <v>21058000</v>
      </c>
    </row>
    <row r="50" spans="1:3" ht="12" customHeight="1" x14ac:dyDescent="0.2">
      <c r="A50" s="454" t="s">
        <v>101</v>
      </c>
      <c r="B50" s="8" t="s">
        <v>184</v>
      </c>
      <c r="C50" s="80"/>
    </row>
    <row r="51" spans="1:3" ht="12" customHeight="1" thickBot="1" x14ac:dyDescent="0.25">
      <c r="A51" s="454" t="s">
        <v>148</v>
      </c>
      <c r="B51" s="8" t="s">
        <v>185</v>
      </c>
      <c r="C51" s="80"/>
    </row>
    <row r="52" spans="1:3" ht="12" customHeight="1" thickBot="1" x14ac:dyDescent="0.25">
      <c r="A52" s="203" t="s">
        <v>19</v>
      </c>
      <c r="B52" s="127" t="s">
        <v>416</v>
      </c>
      <c r="C52" s="320">
        <f>SUM(C53:C55)</f>
        <v>0</v>
      </c>
    </row>
    <row r="53" spans="1:3" s="462" customFormat="1" ht="12" customHeight="1" x14ac:dyDescent="0.2">
      <c r="A53" s="454" t="s">
        <v>104</v>
      </c>
      <c r="B53" s="9" t="s">
        <v>230</v>
      </c>
      <c r="C53" s="77"/>
    </row>
    <row r="54" spans="1:3" ht="12" customHeight="1" x14ac:dyDescent="0.2">
      <c r="A54" s="454" t="s">
        <v>105</v>
      </c>
      <c r="B54" s="8" t="s">
        <v>187</v>
      </c>
      <c r="C54" s="80"/>
    </row>
    <row r="55" spans="1:3" ht="12" customHeight="1" x14ac:dyDescent="0.2">
      <c r="A55" s="454" t="s">
        <v>106</v>
      </c>
      <c r="B55" s="8" t="s">
        <v>58</v>
      </c>
      <c r="C55" s="80"/>
    </row>
    <row r="56" spans="1:3" ht="12" customHeight="1" thickBot="1" x14ac:dyDescent="0.25">
      <c r="A56" s="454" t="s">
        <v>107</v>
      </c>
      <c r="B56" s="8" t="s">
        <v>524</v>
      </c>
      <c r="C56" s="80"/>
    </row>
    <row r="57" spans="1:3" ht="12" customHeight="1" thickBot="1" x14ac:dyDescent="0.25">
      <c r="A57" s="203" t="s">
        <v>20</v>
      </c>
      <c r="B57" s="127" t="s">
        <v>13</v>
      </c>
      <c r="C57" s="346"/>
    </row>
    <row r="58" spans="1:3" ht="15.2" customHeight="1" thickBot="1" x14ac:dyDescent="0.25">
      <c r="A58" s="203" t="s">
        <v>21</v>
      </c>
      <c r="B58" s="245" t="s">
        <v>529</v>
      </c>
      <c r="C58" s="368">
        <f>+C46+C52+C57</f>
        <v>145558000</v>
      </c>
    </row>
    <row r="59" spans="1:3" ht="13.5" thickBot="1" x14ac:dyDescent="0.25">
      <c r="C59" s="638">
        <f>C42-C58</f>
        <v>0</v>
      </c>
    </row>
    <row r="60" spans="1:3" ht="15.2" customHeight="1" thickBot="1" x14ac:dyDescent="0.25">
      <c r="A60" s="248" t="s">
        <v>519</v>
      </c>
      <c r="B60" s="249"/>
      <c r="C60" s="124">
        <v>21</v>
      </c>
    </row>
    <row r="61" spans="1:3" ht="14.45" customHeight="1" thickBot="1" x14ac:dyDescent="0.25">
      <c r="A61" s="248" t="s">
        <v>206</v>
      </c>
      <c r="B61" s="249"/>
      <c r="C61" s="124">
        <v>5</v>
      </c>
    </row>
    <row r="62" spans="1:3" x14ac:dyDescent="0.2">
      <c r="A62" s="635"/>
      <c r="B62" s="636"/>
      <c r="C62" s="636"/>
    </row>
    <row r="63" spans="1:3" x14ac:dyDescent="0.2">
      <c r="A63" s="635"/>
      <c r="B63" s="636"/>
    </row>
    <row r="64" spans="1:3" x14ac:dyDescent="0.2">
      <c r="A64" s="635"/>
      <c r="B64" s="636"/>
      <c r="C64" s="636"/>
    </row>
    <row r="65" spans="1:3" x14ac:dyDescent="0.2">
      <c r="A65" s="635"/>
      <c r="B65" s="636"/>
      <c r="C65" s="636"/>
    </row>
    <row r="66" spans="1:3" x14ac:dyDescent="0.2">
      <c r="A66" s="635"/>
      <c r="B66" s="636"/>
      <c r="C66" s="636"/>
    </row>
    <row r="67" spans="1:3" x14ac:dyDescent="0.2">
      <c r="A67" s="635"/>
      <c r="B67" s="636"/>
      <c r="C67" s="636"/>
    </row>
    <row r="68" spans="1:3" x14ac:dyDescent="0.2">
      <c r="A68" s="635"/>
      <c r="B68" s="636"/>
      <c r="C68" s="636"/>
    </row>
    <row r="69" spans="1:3" x14ac:dyDescent="0.2">
      <c r="A69" s="635"/>
      <c r="B69" s="636"/>
      <c r="C69" s="636"/>
    </row>
    <row r="70" spans="1:3" x14ac:dyDescent="0.2">
      <c r="A70" s="635"/>
      <c r="B70" s="636"/>
      <c r="C70" s="636"/>
    </row>
    <row r="71" spans="1:3" x14ac:dyDescent="0.2">
      <c r="A71" s="635"/>
      <c r="B71" s="636"/>
      <c r="C71" s="636"/>
    </row>
    <row r="72" spans="1:3" x14ac:dyDescent="0.2">
      <c r="A72" s="635"/>
      <c r="B72" s="636"/>
      <c r="C72" s="636"/>
    </row>
    <row r="73" spans="1:3" x14ac:dyDescent="0.2">
      <c r="A73" s="635"/>
      <c r="B73" s="636"/>
      <c r="C73" s="636"/>
    </row>
    <row r="74" spans="1:3" x14ac:dyDescent="0.2">
      <c r="A74" s="635"/>
      <c r="B74" s="636"/>
      <c r="C74" s="636"/>
    </row>
    <row r="75" spans="1:3" x14ac:dyDescent="0.2">
      <c r="A75" s="635"/>
      <c r="B75" s="636"/>
      <c r="C75" s="636"/>
    </row>
    <row r="76" spans="1:3" x14ac:dyDescent="0.2">
      <c r="A76" s="635"/>
      <c r="B76" s="636"/>
      <c r="C76" s="636"/>
    </row>
    <row r="77" spans="1:3" x14ac:dyDescent="0.2">
      <c r="A77" s="635"/>
      <c r="B77" s="636"/>
      <c r="C77" s="636"/>
    </row>
    <row r="78" spans="1:3" x14ac:dyDescent="0.2">
      <c r="A78" s="635"/>
      <c r="B78" s="636"/>
      <c r="C78" s="636"/>
    </row>
    <row r="79" spans="1:3" x14ac:dyDescent="0.2">
      <c r="A79" s="635"/>
      <c r="B79" s="636"/>
      <c r="C79" s="636"/>
    </row>
    <row r="80" spans="1:3" x14ac:dyDescent="0.2">
      <c r="A80" s="635"/>
      <c r="B80" s="636"/>
      <c r="C80" s="636"/>
    </row>
    <row r="81" spans="1:3" x14ac:dyDescent="0.2">
      <c r="A81" s="635"/>
      <c r="B81" s="636"/>
      <c r="C81" s="636"/>
    </row>
    <row r="82" spans="1:3" x14ac:dyDescent="0.2">
      <c r="A82" s="635"/>
      <c r="B82" s="636"/>
      <c r="C82" s="636"/>
    </row>
    <row r="83" spans="1:3" x14ac:dyDescent="0.2">
      <c r="A83" s="635"/>
      <c r="B83" s="636"/>
      <c r="C83" s="636"/>
    </row>
  </sheetData>
  <sheetProtection sheet="1"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zoomScale="120" zoomScaleNormal="120" workbookViewId="0">
      <selection activeCell="C2" sqref="C2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">
        <v>754</v>
      </c>
    </row>
    <row r="2" spans="1:3" s="458" customFormat="1" ht="36" x14ac:dyDescent="0.2">
      <c r="A2" s="410" t="s">
        <v>204</v>
      </c>
      <c r="B2" s="601" t="str">
        <f>CONCATENATE(ALAPADATOK!A11)</f>
        <v>Gönci Közös Önkormányzati Hivatal</v>
      </c>
      <c r="C2" s="369" t="s">
        <v>59</v>
      </c>
    </row>
    <row r="3" spans="1:3" s="458" customFormat="1" ht="24.75" thickBot="1" x14ac:dyDescent="0.25">
      <c r="A3" s="452" t="s">
        <v>203</v>
      </c>
      <c r="B3" s="602" t="s">
        <v>417</v>
      </c>
      <c r="C3" s="370" t="s">
        <v>59</v>
      </c>
    </row>
    <row r="4" spans="1:3" s="459" customFormat="1" ht="15.95" customHeight="1" thickBot="1" x14ac:dyDescent="0.3">
      <c r="A4" s="229"/>
      <c r="B4" s="229"/>
      <c r="C4" s="230" t="str">
        <f>'KV_9.2.sz.mell'!C4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521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522</v>
      </c>
      <c r="C26" s="320">
        <f>+C27+C28+C29</f>
        <v>0</v>
      </c>
    </row>
    <row r="27" spans="1:3" s="461" customFormat="1" ht="12" customHeight="1" x14ac:dyDescent="0.2">
      <c r="A27" s="455" t="s">
        <v>268</v>
      </c>
      <c r="B27" s="456" t="s">
        <v>263</v>
      </c>
      <c r="C27" s="77"/>
    </row>
    <row r="28" spans="1:3" s="461" customFormat="1" ht="12" customHeight="1" x14ac:dyDescent="0.2">
      <c r="A28" s="455" t="s">
        <v>269</v>
      </c>
      <c r="B28" s="456" t="s">
        <v>402</v>
      </c>
      <c r="C28" s="318"/>
    </row>
    <row r="29" spans="1:3" s="461" customFormat="1" ht="12" customHeight="1" x14ac:dyDescent="0.2">
      <c r="A29" s="455" t="s">
        <v>270</v>
      </c>
      <c r="B29" s="457" t="s">
        <v>405</v>
      </c>
      <c r="C29" s="318"/>
    </row>
    <row r="30" spans="1:3" s="461" customFormat="1" ht="12" customHeight="1" thickBot="1" x14ac:dyDescent="0.25">
      <c r="A30" s="454" t="s">
        <v>271</v>
      </c>
      <c r="B30" s="144" t="s">
        <v>523</v>
      </c>
      <c r="C30" s="84"/>
    </row>
    <row r="31" spans="1:3" s="461" customFormat="1" ht="12" customHeight="1" thickBot="1" x14ac:dyDescent="0.25">
      <c r="A31" s="203" t="s">
        <v>22</v>
      </c>
      <c r="B31" s="127" t="s">
        <v>406</v>
      </c>
      <c r="C31" s="320">
        <f>+C32+C33+C34</f>
        <v>0</v>
      </c>
    </row>
    <row r="32" spans="1:3" s="461" customFormat="1" ht="12" customHeight="1" x14ac:dyDescent="0.2">
      <c r="A32" s="455" t="s">
        <v>91</v>
      </c>
      <c r="B32" s="456" t="s">
        <v>291</v>
      </c>
      <c r="C32" s="77"/>
    </row>
    <row r="33" spans="1:3" s="461" customFormat="1" ht="12" customHeight="1" x14ac:dyDescent="0.2">
      <c r="A33" s="455" t="s">
        <v>92</v>
      </c>
      <c r="B33" s="457" t="s">
        <v>292</v>
      </c>
      <c r="C33" s="321"/>
    </row>
    <row r="34" spans="1:3" s="461" customFormat="1" ht="12" customHeight="1" thickBot="1" x14ac:dyDescent="0.25">
      <c r="A34" s="454" t="s">
        <v>93</v>
      </c>
      <c r="B34" s="144" t="s">
        <v>293</v>
      </c>
      <c r="C34" s="84"/>
    </row>
    <row r="35" spans="1:3" s="371" customFormat="1" ht="12" customHeight="1" thickBot="1" x14ac:dyDescent="0.25">
      <c r="A35" s="203" t="s">
        <v>23</v>
      </c>
      <c r="B35" s="127" t="s">
        <v>376</v>
      </c>
      <c r="C35" s="346"/>
    </row>
    <row r="36" spans="1:3" s="371" customFormat="1" ht="12" customHeight="1" thickBot="1" x14ac:dyDescent="0.25">
      <c r="A36" s="203" t="s">
        <v>24</v>
      </c>
      <c r="B36" s="127" t="s">
        <v>407</v>
      </c>
      <c r="C36" s="363"/>
    </row>
    <row r="37" spans="1:3" s="371" customFormat="1" ht="12" customHeight="1" thickBot="1" x14ac:dyDescent="0.25">
      <c r="A37" s="195" t="s">
        <v>25</v>
      </c>
      <c r="B37" s="127" t="s">
        <v>408</v>
      </c>
      <c r="C37" s="364">
        <f>+C8+C20+C25+C26+C31+C35+C36</f>
        <v>0</v>
      </c>
    </row>
    <row r="38" spans="1:3" s="371" customFormat="1" ht="12" customHeight="1" thickBot="1" x14ac:dyDescent="0.25">
      <c r="A38" s="237" t="s">
        <v>26</v>
      </c>
      <c r="B38" s="127" t="s">
        <v>409</v>
      </c>
      <c r="C38" s="364">
        <f>+C39+C40+C41</f>
        <v>0</v>
      </c>
    </row>
    <row r="39" spans="1:3" s="371" customFormat="1" ht="12" customHeight="1" x14ac:dyDescent="0.2">
      <c r="A39" s="455" t="s">
        <v>410</v>
      </c>
      <c r="B39" s="456" t="s">
        <v>236</v>
      </c>
      <c r="C39" s="77"/>
    </row>
    <row r="40" spans="1:3" s="371" customFormat="1" ht="12" customHeight="1" x14ac:dyDescent="0.2">
      <c r="A40" s="455" t="s">
        <v>411</v>
      </c>
      <c r="B40" s="457" t="s">
        <v>2</v>
      </c>
      <c r="C40" s="321"/>
    </row>
    <row r="41" spans="1:3" s="461" customFormat="1" ht="12" customHeight="1" thickBot="1" x14ac:dyDescent="0.25">
      <c r="A41" s="454" t="s">
        <v>412</v>
      </c>
      <c r="B41" s="144" t="s">
        <v>413</v>
      </c>
      <c r="C41" s="84"/>
    </row>
    <row r="42" spans="1:3" s="461" customFormat="1" ht="15.2" customHeight="1" thickBot="1" x14ac:dyDescent="0.25">
      <c r="A42" s="237" t="s">
        <v>27</v>
      </c>
      <c r="B42" s="238" t="s">
        <v>414</v>
      </c>
      <c r="C42" s="367">
        <f>+C37+C38</f>
        <v>0</v>
      </c>
    </row>
    <row r="43" spans="1:3" s="461" customFormat="1" ht="15.2" customHeight="1" x14ac:dyDescent="0.2">
      <c r="A43" s="239"/>
      <c r="B43" s="240"/>
      <c r="C43" s="365"/>
    </row>
    <row r="44" spans="1:3" ht="13.5" thickBot="1" x14ac:dyDescent="0.25">
      <c r="A44" s="241"/>
      <c r="B44" s="242"/>
      <c r="C44" s="366"/>
    </row>
    <row r="45" spans="1:3" s="460" customFormat="1" ht="16.5" customHeight="1" thickBot="1" x14ac:dyDescent="0.25">
      <c r="A45" s="243"/>
      <c r="B45" s="244" t="s">
        <v>57</v>
      </c>
      <c r="C45" s="367"/>
    </row>
    <row r="46" spans="1:3" s="462" customFormat="1" ht="12" customHeight="1" thickBot="1" x14ac:dyDescent="0.25">
      <c r="A46" s="203" t="s">
        <v>18</v>
      </c>
      <c r="B46" s="127" t="s">
        <v>415</v>
      </c>
      <c r="C46" s="320">
        <f>SUM(C47:C51)</f>
        <v>0</v>
      </c>
    </row>
    <row r="47" spans="1:3" ht="12" customHeight="1" x14ac:dyDescent="0.2">
      <c r="A47" s="454" t="s">
        <v>98</v>
      </c>
      <c r="B47" s="9" t="s">
        <v>49</v>
      </c>
      <c r="C47" s="77"/>
    </row>
    <row r="48" spans="1:3" ht="12" customHeight="1" x14ac:dyDescent="0.2">
      <c r="A48" s="454" t="s">
        <v>99</v>
      </c>
      <c r="B48" s="8" t="s">
        <v>183</v>
      </c>
      <c r="C48" s="80"/>
    </row>
    <row r="49" spans="1:3" ht="12" customHeight="1" x14ac:dyDescent="0.2">
      <c r="A49" s="454" t="s">
        <v>100</v>
      </c>
      <c r="B49" s="8" t="s">
        <v>140</v>
      </c>
      <c r="C49" s="80"/>
    </row>
    <row r="50" spans="1:3" ht="12" customHeight="1" x14ac:dyDescent="0.2">
      <c r="A50" s="454" t="s">
        <v>101</v>
      </c>
      <c r="B50" s="8" t="s">
        <v>184</v>
      </c>
      <c r="C50" s="80"/>
    </row>
    <row r="51" spans="1:3" ht="12" customHeight="1" thickBot="1" x14ac:dyDescent="0.25">
      <c r="A51" s="454" t="s">
        <v>148</v>
      </c>
      <c r="B51" s="8" t="s">
        <v>185</v>
      </c>
      <c r="C51" s="80"/>
    </row>
    <row r="52" spans="1:3" ht="12" customHeight="1" thickBot="1" x14ac:dyDescent="0.25">
      <c r="A52" s="203" t="s">
        <v>19</v>
      </c>
      <c r="B52" s="127" t="s">
        <v>416</v>
      </c>
      <c r="C52" s="320">
        <f>SUM(C53:C55)</f>
        <v>0</v>
      </c>
    </row>
    <row r="53" spans="1:3" s="462" customFormat="1" ht="12" customHeight="1" x14ac:dyDescent="0.2">
      <c r="A53" s="454" t="s">
        <v>104</v>
      </c>
      <c r="B53" s="9" t="s">
        <v>230</v>
      </c>
      <c r="C53" s="77"/>
    </row>
    <row r="54" spans="1:3" ht="12" customHeight="1" x14ac:dyDescent="0.2">
      <c r="A54" s="454" t="s">
        <v>105</v>
      </c>
      <c r="B54" s="8" t="s">
        <v>187</v>
      </c>
      <c r="C54" s="80"/>
    </row>
    <row r="55" spans="1:3" ht="12" customHeight="1" x14ac:dyDescent="0.2">
      <c r="A55" s="454" t="s">
        <v>106</v>
      </c>
      <c r="B55" s="8" t="s">
        <v>58</v>
      </c>
      <c r="C55" s="80"/>
    </row>
    <row r="56" spans="1:3" ht="12" customHeight="1" thickBot="1" x14ac:dyDescent="0.25">
      <c r="A56" s="454" t="s">
        <v>107</v>
      </c>
      <c r="B56" s="8" t="s">
        <v>524</v>
      </c>
      <c r="C56" s="80"/>
    </row>
    <row r="57" spans="1:3" ht="15.2" customHeight="1" thickBot="1" x14ac:dyDescent="0.25">
      <c r="A57" s="203" t="s">
        <v>20</v>
      </c>
      <c r="B57" s="127" t="s">
        <v>13</v>
      </c>
      <c r="C57" s="346"/>
    </row>
    <row r="58" spans="1:3" ht="13.5" thickBot="1" x14ac:dyDescent="0.25">
      <c r="A58" s="203" t="s">
        <v>21</v>
      </c>
      <c r="B58" s="245" t="s">
        <v>529</v>
      </c>
      <c r="C58" s="368">
        <f>+C46+C52+C57</f>
        <v>0</v>
      </c>
    </row>
    <row r="59" spans="1:3" ht="15.2" customHeight="1" thickBot="1" x14ac:dyDescent="0.25">
      <c r="C59" s="638">
        <f>C42-C58</f>
        <v>0</v>
      </c>
    </row>
    <row r="60" spans="1:3" ht="14.45" customHeight="1" thickBot="1" x14ac:dyDescent="0.25">
      <c r="A60" s="248" t="s">
        <v>519</v>
      </c>
      <c r="B60" s="249"/>
      <c r="C60" s="124"/>
    </row>
    <row r="61" spans="1:3" ht="13.5" thickBot="1" x14ac:dyDescent="0.25">
      <c r="A61" s="248" t="s">
        <v>206</v>
      </c>
      <c r="B61" s="249"/>
      <c r="C61" s="124"/>
    </row>
    <row r="63" spans="1:3" x14ac:dyDescent="0.2">
      <c r="C63" s="5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tabSelected="1" zoomScale="120" zoomScaleNormal="120" workbookViewId="0">
      <selection activeCell="C2" sqref="C2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">
        <v>755</v>
      </c>
    </row>
    <row r="2" spans="1:3" s="458" customFormat="1" ht="36" x14ac:dyDescent="0.2">
      <c r="A2" s="410" t="s">
        <v>204</v>
      </c>
      <c r="B2" s="601" t="str">
        <f>CONCATENATE(ALAPADATOK!A11)</f>
        <v>Gönci Közös Önkormányzati Hivatal</v>
      </c>
      <c r="C2" s="369" t="s">
        <v>59</v>
      </c>
    </row>
    <row r="3" spans="1:3" s="458" customFormat="1" ht="24.75" thickBot="1" x14ac:dyDescent="0.25">
      <c r="A3" s="452" t="s">
        <v>203</v>
      </c>
      <c r="B3" s="602" t="s">
        <v>418</v>
      </c>
      <c r="C3" s="370" t="s">
        <v>60</v>
      </c>
    </row>
    <row r="4" spans="1:3" s="459" customFormat="1" ht="15.95" customHeight="1" thickBot="1" x14ac:dyDescent="0.3">
      <c r="A4" s="229"/>
      <c r="B4" s="229"/>
      <c r="C4" s="230" t="str">
        <f>'KV_9.2.1.sz.mell'!C4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521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522</v>
      </c>
      <c r="C26" s="320">
        <f>+C27+C28+C29</f>
        <v>0</v>
      </c>
    </row>
    <row r="27" spans="1:3" s="461" customFormat="1" ht="12" customHeight="1" x14ac:dyDescent="0.2">
      <c r="A27" s="455" t="s">
        <v>268</v>
      </c>
      <c r="B27" s="456" t="s">
        <v>263</v>
      </c>
      <c r="C27" s="77"/>
    </row>
    <row r="28" spans="1:3" s="461" customFormat="1" ht="12" customHeight="1" x14ac:dyDescent="0.2">
      <c r="A28" s="455" t="s">
        <v>269</v>
      </c>
      <c r="B28" s="456" t="s">
        <v>402</v>
      </c>
      <c r="C28" s="318"/>
    </row>
    <row r="29" spans="1:3" s="461" customFormat="1" ht="12" customHeight="1" x14ac:dyDescent="0.2">
      <c r="A29" s="455" t="s">
        <v>270</v>
      </c>
      <c r="B29" s="457" t="s">
        <v>405</v>
      </c>
      <c r="C29" s="318"/>
    </row>
    <row r="30" spans="1:3" s="461" customFormat="1" ht="12" customHeight="1" thickBot="1" x14ac:dyDescent="0.25">
      <c r="A30" s="454" t="s">
        <v>271</v>
      </c>
      <c r="B30" s="144" t="s">
        <v>523</v>
      </c>
      <c r="C30" s="84"/>
    </row>
    <row r="31" spans="1:3" s="461" customFormat="1" ht="12" customHeight="1" thickBot="1" x14ac:dyDescent="0.25">
      <c r="A31" s="203" t="s">
        <v>22</v>
      </c>
      <c r="B31" s="127" t="s">
        <v>406</v>
      </c>
      <c r="C31" s="320">
        <f>+C32+C33+C34</f>
        <v>0</v>
      </c>
    </row>
    <row r="32" spans="1:3" s="461" customFormat="1" ht="12" customHeight="1" x14ac:dyDescent="0.2">
      <c r="A32" s="455" t="s">
        <v>91</v>
      </c>
      <c r="B32" s="456" t="s">
        <v>291</v>
      </c>
      <c r="C32" s="77"/>
    </row>
    <row r="33" spans="1:3" s="461" customFormat="1" ht="12" customHeight="1" x14ac:dyDescent="0.2">
      <c r="A33" s="455" t="s">
        <v>92</v>
      </c>
      <c r="B33" s="457" t="s">
        <v>292</v>
      </c>
      <c r="C33" s="321"/>
    </row>
    <row r="34" spans="1:3" s="461" customFormat="1" ht="12" customHeight="1" thickBot="1" x14ac:dyDescent="0.25">
      <c r="A34" s="454" t="s">
        <v>93</v>
      </c>
      <c r="B34" s="144" t="s">
        <v>293</v>
      </c>
      <c r="C34" s="84"/>
    </row>
    <row r="35" spans="1:3" s="371" customFormat="1" ht="12" customHeight="1" thickBot="1" x14ac:dyDescent="0.25">
      <c r="A35" s="203" t="s">
        <v>23</v>
      </c>
      <c r="B35" s="127" t="s">
        <v>376</v>
      </c>
      <c r="C35" s="346"/>
    </row>
    <row r="36" spans="1:3" s="371" customFormat="1" ht="12" customHeight="1" thickBot="1" x14ac:dyDescent="0.25">
      <c r="A36" s="203" t="s">
        <v>24</v>
      </c>
      <c r="B36" s="127" t="s">
        <v>407</v>
      </c>
      <c r="C36" s="363"/>
    </row>
    <row r="37" spans="1:3" s="371" customFormat="1" ht="12" customHeight="1" thickBot="1" x14ac:dyDescent="0.25">
      <c r="A37" s="195" t="s">
        <v>25</v>
      </c>
      <c r="B37" s="127" t="s">
        <v>408</v>
      </c>
      <c r="C37" s="364">
        <f>+C8+C20+C25+C26+C31+C35+C36</f>
        <v>0</v>
      </c>
    </row>
    <row r="38" spans="1:3" s="371" customFormat="1" ht="12" customHeight="1" thickBot="1" x14ac:dyDescent="0.25">
      <c r="A38" s="237" t="s">
        <v>26</v>
      </c>
      <c r="B38" s="127" t="s">
        <v>409</v>
      </c>
      <c r="C38" s="364">
        <f>+C39+C40+C41</f>
        <v>0</v>
      </c>
    </row>
    <row r="39" spans="1:3" s="371" customFormat="1" ht="12" customHeight="1" x14ac:dyDescent="0.2">
      <c r="A39" s="455" t="s">
        <v>410</v>
      </c>
      <c r="B39" s="456" t="s">
        <v>236</v>
      </c>
      <c r="C39" s="77"/>
    </row>
    <row r="40" spans="1:3" s="371" customFormat="1" ht="12" customHeight="1" x14ac:dyDescent="0.2">
      <c r="A40" s="455" t="s">
        <v>411</v>
      </c>
      <c r="B40" s="457" t="s">
        <v>2</v>
      </c>
      <c r="C40" s="321"/>
    </row>
    <row r="41" spans="1:3" s="461" customFormat="1" ht="12" customHeight="1" thickBot="1" x14ac:dyDescent="0.25">
      <c r="A41" s="454" t="s">
        <v>412</v>
      </c>
      <c r="B41" s="144" t="s">
        <v>413</v>
      </c>
      <c r="C41" s="84"/>
    </row>
    <row r="42" spans="1:3" s="461" customFormat="1" ht="15.2" customHeight="1" thickBot="1" x14ac:dyDescent="0.25">
      <c r="A42" s="237" t="s">
        <v>27</v>
      </c>
      <c r="B42" s="238" t="s">
        <v>414</v>
      </c>
      <c r="C42" s="367">
        <f>+C37+C38</f>
        <v>0</v>
      </c>
    </row>
    <row r="43" spans="1:3" s="461" customFormat="1" ht="15.2" customHeight="1" x14ac:dyDescent="0.2">
      <c r="A43" s="239"/>
      <c r="B43" s="240"/>
      <c r="C43" s="365"/>
    </row>
    <row r="44" spans="1:3" ht="13.5" thickBot="1" x14ac:dyDescent="0.25">
      <c r="A44" s="241"/>
      <c r="B44" s="242"/>
      <c r="C44" s="366"/>
    </row>
    <row r="45" spans="1:3" s="460" customFormat="1" ht="16.5" customHeight="1" thickBot="1" x14ac:dyDescent="0.25">
      <c r="A45" s="243"/>
      <c r="B45" s="244" t="s">
        <v>57</v>
      </c>
      <c r="C45" s="367"/>
    </row>
    <row r="46" spans="1:3" s="462" customFormat="1" ht="12" customHeight="1" thickBot="1" x14ac:dyDescent="0.25">
      <c r="A46" s="203" t="s">
        <v>18</v>
      </c>
      <c r="B46" s="127" t="s">
        <v>415</v>
      </c>
      <c r="C46" s="320">
        <f>SUM(C47:C51)</f>
        <v>0</v>
      </c>
    </row>
    <row r="47" spans="1:3" ht="12" customHeight="1" x14ac:dyDescent="0.2">
      <c r="A47" s="454" t="s">
        <v>98</v>
      </c>
      <c r="B47" s="9" t="s">
        <v>49</v>
      </c>
      <c r="C47" s="77"/>
    </row>
    <row r="48" spans="1:3" ht="12" customHeight="1" x14ac:dyDescent="0.2">
      <c r="A48" s="454" t="s">
        <v>99</v>
      </c>
      <c r="B48" s="8" t="s">
        <v>183</v>
      </c>
      <c r="C48" s="80"/>
    </row>
    <row r="49" spans="1:3" ht="12" customHeight="1" x14ac:dyDescent="0.2">
      <c r="A49" s="454" t="s">
        <v>100</v>
      </c>
      <c r="B49" s="8" t="s">
        <v>140</v>
      </c>
      <c r="C49" s="80"/>
    </row>
    <row r="50" spans="1:3" ht="12" customHeight="1" x14ac:dyDescent="0.2">
      <c r="A50" s="454" t="s">
        <v>101</v>
      </c>
      <c r="B50" s="8" t="s">
        <v>184</v>
      </c>
      <c r="C50" s="80"/>
    </row>
    <row r="51" spans="1:3" ht="12" customHeight="1" thickBot="1" x14ac:dyDescent="0.25">
      <c r="A51" s="454" t="s">
        <v>148</v>
      </c>
      <c r="B51" s="8" t="s">
        <v>185</v>
      </c>
      <c r="C51" s="80"/>
    </row>
    <row r="52" spans="1:3" ht="12" customHeight="1" thickBot="1" x14ac:dyDescent="0.25">
      <c r="A52" s="203" t="s">
        <v>19</v>
      </c>
      <c r="B52" s="127" t="s">
        <v>416</v>
      </c>
      <c r="C52" s="320">
        <f>SUM(C53:C55)</f>
        <v>0</v>
      </c>
    </row>
    <row r="53" spans="1:3" s="462" customFormat="1" ht="12" customHeight="1" x14ac:dyDescent="0.2">
      <c r="A53" s="454" t="s">
        <v>104</v>
      </c>
      <c r="B53" s="9" t="s">
        <v>230</v>
      </c>
      <c r="C53" s="77"/>
    </row>
    <row r="54" spans="1:3" ht="12" customHeight="1" x14ac:dyDescent="0.2">
      <c r="A54" s="454" t="s">
        <v>105</v>
      </c>
      <c r="B54" s="8" t="s">
        <v>187</v>
      </c>
      <c r="C54" s="80"/>
    </row>
    <row r="55" spans="1:3" ht="12" customHeight="1" x14ac:dyDescent="0.2">
      <c r="A55" s="454" t="s">
        <v>106</v>
      </c>
      <c r="B55" s="8" t="s">
        <v>58</v>
      </c>
      <c r="C55" s="80"/>
    </row>
    <row r="56" spans="1:3" ht="12" customHeight="1" thickBot="1" x14ac:dyDescent="0.25">
      <c r="A56" s="454" t="s">
        <v>107</v>
      </c>
      <c r="B56" s="8" t="s">
        <v>524</v>
      </c>
      <c r="C56" s="80"/>
    </row>
    <row r="57" spans="1:3" ht="15.2" customHeight="1" thickBot="1" x14ac:dyDescent="0.25">
      <c r="A57" s="203" t="s">
        <v>20</v>
      </c>
      <c r="B57" s="127" t="s">
        <v>13</v>
      </c>
      <c r="C57" s="346"/>
    </row>
    <row r="58" spans="1:3" ht="13.5" thickBot="1" x14ac:dyDescent="0.25">
      <c r="A58" s="203" t="s">
        <v>21</v>
      </c>
      <c r="B58" s="245" t="s">
        <v>529</v>
      </c>
      <c r="C58" s="368">
        <f>+C46+C52+C57</f>
        <v>0</v>
      </c>
    </row>
    <row r="59" spans="1:3" ht="15.2" customHeight="1" thickBot="1" x14ac:dyDescent="0.25">
      <c r="C59" s="638">
        <f>C42-C58</f>
        <v>0</v>
      </c>
    </row>
    <row r="60" spans="1:3" ht="14.45" customHeight="1" thickBot="1" x14ac:dyDescent="0.25">
      <c r="A60" s="248" t="s">
        <v>519</v>
      </c>
      <c r="B60" s="249"/>
      <c r="C60" s="124"/>
    </row>
    <row r="61" spans="1:3" ht="13.5" thickBot="1" x14ac:dyDescent="0.25">
      <c r="A61" s="248" t="s">
        <v>206</v>
      </c>
      <c r="B61" s="249"/>
      <c r="C61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topLeftCell="A28" zoomScale="120" zoomScaleNormal="120" workbookViewId="0">
      <selection activeCell="D40" sqref="D40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CONCATENATE("9.2.3. melléklet ",ALAPADATOK!A7," ",ALAPADATOK!B7," ",ALAPADATOK!C7," ",ALAPADATOK!D7," ",ALAPADATOK!E7," ",ALAPADATOK!F7," ",ALAPADATOK!G7," ",ALAPADATOK!H7)</f>
        <v>9.2.3. melléklet a … / 2019 ( … ) önkormányzati rendelethez</v>
      </c>
    </row>
    <row r="2" spans="1:3" s="458" customFormat="1" ht="36" x14ac:dyDescent="0.2">
      <c r="A2" s="410" t="s">
        <v>204</v>
      </c>
      <c r="B2" s="601" t="str">
        <f>CONCATENATE(ALAPADATOK!A11)</f>
        <v>Gönci Közös Önkormányzati Hivatal</v>
      </c>
      <c r="C2" s="369" t="s">
        <v>59</v>
      </c>
    </row>
    <row r="3" spans="1:3" s="458" customFormat="1" ht="24.75" thickBot="1" x14ac:dyDescent="0.25">
      <c r="A3" s="452" t="s">
        <v>203</v>
      </c>
      <c r="B3" s="602" t="s">
        <v>530</v>
      </c>
      <c r="C3" s="370" t="s">
        <v>431</v>
      </c>
    </row>
    <row r="4" spans="1:3" s="459" customFormat="1" ht="15.95" customHeight="1" thickBot="1" x14ac:dyDescent="0.3">
      <c r="A4" s="229"/>
      <c r="B4" s="229"/>
      <c r="C4" s="230" t="str">
        <f>'KV_9.2.2.sz.mell'!C4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1648000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>
        <v>1298000</v>
      </c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>
        <v>350000</v>
      </c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8163000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>
        <v>8163000</v>
      </c>
    </row>
    <row r="24" spans="1:3" s="461" customFormat="1" ht="12" customHeight="1" thickBot="1" x14ac:dyDescent="0.25">
      <c r="A24" s="454" t="s">
        <v>107</v>
      </c>
      <c r="B24" s="8" t="s">
        <v>521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522</v>
      </c>
      <c r="C26" s="320">
        <f>+C27+C28+C29</f>
        <v>0</v>
      </c>
    </row>
    <row r="27" spans="1:3" s="461" customFormat="1" ht="12" customHeight="1" x14ac:dyDescent="0.2">
      <c r="A27" s="455" t="s">
        <v>268</v>
      </c>
      <c r="B27" s="456" t="s">
        <v>263</v>
      </c>
      <c r="C27" s="77"/>
    </row>
    <row r="28" spans="1:3" s="461" customFormat="1" ht="12" customHeight="1" x14ac:dyDescent="0.2">
      <c r="A28" s="455" t="s">
        <v>269</v>
      </c>
      <c r="B28" s="456" t="s">
        <v>402</v>
      </c>
      <c r="C28" s="318"/>
    </row>
    <row r="29" spans="1:3" s="461" customFormat="1" ht="12" customHeight="1" x14ac:dyDescent="0.2">
      <c r="A29" s="455" t="s">
        <v>270</v>
      </c>
      <c r="B29" s="457" t="s">
        <v>405</v>
      </c>
      <c r="C29" s="318"/>
    </row>
    <row r="30" spans="1:3" s="461" customFormat="1" ht="12" customHeight="1" thickBot="1" x14ac:dyDescent="0.25">
      <c r="A30" s="454" t="s">
        <v>271</v>
      </c>
      <c r="B30" s="144" t="s">
        <v>523</v>
      </c>
      <c r="C30" s="84"/>
    </row>
    <row r="31" spans="1:3" s="461" customFormat="1" ht="12" customHeight="1" thickBot="1" x14ac:dyDescent="0.25">
      <c r="A31" s="203" t="s">
        <v>22</v>
      </c>
      <c r="B31" s="127" t="s">
        <v>406</v>
      </c>
      <c r="C31" s="320">
        <f>+C32+C33+C34</f>
        <v>0</v>
      </c>
    </row>
    <row r="32" spans="1:3" s="461" customFormat="1" ht="12" customHeight="1" x14ac:dyDescent="0.2">
      <c r="A32" s="455" t="s">
        <v>91</v>
      </c>
      <c r="B32" s="456" t="s">
        <v>291</v>
      </c>
      <c r="C32" s="77"/>
    </row>
    <row r="33" spans="1:3" s="461" customFormat="1" ht="12" customHeight="1" x14ac:dyDescent="0.2">
      <c r="A33" s="455" t="s">
        <v>92</v>
      </c>
      <c r="B33" s="457" t="s">
        <v>292</v>
      </c>
      <c r="C33" s="321"/>
    </row>
    <row r="34" spans="1:3" s="461" customFormat="1" ht="12" customHeight="1" thickBot="1" x14ac:dyDescent="0.25">
      <c r="A34" s="454" t="s">
        <v>93</v>
      </c>
      <c r="B34" s="144" t="s">
        <v>293</v>
      </c>
      <c r="C34" s="84"/>
    </row>
    <row r="35" spans="1:3" s="371" customFormat="1" ht="12" customHeight="1" thickBot="1" x14ac:dyDescent="0.25">
      <c r="A35" s="203" t="s">
        <v>23</v>
      </c>
      <c r="B35" s="127" t="s">
        <v>376</v>
      </c>
      <c r="C35" s="346"/>
    </row>
    <row r="36" spans="1:3" s="371" customFormat="1" ht="12" customHeight="1" thickBot="1" x14ac:dyDescent="0.25">
      <c r="A36" s="203" t="s">
        <v>24</v>
      </c>
      <c r="B36" s="127" t="s">
        <v>407</v>
      </c>
      <c r="C36" s="363"/>
    </row>
    <row r="37" spans="1:3" s="371" customFormat="1" ht="12" customHeight="1" thickBot="1" x14ac:dyDescent="0.25">
      <c r="A37" s="195" t="s">
        <v>25</v>
      </c>
      <c r="B37" s="127" t="s">
        <v>408</v>
      </c>
      <c r="C37" s="364">
        <f>+C8+C20+C25+C26+C31+C35+C36</f>
        <v>9811000</v>
      </c>
    </row>
    <row r="38" spans="1:3" s="371" customFormat="1" ht="12" customHeight="1" thickBot="1" x14ac:dyDescent="0.25">
      <c r="A38" s="237" t="s">
        <v>26</v>
      </c>
      <c r="B38" s="127" t="s">
        <v>409</v>
      </c>
      <c r="C38" s="364">
        <f>+C39+C40+C41</f>
        <v>135747000</v>
      </c>
    </row>
    <row r="39" spans="1:3" s="371" customFormat="1" ht="12" customHeight="1" x14ac:dyDescent="0.2">
      <c r="A39" s="455" t="s">
        <v>410</v>
      </c>
      <c r="B39" s="456" t="s">
        <v>236</v>
      </c>
      <c r="C39" s="77"/>
    </row>
    <row r="40" spans="1:3" s="371" customFormat="1" ht="12" customHeight="1" x14ac:dyDescent="0.2">
      <c r="A40" s="455" t="s">
        <v>411</v>
      </c>
      <c r="B40" s="457" t="s">
        <v>2</v>
      </c>
      <c r="C40" s="321"/>
    </row>
    <row r="41" spans="1:3" s="461" customFormat="1" ht="12" customHeight="1" thickBot="1" x14ac:dyDescent="0.25">
      <c r="A41" s="454" t="s">
        <v>412</v>
      </c>
      <c r="B41" s="144" t="s">
        <v>413</v>
      </c>
      <c r="C41" s="84">
        <v>135747000</v>
      </c>
    </row>
    <row r="42" spans="1:3" s="461" customFormat="1" ht="15.2" customHeight="1" thickBot="1" x14ac:dyDescent="0.25">
      <c r="A42" s="237" t="s">
        <v>27</v>
      </c>
      <c r="B42" s="238" t="s">
        <v>414</v>
      </c>
      <c r="C42" s="367">
        <f>+C37+C38</f>
        <v>145558000</v>
      </c>
    </row>
    <row r="43" spans="1:3" s="461" customFormat="1" ht="15.2" customHeight="1" x14ac:dyDescent="0.2">
      <c r="A43" s="239"/>
      <c r="B43" s="240"/>
      <c r="C43" s="365"/>
    </row>
    <row r="44" spans="1:3" ht="13.5" thickBot="1" x14ac:dyDescent="0.25">
      <c r="A44" s="241"/>
      <c r="B44" s="242"/>
      <c r="C44" s="366"/>
    </row>
    <row r="45" spans="1:3" s="460" customFormat="1" ht="16.5" customHeight="1" thickBot="1" x14ac:dyDescent="0.25">
      <c r="A45" s="243"/>
      <c r="B45" s="244" t="s">
        <v>57</v>
      </c>
      <c r="C45" s="367"/>
    </row>
    <row r="46" spans="1:3" s="462" customFormat="1" ht="12" customHeight="1" thickBot="1" x14ac:dyDescent="0.25">
      <c r="A46" s="203" t="s">
        <v>18</v>
      </c>
      <c r="B46" s="127" t="s">
        <v>415</v>
      </c>
      <c r="C46" s="320">
        <f>SUM(C47:C51)</f>
        <v>145558000</v>
      </c>
    </row>
    <row r="47" spans="1:3" ht="12" customHeight="1" x14ac:dyDescent="0.2">
      <c r="A47" s="454" t="s">
        <v>98</v>
      </c>
      <c r="B47" s="9" t="s">
        <v>49</v>
      </c>
      <c r="C47" s="77">
        <v>103912000</v>
      </c>
    </row>
    <row r="48" spans="1:3" ht="12" customHeight="1" x14ac:dyDescent="0.2">
      <c r="A48" s="454" t="s">
        <v>99</v>
      </c>
      <c r="B48" s="8" t="s">
        <v>183</v>
      </c>
      <c r="C48" s="80">
        <v>20588000</v>
      </c>
    </row>
    <row r="49" spans="1:3" ht="12" customHeight="1" x14ac:dyDescent="0.2">
      <c r="A49" s="454" t="s">
        <v>100</v>
      </c>
      <c r="B49" s="8" t="s">
        <v>140</v>
      </c>
      <c r="C49" s="80">
        <v>21058000</v>
      </c>
    </row>
    <row r="50" spans="1:3" ht="12" customHeight="1" x14ac:dyDescent="0.2">
      <c r="A50" s="454" t="s">
        <v>101</v>
      </c>
      <c r="B50" s="8" t="s">
        <v>184</v>
      </c>
      <c r="C50" s="80"/>
    </row>
    <row r="51" spans="1:3" ht="12" customHeight="1" thickBot="1" x14ac:dyDescent="0.25">
      <c r="A51" s="454" t="s">
        <v>148</v>
      </c>
      <c r="B51" s="8" t="s">
        <v>185</v>
      </c>
      <c r="C51" s="80"/>
    </row>
    <row r="52" spans="1:3" ht="12" customHeight="1" thickBot="1" x14ac:dyDescent="0.25">
      <c r="A52" s="203" t="s">
        <v>19</v>
      </c>
      <c r="B52" s="127" t="s">
        <v>416</v>
      </c>
      <c r="C52" s="320">
        <f>SUM(C53:C55)</f>
        <v>0</v>
      </c>
    </row>
    <row r="53" spans="1:3" s="462" customFormat="1" ht="12" customHeight="1" x14ac:dyDescent="0.2">
      <c r="A53" s="454" t="s">
        <v>104</v>
      </c>
      <c r="B53" s="9" t="s">
        <v>230</v>
      </c>
      <c r="C53" s="77"/>
    </row>
    <row r="54" spans="1:3" ht="12" customHeight="1" x14ac:dyDescent="0.2">
      <c r="A54" s="454" t="s">
        <v>105</v>
      </c>
      <c r="B54" s="8" t="s">
        <v>187</v>
      </c>
      <c r="C54" s="80"/>
    </row>
    <row r="55" spans="1:3" ht="12" customHeight="1" x14ac:dyDescent="0.2">
      <c r="A55" s="454" t="s">
        <v>106</v>
      </c>
      <c r="B55" s="8" t="s">
        <v>58</v>
      </c>
      <c r="C55" s="80"/>
    </row>
    <row r="56" spans="1:3" ht="12" customHeight="1" thickBot="1" x14ac:dyDescent="0.25">
      <c r="A56" s="454" t="s">
        <v>107</v>
      </c>
      <c r="B56" s="8" t="s">
        <v>524</v>
      </c>
      <c r="C56" s="80"/>
    </row>
    <row r="57" spans="1:3" ht="15.2" customHeight="1" thickBot="1" x14ac:dyDescent="0.25">
      <c r="A57" s="203" t="s">
        <v>20</v>
      </c>
      <c r="B57" s="127" t="s">
        <v>13</v>
      </c>
      <c r="C57" s="346"/>
    </row>
    <row r="58" spans="1:3" ht="13.5" thickBot="1" x14ac:dyDescent="0.25">
      <c r="A58" s="203" t="s">
        <v>21</v>
      </c>
      <c r="B58" s="245" t="s">
        <v>529</v>
      </c>
      <c r="C58" s="368">
        <f>+C46+C52+C57</f>
        <v>145558000</v>
      </c>
    </row>
    <row r="59" spans="1:3" ht="15.2" customHeight="1" thickBot="1" x14ac:dyDescent="0.25">
      <c r="C59" s="638">
        <f>C42-C58</f>
        <v>0</v>
      </c>
    </row>
    <row r="60" spans="1:3" ht="14.45" customHeight="1" thickBot="1" x14ac:dyDescent="0.25">
      <c r="A60" s="248" t="s">
        <v>519</v>
      </c>
      <c r="B60" s="249"/>
      <c r="C60" s="124">
        <v>21</v>
      </c>
    </row>
    <row r="61" spans="1:3" ht="13.5" thickBot="1" x14ac:dyDescent="0.25">
      <c r="A61" s="248" t="s">
        <v>206</v>
      </c>
      <c r="B61" s="249"/>
      <c r="C61" s="124">
        <v>5</v>
      </c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A31" zoomScale="120" zoomScaleNormal="120" workbookViewId="0">
      <selection activeCell="E56" sqref="E56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CONCATENATE("9.3. melléklet ",ALAPADATOK!A7," ",ALAPADATOK!B7," ",ALAPADATOK!C7," ",ALAPADATOK!D7," ",ALAPADATOK!E7," ",ALAPADATOK!F7," ",ALAPADATOK!G7," ",ALAPADATOK!H7)</f>
        <v>9.3. melléklet a … / 2019 ( … ) önkormányzati rendelethez</v>
      </c>
    </row>
    <row r="2" spans="1:3" s="458" customFormat="1" ht="36" x14ac:dyDescent="0.2">
      <c r="A2" s="410" t="s">
        <v>204</v>
      </c>
      <c r="B2" s="660" t="str">
        <f>CONCATENATE(ALAPADATOK!B13)</f>
        <v>Gönci Barackvirág Napköziotthonos Óvoda, Bölcsőde és Konyha</v>
      </c>
      <c r="C2" s="369" t="s">
        <v>60</v>
      </c>
    </row>
    <row r="3" spans="1:3" s="458" customFormat="1" ht="24.75" thickBot="1" x14ac:dyDescent="0.25">
      <c r="A3" s="452" t="s">
        <v>203</v>
      </c>
      <c r="B3" s="602" t="s">
        <v>398</v>
      </c>
      <c r="C3" s="370" t="s">
        <v>54</v>
      </c>
    </row>
    <row r="4" spans="1:3" s="459" customFormat="1" ht="15.95" customHeight="1" thickBot="1" x14ac:dyDescent="0.3">
      <c r="A4" s="229"/>
      <c r="B4" s="229"/>
      <c r="C4" s="230" t="str">
        <f>'KV_9.2.3.sz.mell'!C4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3453000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>
        <v>1392000</v>
      </c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>
        <v>1327000</v>
      </c>
    </row>
    <row r="14" spans="1:3" s="371" customFormat="1" ht="12" customHeight="1" x14ac:dyDescent="0.2">
      <c r="A14" s="454" t="s">
        <v>102</v>
      </c>
      <c r="B14" s="8" t="s">
        <v>399</v>
      </c>
      <c r="C14" s="318">
        <v>734000</v>
      </c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11220000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>
        <v>11220000</v>
      </c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14673000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115943000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>
        <v>115943000</v>
      </c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130616000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130616000</v>
      </c>
    </row>
    <row r="46" spans="1:3" ht="12" customHeight="1" x14ac:dyDescent="0.2">
      <c r="A46" s="454" t="s">
        <v>98</v>
      </c>
      <c r="B46" s="9" t="s">
        <v>49</v>
      </c>
      <c r="C46" s="77">
        <v>69825000</v>
      </c>
    </row>
    <row r="47" spans="1:3" ht="12" customHeight="1" x14ac:dyDescent="0.2">
      <c r="A47" s="454" t="s">
        <v>99</v>
      </c>
      <c r="B47" s="8" t="s">
        <v>183</v>
      </c>
      <c r="C47" s="80">
        <v>13875000</v>
      </c>
    </row>
    <row r="48" spans="1:3" ht="12" customHeight="1" x14ac:dyDescent="0.2">
      <c r="A48" s="454" t="s">
        <v>100</v>
      </c>
      <c r="B48" s="8" t="s">
        <v>140</v>
      </c>
      <c r="C48" s="80">
        <v>46916000</v>
      </c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130616000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>
        <v>13</v>
      </c>
    </row>
    <row r="60" spans="1:3" ht="13.5" thickBot="1" x14ac:dyDescent="0.25">
      <c r="A60" s="248" t="s">
        <v>206</v>
      </c>
      <c r="B60" s="249"/>
      <c r="C60" s="124">
        <v>8</v>
      </c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A31" zoomScale="120" zoomScaleNormal="120" workbookViewId="0">
      <selection activeCell="D65" sqref="D65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CONCATENATE("9.3.1. melléklet ",ALAPADATOK!A7," ",ALAPADATOK!B7," ",ALAPADATOK!C7," ",ALAPADATOK!D7," ",ALAPADATOK!E7," ",ALAPADATOK!F7," ",ALAPADATOK!G7," ",ALAPADATOK!H7)</f>
        <v>9.3.1. melléklet a … / 2019 ( … ) önkormányzati rendelethez</v>
      </c>
    </row>
    <row r="2" spans="1:3" s="458" customFormat="1" ht="36" x14ac:dyDescent="0.2">
      <c r="A2" s="410" t="s">
        <v>204</v>
      </c>
      <c r="B2" s="601" t="str">
        <f>CONCATENATE('KV_9.3.sz.mell'!B2)</f>
        <v>Gönci Barackvirág Napköziotthonos Óvoda, Bölcsőde és Konyha</v>
      </c>
      <c r="C2" s="369" t="s">
        <v>60</v>
      </c>
    </row>
    <row r="3" spans="1:3" s="458" customFormat="1" ht="24.75" thickBot="1" x14ac:dyDescent="0.25">
      <c r="A3" s="452" t="s">
        <v>203</v>
      </c>
      <c r="B3" s="602" t="s">
        <v>417</v>
      </c>
      <c r="C3" s="370" t="s">
        <v>59</v>
      </c>
    </row>
    <row r="4" spans="1:3" s="459" customFormat="1" ht="15.95" customHeight="1" thickBot="1" x14ac:dyDescent="0.3">
      <c r="A4" s="229"/>
      <c r="B4" s="229"/>
      <c r="C4" s="230" t="str">
        <f>'KV_9.3.sz.mell'!C4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3453000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>
        <v>1392000</v>
      </c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>
        <v>1327000</v>
      </c>
    </row>
    <row r="14" spans="1:3" s="371" customFormat="1" ht="12" customHeight="1" x14ac:dyDescent="0.2">
      <c r="A14" s="454" t="s">
        <v>102</v>
      </c>
      <c r="B14" s="8" t="s">
        <v>399</v>
      </c>
      <c r="C14" s="318">
        <v>734000</v>
      </c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11220000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>
        <v>11220000</v>
      </c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14673000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115943000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>
        <v>115943000</v>
      </c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130616000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130616000</v>
      </c>
    </row>
    <row r="46" spans="1:3" ht="12" customHeight="1" x14ac:dyDescent="0.2">
      <c r="A46" s="454" t="s">
        <v>98</v>
      </c>
      <c r="B46" s="9" t="s">
        <v>49</v>
      </c>
      <c r="C46" s="77">
        <v>69825000</v>
      </c>
    </row>
    <row r="47" spans="1:3" ht="12" customHeight="1" x14ac:dyDescent="0.2">
      <c r="A47" s="454" t="s">
        <v>99</v>
      </c>
      <c r="B47" s="8" t="s">
        <v>183</v>
      </c>
      <c r="C47" s="80">
        <v>13875000</v>
      </c>
    </row>
    <row r="48" spans="1:3" ht="12" customHeight="1" x14ac:dyDescent="0.2">
      <c r="A48" s="454" t="s">
        <v>100</v>
      </c>
      <c r="B48" s="8" t="s">
        <v>140</v>
      </c>
      <c r="C48" s="80">
        <v>46916000</v>
      </c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130616000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>
        <v>18</v>
      </c>
    </row>
    <row r="60" spans="1:3" ht="13.5" thickBot="1" x14ac:dyDescent="0.25">
      <c r="A60" s="248" t="s">
        <v>206</v>
      </c>
      <c r="B60" s="249"/>
      <c r="C60" s="124">
        <v>8</v>
      </c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C39" sqref="C39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CONCATENATE("9.3.2. melléklet ",ALAPADATOK!A7," ",ALAPADATOK!B7," ",ALAPADATOK!C7," ",ALAPADATOK!D7," ",ALAPADATOK!E7," ",ALAPADATOK!F7," ",ALAPADATOK!G7," ",ALAPADATOK!H7)</f>
        <v>9.3.2. melléklet a … / 2019 ( … ) önkormányzati rendelethez</v>
      </c>
    </row>
    <row r="2" spans="1:3" s="458" customFormat="1" ht="36" x14ac:dyDescent="0.2">
      <c r="A2" s="410" t="s">
        <v>204</v>
      </c>
      <c r="B2" s="601" t="str">
        <f>CONCATENATE('KV_9.3.1.sz.mell'!B2)</f>
        <v>Gönci Barackvirág Napköziotthonos Óvoda, Bölcsőde és Konyha</v>
      </c>
      <c r="C2" s="369" t="s">
        <v>60</v>
      </c>
    </row>
    <row r="3" spans="1:3" s="458" customFormat="1" ht="24.75" thickBot="1" x14ac:dyDescent="0.25">
      <c r="A3" s="452" t="s">
        <v>203</v>
      </c>
      <c r="B3" s="602" t="s">
        <v>418</v>
      </c>
      <c r="C3" s="370" t="s">
        <v>60</v>
      </c>
    </row>
    <row r="4" spans="1:3" s="459" customFormat="1" ht="15.95" customHeight="1" thickBot="1" x14ac:dyDescent="0.3">
      <c r="A4" s="229"/>
      <c r="B4" s="229"/>
      <c r="C4" s="230" t="str">
        <f>'KV_9.3.1.sz.mell'!C4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C39" sqref="C39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608"/>
      <c r="B1" s="609"/>
      <c r="C1" s="603" t="str">
        <f>CONCATENATE("9.3.3. melléklet ",ALAPADATOK!A7," ",ALAPADATOK!B7," ",ALAPADATOK!C7," ",ALAPADATOK!D7," ",ALAPADATOK!E7," ",ALAPADATOK!F7," ",ALAPADATOK!G7," ",ALAPADATOK!H7)</f>
        <v>9.3.3. melléklet a … / 2019 ( … ) önkormányzati rendelethez</v>
      </c>
    </row>
    <row r="2" spans="1:3" s="458" customFormat="1" ht="36" x14ac:dyDescent="0.2">
      <c r="A2" s="610" t="s">
        <v>204</v>
      </c>
      <c r="B2" s="611" t="str">
        <f>CONCATENATE('KV_9.3.2.sz.mell'!B2)</f>
        <v>Gönci Barackvirág Napköziotthonos Óvoda, Bölcsőde és Konyha</v>
      </c>
      <c r="C2" s="631" t="s">
        <v>60</v>
      </c>
    </row>
    <row r="3" spans="1:3" s="458" customFormat="1" ht="24.75" thickBot="1" x14ac:dyDescent="0.25">
      <c r="A3" s="632" t="s">
        <v>203</v>
      </c>
      <c r="B3" s="614" t="s">
        <v>530</v>
      </c>
      <c r="C3" s="633" t="s">
        <v>431</v>
      </c>
    </row>
    <row r="4" spans="1:3" s="459" customFormat="1" ht="15.95" customHeight="1" thickBot="1" x14ac:dyDescent="0.3">
      <c r="A4" s="616"/>
      <c r="B4" s="616"/>
      <c r="C4" s="617" t="str">
        <f>'KV_9.3.2.sz.mell'!C4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56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A25" zoomScale="120" zoomScaleNormal="120" workbookViewId="0">
      <selection activeCell="E54" sqref="E54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CONCATENATE("9.4. melléklet ",ALAPADATOK!A7," ",ALAPADATOK!B7," ",ALAPADATOK!C7," ",ALAPADATOK!D7," ",ALAPADATOK!E7," ",ALAPADATOK!F7," ",ALAPADATOK!G7," ",ALAPADATOK!H7)</f>
        <v>9.4. melléklet a … / 2019 ( … ) önkormányzati rendelethez</v>
      </c>
    </row>
    <row r="2" spans="1:3" s="458" customFormat="1" ht="36" x14ac:dyDescent="0.2">
      <c r="A2" s="410" t="s">
        <v>204</v>
      </c>
      <c r="B2" s="601" t="str">
        <f>CONCATENATE(ALAPADATOK!B15)</f>
        <v>Városi Könyvtár</v>
      </c>
      <c r="C2" s="369" t="s">
        <v>431</v>
      </c>
    </row>
    <row r="3" spans="1:3" s="458" customFormat="1" ht="24.75" thickBot="1" x14ac:dyDescent="0.25">
      <c r="A3" s="452" t="s">
        <v>203</v>
      </c>
      <c r="B3" s="602" t="s">
        <v>398</v>
      </c>
      <c r="C3" s="370" t="s">
        <v>54</v>
      </c>
    </row>
    <row r="4" spans="1:3" s="459" customFormat="1" ht="15.95" customHeight="1" thickBot="1" x14ac:dyDescent="0.3">
      <c r="A4" s="229"/>
      <c r="B4" s="229"/>
      <c r="C4" s="230" t="str">
        <f>'KV_9.2.3.sz.mell'!C4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298000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>
        <v>291000</v>
      </c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>
        <v>7000</v>
      </c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298000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9587000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>
        <v>9587000</v>
      </c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9885000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9885000</v>
      </c>
    </row>
    <row r="46" spans="1:3" ht="12" customHeight="1" x14ac:dyDescent="0.2">
      <c r="A46" s="454" t="s">
        <v>98</v>
      </c>
      <c r="B46" s="9" t="s">
        <v>49</v>
      </c>
      <c r="C46" s="77">
        <v>4047000</v>
      </c>
    </row>
    <row r="47" spans="1:3" ht="12" customHeight="1" x14ac:dyDescent="0.2">
      <c r="A47" s="454" t="s">
        <v>99</v>
      </c>
      <c r="B47" s="8" t="s">
        <v>183</v>
      </c>
      <c r="C47" s="80">
        <v>810000</v>
      </c>
    </row>
    <row r="48" spans="1:3" ht="12" customHeight="1" x14ac:dyDescent="0.2">
      <c r="A48" s="454" t="s">
        <v>100</v>
      </c>
      <c r="B48" s="8" t="s">
        <v>140</v>
      </c>
      <c r="C48" s="80">
        <v>5028000</v>
      </c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9885000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>
        <v>1</v>
      </c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="120" zoomScaleNormal="120" workbookViewId="0">
      <selection activeCell="C39" sqref="C39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5.75" x14ac:dyDescent="0.25">
      <c r="A2" s="639" t="s">
        <v>151</v>
      </c>
    </row>
    <row r="4" spans="1:2" x14ac:dyDescent="0.2">
      <c r="A4" s="139"/>
      <c r="B4" s="139"/>
    </row>
    <row r="5" spans="1:2" s="150" customFormat="1" ht="15.75" x14ac:dyDescent="0.25">
      <c r="A5" s="87" t="s">
        <v>579</v>
      </c>
      <c r="B5" s="149"/>
    </row>
    <row r="6" spans="1:2" x14ac:dyDescent="0.2">
      <c r="A6" s="139"/>
      <c r="B6" s="139"/>
    </row>
    <row r="7" spans="1:2" x14ac:dyDescent="0.2">
      <c r="A7" s="139" t="s">
        <v>544</v>
      </c>
      <c r="B7" s="139" t="s">
        <v>487</v>
      </c>
    </row>
    <row r="8" spans="1:2" x14ac:dyDescent="0.2">
      <c r="A8" s="139" t="s">
        <v>545</v>
      </c>
      <c r="B8" s="139" t="s">
        <v>488</v>
      </c>
    </row>
    <row r="9" spans="1:2" x14ac:dyDescent="0.2">
      <c r="A9" s="139" t="s">
        <v>546</v>
      </c>
      <c r="B9" s="139" t="s">
        <v>489</v>
      </c>
    </row>
    <row r="10" spans="1:2" x14ac:dyDescent="0.2">
      <c r="A10" s="139"/>
      <c r="B10" s="139"/>
    </row>
    <row r="11" spans="1:2" x14ac:dyDescent="0.2">
      <c r="A11" s="139"/>
      <c r="B11" s="139"/>
    </row>
    <row r="12" spans="1:2" s="150" customFormat="1" ht="15.75" x14ac:dyDescent="0.25">
      <c r="A12" s="87" t="str">
        <f>+CONCATENATE(LEFT(A5,4),". évi előirányzat KIADÁSOK")</f>
        <v>2019. évi előirányzat KIADÁSOK</v>
      </c>
      <c r="B12" s="149"/>
    </row>
    <row r="13" spans="1:2" x14ac:dyDescent="0.2">
      <c r="A13" s="139"/>
      <c r="B13" s="139"/>
    </row>
    <row r="14" spans="1:2" x14ac:dyDescent="0.2">
      <c r="A14" s="139" t="s">
        <v>547</v>
      </c>
      <c r="B14" s="139" t="s">
        <v>490</v>
      </c>
    </row>
    <row r="15" spans="1:2" x14ac:dyDescent="0.2">
      <c r="A15" s="139" t="s">
        <v>548</v>
      </c>
      <c r="B15" s="139" t="s">
        <v>491</v>
      </c>
    </row>
    <row r="16" spans="1:2" x14ac:dyDescent="0.2">
      <c r="A16" s="139" t="s">
        <v>549</v>
      </c>
      <c r="B16" s="139" t="s">
        <v>492</v>
      </c>
    </row>
  </sheetData>
  <sheetProtection sheet="1"/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A28" zoomScale="120" zoomScaleNormal="120" workbookViewId="0">
      <selection activeCell="D55" sqref="D55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CONCATENATE("9.4.1. melléklet ",ALAPADATOK!A7," ",ALAPADATOK!B7," ",ALAPADATOK!C7," ",ALAPADATOK!D7," ",ALAPADATOK!E7," ",ALAPADATOK!F7," ",ALAPADATOK!G7," ",ALAPADATOK!H7)</f>
        <v>9.4.1. melléklet a … / 2019 ( … ) önkormányzati rendelethez</v>
      </c>
    </row>
    <row r="2" spans="1:3" s="458" customFormat="1" ht="36" x14ac:dyDescent="0.2">
      <c r="A2" s="410" t="s">
        <v>204</v>
      </c>
      <c r="B2" s="601" t="str">
        <f>CONCATENATE('KV_9.4.sz.mell'!B2)</f>
        <v>Városi Könyvtár</v>
      </c>
      <c r="C2" s="369" t="s">
        <v>431</v>
      </c>
    </row>
    <row r="3" spans="1:3" s="458" customFormat="1" ht="24.75" thickBot="1" x14ac:dyDescent="0.25">
      <c r="A3" s="452" t="s">
        <v>203</v>
      </c>
      <c r="B3" s="602" t="s">
        <v>417</v>
      </c>
      <c r="C3" s="370" t="s">
        <v>59</v>
      </c>
    </row>
    <row r="4" spans="1:3" s="459" customFormat="1" ht="15.95" customHeight="1" thickBot="1" x14ac:dyDescent="0.3">
      <c r="A4" s="229"/>
      <c r="B4" s="229"/>
      <c r="C4" s="230" t="str">
        <f>'KV_9.4.sz.mell'!C4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298000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>
        <v>291000</v>
      </c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>
        <v>7000</v>
      </c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298000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9587000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>
        <v>9587000</v>
      </c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9885000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9885000</v>
      </c>
    </row>
    <row r="46" spans="1:3" ht="12" customHeight="1" x14ac:dyDescent="0.2">
      <c r="A46" s="454" t="s">
        <v>98</v>
      </c>
      <c r="B46" s="9" t="s">
        <v>49</v>
      </c>
      <c r="C46" s="77">
        <v>4047000</v>
      </c>
    </row>
    <row r="47" spans="1:3" ht="12" customHeight="1" x14ac:dyDescent="0.2">
      <c r="A47" s="454" t="s">
        <v>99</v>
      </c>
      <c r="B47" s="8" t="s">
        <v>183</v>
      </c>
      <c r="C47" s="80">
        <v>810000</v>
      </c>
    </row>
    <row r="48" spans="1:3" ht="12" customHeight="1" x14ac:dyDescent="0.2">
      <c r="A48" s="454" t="s">
        <v>100</v>
      </c>
      <c r="B48" s="8" t="s">
        <v>140</v>
      </c>
      <c r="C48" s="80">
        <v>5028000</v>
      </c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9885000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>
        <v>1</v>
      </c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4" sqref="E4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CONCATENATE("9.4.2. melléklet ",ALAPADATOK!A7," ",ALAPADATOK!B7," ",ALAPADATOK!C7," ",ALAPADATOK!D7," ",ALAPADATOK!E7," ",ALAPADATOK!F7," ",ALAPADATOK!G7," ",ALAPADATOK!H7)</f>
        <v>9.4.2. melléklet a … / 2019 ( … ) önkormányzati rendelethez</v>
      </c>
    </row>
    <row r="2" spans="1:3" s="458" customFormat="1" ht="36" x14ac:dyDescent="0.2">
      <c r="A2" s="410" t="s">
        <v>204</v>
      </c>
      <c r="B2" s="601" t="str">
        <f>CONCATENATE('KV_9.4.1.sz.mell'!B2)</f>
        <v>Városi Könyvtár</v>
      </c>
      <c r="C2" s="369" t="s">
        <v>431</v>
      </c>
    </row>
    <row r="3" spans="1:3" s="458" customFormat="1" ht="24.75" thickBot="1" x14ac:dyDescent="0.25">
      <c r="A3" s="452" t="s">
        <v>203</v>
      </c>
      <c r="B3" s="602" t="s">
        <v>418</v>
      </c>
      <c r="C3" s="370" t="s">
        <v>60</v>
      </c>
    </row>
    <row r="4" spans="1:3" s="459" customFormat="1" ht="15.95" customHeight="1" thickBot="1" x14ac:dyDescent="0.3">
      <c r="A4" s="229"/>
      <c r="B4" s="229"/>
      <c r="C4" s="230" t="str">
        <f>'KV_9.4.1.sz.mell'!C4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CONCATENATE("9.4.3. melléklet ",ALAPADATOK!A7," ",ALAPADATOK!B7," ",ALAPADATOK!C7," ",ALAPADATOK!D7," ",ALAPADATOK!E7," ",ALAPADATOK!F7," ",ALAPADATOK!G7," ",ALAPADATOK!H7)</f>
        <v>9.4.3. melléklet a … / 2019 ( … ) önkormányzati rendelethez</v>
      </c>
    </row>
    <row r="2" spans="1:3" s="458" customFormat="1" ht="36" x14ac:dyDescent="0.2">
      <c r="A2" s="410" t="s">
        <v>204</v>
      </c>
      <c r="B2" s="601" t="str">
        <f>CONCATENATE('KV_9.4.2.sz.mell'!B2)</f>
        <v>Városi Könyvtár</v>
      </c>
      <c r="C2" s="369" t="s">
        <v>431</v>
      </c>
    </row>
    <row r="3" spans="1:3" s="458" customFormat="1" ht="24.75" thickBot="1" x14ac:dyDescent="0.25">
      <c r="A3" s="452" t="s">
        <v>203</v>
      </c>
      <c r="B3" s="602" t="s">
        <v>530</v>
      </c>
      <c r="C3" s="370" t="s">
        <v>431</v>
      </c>
    </row>
    <row r="4" spans="1:3" s="459" customFormat="1" ht="15.95" customHeight="1" thickBot="1" x14ac:dyDescent="0.3">
      <c r="A4" s="229"/>
      <c r="B4" s="229"/>
      <c r="C4" s="230" t="str">
        <f>'KV_9.4.2.sz.mell'!C4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56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CONCATENATE("9.5. melléklet ",ALAPADATOK!A7," ",ALAPADATOK!B7," ",ALAPADATOK!C7," ",ALAPADATOK!D7," ",ALAPADATOK!E7," ",ALAPADATOK!F7," ",ALAPADATOK!G7," ",ALAPADATOK!H7)</f>
        <v>9.5.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CONCATENATE(ALAPADATOK!#REF!)</f>
        <v>#REF!</v>
      </c>
      <c r="C2" s="369" t="s">
        <v>594</v>
      </c>
    </row>
    <row r="3" spans="1:3" s="458" customFormat="1" ht="24.75" thickBot="1" x14ac:dyDescent="0.25">
      <c r="A3" s="452" t="s">
        <v>203</v>
      </c>
      <c r="B3" s="602" t="s">
        <v>398</v>
      </c>
      <c r="C3" s="370" t="s">
        <v>54</v>
      </c>
    </row>
    <row r="4" spans="1:3" s="459" customFormat="1" ht="15.95" customHeight="1" thickBot="1" x14ac:dyDescent="0.3">
      <c r="A4" s="229"/>
      <c r="B4" s="229"/>
      <c r="C4" s="230" t="str">
        <f>'KV_9.2.3.sz.mell'!C4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CONCATENATE("9.5.1. melléklet ",ALAPADATOK!A7," ",ALAPADATOK!B7," ",ALAPADATOK!C7," ",ALAPADATOK!D7," ",ALAPADATOK!E7," ",ALAPADATOK!F7," ",ALAPADATOK!G7," ",ALAPADATOK!H7)</f>
        <v>9.5.1.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CONCATENATE('KV_9.5.sz.mell'!B2)</f>
        <v>#REF!</v>
      </c>
      <c r="C2" s="369" t="s">
        <v>594</v>
      </c>
    </row>
    <row r="3" spans="1:3" s="458" customFormat="1" ht="24.75" thickBot="1" x14ac:dyDescent="0.25">
      <c r="A3" s="452" t="s">
        <v>203</v>
      </c>
      <c r="B3" s="602" t="s">
        <v>417</v>
      </c>
      <c r="C3" s="370" t="s">
        <v>59</v>
      </c>
    </row>
    <row r="4" spans="1:3" s="459" customFormat="1" ht="15.95" customHeight="1" thickBot="1" x14ac:dyDescent="0.3">
      <c r="A4" s="229"/>
      <c r="B4" s="229"/>
      <c r="C4" s="230" t="str">
        <f>'KV_9.5.sz.mell'!C4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CONCATENATE("9.5.2. melléklet ",ALAPADATOK!A7," ",ALAPADATOK!B7," ",ALAPADATOK!C7," ",ALAPADATOK!D7," ",ALAPADATOK!E7," ",ALAPADATOK!F7," ",ALAPADATOK!G7," ",ALAPADATOK!H7)</f>
        <v>9.5.2.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CONCATENATE('KV_9.5.1.sz.mell'!B2)</f>
        <v>#REF!</v>
      </c>
      <c r="C2" s="369"/>
    </row>
    <row r="3" spans="1:3" s="458" customFormat="1" ht="24.75" thickBot="1" x14ac:dyDescent="0.25">
      <c r="A3" s="452" t="s">
        <v>203</v>
      </c>
      <c r="B3" s="602" t="s">
        <v>418</v>
      </c>
      <c r="C3" s="370" t="s">
        <v>60</v>
      </c>
    </row>
    <row r="4" spans="1:3" s="459" customFormat="1" ht="15.95" customHeight="1" thickBot="1" x14ac:dyDescent="0.3">
      <c r="A4" s="229"/>
      <c r="B4" s="229"/>
      <c r="C4" s="230" t="str">
        <f>'KV_9.5.1.sz.mell'!C4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CONCATENATE("9.5.3. melléklet ",ALAPADATOK!A7," ",ALAPADATOK!B7," ",ALAPADATOK!C7," ",ALAPADATOK!D7," ",ALAPADATOK!E7," ",ALAPADATOK!F7," ",ALAPADATOK!G7," ",ALAPADATOK!H7)</f>
        <v>9.5.3.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CONCATENATE('KV_9.5.2.sz.mell'!B2)</f>
        <v>#REF!</v>
      </c>
      <c r="C2" s="369" t="s">
        <v>594</v>
      </c>
    </row>
    <row r="3" spans="1:3" s="458" customFormat="1" ht="24.75" thickBot="1" x14ac:dyDescent="0.25">
      <c r="A3" s="452" t="s">
        <v>203</v>
      </c>
      <c r="B3" s="602" t="s">
        <v>530</v>
      </c>
      <c r="C3" s="370" t="s">
        <v>431</v>
      </c>
    </row>
    <row r="4" spans="1:3" s="459" customFormat="1" ht="15.95" customHeight="1" thickBot="1" x14ac:dyDescent="0.3">
      <c r="A4" s="229"/>
      <c r="B4" s="229"/>
      <c r="C4" s="230" t="str">
        <f>'KV_9.5.2.sz.mell'!C4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56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CONCATENATE("9.6. melléklet ",ALAPADATOK!A7," ",ALAPADATOK!B7," ",ALAPADATOK!C7," ",ALAPADATOK!D7," ",ALAPADATOK!E7," ",ALAPADATOK!F7," ",ALAPADATOK!G7," ",ALAPADATOK!H7)</f>
        <v>9.6.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CONCATENATE(ALAPADATOK!#REF!)</f>
        <v>#REF!</v>
      </c>
      <c r="C2" s="369" t="s">
        <v>595</v>
      </c>
    </row>
    <row r="3" spans="1:3" s="458" customFormat="1" ht="24.75" thickBot="1" x14ac:dyDescent="0.25">
      <c r="A3" s="452" t="s">
        <v>203</v>
      </c>
      <c r="B3" s="602" t="s">
        <v>398</v>
      </c>
      <c r="C3" s="370" t="s">
        <v>54</v>
      </c>
    </row>
    <row r="4" spans="1:3" s="459" customFormat="1" ht="15.95" customHeight="1" thickBot="1" x14ac:dyDescent="0.3">
      <c r="A4" s="229"/>
      <c r="B4" s="229"/>
      <c r="C4" s="230" t="str">
        <f>'KV_9.2.3.sz.mell'!C4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CONCATENATE("9.6.1. melléklet ",ALAPADATOK!A7," ",ALAPADATOK!B7," ",ALAPADATOK!C7," ",ALAPADATOK!D7," ",ALAPADATOK!E7," ",ALAPADATOK!F7," ",ALAPADATOK!G7," ",ALAPADATOK!H7)</f>
        <v>9.6.1.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CONCATENATE('KV_9.6.sz.mell'!B2)</f>
        <v>#REF!</v>
      </c>
      <c r="C2" s="369" t="s">
        <v>595</v>
      </c>
    </row>
    <row r="3" spans="1:3" s="458" customFormat="1" ht="24.75" thickBot="1" x14ac:dyDescent="0.25">
      <c r="A3" s="452" t="s">
        <v>203</v>
      </c>
      <c r="B3" s="602" t="s">
        <v>417</v>
      </c>
      <c r="C3" s="370" t="s">
        <v>59</v>
      </c>
    </row>
    <row r="4" spans="1:3" s="459" customFormat="1" ht="15.95" customHeight="1" thickBot="1" x14ac:dyDescent="0.3">
      <c r="A4" s="229"/>
      <c r="B4" s="229"/>
      <c r="C4" s="230" t="str">
        <f>'KV_9.6.sz.mell'!C4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CONCATENATE("9.6.2. melléklet ",ALAPADATOK!A7," ",ALAPADATOK!B7," ",ALAPADATOK!C7," ",ALAPADATOK!D7," ",ALAPADATOK!E7," ",ALAPADATOK!F7," ",ALAPADATOK!G7," ",ALAPADATOK!H7)</f>
        <v>9.6.2.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CONCATENATE('KV_9.6.1.sz.mell'!B2)</f>
        <v>#REF!</v>
      </c>
      <c r="C2" s="369" t="s">
        <v>595</v>
      </c>
    </row>
    <row r="3" spans="1:3" s="458" customFormat="1" ht="24.75" thickBot="1" x14ac:dyDescent="0.25">
      <c r="A3" s="452" t="s">
        <v>203</v>
      </c>
      <c r="B3" s="602" t="s">
        <v>418</v>
      </c>
      <c r="C3" s="370" t="s">
        <v>60</v>
      </c>
    </row>
    <row r="4" spans="1:3" s="459" customFormat="1" ht="15.95" customHeight="1" thickBot="1" x14ac:dyDescent="0.3">
      <c r="A4" s="229"/>
      <c r="B4" s="229"/>
      <c r="C4" s="230" t="str">
        <f>'KV_9.6.1.sz.mell'!C4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4"/>
  <sheetViews>
    <sheetView zoomScale="120" zoomScaleNormal="120" zoomScaleSheetLayoutView="100" workbookViewId="0">
      <selection activeCell="B1" sqref="B1:C1"/>
    </sheetView>
  </sheetViews>
  <sheetFormatPr defaultRowHeight="15.75" x14ac:dyDescent="0.25"/>
  <cols>
    <col min="1" max="1" width="9.5" style="384" customWidth="1"/>
    <col min="2" max="2" width="99.33203125" style="384" customWidth="1"/>
    <col min="3" max="3" width="21.6640625" style="385" customWidth="1"/>
    <col min="4" max="4" width="9" style="416" customWidth="1"/>
    <col min="5" max="16384" width="9.33203125" style="416"/>
  </cols>
  <sheetData>
    <row r="1" spans="1:3" ht="18.75" customHeight="1" x14ac:dyDescent="0.25">
      <c r="A1" s="640"/>
      <c r="B1" s="820" t="s">
        <v>737</v>
      </c>
      <c r="C1" s="721"/>
    </row>
    <row r="2" spans="1:3" ht="21.95" customHeight="1" x14ac:dyDescent="0.25">
      <c r="A2" s="641"/>
      <c r="B2" s="642" t="str">
        <f>CONCATENATE(ALAPADATOK!A3)</f>
        <v>GÖNC VÁROS ÖNKORMÁNYZATA</v>
      </c>
      <c r="C2" s="643"/>
    </row>
    <row r="3" spans="1:3" ht="21.95" customHeight="1" x14ac:dyDescent="0.25">
      <c r="A3" s="643"/>
      <c r="B3" s="642" t="s">
        <v>580</v>
      </c>
      <c r="C3" s="643"/>
    </row>
    <row r="4" spans="1:3" ht="21.95" customHeight="1" x14ac:dyDescent="0.25">
      <c r="A4" s="643"/>
      <c r="B4" s="642" t="s">
        <v>581</v>
      </c>
      <c r="C4" s="643"/>
    </row>
    <row r="5" spans="1:3" ht="21.95" customHeight="1" x14ac:dyDescent="0.25">
      <c r="A5" s="640"/>
      <c r="B5" s="640"/>
      <c r="C5" s="644"/>
    </row>
    <row r="6" spans="1:3" ht="15.2" customHeight="1" x14ac:dyDescent="0.25">
      <c r="A6" s="722" t="s">
        <v>15</v>
      </c>
      <c r="B6" s="722"/>
      <c r="C6" s="722"/>
    </row>
    <row r="7" spans="1:3" ht="15.2" customHeight="1" thickBot="1" x14ac:dyDescent="0.3">
      <c r="A7" s="723" t="s">
        <v>152</v>
      </c>
      <c r="B7" s="723"/>
      <c r="C7" s="589" t="s">
        <v>564</v>
      </c>
    </row>
    <row r="8" spans="1:3" ht="24" customHeight="1" thickBot="1" x14ac:dyDescent="0.3">
      <c r="A8" s="645" t="s">
        <v>69</v>
      </c>
      <c r="B8" s="646" t="s">
        <v>17</v>
      </c>
      <c r="C8" s="647" t="str">
        <f>+CONCATENATE(LEFT(KV_ÖSSZEFÜGGÉSEK!A5,4),". évi előirányzat")</f>
        <v>2019. évi előirányzat</v>
      </c>
    </row>
    <row r="9" spans="1:3" s="417" customFormat="1" ht="12" customHeight="1" thickBot="1" x14ac:dyDescent="0.25">
      <c r="A9" s="573"/>
      <c r="B9" s="574" t="s">
        <v>493</v>
      </c>
      <c r="C9" s="575" t="s">
        <v>494</v>
      </c>
    </row>
    <row r="10" spans="1:3" s="418" customFormat="1" ht="12" customHeight="1" thickBot="1" x14ac:dyDescent="0.25">
      <c r="A10" s="20" t="s">
        <v>18</v>
      </c>
      <c r="B10" s="21" t="s">
        <v>252</v>
      </c>
      <c r="C10" s="300">
        <f>+C11+C12+C13+C14+C15+C16</f>
        <v>466229000</v>
      </c>
    </row>
    <row r="11" spans="1:3" s="418" customFormat="1" ht="12" customHeight="1" x14ac:dyDescent="0.2">
      <c r="A11" s="15" t="s">
        <v>98</v>
      </c>
      <c r="B11" s="419" t="s">
        <v>253</v>
      </c>
      <c r="C11" s="303">
        <v>128653452</v>
      </c>
    </row>
    <row r="12" spans="1:3" s="418" customFormat="1" ht="12" customHeight="1" x14ac:dyDescent="0.2">
      <c r="A12" s="14" t="s">
        <v>99</v>
      </c>
      <c r="B12" s="420" t="s">
        <v>254</v>
      </c>
      <c r="C12" s="302">
        <v>46260100</v>
      </c>
    </row>
    <row r="13" spans="1:3" s="418" customFormat="1" ht="12" customHeight="1" x14ac:dyDescent="0.2">
      <c r="A13" s="14" t="s">
        <v>100</v>
      </c>
      <c r="B13" s="420" t="s">
        <v>550</v>
      </c>
      <c r="C13" s="302">
        <v>153584946</v>
      </c>
    </row>
    <row r="14" spans="1:3" s="418" customFormat="1" ht="12" customHeight="1" x14ac:dyDescent="0.2">
      <c r="A14" s="14" t="s">
        <v>101</v>
      </c>
      <c r="B14" s="420" t="s">
        <v>256</v>
      </c>
      <c r="C14" s="302">
        <v>2476870</v>
      </c>
    </row>
    <row r="15" spans="1:3" s="418" customFormat="1" ht="12" customHeight="1" x14ac:dyDescent="0.2">
      <c r="A15" s="14" t="s">
        <v>148</v>
      </c>
      <c r="B15" s="296" t="s">
        <v>432</v>
      </c>
      <c r="C15" s="302">
        <v>135253632</v>
      </c>
    </row>
    <row r="16" spans="1:3" s="418" customFormat="1" ht="12" customHeight="1" thickBot="1" x14ac:dyDescent="0.25">
      <c r="A16" s="16" t="s">
        <v>102</v>
      </c>
      <c r="B16" s="297" t="s">
        <v>433</v>
      </c>
      <c r="C16" s="302"/>
    </row>
    <row r="17" spans="1:3" s="418" customFormat="1" ht="12" customHeight="1" thickBot="1" x14ac:dyDescent="0.25">
      <c r="A17" s="20" t="s">
        <v>19</v>
      </c>
      <c r="B17" s="295" t="s">
        <v>257</v>
      </c>
      <c r="C17" s="300">
        <f>+C18+C19+C20+C21+C22</f>
        <v>191447000</v>
      </c>
    </row>
    <row r="18" spans="1:3" s="418" customFormat="1" ht="12" customHeight="1" x14ac:dyDescent="0.2">
      <c r="A18" s="15" t="s">
        <v>104</v>
      </c>
      <c r="B18" s="419" t="s">
        <v>258</v>
      </c>
      <c r="C18" s="303"/>
    </row>
    <row r="19" spans="1:3" s="418" customFormat="1" ht="12" customHeight="1" x14ac:dyDescent="0.2">
      <c r="A19" s="14" t="s">
        <v>105</v>
      </c>
      <c r="B19" s="420" t="s">
        <v>259</v>
      </c>
      <c r="C19" s="302"/>
    </row>
    <row r="20" spans="1:3" s="418" customFormat="1" ht="12" customHeight="1" x14ac:dyDescent="0.2">
      <c r="A20" s="14" t="s">
        <v>106</v>
      </c>
      <c r="B20" s="420" t="s">
        <v>422</v>
      </c>
      <c r="C20" s="302"/>
    </row>
    <row r="21" spans="1:3" s="418" customFormat="1" ht="12" customHeight="1" x14ac:dyDescent="0.2">
      <c r="A21" s="14" t="s">
        <v>107</v>
      </c>
      <c r="B21" s="420" t="s">
        <v>423</v>
      </c>
      <c r="C21" s="302"/>
    </row>
    <row r="22" spans="1:3" s="418" customFormat="1" ht="12" customHeight="1" x14ac:dyDescent="0.2">
      <c r="A22" s="14" t="s">
        <v>108</v>
      </c>
      <c r="B22" s="420" t="s">
        <v>574</v>
      </c>
      <c r="C22" s="302">
        <v>191447000</v>
      </c>
    </row>
    <row r="23" spans="1:3" s="418" customFormat="1" ht="12" customHeight="1" thickBot="1" x14ac:dyDescent="0.25">
      <c r="A23" s="16" t="s">
        <v>117</v>
      </c>
      <c r="B23" s="297" t="s">
        <v>261</v>
      </c>
      <c r="C23" s="304"/>
    </row>
    <row r="24" spans="1:3" s="418" customFormat="1" ht="12" customHeight="1" thickBot="1" x14ac:dyDescent="0.25">
      <c r="A24" s="20" t="s">
        <v>20</v>
      </c>
      <c r="B24" s="21" t="s">
        <v>262</v>
      </c>
      <c r="C24" s="300">
        <f>+C25+C26+C27+C28+C29</f>
        <v>637776000</v>
      </c>
    </row>
    <row r="25" spans="1:3" s="418" customFormat="1" ht="12" customHeight="1" x14ac:dyDescent="0.2">
      <c r="A25" s="15" t="s">
        <v>87</v>
      </c>
      <c r="B25" s="419" t="s">
        <v>263</v>
      </c>
      <c r="C25" s="303"/>
    </row>
    <row r="26" spans="1:3" s="418" customFormat="1" ht="12" customHeight="1" x14ac:dyDescent="0.2">
      <c r="A26" s="14" t="s">
        <v>88</v>
      </c>
      <c r="B26" s="420" t="s">
        <v>264</v>
      </c>
      <c r="C26" s="302"/>
    </row>
    <row r="27" spans="1:3" s="418" customFormat="1" ht="12" customHeight="1" x14ac:dyDescent="0.2">
      <c r="A27" s="14" t="s">
        <v>89</v>
      </c>
      <c r="B27" s="420" t="s">
        <v>424</v>
      </c>
      <c r="C27" s="302"/>
    </row>
    <row r="28" spans="1:3" s="418" customFormat="1" ht="12" customHeight="1" x14ac:dyDescent="0.2">
      <c r="A28" s="14" t="s">
        <v>90</v>
      </c>
      <c r="B28" s="420" t="s">
        <v>425</v>
      </c>
      <c r="C28" s="302"/>
    </row>
    <row r="29" spans="1:3" s="418" customFormat="1" ht="12" customHeight="1" x14ac:dyDescent="0.2">
      <c r="A29" s="14" t="s">
        <v>171</v>
      </c>
      <c r="B29" s="420" t="s">
        <v>265</v>
      </c>
      <c r="C29" s="302">
        <v>637776000</v>
      </c>
    </row>
    <row r="30" spans="1:3" s="565" customFormat="1" ht="12" customHeight="1" thickBot="1" x14ac:dyDescent="0.25">
      <c r="A30" s="576" t="s">
        <v>172</v>
      </c>
      <c r="B30" s="563" t="s">
        <v>569</v>
      </c>
      <c r="C30" s="564">
        <v>618753000</v>
      </c>
    </row>
    <row r="31" spans="1:3" s="418" customFormat="1" ht="12" customHeight="1" thickBot="1" x14ac:dyDescent="0.25">
      <c r="A31" s="20" t="s">
        <v>173</v>
      </c>
      <c r="B31" s="21" t="s">
        <v>551</v>
      </c>
      <c r="C31" s="306">
        <f>SUM(C32:C38)</f>
        <v>40100000</v>
      </c>
    </row>
    <row r="32" spans="1:3" s="418" customFormat="1" ht="12" customHeight="1" x14ac:dyDescent="0.2">
      <c r="A32" s="15" t="s">
        <v>268</v>
      </c>
      <c r="B32" s="419" t="s">
        <v>555</v>
      </c>
      <c r="C32" s="303">
        <v>8000000</v>
      </c>
    </row>
    <row r="33" spans="1:3" s="418" customFormat="1" ht="12" customHeight="1" x14ac:dyDescent="0.2">
      <c r="A33" s="14" t="s">
        <v>269</v>
      </c>
      <c r="B33" s="420" t="s">
        <v>556</v>
      </c>
      <c r="C33" s="302">
        <v>100000</v>
      </c>
    </row>
    <row r="34" spans="1:3" s="418" customFormat="1" ht="12" customHeight="1" x14ac:dyDescent="0.2">
      <c r="A34" s="14" t="s">
        <v>270</v>
      </c>
      <c r="B34" s="420" t="s">
        <v>557</v>
      </c>
      <c r="C34" s="302">
        <v>28000000</v>
      </c>
    </row>
    <row r="35" spans="1:3" s="418" customFormat="1" ht="12" customHeight="1" x14ac:dyDescent="0.2">
      <c r="A35" s="14" t="s">
        <v>271</v>
      </c>
      <c r="B35" s="420" t="s">
        <v>558</v>
      </c>
      <c r="C35" s="302"/>
    </row>
    <row r="36" spans="1:3" s="418" customFormat="1" ht="12" customHeight="1" x14ac:dyDescent="0.2">
      <c r="A36" s="14" t="s">
        <v>552</v>
      </c>
      <c r="B36" s="420" t="s">
        <v>272</v>
      </c>
      <c r="C36" s="302">
        <v>4000000</v>
      </c>
    </row>
    <row r="37" spans="1:3" s="418" customFormat="1" ht="12" customHeight="1" x14ac:dyDescent="0.2">
      <c r="A37" s="14" t="s">
        <v>553</v>
      </c>
      <c r="B37" s="420" t="s">
        <v>681</v>
      </c>
      <c r="C37" s="302"/>
    </row>
    <row r="38" spans="1:3" s="418" customFormat="1" ht="12" customHeight="1" thickBot="1" x14ac:dyDescent="0.25">
      <c r="A38" s="16" t="s">
        <v>554</v>
      </c>
      <c r="B38" s="518" t="s">
        <v>274</v>
      </c>
      <c r="C38" s="304"/>
    </row>
    <row r="39" spans="1:3" s="418" customFormat="1" ht="12" customHeight="1" thickBot="1" x14ac:dyDescent="0.25">
      <c r="A39" s="20" t="s">
        <v>22</v>
      </c>
      <c r="B39" s="21" t="s">
        <v>434</v>
      </c>
      <c r="C39" s="300">
        <f>SUM(C40:C50)</f>
        <v>21367000</v>
      </c>
    </row>
    <row r="40" spans="1:3" s="418" customFormat="1" ht="12" customHeight="1" x14ac:dyDescent="0.2">
      <c r="A40" s="15" t="s">
        <v>91</v>
      </c>
      <c r="B40" s="419" t="s">
        <v>277</v>
      </c>
      <c r="C40" s="303"/>
    </row>
    <row r="41" spans="1:3" s="418" customFormat="1" ht="12" customHeight="1" x14ac:dyDescent="0.2">
      <c r="A41" s="14" t="s">
        <v>92</v>
      </c>
      <c r="B41" s="420" t="s">
        <v>278</v>
      </c>
      <c r="C41" s="302">
        <v>11196000</v>
      </c>
    </row>
    <row r="42" spans="1:3" s="418" customFormat="1" ht="12" customHeight="1" x14ac:dyDescent="0.2">
      <c r="A42" s="14" t="s">
        <v>93</v>
      </c>
      <c r="B42" s="420" t="s">
        <v>279</v>
      </c>
      <c r="C42" s="302"/>
    </row>
    <row r="43" spans="1:3" s="418" customFormat="1" ht="12" customHeight="1" x14ac:dyDescent="0.2">
      <c r="A43" s="14" t="s">
        <v>175</v>
      </c>
      <c r="B43" s="420" t="s">
        <v>280</v>
      </c>
      <c r="C43" s="302"/>
    </row>
    <row r="44" spans="1:3" s="418" customFormat="1" ht="12" customHeight="1" x14ac:dyDescent="0.2">
      <c r="A44" s="14" t="s">
        <v>176</v>
      </c>
      <c r="B44" s="420" t="s">
        <v>281</v>
      </c>
      <c r="C44" s="302">
        <v>6412000</v>
      </c>
    </row>
    <row r="45" spans="1:3" s="418" customFormat="1" ht="12" customHeight="1" x14ac:dyDescent="0.2">
      <c r="A45" s="14" t="s">
        <v>177</v>
      </c>
      <c r="B45" s="420" t="s">
        <v>282</v>
      </c>
      <c r="C45" s="302">
        <v>3759000</v>
      </c>
    </row>
    <row r="46" spans="1:3" s="418" customFormat="1" ht="12" customHeight="1" x14ac:dyDescent="0.2">
      <c r="A46" s="14" t="s">
        <v>178</v>
      </c>
      <c r="B46" s="420" t="s">
        <v>283</v>
      </c>
      <c r="C46" s="302"/>
    </row>
    <row r="47" spans="1:3" s="418" customFormat="1" ht="12" customHeight="1" x14ac:dyDescent="0.2">
      <c r="A47" s="14" t="s">
        <v>179</v>
      </c>
      <c r="B47" s="420" t="s">
        <v>559</v>
      </c>
      <c r="C47" s="302"/>
    </row>
    <row r="48" spans="1:3" s="418" customFormat="1" ht="12" customHeight="1" x14ac:dyDescent="0.2">
      <c r="A48" s="14" t="s">
        <v>275</v>
      </c>
      <c r="B48" s="420" t="s">
        <v>285</v>
      </c>
      <c r="C48" s="305"/>
    </row>
    <row r="49" spans="1:3" s="418" customFormat="1" ht="12" customHeight="1" x14ac:dyDescent="0.2">
      <c r="A49" s="16" t="s">
        <v>276</v>
      </c>
      <c r="B49" s="421" t="s">
        <v>436</v>
      </c>
      <c r="C49" s="406"/>
    </row>
    <row r="50" spans="1:3" s="418" customFormat="1" ht="12" customHeight="1" thickBot="1" x14ac:dyDescent="0.25">
      <c r="A50" s="16" t="s">
        <v>435</v>
      </c>
      <c r="B50" s="297" t="s">
        <v>286</v>
      </c>
      <c r="C50" s="406"/>
    </row>
    <row r="51" spans="1:3" s="418" customFormat="1" ht="12" customHeight="1" thickBot="1" x14ac:dyDescent="0.25">
      <c r="A51" s="20" t="s">
        <v>23</v>
      </c>
      <c r="B51" s="21" t="s">
        <v>287</v>
      </c>
      <c r="C51" s="300">
        <f>SUM(C52:C56)</f>
        <v>0</v>
      </c>
    </row>
    <row r="52" spans="1:3" s="418" customFormat="1" ht="12" customHeight="1" x14ac:dyDescent="0.2">
      <c r="A52" s="15" t="s">
        <v>94</v>
      </c>
      <c r="B52" s="419" t="s">
        <v>291</v>
      </c>
      <c r="C52" s="463"/>
    </row>
    <row r="53" spans="1:3" s="418" customFormat="1" ht="12" customHeight="1" x14ac:dyDescent="0.2">
      <c r="A53" s="14" t="s">
        <v>95</v>
      </c>
      <c r="B53" s="420" t="s">
        <v>292</v>
      </c>
      <c r="C53" s="305"/>
    </row>
    <row r="54" spans="1:3" s="418" customFormat="1" ht="12" customHeight="1" x14ac:dyDescent="0.2">
      <c r="A54" s="14" t="s">
        <v>288</v>
      </c>
      <c r="B54" s="420" t="s">
        <v>293</v>
      </c>
      <c r="C54" s="305"/>
    </row>
    <row r="55" spans="1:3" s="418" customFormat="1" ht="12" customHeight="1" x14ac:dyDescent="0.2">
      <c r="A55" s="14" t="s">
        <v>289</v>
      </c>
      <c r="B55" s="420" t="s">
        <v>294</v>
      </c>
      <c r="C55" s="305"/>
    </row>
    <row r="56" spans="1:3" s="418" customFormat="1" ht="12" customHeight="1" thickBot="1" x14ac:dyDescent="0.25">
      <c r="A56" s="16" t="s">
        <v>290</v>
      </c>
      <c r="B56" s="297" t="s">
        <v>295</v>
      </c>
      <c r="C56" s="406"/>
    </row>
    <row r="57" spans="1:3" s="418" customFormat="1" ht="12" customHeight="1" thickBot="1" x14ac:dyDescent="0.25">
      <c r="A57" s="20" t="s">
        <v>180</v>
      </c>
      <c r="B57" s="21" t="s">
        <v>296</v>
      </c>
      <c r="C57" s="300">
        <f>SUM(C58:C60)</f>
        <v>0</v>
      </c>
    </row>
    <row r="58" spans="1:3" s="418" customFormat="1" ht="12" customHeight="1" x14ac:dyDescent="0.2">
      <c r="A58" s="15" t="s">
        <v>96</v>
      </c>
      <c r="B58" s="419" t="s">
        <v>297</v>
      </c>
      <c r="C58" s="303"/>
    </row>
    <row r="59" spans="1:3" s="418" customFormat="1" ht="12" customHeight="1" x14ac:dyDescent="0.2">
      <c r="A59" s="14" t="s">
        <v>97</v>
      </c>
      <c r="B59" s="420" t="s">
        <v>426</v>
      </c>
      <c r="C59" s="302"/>
    </row>
    <row r="60" spans="1:3" s="418" customFormat="1" ht="12" customHeight="1" x14ac:dyDescent="0.2">
      <c r="A60" s="14" t="s">
        <v>300</v>
      </c>
      <c r="B60" s="420" t="s">
        <v>298</v>
      </c>
      <c r="C60" s="302"/>
    </row>
    <row r="61" spans="1:3" s="418" customFormat="1" ht="12" customHeight="1" thickBot="1" x14ac:dyDescent="0.25">
      <c r="A61" s="16" t="s">
        <v>301</v>
      </c>
      <c r="B61" s="297" t="s">
        <v>299</v>
      </c>
      <c r="C61" s="304"/>
    </row>
    <row r="62" spans="1:3" s="418" customFormat="1" ht="12" customHeight="1" thickBot="1" x14ac:dyDescent="0.25">
      <c r="A62" s="20" t="s">
        <v>25</v>
      </c>
      <c r="B62" s="295" t="s">
        <v>302</v>
      </c>
      <c r="C62" s="300">
        <f>SUM(C63:C65)</f>
        <v>0</v>
      </c>
    </row>
    <row r="63" spans="1:3" s="418" customFormat="1" ht="12" customHeight="1" x14ac:dyDescent="0.2">
      <c r="A63" s="15" t="s">
        <v>181</v>
      </c>
      <c r="B63" s="419" t="s">
        <v>304</v>
      </c>
      <c r="C63" s="305"/>
    </row>
    <row r="64" spans="1:3" s="418" customFormat="1" ht="12" customHeight="1" x14ac:dyDescent="0.2">
      <c r="A64" s="14" t="s">
        <v>182</v>
      </c>
      <c r="B64" s="420" t="s">
        <v>427</v>
      </c>
      <c r="C64" s="305"/>
    </row>
    <row r="65" spans="1:3" s="418" customFormat="1" ht="12" customHeight="1" x14ac:dyDescent="0.2">
      <c r="A65" s="14" t="s">
        <v>231</v>
      </c>
      <c r="B65" s="420" t="s">
        <v>305</v>
      </c>
      <c r="C65" s="305"/>
    </row>
    <row r="66" spans="1:3" s="418" customFormat="1" ht="12" customHeight="1" thickBot="1" x14ac:dyDescent="0.25">
      <c r="A66" s="16" t="s">
        <v>303</v>
      </c>
      <c r="B66" s="297" t="s">
        <v>306</v>
      </c>
      <c r="C66" s="305"/>
    </row>
    <row r="67" spans="1:3" s="418" customFormat="1" ht="12" customHeight="1" thickBot="1" x14ac:dyDescent="0.25">
      <c r="A67" s="491" t="s">
        <v>476</v>
      </c>
      <c r="B67" s="21" t="s">
        <v>307</v>
      </c>
      <c r="C67" s="306">
        <f>+C10+C17+C24+C31+C39+C51+C57+C62</f>
        <v>1356919000</v>
      </c>
    </row>
    <row r="68" spans="1:3" s="418" customFormat="1" ht="12" customHeight="1" thickBot="1" x14ac:dyDescent="0.25">
      <c r="A68" s="466" t="s">
        <v>308</v>
      </c>
      <c r="B68" s="295" t="s">
        <v>309</v>
      </c>
      <c r="C68" s="300">
        <f>SUM(C69:C71)</f>
        <v>0</v>
      </c>
    </row>
    <row r="69" spans="1:3" s="418" customFormat="1" ht="12" customHeight="1" x14ac:dyDescent="0.2">
      <c r="A69" s="15" t="s">
        <v>337</v>
      </c>
      <c r="B69" s="419" t="s">
        <v>310</v>
      </c>
      <c r="C69" s="305"/>
    </row>
    <row r="70" spans="1:3" s="418" customFormat="1" ht="12" customHeight="1" x14ac:dyDescent="0.2">
      <c r="A70" s="14" t="s">
        <v>346</v>
      </c>
      <c r="B70" s="420" t="s">
        <v>311</v>
      </c>
      <c r="C70" s="305"/>
    </row>
    <row r="71" spans="1:3" s="418" customFormat="1" ht="12" customHeight="1" thickBot="1" x14ac:dyDescent="0.25">
      <c r="A71" s="16" t="s">
        <v>347</v>
      </c>
      <c r="B71" s="485" t="s">
        <v>570</v>
      </c>
      <c r="C71" s="305"/>
    </row>
    <row r="72" spans="1:3" s="418" customFormat="1" ht="12" customHeight="1" thickBot="1" x14ac:dyDescent="0.25">
      <c r="A72" s="466" t="s">
        <v>313</v>
      </c>
      <c r="B72" s="295" t="s">
        <v>314</v>
      </c>
      <c r="C72" s="300">
        <f>SUM(C73:C76)</f>
        <v>0</v>
      </c>
    </row>
    <row r="73" spans="1:3" s="418" customFormat="1" ht="12" customHeight="1" x14ac:dyDescent="0.2">
      <c r="A73" s="15" t="s">
        <v>149</v>
      </c>
      <c r="B73" s="419" t="s">
        <v>315</v>
      </c>
      <c r="C73" s="305"/>
    </row>
    <row r="74" spans="1:3" s="418" customFormat="1" ht="12" customHeight="1" x14ac:dyDescent="0.2">
      <c r="A74" s="14" t="s">
        <v>150</v>
      </c>
      <c r="B74" s="420" t="s">
        <v>571</v>
      </c>
      <c r="C74" s="305"/>
    </row>
    <row r="75" spans="1:3" s="418" customFormat="1" ht="12" customHeight="1" thickBot="1" x14ac:dyDescent="0.25">
      <c r="A75" s="16" t="s">
        <v>338</v>
      </c>
      <c r="B75" s="421" t="s">
        <v>316</v>
      </c>
      <c r="C75" s="406"/>
    </row>
    <row r="76" spans="1:3" s="418" customFormat="1" ht="12" customHeight="1" thickBot="1" x14ac:dyDescent="0.25">
      <c r="A76" s="578" t="s">
        <v>339</v>
      </c>
      <c r="B76" s="579" t="s">
        <v>572</v>
      </c>
      <c r="C76" s="580"/>
    </row>
    <row r="77" spans="1:3" s="418" customFormat="1" ht="12" customHeight="1" thickBot="1" x14ac:dyDescent="0.25">
      <c r="A77" s="466" t="s">
        <v>317</v>
      </c>
      <c r="B77" s="295" t="s">
        <v>318</v>
      </c>
      <c r="C77" s="300">
        <f>SUM(C78:C79)</f>
        <v>280695000</v>
      </c>
    </row>
    <row r="78" spans="1:3" s="418" customFormat="1" ht="12" customHeight="1" thickBot="1" x14ac:dyDescent="0.25">
      <c r="A78" s="13" t="s">
        <v>340</v>
      </c>
      <c r="B78" s="577" t="s">
        <v>319</v>
      </c>
      <c r="C78" s="406">
        <v>280695000</v>
      </c>
    </row>
    <row r="79" spans="1:3" s="418" customFormat="1" ht="12" customHeight="1" thickBot="1" x14ac:dyDescent="0.25">
      <c r="A79" s="578" t="s">
        <v>341</v>
      </c>
      <c r="B79" s="579" t="s">
        <v>320</v>
      </c>
      <c r="C79" s="580"/>
    </row>
    <row r="80" spans="1:3" s="418" customFormat="1" ht="12" customHeight="1" thickBot="1" x14ac:dyDescent="0.25">
      <c r="A80" s="466" t="s">
        <v>321</v>
      </c>
      <c r="B80" s="295" t="s">
        <v>322</v>
      </c>
      <c r="C80" s="300">
        <f>SUM(C81:C83)</f>
        <v>0</v>
      </c>
    </row>
    <row r="81" spans="1:3" s="418" customFormat="1" ht="12" customHeight="1" x14ac:dyDescent="0.2">
      <c r="A81" s="15" t="s">
        <v>342</v>
      </c>
      <c r="B81" s="419" t="s">
        <v>323</v>
      </c>
      <c r="C81" s="305"/>
    </row>
    <row r="82" spans="1:3" s="418" customFormat="1" ht="12" customHeight="1" x14ac:dyDescent="0.2">
      <c r="A82" s="14" t="s">
        <v>343</v>
      </c>
      <c r="B82" s="420" t="s">
        <v>324</v>
      </c>
      <c r="C82" s="305"/>
    </row>
    <row r="83" spans="1:3" s="418" customFormat="1" ht="12" customHeight="1" thickBot="1" x14ac:dyDescent="0.25">
      <c r="A83" s="18" t="s">
        <v>344</v>
      </c>
      <c r="B83" s="581" t="s">
        <v>573</v>
      </c>
      <c r="C83" s="582"/>
    </row>
    <row r="84" spans="1:3" s="418" customFormat="1" ht="12" customHeight="1" thickBot="1" x14ac:dyDescent="0.25">
      <c r="A84" s="466" t="s">
        <v>325</v>
      </c>
      <c r="B84" s="295" t="s">
        <v>345</v>
      </c>
      <c r="C84" s="300">
        <f>SUM(C85:C88)</f>
        <v>0</v>
      </c>
    </row>
    <row r="85" spans="1:3" s="418" customFormat="1" ht="12" customHeight="1" x14ac:dyDescent="0.2">
      <c r="A85" s="423" t="s">
        <v>326</v>
      </c>
      <c r="B85" s="419" t="s">
        <v>327</v>
      </c>
      <c r="C85" s="305"/>
    </row>
    <row r="86" spans="1:3" s="418" customFormat="1" ht="12" customHeight="1" x14ac:dyDescent="0.2">
      <c r="A86" s="424" t="s">
        <v>328</v>
      </c>
      <c r="B86" s="420" t="s">
        <v>329</v>
      </c>
      <c r="C86" s="305"/>
    </row>
    <row r="87" spans="1:3" s="418" customFormat="1" ht="12" customHeight="1" x14ac:dyDescent="0.2">
      <c r="A87" s="424" t="s">
        <v>330</v>
      </c>
      <c r="B87" s="420" t="s">
        <v>331</v>
      </c>
      <c r="C87" s="305"/>
    </row>
    <row r="88" spans="1:3" s="418" customFormat="1" ht="12" customHeight="1" thickBot="1" x14ac:dyDescent="0.25">
      <c r="A88" s="425" t="s">
        <v>332</v>
      </c>
      <c r="B88" s="297" t="s">
        <v>333</v>
      </c>
      <c r="C88" s="305"/>
    </row>
    <row r="89" spans="1:3" s="418" customFormat="1" ht="12" customHeight="1" thickBot="1" x14ac:dyDescent="0.25">
      <c r="A89" s="466" t="s">
        <v>334</v>
      </c>
      <c r="B89" s="295" t="s">
        <v>475</v>
      </c>
      <c r="C89" s="464"/>
    </row>
    <row r="90" spans="1:3" s="418" customFormat="1" ht="13.5" customHeight="1" thickBot="1" x14ac:dyDescent="0.25">
      <c r="A90" s="466" t="s">
        <v>336</v>
      </c>
      <c r="B90" s="295" t="s">
        <v>335</v>
      </c>
      <c r="C90" s="464"/>
    </row>
    <row r="91" spans="1:3" s="418" customFormat="1" ht="15.75" customHeight="1" thickBot="1" x14ac:dyDescent="0.25">
      <c r="A91" s="466" t="s">
        <v>348</v>
      </c>
      <c r="B91" s="426" t="s">
        <v>478</v>
      </c>
      <c r="C91" s="306">
        <f>+C68+C72+C77+C80+C84+C90+C89</f>
        <v>280695000</v>
      </c>
    </row>
    <row r="92" spans="1:3" s="418" customFormat="1" ht="16.5" customHeight="1" thickBot="1" x14ac:dyDescent="0.25">
      <c r="A92" s="467" t="s">
        <v>477</v>
      </c>
      <c r="B92" s="427" t="s">
        <v>479</v>
      </c>
      <c r="C92" s="306">
        <f>+C67+C91</f>
        <v>1637614000</v>
      </c>
    </row>
    <row r="93" spans="1:3" s="418" customFormat="1" ht="11.1" customHeight="1" x14ac:dyDescent="0.2">
      <c r="A93" s="5"/>
      <c r="B93" s="6"/>
      <c r="C93" s="307"/>
    </row>
    <row r="94" spans="1:3" ht="16.5" customHeight="1" x14ac:dyDescent="0.25">
      <c r="A94" s="727" t="s">
        <v>47</v>
      </c>
      <c r="B94" s="727"/>
      <c r="C94" s="727"/>
    </row>
    <row r="95" spans="1:3" s="428" customFormat="1" ht="16.5" customHeight="1" thickBot="1" x14ac:dyDescent="0.3">
      <c r="A95" s="724" t="s">
        <v>153</v>
      </c>
      <c r="B95" s="724"/>
      <c r="C95" s="590" t="str">
        <f>C7</f>
        <v>Forintban!</v>
      </c>
    </row>
    <row r="96" spans="1:3" ht="38.1" customHeight="1" thickBot="1" x14ac:dyDescent="0.3">
      <c r="A96" s="570" t="s">
        <v>69</v>
      </c>
      <c r="B96" s="571" t="s">
        <v>48</v>
      </c>
      <c r="C96" s="572" t="str">
        <f>+C8</f>
        <v>2019. évi előirányzat</v>
      </c>
    </row>
    <row r="97" spans="1:3" s="417" customFormat="1" ht="12" customHeight="1" thickBot="1" x14ac:dyDescent="0.25">
      <c r="A97" s="570"/>
      <c r="B97" s="571" t="s">
        <v>493</v>
      </c>
      <c r="C97" s="572" t="s">
        <v>494</v>
      </c>
    </row>
    <row r="98" spans="1:3" ht="12" customHeight="1" thickBot="1" x14ac:dyDescent="0.3">
      <c r="A98" s="22" t="s">
        <v>18</v>
      </c>
      <c r="B98" s="28" t="s">
        <v>437</v>
      </c>
      <c r="C98" s="299">
        <f>C99+C100+C101+C102+C103+C116</f>
        <v>693515000</v>
      </c>
    </row>
    <row r="99" spans="1:3" ht="12" customHeight="1" x14ac:dyDescent="0.25">
      <c r="A99" s="17" t="s">
        <v>98</v>
      </c>
      <c r="B99" s="10" t="s">
        <v>49</v>
      </c>
      <c r="C99" s="301">
        <v>295825000</v>
      </c>
    </row>
    <row r="100" spans="1:3" ht="12" customHeight="1" x14ac:dyDescent="0.25">
      <c r="A100" s="14" t="s">
        <v>99</v>
      </c>
      <c r="B100" s="8" t="s">
        <v>183</v>
      </c>
      <c r="C100" s="302">
        <v>59491000</v>
      </c>
    </row>
    <row r="101" spans="1:3" ht="12" customHeight="1" x14ac:dyDescent="0.25">
      <c r="A101" s="14" t="s">
        <v>100</v>
      </c>
      <c r="B101" s="8" t="s">
        <v>140</v>
      </c>
      <c r="C101" s="304">
        <v>246460000</v>
      </c>
    </row>
    <row r="102" spans="1:3" ht="12" customHeight="1" x14ac:dyDescent="0.25">
      <c r="A102" s="14" t="s">
        <v>101</v>
      </c>
      <c r="B102" s="11" t="s">
        <v>184</v>
      </c>
      <c r="C102" s="304">
        <v>5355000</v>
      </c>
    </row>
    <row r="103" spans="1:3" ht="12" customHeight="1" x14ac:dyDescent="0.25">
      <c r="A103" s="14" t="s">
        <v>112</v>
      </c>
      <c r="B103" s="19" t="s">
        <v>185</v>
      </c>
      <c r="C103" s="304">
        <v>86384000</v>
      </c>
    </row>
    <row r="104" spans="1:3" ht="12" customHeight="1" x14ac:dyDescent="0.25">
      <c r="A104" s="14" t="s">
        <v>102</v>
      </c>
      <c r="B104" s="8" t="s">
        <v>442</v>
      </c>
      <c r="C104" s="304"/>
    </row>
    <row r="105" spans="1:3" ht="12" customHeight="1" x14ac:dyDescent="0.25">
      <c r="A105" s="14" t="s">
        <v>103</v>
      </c>
      <c r="B105" s="147" t="s">
        <v>441</v>
      </c>
      <c r="C105" s="304"/>
    </row>
    <row r="106" spans="1:3" ht="12" customHeight="1" x14ac:dyDescent="0.25">
      <c r="A106" s="14" t="s">
        <v>113</v>
      </c>
      <c r="B106" s="147" t="s">
        <v>440</v>
      </c>
      <c r="C106" s="304"/>
    </row>
    <row r="107" spans="1:3" ht="12" customHeight="1" x14ac:dyDescent="0.25">
      <c r="A107" s="14" t="s">
        <v>114</v>
      </c>
      <c r="B107" s="145" t="s">
        <v>351</v>
      </c>
      <c r="C107" s="304"/>
    </row>
    <row r="108" spans="1:3" ht="12" customHeight="1" x14ac:dyDescent="0.25">
      <c r="A108" s="14" t="s">
        <v>115</v>
      </c>
      <c r="B108" s="146" t="s">
        <v>352</v>
      </c>
      <c r="C108" s="304"/>
    </row>
    <row r="109" spans="1:3" ht="12" customHeight="1" x14ac:dyDescent="0.25">
      <c r="A109" s="14" t="s">
        <v>116</v>
      </c>
      <c r="B109" s="146" t="s">
        <v>353</v>
      </c>
      <c r="C109" s="304"/>
    </row>
    <row r="110" spans="1:3" ht="12" customHeight="1" x14ac:dyDescent="0.25">
      <c r="A110" s="14" t="s">
        <v>118</v>
      </c>
      <c r="B110" s="145" t="s">
        <v>354</v>
      </c>
      <c r="C110" s="304">
        <v>86384000</v>
      </c>
    </row>
    <row r="111" spans="1:3" ht="12" customHeight="1" x14ac:dyDescent="0.25">
      <c r="A111" s="14" t="s">
        <v>186</v>
      </c>
      <c r="B111" s="145" t="s">
        <v>355</v>
      </c>
      <c r="C111" s="304"/>
    </row>
    <row r="112" spans="1:3" ht="12" customHeight="1" x14ac:dyDescent="0.25">
      <c r="A112" s="14" t="s">
        <v>349</v>
      </c>
      <c r="B112" s="146" t="s">
        <v>356</v>
      </c>
      <c r="C112" s="304"/>
    </row>
    <row r="113" spans="1:3" ht="12" customHeight="1" x14ac:dyDescent="0.25">
      <c r="A113" s="13" t="s">
        <v>350</v>
      </c>
      <c r="B113" s="147" t="s">
        <v>357</v>
      </c>
      <c r="C113" s="304"/>
    </row>
    <row r="114" spans="1:3" ht="12" customHeight="1" x14ac:dyDescent="0.25">
      <c r="A114" s="14" t="s">
        <v>438</v>
      </c>
      <c r="B114" s="147" t="s">
        <v>358</v>
      </c>
      <c r="C114" s="304"/>
    </row>
    <row r="115" spans="1:3" ht="12" customHeight="1" x14ac:dyDescent="0.25">
      <c r="A115" s="16" t="s">
        <v>439</v>
      </c>
      <c r="B115" s="147" t="s">
        <v>359</v>
      </c>
      <c r="C115" s="304"/>
    </row>
    <row r="116" spans="1:3" ht="12" customHeight="1" x14ac:dyDescent="0.25">
      <c r="A116" s="14" t="s">
        <v>443</v>
      </c>
      <c r="B116" s="11" t="s">
        <v>50</v>
      </c>
      <c r="C116" s="302"/>
    </row>
    <row r="117" spans="1:3" ht="12" customHeight="1" x14ac:dyDescent="0.25">
      <c r="A117" s="14" t="s">
        <v>444</v>
      </c>
      <c r="B117" s="8" t="s">
        <v>446</v>
      </c>
      <c r="C117" s="302"/>
    </row>
    <row r="118" spans="1:3" ht="12" customHeight="1" thickBot="1" x14ac:dyDescent="0.3">
      <c r="A118" s="18" t="s">
        <v>445</v>
      </c>
      <c r="B118" s="489" t="s">
        <v>447</v>
      </c>
      <c r="C118" s="308"/>
    </row>
    <row r="119" spans="1:3" ht="12" customHeight="1" thickBot="1" x14ac:dyDescent="0.3">
      <c r="A119" s="486" t="s">
        <v>19</v>
      </c>
      <c r="B119" s="487" t="s">
        <v>360</v>
      </c>
      <c r="C119" s="488">
        <f>+C120+C122+C124</f>
        <v>944099000</v>
      </c>
    </row>
    <row r="120" spans="1:3" ht="12" customHeight="1" x14ac:dyDescent="0.25">
      <c r="A120" s="15" t="s">
        <v>104</v>
      </c>
      <c r="B120" s="8" t="s">
        <v>230</v>
      </c>
      <c r="C120" s="303">
        <v>750439000</v>
      </c>
    </row>
    <row r="121" spans="1:3" ht="12" customHeight="1" x14ac:dyDescent="0.25">
      <c r="A121" s="15" t="s">
        <v>105</v>
      </c>
      <c r="B121" s="12" t="s">
        <v>364</v>
      </c>
      <c r="C121" s="303">
        <v>730414000</v>
      </c>
    </row>
    <row r="122" spans="1:3" ht="12" customHeight="1" x14ac:dyDescent="0.25">
      <c r="A122" s="15" t="s">
        <v>106</v>
      </c>
      <c r="B122" s="12" t="s">
        <v>187</v>
      </c>
      <c r="C122" s="302">
        <v>193660000</v>
      </c>
    </row>
    <row r="123" spans="1:3" ht="12" customHeight="1" x14ac:dyDescent="0.25">
      <c r="A123" s="15" t="s">
        <v>107</v>
      </c>
      <c r="B123" s="12" t="s">
        <v>365</v>
      </c>
      <c r="C123" s="267"/>
    </row>
    <row r="124" spans="1:3" ht="12" customHeight="1" x14ac:dyDescent="0.25">
      <c r="A124" s="15" t="s">
        <v>108</v>
      </c>
      <c r="B124" s="297" t="s">
        <v>575</v>
      </c>
      <c r="C124" s="267"/>
    </row>
    <row r="125" spans="1:3" ht="12" customHeight="1" x14ac:dyDescent="0.25">
      <c r="A125" s="15" t="s">
        <v>117</v>
      </c>
      <c r="B125" s="296" t="s">
        <v>428</v>
      </c>
      <c r="C125" s="267"/>
    </row>
    <row r="126" spans="1:3" ht="12" customHeight="1" x14ac:dyDescent="0.25">
      <c r="A126" s="15" t="s">
        <v>119</v>
      </c>
      <c r="B126" s="415" t="s">
        <v>370</v>
      </c>
      <c r="C126" s="267"/>
    </row>
    <row r="127" spans="1:3" x14ac:dyDescent="0.25">
      <c r="A127" s="15" t="s">
        <v>188</v>
      </c>
      <c r="B127" s="146" t="s">
        <v>353</v>
      </c>
      <c r="C127" s="267"/>
    </row>
    <row r="128" spans="1:3" ht="12" customHeight="1" x14ac:dyDescent="0.25">
      <c r="A128" s="15" t="s">
        <v>189</v>
      </c>
      <c r="B128" s="146" t="s">
        <v>369</v>
      </c>
      <c r="C128" s="267"/>
    </row>
    <row r="129" spans="1:3" ht="12" customHeight="1" x14ac:dyDescent="0.25">
      <c r="A129" s="15" t="s">
        <v>190</v>
      </c>
      <c r="B129" s="146" t="s">
        <v>368</v>
      </c>
      <c r="C129" s="267"/>
    </row>
    <row r="130" spans="1:3" ht="12" customHeight="1" x14ac:dyDescent="0.25">
      <c r="A130" s="15" t="s">
        <v>361</v>
      </c>
      <c r="B130" s="146" t="s">
        <v>356</v>
      </c>
      <c r="C130" s="267"/>
    </row>
    <row r="131" spans="1:3" ht="12" customHeight="1" x14ac:dyDescent="0.25">
      <c r="A131" s="15" t="s">
        <v>362</v>
      </c>
      <c r="B131" s="146" t="s">
        <v>367</v>
      </c>
      <c r="C131" s="267"/>
    </row>
    <row r="132" spans="1:3" ht="16.5" thickBot="1" x14ac:dyDescent="0.3">
      <c r="A132" s="13" t="s">
        <v>363</v>
      </c>
      <c r="B132" s="146" t="s">
        <v>366</v>
      </c>
      <c r="C132" s="269"/>
    </row>
    <row r="133" spans="1:3" ht="12" customHeight="1" thickBot="1" x14ac:dyDescent="0.3">
      <c r="A133" s="20" t="s">
        <v>20</v>
      </c>
      <c r="B133" s="127" t="s">
        <v>448</v>
      </c>
      <c r="C133" s="300">
        <f>+C98+C119</f>
        <v>1637614000</v>
      </c>
    </row>
    <row r="134" spans="1:3" ht="12" customHeight="1" thickBot="1" x14ac:dyDescent="0.3">
      <c r="A134" s="20" t="s">
        <v>21</v>
      </c>
      <c r="B134" s="127" t="s">
        <v>449</v>
      </c>
      <c r="C134" s="300">
        <f>+C135+C136+C137</f>
        <v>0</v>
      </c>
    </row>
    <row r="135" spans="1:3" ht="12" customHeight="1" x14ac:dyDescent="0.25">
      <c r="A135" s="15" t="s">
        <v>268</v>
      </c>
      <c r="B135" s="12" t="s">
        <v>456</v>
      </c>
      <c r="C135" s="267"/>
    </row>
    <row r="136" spans="1:3" ht="12" customHeight="1" x14ac:dyDescent="0.25">
      <c r="A136" s="15" t="s">
        <v>269</v>
      </c>
      <c r="B136" s="12" t="s">
        <v>457</v>
      </c>
      <c r="C136" s="267"/>
    </row>
    <row r="137" spans="1:3" ht="12" customHeight="1" thickBot="1" x14ac:dyDescent="0.3">
      <c r="A137" s="13" t="s">
        <v>270</v>
      </c>
      <c r="B137" s="12" t="s">
        <v>458</v>
      </c>
      <c r="C137" s="267"/>
    </row>
    <row r="138" spans="1:3" ht="12" customHeight="1" thickBot="1" x14ac:dyDescent="0.3">
      <c r="A138" s="20" t="s">
        <v>22</v>
      </c>
      <c r="B138" s="127" t="s">
        <v>450</v>
      </c>
      <c r="C138" s="300">
        <f>SUM(C139:C144)</f>
        <v>0</v>
      </c>
    </row>
    <row r="139" spans="1:3" ht="12" customHeight="1" x14ac:dyDescent="0.25">
      <c r="A139" s="15" t="s">
        <v>91</v>
      </c>
      <c r="B139" s="9" t="s">
        <v>459</v>
      </c>
      <c r="C139" s="267"/>
    </row>
    <row r="140" spans="1:3" ht="12" customHeight="1" x14ac:dyDescent="0.25">
      <c r="A140" s="15" t="s">
        <v>92</v>
      </c>
      <c r="B140" s="9" t="s">
        <v>451</v>
      </c>
      <c r="C140" s="267"/>
    </row>
    <row r="141" spans="1:3" ht="12" customHeight="1" x14ac:dyDescent="0.25">
      <c r="A141" s="15" t="s">
        <v>93</v>
      </c>
      <c r="B141" s="9" t="s">
        <v>452</v>
      </c>
      <c r="C141" s="267"/>
    </row>
    <row r="142" spans="1:3" ht="12" customHeight="1" x14ac:dyDescent="0.25">
      <c r="A142" s="15" t="s">
        <v>175</v>
      </c>
      <c r="B142" s="9" t="s">
        <v>453</v>
      </c>
      <c r="C142" s="267"/>
    </row>
    <row r="143" spans="1:3" ht="12" customHeight="1" thickBot="1" x14ac:dyDescent="0.3">
      <c r="A143" s="13" t="s">
        <v>176</v>
      </c>
      <c r="B143" s="7" t="s">
        <v>454</v>
      </c>
      <c r="C143" s="269"/>
    </row>
    <row r="144" spans="1:3" ht="12" customHeight="1" thickBot="1" x14ac:dyDescent="0.3">
      <c r="A144" s="578" t="s">
        <v>177</v>
      </c>
      <c r="B144" s="583" t="s">
        <v>455</v>
      </c>
      <c r="C144" s="584"/>
    </row>
    <row r="145" spans="1:9" ht="12" customHeight="1" thickBot="1" x14ac:dyDescent="0.3">
      <c r="A145" s="20" t="s">
        <v>23</v>
      </c>
      <c r="B145" s="127" t="s">
        <v>463</v>
      </c>
      <c r="C145" s="306">
        <f>+C146+C147+C148+C149</f>
        <v>0</v>
      </c>
    </row>
    <row r="146" spans="1:9" ht="12" customHeight="1" x14ac:dyDescent="0.25">
      <c r="A146" s="15" t="s">
        <v>94</v>
      </c>
      <c r="B146" s="9" t="s">
        <v>371</v>
      </c>
      <c r="C146" s="267"/>
    </row>
    <row r="147" spans="1:9" ht="12" customHeight="1" x14ac:dyDescent="0.25">
      <c r="A147" s="15" t="s">
        <v>95</v>
      </c>
      <c r="B147" s="9" t="s">
        <v>372</v>
      </c>
      <c r="C147" s="267"/>
    </row>
    <row r="148" spans="1:9" ht="12" customHeight="1" thickBot="1" x14ac:dyDescent="0.3">
      <c r="A148" s="13" t="s">
        <v>288</v>
      </c>
      <c r="B148" s="7" t="s">
        <v>464</v>
      </c>
      <c r="C148" s="269"/>
    </row>
    <row r="149" spans="1:9" ht="12" customHeight="1" thickBot="1" x14ac:dyDescent="0.3">
      <c r="A149" s="578" t="s">
        <v>289</v>
      </c>
      <c r="B149" s="583" t="s">
        <v>390</v>
      </c>
      <c r="C149" s="584"/>
    </row>
    <row r="150" spans="1:9" ht="12" customHeight="1" thickBot="1" x14ac:dyDescent="0.3">
      <c r="A150" s="20" t="s">
        <v>24</v>
      </c>
      <c r="B150" s="127" t="s">
        <v>465</v>
      </c>
      <c r="C150" s="309">
        <f>SUM(C151:C155)</f>
        <v>0</v>
      </c>
    </row>
    <row r="151" spans="1:9" ht="12" customHeight="1" x14ac:dyDescent="0.25">
      <c r="A151" s="15" t="s">
        <v>96</v>
      </c>
      <c r="B151" s="9" t="s">
        <v>460</v>
      </c>
      <c r="C151" s="267"/>
    </row>
    <row r="152" spans="1:9" ht="12" customHeight="1" x14ac:dyDescent="0.25">
      <c r="A152" s="15" t="s">
        <v>97</v>
      </c>
      <c r="B152" s="9" t="s">
        <v>467</v>
      </c>
      <c r="C152" s="267"/>
    </row>
    <row r="153" spans="1:9" ht="12" customHeight="1" x14ac:dyDescent="0.25">
      <c r="A153" s="15" t="s">
        <v>300</v>
      </c>
      <c r="B153" s="9" t="s">
        <v>462</v>
      </c>
      <c r="C153" s="267"/>
    </row>
    <row r="154" spans="1:9" ht="12" customHeight="1" x14ac:dyDescent="0.25">
      <c r="A154" s="15" t="s">
        <v>301</v>
      </c>
      <c r="B154" s="9" t="s">
        <v>518</v>
      </c>
      <c r="C154" s="267"/>
    </row>
    <row r="155" spans="1:9" ht="12" customHeight="1" thickBot="1" x14ac:dyDescent="0.3">
      <c r="A155" s="15" t="s">
        <v>466</v>
      </c>
      <c r="B155" s="9" t="s">
        <v>469</v>
      </c>
      <c r="C155" s="267"/>
    </row>
    <row r="156" spans="1:9" ht="12" customHeight="1" thickBot="1" x14ac:dyDescent="0.3">
      <c r="A156" s="20" t="s">
        <v>25</v>
      </c>
      <c r="B156" s="127" t="s">
        <v>470</v>
      </c>
      <c r="C156" s="490"/>
    </row>
    <row r="157" spans="1:9" ht="12" customHeight="1" thickBot="1" x14ac:dyDescent="0.3">
      <c r="A157" s="20" t="s">
        <v>26</v>
      </c>
      <c r="B157" s="127" t="s">
        <v>471</v>
      </c>
      <c r="C157" s="490"/>
    </row>
    <row r="158" spans="1:9" ht="15.2" customHeight="1" thickBot="1" x14ac:dyDescent="0.3">
      <c r="A158" s="20" t="s">
        <v>27</v>
      </c>
      <c r="B158" s="127" t="s">
        <v>473</v>
      </c>
      <c r="C158" s="585">
        <f>+C134+C138+C145+C150+C156+C157</f>
        <v>0</v>
      </c>
      <c r="F158" s="430"/>
      <c r="G158" s="431"/>
      <c r="H158" s="431"/>
      <c r="I158" s="431"/>
    </row>
    <row r="159" spans="1:9" s="418" customFormat="1" ht="17.25" customHeight="1" thickBot="1" x14ac:dyDescent="0.25">
      <c r="A159" s="298" t="s">
        <v>28</v>
      </c>
      <c r="B159" s="586" t="s">
        <v>472</v>
      </c>
      <c r="C159" s="585">
        <f>+C133+C158</f>
        <v>1637614000</v>
      </c>
    </row>
    <row r="160" spans="1:9" ht="15.95" customHeight="1" x14ac:dyDescent="0.25">
      <c r="A160" s="648"/>
      <c r="B160" s="648"/>
      <c r="C160" s="649">
        <f>C92-C159</f>
        <v>0</v>
      </c>
    </row>
    <row r="161" spans="1:4" x14ac:dyDescent="0.25">
      <c r="A161" s="725" t="s">
        <v>373</v>
      </c>
      <c r="B161" s="725"/>
      <c r="C161" s="725"/>
    </row>
    <row r="162" spans="1:4" ht="15.2" customHeight="1" thickBot="1" x14ac:dyDescent="0.3">
      <c r="A162" s="726" t="s">
        <v>154</v>
      </c>
      <c r="B162" s="726"/>
      <c r="C162" s="591" t="str">
        <f>C95</f>
        <v>Forintban!</v>
      </c>
    </row>
    <row r="163" spans="1:4" ht="13.5" customHeight="1" thickBot="1" x14ac:dyDescent="0.3">
      <c r="A163" s="20">
        <v>1</v>
      </c>
      <c r="B163" s="27" t="s">
        <v>474</v>
      </c>
      <c r="C163" s="300">
        <f>+C67-C133</f>
        <v>-280695000</v>
      </c>
      <c r="D163" s="432"/>
    </row>
    <row r="164" spans="1:4" ht="27.75" customHeight="1" thickBot="1" x14ac:dyDescent="0.3">
      <c r="A164" s="20" t="s">
        <v>19</v>
      </c>
      <c r="B164" s="27" t="s">
        <v>480</v>
      </c>
      <c r="C164" s="300">
        <f>+C91-C158</f>
        <v>280695000</v>
      </c>
    </row>
  </sheetData>
  <sheetProtection sheet="1"/>
  <mergeCells count="7">
    <mergeCell ref="B1:C1"/>
    <mergeCell ref="A6:C6"/>
    <mergeCell ref="A7:B7"/>
    <mergeCell ref="A95:B95"/>
    <mergeCell ref="A161:C161"/>
    <mergeCell ref="A162:B162"/>
    <mergeCell ref="A94:C94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CONCATENATE("9.6.3. melléklet ",ALAPADATOK!A7," ",ALAPADATOK!B7," ",ALAPADATOK!C7," ",ALAPADATOK!D7," ",ALAPADATOK!E7," ",ALAPADATOK!F7," ",ALAPADATOK!G7," ",ALAPADATOK!H7)</f>
        <v>9.6.3.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CONCATENATE('KV_9.6.2.sz.mell'!B2)</f>
        <v>#REF!</v>
      </c>
      <c r="C2" s="369" t="s">
        <v>595</v>
      </c>
    </row>
    <row r="3" spans="1:3" s="458" customFormat="1" ht="24.75" thickBot="1" x14ac:dyDescent="0.25">
      <c r="A3" s="452" t="s">
        <v>203</v>
      </c>
      <c r="B3" s="602" t="s">
        <v>530</v>
      </c>
      <c r="C3" s="370" t="s">
        <v>431</v>
      </c>
    </row>
    <row r="4" spans="1:3" s="459" customFormat="1" ht="15.95" customHeight="1" thickBot="1" x14ac:dyDescent="0.3">
      <c r="A4" s="229"/>
      <c r="B4" s="229"/>
      <c r="C4" s="230" t="str">
        <f>'KV_9.6.2.sz.mell'!C4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56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CONCATENATE("9.7. melléklet ",ALAPADATOK!A7," ",ALAPADATOK!B7," ",ALAPADATOK!C7," ",ALAPADATOK!D7," ",ALAPADATOK!E7," ",ALAPADATOK!F7," ",ALAPADATOK!G7," ",ALAPADATOK!H7)</f>
        <v>9.7.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CONCATENATE(ALAPADATOK!#REF!)</f>
        <v>#REF!</v>
      </c>
      <c r="C2" s="369" t="s">
        <v>596</v>
      </c>
    </row>
    <row r="3" spans="1:3" s="458" customFormat="1" ht="24.75" thickBot="1" x14ac:dyDescent="0.25">
      <c r="A3" s="452" t="s">
        <v>203</v>
      </c>
      <c r="B3" s="602" t="s">
        <v>398</v>
      </c>
      <c r="C3" s="370" t="s">
        <v>54</v>
      </c>
    </row>
    <row r="4" spans="1:3" s="459" customFormat="1" ht="15.95" customHeight="1" thickBot="1" x14ac:dyDescent="0.3">
      <c r="A4" s="229"/>
      <c r="B4" s="229"/>
      <c r="C4" s="230" t="str">
        <f>'KV_9.2.3.sz.mell'!C4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CONCATENATE("9.7.1. melléklet ",ALAPADATOK!A7," ",ALAPADATOK!B7," ",ALAPADATOK!C7," ",ALAPADATOK!D7," ",ALAPADATOK!E7," ",ALAPADATOK!F7," ",ALAPADATOK!G7," ",ALAPADATOK!H7)</f>
        <v>9.7.1.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CONCATENATE('KV_9.7.sz.mell'!B2)</f>
        <v>#REF!</v>
      </c>
      <c r="C2" s="369" t="s">
        <v>596</v>
      </c>
    </row>
    <row r="3" spans="1:3" s="458" customFormat="1" ht="24.75" thickBot="1" x14ac:dyDescent="0.25">
      <c r="A3" s="452" t="s">
        <v>203</v>
      </c>
      <c r="B3" s="602" t="s">
        <v>417</v>
      </c>
      <c r="C3" s="370" t="s">
        <v>59</v>
      </c>
    </row>
    <row r="4" spans="1:3" s="459" customFormat="1" ht="15.95" customHeight="1" thickBot="1" x14ac:dyDescent="0.3">
      <c r="A4" s="229"/>
      <c r="B4" s="229"/>
      <c r="C4" s="230" t="str">
        <f>'KV_9.7.sz.mell'!C4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4" sqref="E4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CONCATENATE("9.7.2. melléklet ",ALAPADATOK!A7," ",ALAPADATOK!B7," ",ALAPADATOK!C7," ",ALAPADATOK!D7," ",ALAPADATOK!E7," ",ALAPADATOK!F7," ",ALAPADATOK!G7," ",ALAPADATOK!H7)</f>
        <v>9.7.2.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CONCATENATE('KV_9.7.1.sz.mell'!B2)</f>
        <v>#REF!</v>
      </c>
      <c r="C2" s="369" t="s">
        <v>596</v>
      </c>
    </row>
    <row r="3" spans="1:3" s="458" customFormat="1" ht="24.75" thickBot="1" x14ac:dyDescent="0.25">
      <c r="A3" s="452" t="s">
        <v>203</v>
      </c>
      <c r="B3" s="602" t="s">
        <v>418</v>
      </c>
      <c r="C3" s="370" t="s">
        <v>60</v>
      </c>
    </row>
    <row r="4" spans="1:3" s="459" customFormat="1" ht="15.95" customHeight="1" thickBot="1" x14ac:dyDescent="0.3">
      <c r="A4" s="229"/>
      <c r="B4" s="229"/>
      <c r="C4" s="230" t="str">
        <f>'KV_9.7.1.sz.mell'!C4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CONCATENATE("9.7.3. melléklet ",ALAPADATOK!A7," ",ALAPADATOK!B7," ",ALAPADATOK!C7," ",ALAPADATOK!D7," ",ALAPADATOK!E7," ",ALAPADATOK!F7," ",ALAPADATOK!G7," ",ALAPADATOK!H7)</f>
        <v>9.7.3.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CONCATENATE('KV_9.7.2.sz.mell'!B2)</f>
        <v>#REF!</v>
      </c>
      <c r="C2" s="369" t="s">
        <v>596</v>
      </c>
    </row>
    <row r="3" spans="1:3" s="458" customFormat="1" ht="24.75" thickBot="1" x14ac:dyDescent="0.25">
      <c r="A3" s="452" t="s">
        <v>203</v>
      </c>
      <c r="B3" s="602" t="s">
        <v>530</v>
      </c>
      <c r="C3" s="370" t="s">
        <v>431</v>
      </c>
    </row>
    <row r="4" spans="1:3" s="459" customFormat="1" ht="15.95" customHeight="1" thickBot="1" x14ac:dyDescent="0.3">
      <c r="A4" s="229"/>
      <c r="B4" s="229"/>
      <c r="C4" s="230" t="str">
        <f>'KV_9.7.2.sz.mell'!C4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56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G19" sqref="G19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CONCATENATE("9.8. melléklet ",ALAPADATOK!A7," ",ALAPADATOK!B7," ",ALAPADATOK!C7," ",ALAPADATOK!D7," ",ALAPADATOK!E7," ",ALAPADATOK!F7," ",ALAPADATOK!G7," ",ALAPADATOK!H7)</f>
        <v>9.8.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CONCATENATE(ALAPADATOK!#REF!)</f>
        <v>#REF!</v>
      </c>
      <c r="C2" s="369" t="s">
        <v>597</v>
      </c>
    </row>
    <row r="3" spans="1:3" s="458" customFormat="1" ht="24.75" thickBot="1" x14ac:dyDescent="0.25">
      <c r="A3" s="452" t="s">
        <v>203</v>
      </c>
      <c r="B3" s="602" t="s">
        <v>398</v>
      </c>
      <c r="C3" s="370" t="s">
        <v>54</v>
      </c>
    </row>
    <row r="4" spans="1:3" s="459" customFormat="1" ht="15.95" customHeight="1" thickBot="1" x14ac:dyDescent="0.3">
      <c r="A4" s="229"/>
      <c r="B4" s="229"/>
      <c r="C4" s="230" t="str">
        <f>'KV_9.2.3.sz.mell'!C4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CONCATENATE("9.8.1. melléklet ",ALAPADATOK!A7," ",ALAPADATOK!B7," ",ALAPADATOK!C7," ",ALAPADATOK!D7," ",ALAPADATOK!E7," ",ALAPADATOK!F7," ",ALAPADATOK!G7," ",ALAPADATOK!H7)</f>
        <v>9.8.1.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CONCATENATE('KV_9.8.sz.mell'!B2)</f>
        <v>#REF!</v>
      </c>
      <c r="C2" s="369" t="s">
        <v>597</v>
      </c>
    </row>
    <row r="3" spans="1:3" s="458" customFormat="1" ht="24.75" thickBot="1" x14ac:dyDescent="0.25">
      <c r="A3" s="452" t="s">
        <v>203</v>
      </c>
      <c r="B3" s="602" t="s">
        <v>417</v>
      </c>
      <c r="C3" s="370" t="s">
        <v>59</v>
      </c>
    </row>
    <row r="4" spans="1:3" s="459" customFormat="1" ht="15.95" customHeight="1" thickBot="1" x14ac:dyDescent="0.3">
      <c r="A4" s="229"/>
      <c r="B4" s="229"/>
      <c r="C4" s="230" t="str">
        <f>'KV_9.8.sz.mell'!C4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CONCATENATE("9.8.2. melléklet ",ALAPADATOK!A7," ",ALAPADATOK!B7," ",ALAPADATOK!C7," ",ALAPADATOK!D7," ",ALAPADATOK!E7," ",ALAPADATOK!F7," ",ALAPADATOK!G7," ",ALAPADATOK!H7)</f>
        <v>9.8.2.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CONCATENATE('KV_9.8.1.sz.mell'!B2)</f>
        <v>#REF!</v>
      </c>
      <c r="C2" s="369" t="s">
        <v>597</v>
      </c>
    </row>
    <row r="3" spans="1:3" s="458" customFormat="1" ht="24.75" thickBot="1" x14ac:dyDescent="0.25">
      <c r="A3" s="452" t="s">
        <v>203</v>
      </c>
      <c r="B3" s="602" t="s">
        <v>418</v>
      </c>
      <c r="C3" s="370" t="s">
        <v>60</v>
      </c>
    </row>
    <row r="4" spans="1:3" s="459" customFormat="1" ht="15.95" customHeight="1" thickBot="1" x14ac:dyDescent="0.3">
      <c r="A4" s="229"/>
      <c r="B4" s="229"/>
      <c r="C4" s="230" t="str">
        <f>'KV_9.8.1.sz.mell'!C4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CONCATENATE("9.8.3. melléklet ",ALAPADATOK!A7," ",ALAPADATOK!B7," ",ALAPADATOK!C7," ",ALAPADATOK!D7," ",ALAPADATOK!E7," ",ALAPADATOK!F7," ",ALAPADATOK!G7," ",ALAPADATOK!H7)</f>
        <v>9.8.3.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CONCATENATE('KV_9.8.2.sz.mell'!B2)</f>
        <v>#REF!</v>
      </c>
      <c r="C2" s="369" t="s">
        <v>597</v>
      </c>
    </row>
    <row r="3" spans="1:3" s="458" customFormat="1" ht="24.75" thickBot="1" x14ac:dyDescent="0.25">
      <c r="A3" s="452" t="s">
        <v>203</v>
      </c>
      <c r="B3" s="602" t="s">
        <v>530</v>
      </c>
      <c r="C3" s="370" t="s">
        <v>431</v>
      </c>
    </row>
    <row r="4" spans="1:3" s="459" customFormat="1" ht="15.95" customHeight="1" thickBot="1" x14ac:dyDescent="0.3">
      <c r="A4" s="229"/>
      <c r="B4" s="229"/>
      <c r="C4" s="230" t="str">
        <f>'KV_9.8.2.sz.mell'!C4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56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CONCATENATE("9.9. melléklet ",ALAPADATOK!A7," ",ALAPADATOK!B7," ",ALAPADATOK!C7," ",ALAPADATOK!D7," ",ALAPADATOK!E7," ",ALAPADATOK!F7," ",ALAPADATOK!G7," ",ALAPADATOK!H7)</f>
        <v>9.9.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CONCATENATE(ALAPADATOK!#REF!)</f>
        <v>#REF!</v>
      </c>
      <c r="C2" s="369" t="s">
        <v>598</v>
      </c>
    </row>
    <row r="3" spans="1:3" s="458" customFormat="1" ht="24.75" thickBot="1" x14ac:dyDescent="0.25">
      <c r="A3" s="452" t="s">
        <v>203</v>
      </c>
      <c r="B3" s="602" t="s">
        <v>398</v>
      </c>
      <c r="C3" s="370" t="s">
        <v>54</v>
      </c>
    </row>
    <row r="4" spans="1:3" s="459" customFormat="1" ht="15.95" customHeight="1" thickBot="1" x14ac:dyDescent="0.3">
      <c r="A4" s="229"/>
      <c r="B4" s="229"/>
      <c r="C4" s="230" t="str">
        <f>'KV_9.2.3.sz.mell'!C4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4"/>
  <sheetViews>
    <sheetView zoomScale="120" zoomScaleNormal="120" zoomScaleSheetLayoutView="100" workbookViewId="0">
      <selection activeCell="B1" sqref="B1:C1"/>
    </sheetView>
  </sheetViews>
  <sheetFormatPr defaultRowHeight="15.75" x14ac:dyDescent="0.25"/>
  <cols>
    <col min="1" max="1" width="9.5" style="384" customWidth="1"/>
    <col min="2" max="2" width="99.33203125" style="384" customWidth="1"/>
    <col min="3" max="3" width="21.6640625" style="385" customWidth="1"/>
    <col min="4" max="4" width="9" style="416" customWidth="1"/>
    <col min="5" max="16384" width="9.33203125" style="416"/>
  </cols>
  <sheetData>
    <row r="1" spans="1:3" ht="18.75" customHeight="1" x14ac:dyDescent="0.25">
      <c r="A1" s="640"/>
      <c r="B1" s="720" t="s">
        <v>738</v>
      </c>
      <c r="C1" s="721"/>
    </row>
    <row r="2" spans="1:3" ht="21.95" customHeight="1" x14ac:dyDescent="0.25">
      <c r="A2" s="641"/>
      <c r="B2" s="642" t="str">
        <f>CONCATENATE(ALAPADATOK!A3)</f>
        <v>GÖNC VÁROS ÖNKORMÁNYZATA</v>
      </c>
      <c r="C2" s="643"/>
    </row>
    <row r="3" spans="1:3" ht="21.95" customHeight="1" x14ac:dyDescent="0.25">
      <c r="A3" s="643"/>
      <c r="B3" s="642" t="s">
        <v>580</v>
      </c>
      <c r="C3" s="643"/>
    </row>
    <row r="4" spans="1:3" ht="21.95" customHeight="1" x14ac:dyDescent="0.25">
      <c r="A4" s="643"/>
      <c r="B4" s="642" t="s">
        <v>582</v>
      </c>
      <c r="C4" s="643"/>
    </row>
    <row r="5" spans="1:3" ht="21.95" customHeight="1" x14ac:dyDescent="0.25">
      <c r="A5" s="640"/>
      <c r="B5" s="640"/>
      <c r="C5" s="644"/>
    </row>
    <row r="6" spans="1:3" ht="15.2" customHeight="1" x14ac:dyDescent="0.25">
      <c r="A6" s="722" t="s">
        <v>15</v>
      </c>
      <c r="B6" s="722"/>
      <c r="C6" s="722"/>
    </row>
    <row r="7" spans="1:3" ht="15.2" customHeight="1" thickBot="1" x14ac:dyDescent="0.3">
      <c r="A7" s="723" t="s">
        <v>152</v>
      </c>
      <c r="B7" s="723"/>
      <c r="C7" s="589" t="str">
        <f>CONCATENATE('KV_1.1.sz.mell.'!C7)</f>
        <v>Forintban!</v>
      </c>
    </row>
    <row r="8" spans="1:3" ht="24" customHeight="1" thickBot="1" x14ac:dyDescent="0.3">
      <c r="A8" s="645" t="s">
        <v>69</v>
      </c>
      <c r="B8" s="646" t="s">
        <v>17</v>
      </c>
      <c r="C8" s="647" t="str">
        <f>+CONCATENATE(LEFT(KV_ÖSSZEFÜGGÉSEK!A5,4),". évi előirányzat")</f>
        <v>2019. évi előirányzat</v>
      </c>
    </row>
    <row r="9" spans="1:3" s="417" customFormat="1" ht="12" customHeight="1" thickBot="1" x14ac:dyDescent="0.25">
      <c r="A9" s="573"/>
      <c r="B9" s="574" t="s">
        <v>493</v>
      </c>
      <c r="C9" s="575" t="s">
        <v>494</v>
      </c>
    </row>
    <row r="10" spans="1:3" s="418" customFormat="1" ht="12" customHeight="1" thickBot="1" x14ac:dyDescent="0.25">
      <c r="A10" s="20" t="s">
        <v>18</v>
      </c>
      <c r="B10" s="21" t="s">
        <v>252</v>
      </c>
      <c r="C10" s="300">
        <f>+C11+C12+C13+C14+C15+C16</f>
        <v>330482000</v>
      </c>
    </row>
    <row r="11" spans="1:3" s="418" customFormat="1" ht="12" customHeight="1" x14ac:dyDescent="0.2">
      <c r="A11" s="15" t="s">
        <v>98</v>
      </c>
      <c r="B11" s="419" t="s">
        <v>253</v>
      </c>
      <c r="C11" s="303">
        <v>51343052</v>
      </c>
    </row>
    <row r="12" spans="1:3" s="418" customFormat="1" ht="12" customHeight="1" x14ac:dyDescent="0.2">
      <c r="A12" s="14" t="s">
        <v>99</v>
      </c>
      <c r="B12" s="420" t="s">
        <v>254</v>
      </c>
      <c r="C12" s="302">
        <v>46260100</v>
      </c>
    </row>
    <row r="13" spans="1:3" s="418" customFormat="1" ht="12" customHeight="1" x14ac:dyDescent="0.2">
      <c r="A13" s="14" t="s">
        <v>100</v>
      </c>
      <c r="B13" s="420" t="s">
        <v>550</v>
      </c>
      <c r="C13" s="302">
        <v>153584946</v>
      </c>
    </row>
    <row r="14" spans="1:3" s="418" customFormat="1" ht="12" customHeight="1" x14ac:dyDescent="0.2">
      <c r="A14" s="14" t="s">
        <v>101</v>
      </c>
      <c r="B14" s="420" t="s">
        <v>256</v>
      </c>
      <c r="C14" s="302">
        <v>2476870</v>
      </c>
    </row>
    <row r="15" spans="1:3" s="418" customFormat="1" ht="12" customHeight="1" x14ac:dyDescent="0.2">
      <c r="A15" s="14" t="s">
        <v>148</v>
      </c>
      <c r="B15" s="296" t="s">
        <v>432</v>
      </c>
      <c r="C15" s="302">
        <v>76817032</v>
      </c>
    </row>
    <row r="16" spans="1:3" s="418" customFormat="1" ht="12" customHeight="1" thickBot="1" x14ac:dyDescent="0.25">
      <c r="A16" s="16" t="s">
        <v>102</v>
      </c>
      <c r="B16" s="297" t="s">
        <v>433</v>
      </c>
      <c r="C16" s="302"/>
    </row>
    <row r="17" spans="1:3" s="418" customFormat="1" ht="12" customHeight="1" thickBot="1" x14ac:dyDescent="0.25">
      <c r="A17" s="20" t="s">
        <v>19</v>
      </c>
      <c r="B17" s="295" t="s">
        <v>257</v>
      </c>
      <c r="C17" s="300">
        <f>+C18+C19+C20+C21+C22</f>
        <v>183284000</v>
      </c>
    </row>
    <row r="18" spans="1:3" s="418" customFormat="1" ht="12" customHeight="1" x14ac:dyDescent="0.2">
      <c r="A18" s="15" t="s">
        <v>104</v>
      </c>
      <c r="B18" s="419" t="s">
        <v>258</v>
      </c>
      <c r="C18" s="303"/>
    </row>
    <row r="19" spans="1:3" s="418" customFormat="1" ht="12" customHeight="1" x14ac:dyDescent="0.2">
      <c r="A19" s="14" t="s">
        <v>105</v>
      </c>
      <c r="B19" s="420" t="s">
        <v>259</v>
      </c>
      <c r="C19" s="302"/>
    </row>
    <row r="20" spans="1:3" s="418" customFormat="1" ht="12" customHeight="1" x14ac:dyDescent="0.2">
      <c r="A20" s="14" t="s">
        <v>106</v>
      </c>
      <c r="B20" s="420" t="s">
        <v>422</v>
      </c>
      <c r="C20" s="302"/>
    </row>
    <row r="21" spans="1:3" s="418" customFormat="1" ht="12" customHeight="1" x14ac:dyDescent="0.2">
      <c r="A21" s="14" t="s">
        <v>107</v>
      </c>
      <c r="B21" s="420" t="s">
        <v>423</v>
      </c>
      <c r="C21" s="302"/>
    </row>
    <row r="22" spans="1:3" s="418" customFormat="1" ht="12" customHeight="1" x14ac:dyDescent="0.2">
      <c r="A22" s="14" t="s">
        <v>108</v>
      </c>
      <c r="B22" s="420" t="s">
        <v>574</v>
      </c>
      <c r="C22" s="302">
        <v>183284000</v>
      </c>
    </row>
    <row r="23" spans="1:3" s="418" customFormat="1" ht="12" customHeight="1" thickBot="1" x14ac:dyDescent="0.25">
      <c r="A23" s="16" t="s">
        <v>117</v>
      </c>
      <c r="B23" s="297" t="s">
        <v>261</v>
      </c>
      <c r="C23" s="304"/>
    </row>
    <row r="24" spans="1:3" s="418" customFormat="1" ht="12" customHeight="1" thickBot="1" x14ac:dyDescent="0.25">
      <c r="A24" s="20" t="s">
        <v>20</v>
      </c>
      <c r="B24" s="21" t="s">
        <v>262</v>
      </c>
      <c r="C24" s="300">
        <f>+C25+C26+C27+C28+C29</f>
        <v>637776000</v>
      </c>
    </row>
    <row r="25" spans="1:3" s="418" customFormat="1" ht="12" customHeight="1" x14ac:dyDescent="0.2">
      <c r="A25" s="15" t="s">
        <v>87</v>
      </c>
      <c r="B25" s="419" t="s">
        <v>263</v>
      </c>
      <c r="C25" s="303"/>
    </row>
    <row r="26" spans="1:3" s="418" customFormat="1" ht="12" customHeight="1" x14ac:dyDescent="0.2">
      <c r="A26" s="14" t="s">
        <v>88</v>
      </c>
      <c r="B26" s="420" t="s">
        <v>264</v>
      </c>
      <c r="C26" s="302"/>
    </row>
    <row r="27" spans="1:3" s="418" customFormat="1" ht="12" customHeight="1" x14ac:dyDescent="0.2">
      <c r="A27" s="14" t="s">
        <v>89</v>
      </c>
      <c r="B27" s="420" t="s">
        <v>424</v>
      </c>
      <c r="C27" s="302"/>
    </row>
    <row r="28" spans="1:3" s="418" customFormat="1" ht="12" customHeight="1" x14ac:dyDescent="0.2">
      <c r="A28" s="14" t="s">
        <v>90</v>
      </c>
      <c r="B28" s="420" t="s">
        <v>425</v>
      </c>
      <c r="C28" s="302"/>
    </row>
    <row r="29" spans="1:3" s="418" customFormat="1" ht="12" customHeight="1" x14ac:dyDescent="0.2">
      <c r="A29" s="14" t="s">
        <v>171</v>
      </c>
      <c r="B29" s="420" t="s">
        <v>265</v>
      </c>
      <c r="C29" s="302">
        <v>637776000</v>
      </c>
    </row>
    <row r="30" spans="1:3" s="565" customFormat="1" ht="12" customHeight="1" thickBot="1" x14ac:dyDescent="0.25">
      <c r="A30" s="576" t="s">
        <v>172</v>
      </c>
      <c r="B30" s="563" t="s">
        <v>569</v>
      </c>
      <c r="C30" s="564"/>
    </row>
    <row r="31" spans="1:3" s="418" customFormat="1" ht="12" customHeight="1" thickBot="1" x14ac:dyDescent="0.25">
      <c r="A31" s="20" t="s">
        <v>173</v>
      </c>
      <c r="B31" s="21" t="s">
        <v>551</v>
      </c>
      <c r="C31" s="306">
        <f>SUM(C32:C38)</f>
        <v>40100000</v>
      </c>
    </row>
    <row r="32" spans="1:3" s="418" customFormat="1" ht="12" customHeight="1" x14ac:dyDescent="0.2">
      <c r="A32" s="15" t="s">
        <v>268</v>
      </c>
      <c r="B32" s="419" t="s">
        <v>555</v>
      </c>
      <c r="C32" s="303">
        <v>8000000</v>
      </c>
    </row>
    <row r="33" spans="1:3" s="418" customFormat="1" ht="12" customHeight="1" x14ac:dyDescent="0.2">
      <c r="A33" s="14" t="s">
        <v>269</v>
      </c>
      <c r="B33" s="420" t="s">
        <v>556</v>
      </c>
      <c r="C33" s="302">
        <v>100000</v>
      </c>
    </row>
    <row r="34" spans="1:3" s="418" customFormat="1" ht="12" customHeight="1" x14ac:dyDescent="0.2">
      <c r="A34" s="14" t="s">
        <v>270</v>
      </c>
      <c r="B34" s="420" t="s">
        <v>557</v>
      </c>
      <c r="C34" s="302">
        <v>28000000</v>
      </c>
    </row>
    <row r="35" spans="1:3" s="418" customFormat="1" ht="12" customHeight="1" x14ac:dyDescent="0.2">
      <c r="A35" s="14" t="s">
        <v>271</v>
      </c>
      <c r="B35" s="420" t="s">
        <v>558</v>
      </c>
      <c r="C35" s="302"/>
    </row>
    <row r="36" spans="1:3" s="418" customFormat="1" ht="12" customHeight="1" x14ac:dyDescent="0.2">
      <c r="A36" s="14" t="s">
        <v>552</v>
      </c>
      <c r="B36" s="420" t="s">
        <v>272</v>
      </c>
      <c r="C36" s="302">
        <v>4000000</v>
      </c>
    </row>
    <row r="37" spans="1:3" s="418" customFormat="1" ht="12" customHeight="1" x14ac:dyDescent="0.2">
      <c r="A37" s="14" t="s">
        <v>553</v>
      </c>
      <c r="B37" s="420" t="s">
        <v>681</v>
      </c>
      <c r="C37" s="302"/>
    </row>
    <row r="38" spans="1:3" s="418" customFormat="1" ht="12" customHeight="1" thickBot="1" x14ac:dyDescent="0.25">
      <c r="A38" s="16" t="s">
        <v>554</v>
      </c>
      <c r="B38" s="518" t="s">
        <v>274</v>
      </c>
      <c r="C38" s="304"/>
    </row>
    <row r="39" spans="1:3" s="418" customFormat="1" ht="12" customHeight="1" thickBot="1" x14ac:dyDescent="0.25">
      <c r="A39" s="20" t="s">
        <v>22</v>
      </c>
      <c r="B39" s="21" t="s">
        <v>434</v>
      </c>
      <c r="C39" s="300">
        <f>SUM(C40:C50)</f>
        <v>19719000</v>
      </c>
    </row>
    <row r="40" spans="1:3" s="418" customFormat="1" ht="12" customHeight="1" x14ac:dyDescent="0.2">
      <c r="A40" s="15" t="s">
        <v>91</v>
      </c>
      <c r="B40" s="419" t="s">
        <v>277</v>
      </c>
      <c r="C40" s="303"/>
    </row>
    <row r="41" spans="1:3" s="418" customFormat="1" ht="12" customHeight="1" x14ac:dyDescent="0.2">
      <c r="A41" s="14" t="s">
        <v>92</v>
      </c>
      <c r="B41" s="420" t="s">
        <v>278</v>
      </c>
      <c r="C41" s="302">
        <v>9898000</v>
      </c>
    </row>
    <row r="42" spans="1:3" s="418" customFormat="1" ht="12" customHeight="1" x14ac:dyDescent="0.2">
      <c r="A42" s="14" t="s">
        <v>93</v>
      </c>
      <c r="B42" s="420" t="s">
        <v>279</v>
      </c>
      <c r="C42" s="302"/>
    </row>
    <row r="43" spans="1:3" s="418" customFormat="1" ht="12" customHeight="1" x14ac:dyDescent="0.2">
      <c r="A43" s="14" t="s">
        <v>175</v>
      </c>
      <c r="B43" s="420" t="s">
        <v>280</v>
      </c>
      <c r="C43" s="302"/>
    </row>
    <row r="44" spans="1:3" s="418" customFormat="1" ht="12" customHeight="1" x14ac:dyDescent="0.2">
      <c r="A44" s="14" t="s">
        <v>176</v>
      </c>
      <c r="B44" s="420" t="s">
        <v>281</v>
      </c>
      <c r="C44" s="302">
        <v>6412000</v>
      </c>
    </row>
    <row r="45" spans="1:3" s="418" customFormat="1" ht="12" customHeight="1" x14ac:dyDescent="0.2">
      <c r="A45" s="14" t="s">
        <v>177</v>
      </c>
      <c r="B45" s="420" t="s">
        <v>282</v>
      </c>
      <c r="C45" s="302">
        <v>3409000</v>
      </c>
    </row>
    <row r="46" spans="1:3" s="418" customFormat="1" ht="12" customHeight="1" x14ac:dyDescent="0.2">
      <c r="A46" s="14" t="s">
        <v>178</v>
      </c>
      <c r="B46" s="420" t="s">
        <v>283</v>
      </c>
      <c r="C46" s="302"/>
    </row>
    <row r="47" spans="1:3" s="418" customFormat="1" ht="12" customHeight="1" x14ac:dyDescent="0.2">
      <c r="A47" s="14" t="s">
        <v>179</v>
      </c>
      <c r="B47" s="420" t="s">
        <v>559</v>
      </c>
      <c r="C47" s="302"/>
    </row>
    <row r="48" spans="1:3" s="418" customFormat="1" ht="12" customHeight="1" x14ac:dyDescent="0.2">
      <c r="A48" s="14" t="s">
        <v>275</v>
      </c>
      <c r="B48" s="420" t="s">
        <v>285</v>
      </c>
      <c r="C48" s="305"/>
    </row>
    <row r="49" spans="1:3" s="418" customFormat="1" ht="12" customHeight="1" x14ac:dyDescent="0.2">
      <c r="A49" s="16" t="s">
        <v>276</v>
      </c>
      <c r="B49" s="421" t="s">
        <v>436</v>
      </c>
      <c r="C49" s="406"/>
    </row>
    <row r="50" spans="1:3" s="418" customFormat="1" ht="12" customHeight="1" thickBot="1" x14ac:dyDescent="0.25">
      <c r="A50" s="16" t="s">
        <v>435</v>
      </c>
      <c r="B50" s="297" t="s">
        <v>286</v>
      </c>
      <c r="C50" s="406"/>
    </row>
    <row r="51" spans="1:3" s="418" customFormat="1" ht="12" customHeight="1" thickBot="1" x14ac:dyDescent="0.25">
      <c r="A51" s="20" t="s">
        <v>23</v>
      </c>
      <c r="B51" s="21" t="s">
        <v>287</v>
      </c>
      <c r="C51" s="300">
        <f>SUM(C52:C56)</f>
        <v>0</v>
      </c>
    </row>
    <row r="52" spans="1:3" s="418" customFormat="1" ht="12" customHeight="1" x14ac:dyDescent="0.2">
      <c r="A52" s="15" t="s">
        <v>94</v>
      </c>
      <c r="B52" s="419" t="s">
        <v>291</v>
      </c>
      <c r="C52" s="463"/>
    </row>
    <row r="53" spans="1:3" s="418" customFormat="1" ht="12" customHeight="1" x14ac:dyDescent="0.2">
      <c r="A53" s="14" t="s">
        <v>95</v>
      </c>
      <c r="B53" s="420" t="s">
        <v>292</v>
      </c>
      <c r="C53" s="305"/>
    </row>
    <row r="54" spans="1:3" s="418" customFormat="1" ht="12" customHeight="1" x14ac:dyDescent="0.2">
      <c r="A54" s="14" t="s">
        <v>288</v>
      </c>
      <c r="B54" s="420" t="s">
        <v>293</v>
      </c>
      <c r="C54" s="305"/>
    </row>
    <row r="55" spans="1:3" s="418" customFormat="1" ht="12" customHeight="1" x14ac:dyDescent="0.2">
      <c r="A55" s="14" t="s">
        <v>289</v>
      </c>
      <c r="B55" s="420" t="s">
        <v>294</v>
      </c>
      <c r="C55" s="305"/>
    </row>
    <row r="56" spans="1:3" s="418" customFormat="1" ht="12" customHeight="1" thickBot="1" x14ac:dyDescent="0.25">
      <c r="A56" s="16" t="s">
        <v>290</v>
      </c>
      <c r="B56" s="297" t="s">
        <v>295</v>
      </c>
      <c r="C56" s="406"/>
    </row>
    <row r="57" spans="1:3" s="418" customFormat="1" ht="12" customHeight="1" thickBot="1" x14ac:dyDescent="0.25">
      <c r="A57" s="20" t="s">
        <v>180</v>
      </c>
      <c r="B57" s="21" t="s">
        <v>296</v>
      </c>
      <c r="C57" s="300">
        <f>SUM(C58:C60)</f>
        <v>0</v>
      </c>
    </row>
    <row r="58" spans="1:3" s="418" customFormat="1" ht="12" customHeight="1" x14ac:dyDescent="0.2">
      <c r="A58" s="15" t="s">
        <v>96</v>
      </c>
      <c r="B58" s="419" t="s">
        <v>297</v>
      </c>
      <c r="C58" s="303"/>
    </row>
    <row r="59" spans="1:3" s="418" customFormat="1" ht="12" customHeight="1" x14ac:dyDescent="0.2">
      <c r="A59" s="14" t="s">
        <v>97</v>
      </c>
      <c r="B59" s="420" t="s">
        <v>426</v>
      </c>
      <c r="C59" s="302"/>
    </row>
    <row r="60" spans="1:3" s="418" customFormat="1" ht="12" customHeight="1" x14ac:dyDescent="0.2">
      <c r="A60" s="14" t="s">
        <v>300</v>
      </c>
      <c r="B60" s="420" t="s">
        <v>298</v>
      </c>
      <c r="C60" s="302"/>
    </row>
    <row r="61" spans="1:3" s="418" customFormat="1" ht="12" customHeight="1" thickBot="1" x14ac:dyDescent="0.25">
      <c r="A61" s="16" t="s">
        <v>301</v>
      </c>
      <c r="B61" s="297" t="s">
        <v>299</v>
      </c>
      <c r="C61" s="304"/>
    </row>
    <row r="62" spans="1:3" s="418" customFormat="1" ht="12" customHeight="1" thickBot="1" x14ac:dyDescent="0.25">
      <c r="A62" s="20" t="s">
        <v>25</v>
      </c>
      <c r="B62" s="295" t="s">
        <v>302</v>
      </c>
      <c r="C62" s="300">
        <f>SUM(C63:C65)</f>
        <v>0</v>
      </c>
    </row>
    <row r="63" spans="1:3" s="418" customFormat="1" ht="12" customHeight="1" x14ac:dyDescent="0.2">
      <c r="A63" s="15" t="s">
        <v>181</v>
      </c>
      <c r="B63" s="419" t="s">
        <v>304</v>
      </c>
      <c r="C63" s="305"/>
    </row>
    <row r="64" spans="1:3" s="418" customFormat="1" ht="12" customHeight="1" x14ac:dyDescent="0.2">
      <c r="A64" s="14" t="s">
        <v>182</v>
      </c>
      <c r="B64" s="420" t="s">
        <v>427</v>
      </c>
      <c r="C64" s="305"/>
    </row>
    <row r="65" spans="1:3" s="418" customFormat="1" ht="12" customHeight="1" x14ac:dyDescent="0.2">
      <c r="A65" s="14" t="s">
        <v>231</v>
      </c>
      <c r="B65" s="420" t="s">
        <v>305</v>
      </c>
      <c r="C65" s="305"/>
    </row>
    <row r="66" spans="1:3" s="418" customFormat="1" ht="12" customHeight="1" thickBot="1" x14ac:dyDescent="0.25">
      <c r="A66" s="16" t="s">
        <v>303</v>
      </c>
      <c r="B66" s="297" t="s">
        <v>306</v>
      </c>
      <c r="C66" s="305"/>
    </row>
    <row r="67" spans="1:3" s="418" customFormat="1" ht="12" customHeight="1" thickBot="1" x14ac:dyDescent="0.25">
      <c r="A67" s="491" t="s">
        <v>476</v>
      </c>
      <c r="B67" s="21" t="s">
        <v>307</v>
      </c>
      <c r="C67" s="306">
        <f>+C10+C17+C24+C31+C39+C51+C57+C62</f>
        <v>1211361000</v>
      </c>
    </row>
    <row r="68" spans="1:3" s="418" customFormat="1" ht="12" customHeight="1" thickBot="1" x14ac:dyDescent="0.25">
      <c r="A68" s="466" t="s">
        <v>308</v>
      </c>
      <c r="B68" s="295" t="s">
        <v>309</v>
      </c>
      <c r="C68" s="300">
        <f>SUM(C69:C71)</f>
        <v>0</v>
      </c>
    </row>
    <row r="69" spans="1:3" s="418" customFormat="1" ht="12" customHeight="1" x14ac:dyDescent="0.2">
      <c r="A69" s="15" t="s">
        <v>337</v>
      </c>
      <c r="B69" s="419" t="s">
        <v>310</v>
      </c>
      <c r="C69" s="305"/>
    </row>
    <row r="70" spans="1:3" s="418" customFormat="1" ht="12" customHeight="1" x14ac:dyDescent="0.2">
      <c r="A70" s="14" t="s">
        <v>346</v>
      </c>
      <c r="B70" s="420" t="s">
        <v>311</v>
      </c>
      <c r="C70" s="305"/>
    </row>
    <row r="71" spans="1:3" s="418" customFormat="1" ht="12" customHeight="1" thickBot="1" x14ac:dyDescent="0.25">
      <c r="A71" s="16" t="s">
        <v>347</v>
      </c>
      <c r="B71" s="485" t="s">
        <v>570</v>
      </c>
      <c r="C71" s="305"/>
    </row>
    <row r="72" spans="1:3" s="418" customFormat="1" ht="12" customHeight="1" thickBot="1" x14ac:dyDescent="0.25">
      <c r="A72" s="466" t="s">
        <v>313</v>
      </c>
      <c r="B72" s="295" t="s">
        <v>314</v>
      </c>
      <c r="C72" s="300">
        <f>SUM(C73:C76)</f>
        <v>0</v>
      </c>
    </row>
    <row r="73" spans="1:3" s="418" customFormat="1" ht="12" customHeight="1" x14ac:dyDescent="0.2">
      <c r="A73" s="15" t="s">
        <v>149</v>
      </c>
      <c r="B73" s="419" t="s">
        <v>315</v>
      </c>
      <c r="C73" s="305"/>
    </row>
    <row r="74" spans="1:3" s="418" customFormat="1" ht="12" customHeight="1" x14ac:dyDescent="0.2">
      <c r="A74" s="14" t="s">
        <v>150</v>
      </c>
      <c r="B74" s="420" t="s">
        <v>571</v>
      </c>
      <c r="C74" s="305"/>
    </row>
    <row r="75" spans="1:3" s="418" customFormat="1" ht="12" customHeight="1" thickBot="1" x14ac:dyDescent="0.25">
      <c r="A75" s="16" t="s">
        <v>338</v>
      </c>
      <c r="B75" s="421" t="s">
        <v>316</v>
      </c>
      <c r="C75" s="406"/>
    </row>
    <row r="76" spans="1:3" s="418" customFormat="1" ht="12" customHeight="1" thickBot="1" x14ac:dyDescent="0.25">
      <c r="A76" s="578" t="s">
        <v>339</v>
      </c>
      <c r="B76" s="579" t="s">
        <v>572</v>
      </c>
      <c r="C76" s="580"/>
    </row>
    <row r="77" spans="1:3" s="418" customFormat="1" ht="12" customHeight="1" thickBot="1" x14ac:dyDescent="0.25">
      <c r="A77" s="466" t="s">
        <v>317</v>
      </c>
      <c r="B77" s="295" t="s">
        <v>318</v>
      </c>
      <c r="C77" s="300">
        <f>SUM(C78:C79)</f>
        <v>280695000</v>
      </c>
    </row>
    <row r="78" spans="1:3" s="418" customFormat="1" ht="12" customHeight="1" thickBot="1" x14ac:dyDescent="0.25">
      <c r="A78" s="13" t="s">
        <v>340</v>
      </c>
      <c r="B78" s="577" t="s">
        <v>319</v>
      </c>
      <c r="C78" s="406"/>
    </row>
    <row r="79" spans="1:3" s="418" customFormat="1" ht="12" customHeight="1" thickBot="1" x14ac:dyDescent="0.25">
      <c r="A79" s="578" t="s">
        <v>341</v>
      </c>
      <c r="B79" s="579" t="s">
        <v>320</v>
      </c>
      <c r="C79" s="580">
        <v>280695000</v>
      </c>
    </row>
    <row r="80" spans="1:3" s="418" customFormat="1" ht="12" customHeight="1" thickBot="1" x14ac:dyDescent="0.25">
      <c r="A80" s="466" t="s">
        <v>321</v>
      </c>
      <c r="B80" s="295" t="s">
        <v>322</v>
      </c>
      <c r="C80" s="300">
        <f>SUM(C81:C83)</f>
        <v>0</v>
      </c>
    </row>
    <row r="81" spans="1:3" s="418" customFormat="1" ht="12" customHeight="1" x14ac:dyDescent="0.2">
      <c r="A81" s="15" t="s">
        <v>342</v>
      </c>
      <c r="B81" s="419" t="s">
        <v>323</v>
      </c>
      <c r="C81" s="305"/>
    </row>
    <row r="82" spans="1:3" s="418" customFormat="1" ht="12" customHeight="1" x14ac:dyDescent="0.2">
      <c r="A82" s="14" t="s">
        <v>343</v>
      </c>
      <c r="B82" s="420" t="s">
        <v>324</v>
      </c>
      <c r="C82" s="305"/>
    </row>
    <row r="83" spans="1:3" s="418" customFormat="1" ht="12" customHeight="1" thickBot="1" x14ac:dyDescent="0.25">
      <c r="A83" s="18" t="s">
        <v>344</v>
      </c>
      <c r="B83" s="581" t="s">
        <v>573</v>
      </c>
      <c r="C83" s="582"/>
    </row>
    <row r="84" spans="1:3" s="418" customFormat="1" ht="12" customHeight="1" thickBot="1" x14ac:dyDescent="0.25">
      <c r="A84" s="466" t="s">
        <v>325</v>
      </c>
      <c r="B84" s="295" t="s">
        <v>345</v>
      </c>
      <c r="C84" s="300">
        <f>SUM(C85:C88)</f>
        <v>0</v>
      </c>
    </row>
    <row r="85" spans="1:3" s="418" customFormat="1" ht="12" customHeight="1" x14ac:dyDescent="0.2">
      <c r="A85" s="423" t="s">
        <v>326</v>
      </c>
      <c r="B85" s="419" t="s">
        <v>327</v>
      </c>
      <c r="C85" s="305"/>
    </row>
    <row r="86" spans="1:3" s="418" customFormat="1" ht="12" customHeight="1" x14ac:dyDescent="0.2">
      <c r="A86" s="424" t="s">
        <v>328</v>
      </c>
      <c r="B86" s="420" t="s">
        <v>329</v>
      </c>
      <c r="C86" s="305"/>
    </row>
    <row r="87" spans="1:3" s="418" customFormat="1" ht="12" customHeight="1" x14ac:dyDescent="0.2">
      <c r="A87" s="424" t="s">
        <v>330</v>
      </c>
      <c r="B87" s="420" t="s">
        <v>331</v>
      </c>
      <c r="C87" s="305"/>
    </row>
    <row r="88" spans="1:3" s="418" customFormat="1" ht="12" customHeight="1" thickBot="1" x14ac:dyDescent="0.25">
      <c r="A88" s="425" t="s">
        <v>332</v>
      </c>
      <c r="B88" s="297" t="s">
        <v>333</v>
      </c>
      <c r="C88" s="305"/>
    </row>
    <row r="89" spans="1:3" s="418" customFormat="1" ht="12" customHeight="1" thickBot="1" x14ac:dyDescent="0.25">
      <c r="A89" s="466" t="s">
        <v>334</v>
      </c>
      <c r="B89" s="295" t="s">
        <v>475</v>
      </c>
      <c r="C89" s="464"/>
    </row>
    <row r="90" spans="1:3" s="418" customFormat="1" ht="13.5" customHeight="1" thickBot="1" x14ac:dyDescent="0.25">
      <c r="A90" s="466" t="s">
        <v>336</v>
      </c>
      <c r="B90" s="295" t="s">
        <v>335</v>
      </c>
      <c r="C90" s="464"/>
    </row>
    <row r="91" spans="1:3" s="418" customFormat="1" ht="15.75" customHeight="1" thickBot="1" x14ac:dyDescent="0.25">
      <c r="A91" s="466" t="s">
        <v>348</v>
      </c>
      <c r="B91" s="426" t="s">
        <v>478</v>
      </c>
      <c r="C91" s="306">
        <f>+C68+C72+C77+C80+C84+C90+C89</f>
        <v>280695000</v>
      </c>
    </row>
    <row r="92" spans="1:3" s="418" customFormat="1" ht="16.5" customHeight="1" thickBot="1" x14ac:dyDescent="0.25">
      <c r="A92" s="467" t="s">
        <v>477</v>
      </c>
      <c r="B92" s="427" t="s">
        <v>479</v>
      </c>
      <c r="C92" s="306">
        <f>+C67+C91</f>
        <v>1492056000</v>
      </c>
    </row>
    <row r="93" spans="1:3" s="418" customFormat="1" ht="11.1" customHeight="1" x14ac:dyDescent="0.2">
      <c r="A93" s="5"/>
      <c r="B93" s="6"/>
      <c r="C93" s="307"/>
    </row>
    <row r="94" spans="1:3" ht="16.5" customHeight="1" x14ac:dyDescent="0.25">
      <c r="A94" s="727" t="s">
        <v>47</v>
      </c>
      <c r="B94" s="727"/>
      <c r="C94" s="727"/>
    </row>
    <row r="95" spans="1:3" s="428" customFormat="1" ht="16.5" customHeight="1" thickBot="1" x14ac:dyDescent="0.3">
      <c r="A95" s="724" t="s">
        <v>153</v>
      </c>
      <c r="B95" s="724"/>
      <c r="C95" s="590" t="str">
        <f>C7</f>
        <v>Forintban!</v>
      </c>
    </row>
    <row r="96" spans="1:3" ht="38.1" customHeight="1" thickBot="1" x14ac:dyDescent="0.3">
      <c r="A96" s="570" t="s">
        <v>69</v>
      </c>
      <c r="B96" s="571" t="s">
        <v>48</v>
      </c>
      <c r="C96" s="572" t="str">
        <f>+C8</f>
        <v>2019. évi előirányzat</v>
      </c>
    </row>
    <row r="97" spans="1:3" s="417" customFormat="1" ht="12" customHeight="1" thickBot="1" x14ac:dyDescent="0.25">
      <c r="A97" s="570"/>
      <c r="B97" s="571" t="s">
        <v>493</v>
      </c>
      <c r="C97" s="572" t="s">
        <v>494</v>
      </c>
    </row>
    <row r="98" spans="1:3" ht="12" customHeight="1" thickBot="1" x14ac:dyDescent="0.3">
      <c r="A98" s="22" t="s">
        <v>18</v>
      </c>
      <c r="B98" s="28" t="s">
        <v>437</v>
      </c>
      <c r="C98" s="299">
        <f>C99+C100+C101+C102+C103+C116</f>
        <v>547957000</v>
      </c>
    </row>
    <row r="99" spans="1:3" ht="12" customHeight="1" x14ac:dyDescent="0.25">
      <c r="A99" s="17" t="s">
        <v>98</v>
      </c>
      <c r="B99" s="10" t="s">
        <v>49</v>
      </c>
      <c r="C99" s="301">
        <v>191913000</v>
      </c>
    </row>
    <row r="100" spans="1:3" ht="12" customHeight="1" x14ac:dyDescent="0.25">
      <c r="A100" s="14" t="s">
        <v>99</v>
      </c>
      <c r="B100" s="8" t="s">
        <v>183</v>
      </c>
      <c r="C100" s="302">
        <v>38903000</v>
      </c>
    </row>
    <row r="101" spans="1:3" ht="12" customHeight="1" x14ac:dyDescent="0.25">
      <c r="A101" s="14" t="s">
        <v>100</v>
      </c>
      <c r="B101" s="8" t="s">
        <v>140</v>
      </c>
      <c r="C101" s="304">
        <v>225402000</v>
      </c>
    </row>
    <row r="102" spans="1:3" ht="12" customHeight="1" x14ac:dyDescent="0.25">
      <c r="A102" s="14" t="s">
        <v>101</v>
      </c>
      <c r="B102" s="11" t="s">
        <v>184</v>
      </c>
      <c r="C102" s="304">
        <v>5355000</v>
      </c>
    </row>
    <row r="103" spans="1:3" ht="12" customHeight="1" x14ac:dyDescent="0.25">
      <c r="A103" s="14" t="s">
        <v>112</v>
      </c>
      <c r="B103" s="19" t="s">
        <v>185</v>
      </c>
      <c r="C103" s="304">
        <v>86384000</v>
      </c>
    </row>
    <row r="104" spans="1:3" ht="12" customHeight="1" x14ac:dyDescent="0.25">
      <c r="A104" s="14" t="s">
        <v>102</v>
      </c>
      <c r="B104" s="8" t="s">
        <v>442</v>
      </c>
      <c r="C104" s="304"/>
    </row>
    <row r="105" spans="1:3" ht="12" customHeight="1" x14ac:dyDescent="0.25">
      <c r="A105" s="14" t="s">
        <v>103</v>
      </c>
      <c r="B105" s="147" t="s">
        <v>441</v>
      </c>
      <c r="C105" s="304"/>
    </row>
    <row r="106" spans="1:3" ht="12" customHeight="1" x14ac:dyDescent="0.25">
      <c r="A106" s="14" t="s">
        <v>113</v>
      </c>
      <c r="B106" s="147" t="s">
        <v>440</v>
      </c>
      <c r="C106" s="304"/>
    </row>
    <row r="107" spans="1:3" ht="12" customHeight="1" x14ac:dyDescent="0.25">
      <c r="A107" s="14" t="s">
        <v>114</v>
      </c>
      <c r="B107" s="145" t="s">
        <v>351</v>
      </c>
      <c r="C107" s="304"/>
    </row>
    <row r="108" spans="1:3" ht="12" customHeight="1" x14ac:dyDescent="0.25">
      <c r="A108" s="14" t="s">
        <v>115</v>
      </c>
      <c r="B108" s="146" t="s">
        <v>352</v>
      </c>
      <c r="C108" s="304"/>
    </row>
    <row r="109" spans="1:3" ht="12" customHeight="1" x14ac:dyDescent="0.25">
      <c r="A109" s="14" t="s">
        <v>116</v>
      </c>
      <c r="B109" s="146" t="s">
        <v>353</v>
      </c>
      <c r="C109" s="304"/>
    </row>
    <row r="110" spans="1:3" ht="12" customHeight="1" x14ac:dyDescent="0.25">
      <c r="A110" s="14" t="s">
        <v>118</v>
      </c>
      <c r="B110" s="145" t="s">
        <v>354</v>
      </c>
      <c r="C110" s="304">
        <v>83384000</v>
      </c>
    </row>
    <row r="111" spans="1:3" ht="12" customHeight="1" x14ac:dyDescent="0.25">
      <c r="A111" s="14" t="s">
        <v>186</v>
      </c>
      <c r="B111" s="145" t="s">
        <v>355</v>
      </c>
      <c r="C111" s="304"/>
    </row>
    <row r="112" spans="1:3" ht="12" customHeight="1" x14ac:dyDescent="0.25">
      <c r="A112" s="14" t="s">
        <v>349</v>
      </c>
      <c r="B112" s="146" t="s">
        <v>356</v>
      </c>
      <c r="C112" s="304"/>
    </row>
    <row r="113" spans="1:3" ht="12" customHeight="1" x14ac:dyDescent="0.25">
      <c r="A113" s="13" t="s">
        <v>350</v>
      </c>
      <c r="B113" s="147" t="s">
        <v>357</v>
      </c>
      <c r="C113" s="304"/>
    </row>
    <row r="114" spans="1:3" ht="12" customHeight="1" x14ac:dyDescent="0.25">
      <c r="A114" s="14" t="s">
        <v>438</v>
      </c>
      <c r="B114" s="147" t="s">
        <v>358</v>
      </c>
      <c r="C114" s="304"/>
    </row>
    <row r="115" spans="1:3" ht="12" customHeight="1" x14ac:dyDescent="0.25">
      <c r="A115" s="16" t="s">
        <v>439</v>
      </c>
      <c r="B115" s="147" t="s">
        <v>359</v>
      </c>
      <c r="C115" s="304"/>
    </row>
    <row r="116" spans="1:3" ht="12" customHeight="1" x14ac:dyDescent="0.25">
      <c r="A116" s="14" t="s">
        <v>443</v>
      </c>
      <c r="B116" s="11" t="s">
        <v>50</v>
      </c>
      <c r="C116" s="302"/>
    </row>
    <row r="117" spans="1:3" ht="12" customHeight="1" x14ac:dyDescent="0.25">
      <c r="A117" s="14" t="s">
        <v>444</v>
      </c>
      <c r="B117" s="8" t="s">
        <v>446</v>
      </c>
      <c r="C117" s="302"/>
    </row>
    <row r="118" spans="1:3" ht="12" customHeight="1" thickBot="1" x14ac:dyDescent="0.3">
      <c r="A118" s="18" t="s">
        <v>445</v>
      </c>
      <c r="B118" s="489" t="s">
        <v>447</v>
      </c>
      <c r="C118" s="308"/>
    </row>
    <row r="119" spans="1:3" ht="12" customHeight="1" thickBot="1" x14ac:dyDescent="0.3">
      <c r="A119" s="486" t="s">
        <v>19</v>
      </c>
      <c r="B119" s="487" t="s">
        <v>360</v>
      </c>
      <c r="C119" s="488">
        <f>+C120+C122+C124</f>
        <v>944099000</v>
      </c>
    </row>
    <row r="120" spans="1:3" ht="12" customHeight="1" x14ac:dyDescent="0.25">
      <c r="A120" s="15" t="s">
        <v>104</v>
      </c>
      <c r="B120" s="8" t="s">
        <v>230</v>
      </c>
      <c r="C120" s="303">
        <v>750439000</v>
      </c>
    </row>
    <row r="121" spans="1:3" ht="12" customHeight="1" x14ac:dyDescent="0.25">
      <c r="A121" s="15" t="s">
        <v>105</v>
      </c>
      <c r="B121" s="12" t="s">
        <v>364</v>
      </c>
      <c r="C121" s="303">
        <v>730414000</v>
      </c>
    </row>
    <row r="122" spans="1:3" ht="12" customHeight="1" x14ac:dyDescent="0.25">
      <c r="A122" s="15" t="s">
        <v>106</v>
      </c>
      <c r="B122" s="12" t="s">
        <v>187</v>
      </c>
      <c r="C122" s="302">
        <v>193660000</v>
      </c>
    </row>
    <row r="123" spans="1:3" ht="12" customHeight="1" x14ac:dyDescent="0.25">
      <c r="A123" s="15" t="s">
        <v>107</v>
      </c>
      <c r="B123" s="12" t="s">
        <v>365</v>
      </c>
      <c r="C123" s="267">
        <v>193660000</v>
      </c>
    </row>
    <row r="124" spans="1:3" ht="12" customHeight="1" x14ac:dyDescent="0.25">
      <c r="A124" s="15" t="s">
        <v>108</v>
      </c>
      <c r="B124" s="297" t="s">
        <v>575</v>
      </c>
      <c r="C124" s="267"/>
    </row>
    <row r="125" spans="1:3" ht="12" customHeight="1" x14ac:dyDescent="0.25">
      <c r="A125" s="15" t="s">
        <v>117</v>
      </c>
      <c r="B125" s="296" t="s">
        <v>428</v>
      </c>
      <c r="C125" s="267"/>
    </row>
    <row r="126" spans="1:3" ht="12" customHeight="1" x14ac:dyDescent="0.25">
      <c r="A126" s="15" t="s">
        <v>119</v>
      </c>
      <c r="B126" s="415" t="s">
        <v>370</v>
      </c>
      <c r="C126" s="267"/>
    </row>
    <row r="127" spans="1:3" x14ac:dyDescent="0.25">
      <c r="A127" s="15" t="s">
        <v>188</v>
      </c>
      <c r="B127" s="146" t="s">
        <v>353</v>
      </c>
      <c r="C127" s="267"/>
    </row>
    <row r="128" spans="1:3" ht="12" customHeight="1" x14ac:dyDescent="0.25">
      <c r="A128" s="15" t="s">
        <v>189</v>
      </c>
      <c r="B128" s="146" t="s">
        <v>369</v>
      </c>
      <c r="C128" s="267"/>
    </row>
    <row r="129" spans="1:3" ht="12" customHeight="1" x14ac:dyDescent="0.25">
      <c r="A129" s="15" t="s">
        <v>190</v>
      </c>
      <c r="B129" s="146" t="s">
        <v>368</v>
      </c>
      <c r="C129" s="267"/>
    </row>
    <row r="130" spans="1:3" ht="12" customHeight="1" x14ac:dyDescent="0.25">
      <c r="A130" s="15" t="s">
        <v>361</v>
      </c>
      <c r="B130" s="146" t="s">
        <v>356</v>
      </c>
      <c r="C130" s="267"/>
    </row>
    <row r="131" spans="1:3" ht="12" customHeight="1" x14ac:dyDescent="0.25">
      <c r="A131" s="15" t="s">
        <v>362</v>
      </c>
      <c r="B131" s="146" t="s">
        <v>367</v>
      </c>
      <c r="C131" s="267"/>
    </row>
    <row r="132" spans="1:3" ht="16.5" thickBot="1" x14ac:dyDescent="0.3">
      <c r="A132" s="13" t="s">
        <v>363</v>
      </c>
      <c r="B132" s="146" t="s">
        <v>366</v>
      </c>
      <c r="C132" s="269"/>
    </row>
    <row r="133" spans="1:3" ht="12" customHeight="1" thickBot="1" x14ac:dyDescent="0.3">
      <c r="A133" s="20" t="s">
        <v>20</v>
      </c>
      <c r="B133" s="127" t="s">
        <v>448</v>
      </c>
      <c r="C133" s="300">
        <f>+C98+C119</f>
        <v>1492056000</v>
      </c>
    </row>
    <row r="134" spans="1:3" ht="12" customHeight="1" thickBot="1" x14ac:dyDescent="0.3">
      <c r="A134" s="20" t="s">
        <v>21</v>
      </c>
      <c r="B134" s="127" t="s">
        <v>449</v>
      </c>
      <c r="C134" s="300">
        <f>+C135+C136+C137</f>
        <v>0</v>
      </c>
    </row>
    <row r="135" spans="1:3" ht="12" customHeight="1" x14ac:dyDescent="0.25">
      <c r="A135" s="15" t="s">
        <v>268</v>
      </c>
      <c r="B135" s="12" t="s">
        <v>456</v>
      </c>
      <c r="C135" s="267"/>
    </row>
    <row r="136" spans="1:3" ht="12" customHeight="1" x14ac:dyDescent="0.25">
      <c r="A136" s="15" t="s">
        <v>269</v>
      </c>
      <c r="B136" s="12" t="s">
        <v>457</v>
      </c>
      <c r="C136" s="267"/>
    </row>
    <row r="137" spans="1:3" ht="12" customHeight="1" thickBot="1" x14ac:dyDescent="0.3">
      <c r="A137" s="13" t="s">
        <v>270</v>
      </c>
      <c r="B137" s="12" t="s">
        <v>458</v>
      </c>
      <c r="C137" s="267"/>
    </row>
    <row r="138" spans="1:3" ht="12" customHeight="1" thickBot="1" x14ac:dyDescent="0.3">
      <c r="A138" s="20" t="s">
        <v>22</v>
      </c>
      <c r="B138" s="127" t="s">
        <v>450</v>
      </c>
      <c r="C138" s="300">
        <f>SUM(C139:C144)</f>
        <v>0</v>
      </c>
    </row>
    <row r="139" spans="1:3" ht="12" customHeight="1" x14ac:dyDescent="0.25">
      <c r="A139" s="15" t="s">
        <v>91</v>
      </c>
      <c r="B139" s="9" t="s">
        <v>459</v>
      </c>
      <c r="C139" s="267"/>
    </row>
    <row r="140" spans="1:3" ht="12" customHeight="1" x14ac:dyDescent="0.25">
      <c r="A140" s="15" t="s">
        <v>92</v>
      </c>
      <c r="B140" s="9" t="s">
        <v>451</v>
      </c>
      <c r="C140" s="267"/>
    </row>
    <row r="141" spans="1:3" ht="12" customHeight="1" x14ac:dyDescent="0.25">
      <c r="A141" s="15" t="s">
        <v>93</v>
      </c>
      <c r="B141" s="9" t="s">
        <v>452</v>
      </c>
      <c r="C141" s="267"/>
    </row>
    <row r="142" spans="1:3" ht="12" customHeight="1" x14ac:dyDescent="0.25">
      <c r="A142" s="15" t="s">
        <v>175</v>
      </c>
      <c r="B142" s="9" t="s">
        <v>453</v>
      </c>
      <c r="C142" s="267"/>
    </row>
    <row r="143" spans="1:3" ht="12" customHeight="1" thickBot="1" x14ac:dyDescent="0.3">
      <c r="A143" s="13" t="s">
        <v>176</v>
      </c>
      <c r="B143" s="7" t="s">
        <v>454</v>
      </c>
      <c r="C143" s="269"/>
    </row>
    <row r="144" spans="1:3" ht="12" customHeight="1" thickBot="1" x14ac:dyDescent="0.3">
      <c r="A144" s="578" t="s">
        <v>177</v>
      </c>
      <c r="B144" s="583" t="s">
        <v>455</v>
      </c>
      <c r="C144" s="584"/>
    </row>
    <row r="145" spans="1:9" ht="12" customHeight="1" thickBot="1" x14ac:dyDescent="0.3">
      <c r="A145" s="20" t="s">
        <v>23</v>
      </c>
      <c r="B145" s="127" t="s">
        <v>463</v>
      </c>
      <c r="C145" s="306">
        <f>+C146+C147+C148+C149</f>
        <v>0</v>
      </c>
    </row>
    <row r="146" spans="1:9" ht="12" customHeight="1" x14ac:dyDescent="0.25">
      <c r="A146" s="15" t="s">
        <v>94</v>
      </c>
      <c r="B146" s="9" t="s">
        <v>371</v>
      </c>
      <c r="C146" s="267"/>
    </row>
    <row r="147" spans="1:9" ht="12" customHeight="1" x14ac:dyDescent="0.25">
      <c r="A147" s="15" t="s">
        <v>95</v>
      </c>
      <c r="B147" s="9" t="s">
        <v>372</v>
      </c>
      <c r="C147" s="267"/>
    </row>
    <row r="148" spans="1:9" ht="12" customHeight="1" thickBot="1" x14ac:dyDescent="0.3">
      <c r="A148" s="13" t="s">
        <v>288</v>
      </c>
      <c r="B148" s="7" t="s">
        <v>464</v>
      </c>
      <c r="C148" s="269"/>
    </row>
    <row r="149" spans="1:9" ht="12" customHeight="1" thickBot="1" x14ac:dyDescent="0.3">
      <c r="A149" s="578" t="s">
        <v>289</v>
      </c>
      <c r="B149" s="583" t="s">
        <v>390</v>
      </c>
      <c r="C149" s="584"/>
    </row>
    <row r="150" spans="1:9" ht="12" customHeight="1" thickBot="1" x14ac:dyDescent="0.3">
      <c r="A150" s="20" t="s">
        <v>24</v>
      </c>
      <c r="B150" s="127" t="s">
        <v>465</v>
      </c>
      <c r="C150" s="309">
        <f>SUM(C151:C155)</f>
        <v>0</v>
      </c>
    </row>
    <row r="151" spans="1:9" ht="12" customHeight="1" x14ac:dyDescent="0.25">
      <c r="A151" s="15" t="s">
        <v>96</v>
      </c>
      <c r="B151" s="9" t="s">
        <v>460</v>
      </c>
      <c r="C151" s="267"/>
    </row>
    <row r="152" spans="1:9" ht="12" customHeight="1" x14ac:dyDescent="0.25">
      <c r="A152" s="15" t="s">
        <v>97</v>
      </c>
      <c r="B152" s="9" t="s">
        <v>467</v>
      </c>
      <c r="C152" s="267"/>
    </row>
    <row r="153" spans="1:9" ht="12" customHeight="1" x14ac:dyDescent="0.25">
      <c r="A153" s="15" t="s">
        <v>300</v>
      </c>
      <c r="B153" s="9" t="s">
        <v>462</v>
      </c>
      <c r="C153" s="267"/>
    </row>
    <row r="154" spans="1:9" ht="12" customHeight="1" x14ac:dyDescent="0.25">
      <c r="A154" s="15" t="s">
        <v>301</v>
      </c>
      <c r="B154" s="9" t="s">
        <v>518</v>
      </c>
      <c r="C154" s="267"/>
    </row>
    <row r="155" spans="1:9" ht="12" customHeight="1" thickBot="1" x14ac:dyDescent="0.3">
      <c r="A155" s="15" t="s">
        <v>466</v>
      </c>
      <c r="B155" s="9" t="s">
        <v>469</v>
      </c>
      <c r="C155" s="267"/>
    </row>
    <row r="156" spans="1:9" ht="12" customHeight="1" thickBot="1" x14ac:dyDescent="0.3">
      <c r="A156" s="20" t="s">
        <v>25</v>
      </c>
      <c r="B156" s="127" t="s">
        <v>470</v>
      </c>
      <c r="C156" s="490"/>
    </row>
    <row r="157" spans="1:9" ht="12" customHeight="1" thickBot="1" x14ac:dyDescent="0.3">
      <c r="A157" s="20" t="s">
        <v>26</v>
      </c>
      <c r="B157" s="127" t="s">
        <v>471</v>
      </c>
      <c r="C157" s="490"/>
    </row>
    <row r="158" spans="1:9" ht="15.2" customHeight="1" thickBot="1" x14ac:dyDescent="0.3">
      <c r="A158" s="20" t="s">
        <v>27</v>
      </c>
      <c r="B158" s="127" t="s">
        <v>473</v>
      </c>
      <c r="C158" s="585">
        <f>+C134+C138+C145+C150+C156+C157</f>
        <v>0</v>
      </c>
      <c r="F158" s="430"/>
      <c r="G158" s="431"/>
      <c r="H158" s="431"/>
      <c r="I158" s="431"/>
    </row>
    <row r="159" spans="1:9" s="418" customFormat="1" ht="17.25" customHeight="1" thickBot="1" x14ac:dyDescent="0.25">
      <c r="A159" s="298" t="s">
        <v>28</v>
      </c>
      <c r="B159" s="586" t="s">
        <v>472</v>
      </c>
      <c r="C159" s="585">
        <f>+C133+C158</f>
        <v>1492056000</v>
      </c>
    </row>
    <row r="160" spans="1:9" ht="15.95" customHeight="1" x14ac:dyDescent="0.25">
      <c r="A160" s="587"/>
      <c r="B160" s="587"/>
      <c r="C160" s="649">
        <f>C92-C159</f>
        <v>0</v>
      </c>
    </row>
    <row r="161" spans="1:4" x14ac:dyDescent="0.25">
      <c r="A161" s="725" t="s">
        <v>373</v>
      </c>
      <c r="B161" s="725"/>
      <c r="C161" s="725"/>
    </row>
    <row r="162" spans="1:4" ht="15.2" customHeight="1" thickBot="1" x14ac:dyDescent="0.3">
      <c r="A162" s="726" t="s">
        <v>154</v>
      </c>
      <c r="B162" s="726"/>
      <c r="C162" s="591" t="str">
        <f>C95</f>
        <v>Forintban!</v>
      </c>
    </row>
    <row r="163" spans="1:4" ht="13.5" customHeight="1" thickBot="1" x14ac:dyDescent="0.3">
      <c r="A163" s="20">
        <v>1</v>
      </c>
      <c r="B163" s="27" t="s">
        <v>474</v>
      </c>
      <c r="C163" s="300">
        <f>+C67-C133</f>
        <v>-280695000</v>
      </c>
      <c r="D163" s="432"/>
    </row>
    <row r="164" spans="1:4" ht="27.75" customHeight="1" thickBot="1" x14ac:dyDescent="0.3">
      <c r="A164" s="20" t="s">
        <v>19</v>
      </c>
      <c r="B164" s="27" t="s">
        <v>480</v>
      </c>
      <c r="C164" s="300">
        <f>+C91-C158</f>
        <v>280695000</v>
      </c>
    </row>
  </sheetData>
  <sheetProtection sheet="1"/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CONCATENATE("9.9.1. melléklet ",ALAPADATOK!A7," ",ALAPADATOK!B7," ",ALAPADATOK!C7," ",ALAPADATOK!D7," ",ALAPADATOK!E7," ",ALAPADATOK!F7," ",ALAPADATOK!G7," ",ALAPADATOK!H7)</f>
        <v>9.9.1.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CONCATENATE('KV_9.9.sz.mell'!B2)</f>
        <v>#REF!</v>
      </c>
      <c r="C2" s="369" t="s">
        <v>598</v>
      </c>
    </row>
    <row r="3" spans="1:3" s="458" customFormat="1" ht="24.75" thickBot="1" x14ac:dyDescent="0.25">
      <c r="A3" s="452" t="s">
        <v>203</v>
      </c>
      <c r="B3" s="602" t="s">
        <v>417</v>
      </c>
      <c r="C3" s="370" t="s">
        <v>59</v>
      </c>
    </row>
    <row r="4" spans="1:3" s="459" customFormat="1" ht="15.95" customHeight="1" thickBot="1" x14ac:dyDescent="0.3">
      <c r="A4" s="229"/>
      <c r="B4" s="229"/>
      <c r="C4" s="230" t="str">
        <f>'KV_9.9.sz.mell'!C4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CONCATENATE("9.9.2. melléklet ",ALAPADATOK!A7," ",ALAPADATOK!B7," ",ALAPADATOK!C7," ",ALAPADATOK!D7," ",ALAPADATOK!E7," ",ALAPADATOK!F7," ",ALAPADATOK!G7," ",ALAPADATOK!H7)</f>
        <v>9.9.2.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CONCATENATE('KV_9.9.1.sz.mell'!B2)</f>
        <v>#REF!</v>
      </c>
      <c r="C2" s="369" t="s">
        <v>598</v>
      </c>
    </row>
    <row r="3" spans="1:3" s="458" customFormat="1" ht="24.75" thickBot="1" x14ac:dyDescent="0.25">
      <c r="A3" s="452" t="s">
        <v>203</v>
      </c>
      <c r="B3" s="602" t="s">
        <v>418</v>
      </c>
      <c r="C3" s="370" t="s">
        <v>60</v>
      </c>
    </row>
    <row r="4" spans="1:3" s="459" customFormat="1" ht="15.95" customHeight="1" thickBot="1" x14ac:dyDescent="0.3">
      <c r="A4" s="229"/>
      <c r="B4" s="229"/>
      <c r="C4" s="230" t="str">
        <f>'KV_9.9.1.sz.mell'!C4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CONCATENATE("9.9.3. melléklet ",ALAPADATOK!A7," ",ALAPADATOK!B7," ",ALAPADATOK!C7," ",ALAPADATOK!D7," ",ALAPADATOK!E7," ",ALAPADATOK!F7," ",ALAPADATOK!G7," ",ALAPADATOK!H7)</f>
        <v>9.9.3.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CONCATENATE('KV_9.9.2.sz.mell'!B2)</f>
        <v>#REF!</v>
      </c>
      <c r="C2" s="369" t="s">
        <v>598</v>
      </c>
    </row>
    <row r="3" spans="1:3" s="458" customFormat="1" ht="24.75" thickBot="1" x14ac:dyDescent="0.25">
      <c r="A3" s="452" t="s">
        <v>203</v>
      </c>
      <c r="B3" s="602" t="s">
        <v>530</v>
      </c>
      <c r="C3" s="370" t="s">
        <v>431</v>
      </c>
    </row>
    <row r="4" spans="1:3" s="459" customFormat="1" ht="15.95" customHeight="1" thickBot="1" x14ac:dyDescent="0.3">
      <c r="A4" s="229"/>
      <c r="B4" s="229"/>
      <c r="C4" s="230" t="str">
        <f>'KV_9.9.2.sz.mell'!C4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56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CONCATENATE("9.10. melléklet ",ALAPADATOK!A7," ",ALAPADATOK!B7," ",ALAPADATOK!C7," ",ALAPADATOK!D7," ",ALAPADATOK!E7," ",ALAPADATOK!F7," ",ALAPADATOK!G7," ",ALAPADATOK!H7)</f>
        <v>9.10.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CONCATENATE(ALAPADATOK!#REF!)</f>
        <v>#REF!</v>
      </c>
      <c r="C2" s="369" t="s">
        <v>599</v>
      </c>
    </row>
    <row r="3" spans="1:3" s="458" customFormat="1" ht="24.75" thickBot="1" x14ac:dyDescent="0.25">
      <c r="A3" s="452" t="s">
        <v>203</v>
      </c>
      <c r="B3" s="602" t="s">
        <v>398</v>
      </c>
      <c r="C3" s="370" t="s">
        <v>54</v>
      </c>
    </row>
    <row r="4" spans="1:3" s="459" customFormat="1" ht="15.95" customHeight="1" thickBot="1" x14ac:dyDescent="0.3">
      <c r="A4" s="229"/>
      <c r="B4" s="229"/>
      <c r="C4" s="230" t="str">
        <f>'KV_9.2.3.sz.mell'!C4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CONCATENATE("9.10.1. melléklet ",ALAPADATOK!A7," ",ALAPADATOK!B7," ",ALAPADATOK!C7," ",ALAPADATOK!D7," ",ALAPADATOK!E7," ",ALAPADATOK!F7," ",ALAPADATOK!G7," ",ALAPADATOK!H7)</f>
        <v>9.10.1.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CONCATENATE('KV_9.10.sz.mell'!B2)</f>
        <v>#REF!</v>
      </c>
      <c r="C2" s="369" t="s">
        <v>599</v>
      </c>
    </row>
    <row r="3" spans="1:3" s="458" customFormat="1" ht="24.75" thickBot="1" x14ac:dyDescent="0.25">
      <c r="A3" s="452" t="s">
        <v>203</v>
      </c>
      <c r="B3" s="602" t="s">
        <v>417</v>
      </c>
      <c r="C3" s="370" t="s">
        <v>59</v>
      </c>
    </row>
    <row r="4" spans="1:3" s="459" customFormat="1" ht="15.95" customHeight="1" thickBot="1" x14ac:dyDescent="0.3">
      <c r="A4" s="229"/>
      <c r="B4" s="229"/>
      <c r="C4" s="230" t="str">
        <f>'KV_9.10.sz.mell'!C4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CONCATENATE("9.10.2. melléklet ",ALAPADATOK!A7," ",ALAPADATOK!B7," ",ALAPADATOK!C7," ",ALAPADATOK!D7," ",ALAPADATOK!E7," ",ALAPADATOK!F7," ",ALAPADATOK!G7," ",ALAPADATOK!H7)</f>
        <v>9.10.2.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CONCATENATE('KV_9.10.1.sz.mell'!B2)</f>
        <v>#REF!</v>
      </c>
      <c r="C2" s="369" t="s">
        <v>599</v>
      </c>
    </row>
    <row r="3" spans="1:3" s="458" customFormat="1" ht="24.75" thickBot="1" x14ac:dyDescent="0.25">
      <c r="A3" s="452" t="s">
        <v>203</v>
      </c>
      <c r="B3" s="602" t="s">
        <v>418</v>
      </c>
      <c r="C3" s="370" t="s">
        <v>60</v>
      </c>
    </row>
    <row r="4" spans="1:3" s="459" customFormat="1" ht="15.95" customHeight="1" thickBot="1" x14ac:dyDescent="0.3">
      <c r="A4" s="229"/>
      <c r="B4" s="229"/>
      <c r="C4" s="230" t="str">
        <f>'KV_9.10.1.sz.mell'!C4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CONCATENATE("9.10.3. melléklet ",ALAPADATOK!A7," ",ALAPADATOK!B7," ",ALAPADATOK!C7," ",ALAPADATOK!D7," ",ALAPADATOK!E7," ",ALAPADATOK!F7," ",ALAPADATOK!G7," ",ALAPADATOK!H7)</f>
        <v>9.10.3.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CONCATENATE('KV_9.10.2.sz.mell'!B2)</f>
        <v>#REF!</v>
      </c>
      <c r="C2" s="369" t="s">
        <v>599</v>
      </c>
    </row>
    <row r="3" spans="1:3" s="458" customFormat="1" ht="24.75" thickBot="1" x14ac:dyDescent="0.25">
      <c r="A3" s="452" t="s">
        <v>203</v>
      </c>
      <c r="B3" s="602" t="s">
        <v>530</v>
      </c>
      <c r="C3" s="370" t="s">
        <v>431</v>
      </c>
    </row>
    <row r="4" spans="1:3" s="459" customFormat="1" ht="15.95" customHeight="1" thickBot="1" x14ac:dyDescent="0.3">
      <c r="A4" s="229"/>
      <c r="B4" s="229"/>
      <c r="C4" s="230" t="str">
        <f>'KV_9.10.2.sz.mell'!C4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56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CONCATENATE("9.11. melléklet ",ALAPADATOK!A7," ",ALAPADATOK!B7," ",ALAPADATOK!C7," ",ALAPADATOK!D7," ",ALAPADATOK!E7," ",ALAPADATOK!F7," ",ALAPADATOK!G7," ",ALAPADATOK!H7)</f>
        <v>9.11.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CONCATENATE(ALAPADATOK!#REF!)</f>
        <v>#REF!</v>
      </c>
      <c r="C2" s="369" t="s">
        <v>600</v>
      </c>
    </row>
    <row r="3" spans="1:3" s="458" customFormat="1" ht="24.75" thickBot="1" x14ac:dyDescent="0.25">
      <c r="A3" s="452" t="s">
        <v>203</v>
      </c>
      <c r="B3" s="602" t="s">
        <v>398</v>
      </c>
      <c r="C3" s="370" t="s">
        <v>54</v>
      </c>
    </row>
    <row r="4" spans="1:3" s="459" customFormat="1" ht="15.95" customHeight="1" thickBot="1" x14ac:dyDescent="0.3">
      <c r="A4" s="229"/>
      <c r="B4" s="229"/>
      <c r="C4" s="230" t="str">
        <f>'KV_9.2.3.sz.mell'!C4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CONCATENATE("9.11.1. melléklet ",ALAPADATOK!A7," ",ALAPADATOK!B7," ",ALAPADATOK!C7," ",ALAPADATOK!D7," ",ALAPADATOK!E7," ",ALAPADATOK!F7," ",ALAPADATOK!G7," ",ALAPADATOK!H7)</f>
        <v>9.11.1. melléklet a … / 2019 ( … ) önkormányzati rendelethez</v>
      </c>
    </row>
    <row r="2" spans="1:3" s="458" customFormat="1" ht="25.5" customHeight="1" x14ac:dyDescent="0.2">
      <c r="A2" s="410" t="s">
        <v>204</v>
      </c>
      <c r="B2" s="601" t="e">
        <f>CONCATENATE('KV_9.11.sz.mell'!B2)</f>
        <v>#REF!</v>
      </c>
      <c r="C2" s="369" t="s">
        <v>600</v>
      </c>
    </row>
    <row r="3" spans="1:3" s="458" customFormat="1" ht="24.75" thickBot="1" x14ac:dyDescent="0.25">
      <c r="A3" s="452" t="s">
        <v>203</v>
      </c>
      <c r="B3" s="602" t="s">
        <v>417</v>
      </c>
      <c r="C3" s="370" t="s">
        <v>59</v>
      </c>
    </row>
    <row r="4" spans="1:3" s="459" customFormat="1" ht="15.95" customHeight="1" thickBot="1" x14ac:dyDescent="0.3">
      <c r="A4" s="229"/>
      <c r="B4" s="229"/>
      <c r="C4" s="230" t="str">
        <f>'KV_9.11.sz.mell'!C4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CONCATENATE("9.11.2. melléklet ",ALAPADATOK!A7," ",ALAPADATOK!B7," ",ALAPADATOK!C7," ",ALAPADATOK!D7," ",ALAPADATOK!E7," ",ALAPADATOK!F7," ",ALAPADATOK!G7," ",ALAPADATOK!H7)</f>
        <v>9.11.2. melléklet a … / 2019 ( … ) önkormányzati rendelethez</v>
      </c>
    </row>
    <row r="2" spans="1:3" s="458" customFormat="1" ht="25.5" customHeight="1" x14ac:dyDescent="0.2">
      <c r="A2" s="410" t="s">
        <v>204</v>
      </c>
      <c r="B2" s="601" t="e">
        <f>CONCATENATE('KV_9.11.1.sz.mell'!B2)</f>
        <v>#REF!</v>
      </c>
      <c r="C2" s="369" t="s">
        <v>600</v>
      </c>
    </row>
    <row r="3" spans="1:3" s="458" customFormat="1" ht="24.75" thickBot="1" x14ac:dyDescent="0.25">
      <c r="A3" s="452" t="s">
        <v>203</v>
      </c>
      <c r="B3" s="602" t="s">
        <v>418</v>
      </c>
      <c r="C3" s="370" t="s">
        <v>60</v>
      </c>
    </row>
    <row r="4" spans="1:3" s="459" customFormat="1" ht="15.95" customHeight="1" thickBot="1" x14ac:dyDescent="0.3">
      <c r="A4" s="229"/>
      <c r="B4" s="229"/>
      <c r="C4" s="230" t="str">
        <f>'KV_9.11.1.sz.mell'!C4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4"/>
  <sheetViews>
    <sheetView zoomScale="120" zoomScaleNormal="120" zoomScaleSheetLayoutView="100" workbookViewId="0">
      <selection activeCell="B1" sqref="B1:C1"/>
    </sheetView>
  </sheetViews>
  <sheetFormatPr defaultRowHeight="15.75" x14ac:dyDescent="0.25"/>
  <cols>
    <col min="1" max="1" width="9.5" style="384" customWidth="1"/>
    <col min="2" max="2" width="99.33203125" style="384" customWidth="1"/>
    <col min="3" max="3" width="21.6640625" style="385" customWidth="1"/>
    <col min="4" max="4" width="9" style="416" customWidth="1"/>
    <col min="5" max="16384" width="9.33203125" style="416"/>
  </cols>
  <sheetData>
    <row r="1" spans="1:3" ht="18.75" customHeight="1" x14ac:dyDescent="0.25">
      <c r="A1" s="640"/>
      <c r="B1" s="720" t="s">
        <v>739</v>
      </c>
      <c r="C1" s="721"/>
    </row>
    <row r="2" spans="1:3" ht="21.95" customHeight="1" x14ac:dyDescent="0.25">
      <c r="A2" s="641"/>
      <c r="B2" s="642" t="str">
        <f>CONCATENATE(ALAPADATOK!A3)</f>
        <v>GÖNC VÁROS ÖNKORMÁNYZATA</v>
      </c>
      <c r="C2" s="643"/>
    </row>
    <row r="3" spans="1:3" ht="21.95" customHeight="1" x14ac:dyDescent="0.25">
      <c r="A3" s="643"/>
      <c r="B3" s="642" t="s">
        <v>580</v>
      </c>
      <c r="C3" s="643"/>
    </row>
    <row r="4" spans="1:3" ht="21.95" customHeight="1" x14ac:dyDescent="0.25">
      <c r="A4" s="643"/>
      <c r="B4" s="642" t="s">
        <v>583</v>
      </c>
      <c r="C4" s="643"/>
    </row>
    <row r="5" spans="1:3" ht="21.95" customHeight="1" x14ac:dyDescent="0.25">
      <c r="A5" s="640"/>
      <c r="B5" s="640"/>
      <c r="C5" s="644"/>
    </row>
    <row r="6" spans="1:3" ht="15.2" customHeight="1" x14ac:dyDescent="0.25">
      <c r="A6" s="722" t="s">
        <v>15</v>
      </c>
      <c r="B6" s="722"/>
      <c r="C6" s="722"/>
    </row>
    <row r="7" spans="1:3" ht="15.2" customHeight="1" thickBot="1" x14ac:dyDescent="0.3">
      <c r="A7" s="723" t="s">
        <v>152</v>
      </c>
      <c r="B7" s="723"/>
      <c r="C7" s="589" t="str">
        <f>CONCATENATE('KV_1.1.sz.mell.'!C7)</f>
        <v>Forintban!</v>
      </c>
    </row>
    <row r="8" spans="1:3" ht="24" customHeight="1" thickBot="1" x14ac:dyDescent="0.3">
      <c r="A8" s="645" t="s">
        <v>69</v>
      </c>
      <c r="B8" s="646" t="s">
        <v>17</v>
      </c>
      <c r="C8" s="647" t="str">
        <f>+CONCATENATE(LEFT(KV_ÖSSZEFÜGGÉSEK!A5,4),". évi előirányzat")</f>
        <v>2019. évi előirányzat</v>
      </c>
    </row>
    <row r="9" spans="1:3" s="417" customFormat="1" ht="12" customHeight="1" thickBot="1" x14ac:dyDescent="0.25">
      <c r="A9" s="573"/>
      <c r="B9" s="574" t="s">
        <v>493</v>
      </c>
      <c r="C9" s="575" t="s">
        <v>494</v>
      </c>
    </row>
    <row r="10" spans="1:3" s="418" customFormat="1" ht="12" customHeight="1" thickBot="1" x14ac:dyDescent="0.25">
      <c r="A10" s="20" t="s">
        <v>18</v>
      </c>
      <c r="B10" s="21" t="s">
        <v>252</v>
      </c>
      <c r="C10" s="300">
        <f>+C11+C12+C13+C14+C15+C16</f>
        <v>0</v>
      </c>
    </row>
    <row r="11" spans="1:3" s="418" customFormat="1" ht="12" customHeight="1" x14ac:dyDescent="0.2">
      <c r="A11" s="15" t="s">
        <v>98</v>
      </c>
      <c r="B11" s="419" t="s">
        <v>253</v>
      </c>
      <c r="C11" s="303"/>
    </row>
    <row r="12" spans="1:3" s="418" customFormat="1" ht="12" customHeight="1" x14ac:dyDescent="0.2">
      <c r="A12" s="14" t="s">
        <v>99</v>
      </c>
      <c r="B12" s="420" t="s">
        <v>254</v>
      </c>
      <c r="C12" s="302"/>
    </row>
    <row r="13" spans="1:3" s="418" customFormat="1" ht="12" customHeight="1" x14ac:dyDescent="0.2">
      <c r="A13" s="14" t="s">
        <v>100</v>
      </c>
      <c r="B13" s="420" t="s">
        <v>550</v>
      </c>
      <c r="C13" s="302"/>
    </row>
    <row r="14" spans="1:3" s="418" customFormat="1" ht="12" customHeight="1" x14ac:dyDescent="0.2">
      <c r="A14" s="14" t="s">
        <v>101</v>
      </c>
      <c r="B14" s="420" t="s">
        <v>256</v>
      </c>
      <c r="C14" s="302"/>
    </row>
    <row r="15" spans="1:3" s="418" customFormat="1" ht="12" customHeight="1" x14ac:dyDescent="0.2">
      <c r="A15" s="14" t="s">
        <v>148</v>
      </c>
      <c r="B15" s="296" t="s">
        <v>432</v>
      </c>
      <c r="C15" s="302"/>
    </row>
    <row r="16" spans="1:3" s="418" customFormat="1" ht="12" customHeight="1" thickBot="1" x14ac:dyDescent="0.25">
      <c r="A16" s="16" t="s">
        <v>102</v>
      </c>
      <c r="B16" s="297" t="s">
        <v>433</v>
      </c>
      <c r="C16" s="302"/>
    </row>
    <row r="17" spans="1:3" s="418" customFormat="1" ht="12" customHeight="1" thickBot="1" x14ac:dyDescent="0.25">
      <c r="A17" s="20" t="s">
        <v>19</v>
      </c>
      <c r="B17" s="295" t="s">
        <v>257</v>
      </c>
      <c r="C17" s="300">
        <f>+C18+C19+C20+C21+C22</f>
        <v>0</v>
      </c>
    </row>
    <row r="18" spans="1:3" s="418" customFormat="1" ht="12" customHeight="1" x14ac:dyDescent="0.2">
      <c r="A18" s="15" t="s">
        <v>104</v>
      </c>
      <c r="B18" s="419" t="s">
        <v>258</v>
      </c>
      <c r="C18" s="303"/>
    </row>
    <row r="19" spans="1:3" s="418" customFormat="1" ht="12" customHeight="1" x14ac:dyDescent="0.2">
      <c r="A19" s="14" t="s">
        <v>105</v>
      </c>
      <c r="B19" s="420" t="s">
        <v>259</v>
      </c>
      <c r="C19" s="302"/>
    </row>
    <row r="20" spans="1:3" s="418" customFormat="1" ht="12" customHeight="1" x14ac:dyDescent="0.2">
      <c r="A20" s="14" t="s">
        <v>106</v>
      </c>
      <c r="B20" s="420" t="s">
        <v>422</v>
      </c>
      <c r="C20" s="302"/>
    </row>
    <row r="21" spans="1:3" s="418" customFormat="1" ht="12" customHeight="1" x14ac:dyDescent="0.2">
      <c r="A21" s="14" t="s">
        <v>107</v>
      </c>
      <c r="B21" s="420" t="s">
        <v>423</v>
      </c>
      <c r="C21" s="302"/>
    </row>
    <row r="22" spans="1:3" s="418" customFormat="1" ht="12" customHeight="1" x14ac:dyDescent="0.2">
      <c r="A22" s="14" t="s">
        <v>108</v>
      </c>
      <c r="B22" s="420" t="s">
        <v>574</v>
      </c>
      <c r="C22" s="302"/>
    </row>
    <row r="23" spans="1:3" s="418" customFormat="1" ht="12" customHeight="1" thickBot="1" x14ac:dyDescent="0.25">
      <c r="A23" s="16" t="s">
        <v>117</v>
      </c>
      <c r="B23" s="297" t="s">
        <v>261</v>
      </c>
      <c r="C23" s="304"/>
    </row>
    <row r="24" spans="1:3" s="418" customFormat="1" ht="12" customHeight="1" thickBot="1" x14ac:dyDescent="0.25">
      <c r="A24" s="20" t="s">
        <v>20</v>
      </c>
      <c r="B24" s="21" t="s">
        <v>262</v>
      </c>
      <c r="C24" s="300">
        <f>+C25+C26+C27+C28+C29</f>
        <v>0</v>
      </c>
    </row>
    <row r="25" spans="1:3" s="418" customFormat="1" ht="12" customHeight="1" x14ac:dyDescent="0.2">
      <c r="A25" s="15" t="s">
        <v>87</v>
      </c>
      <c r="B25" s="419" t="s">
        <v>263</v>
      </c>
      <c r="C25" s="303"/>
    </row>
    <row r="26" spans="1:3" s="418" customFormat="1" ht="12" customHeight="1" x14ac:dyDescent="0.2">
      <c r="A26" s="14" t="s">
        <v>88</v>
      </c>
      <c r="B26" s="420" t="s">
        <v>264</v>
      </c>
      <c r="C26" s="302"/>
    </row>
    <row r="27" spans="1:3" s="418" customFormat="1" ht="12" customHeight="1" x14ac:dyDescent="0.2">
      <c r="A27" s="14" t="s">
        <v>89</v>
      </c>
      <c r="B27" s="420" t="s">
        <v>424</v>
      </c>
      <c r="C27" s="302"/>
    </row>
    <row r="28" spans="1:3" s="418" customFormat="1" ht="12" customHeight="1" x14ac:dyDescent="0.2">
      <c r="A28" s="14" t="s">
        <v>90</v>
      </c>
      <c r="B28" s="420" t="s">
        <v>425</v>
      </c>
      <c r="C28" s="302"/>
    </row>
    <row r="29" spans="1:3" s="418" customFormat="1" ht="12" customHeight="1" x14ac:dyDescent="0.2">
      <c r="A29" s="14" t="s">
        <v>171</v>
      </c>
      <c r="B29" s="420" t="s">
        <v>265</v>
      </c>
      <c r="C29" s="302"/>
    </row>
    <row r="30" spans="1:3" s="565" customFormat="1" ht="12" customHeight="1" thickBot="1" x14ac:dyDescent="0.25">
      <c r="A30" s="576" t="s">
        <v>172</v>
      </c>
      <c r="B30" s="563" t="s">
        <v>569</v>
      </c>
      <c r="C30" s="564"/>
    </row>
    <row r="31" spans="1:3" s="418" customFormat="1" ht="12" customHeight="1" thickBot="1" x14ac:dyDescent="0.25">
      <c r="A31" s="20" t="s">
        <v>173</v>
      </c>
      <c r="B31" s="21" t="s">
        <v>551</v>
      </c>
      <c r="C31" s="306">
        <f>SUM(C32:C38)</f>
        <v>0</v>
      </c>
    </row>
    <row r="32" spans="1:3" s="418" customFormat="1" ht="12" customHeight="1" x14ac:dyDescent="0.2">
      <c r="A32" s="15" t="s">
        <v>268</v>
      </c>
      <c r="B32" s="419" t="s">
        <v>555</v>
      </c>
      <c r="C32" s="303"/>
    </row>
    <row r="33" spans="1:3" s="418" customFormat="1" ht="12" customHeight="1" x14ac:dyDescent="0.2">
      <c r="A33" s="14" t="s">
        <v>269</v>
      </c>
      <c r="B33" s="420" t="s">
        <v>556</v>
      </c>
      <c r="C33" s="302"/>
    </row>
    <row r="34" spans="1:3" s="418" customFormat="1" ht="12" customHeight="1" x14ac:dyDescent="0.2">
      <c r="A34" s="14" t="s">
        <v>270</v>
      </c>
      <c r="B34" s="420" t="s">
        <v>557</v>
      </c>
      <c r="C34" s="302"/>
    </row>
    <row r="35" spans="1:3" s="418" customFormat="1" ht="12" customHeight="1" x14ac:dyDescent="0.2">
      <c r="A35" s="14" t="s">
        <v>271</v>
      </c>
      <c r="B35" s="420" t="s">
        <v>558</v>
      </c>
      <c r="C35" s="302"/>
    </row>
    <row r="36" spans="1:3" s="418" customFormat="1" ht="12" customHeight="1" x14ac:dyDescent="0.2">
      <c r="A36" s="14" t="s">
        <v>552</v>
      </c>
      <c r="B36" s="420" t="s">
        <v>272</v>
      </c>
      <c r="C36" s="302"/>
    </row>
    <row r="37" spans="1:3" s="418" customFormat="1" ht="12" customHeight="1" x14ac:dyDescent="0.2">
      <c r="A37" s="14" t="s">
        <v>553</v>
      </c>
      <c r="B37" s="420" t="s">
        <v>681</v>
      </c>
      <c r="C37" s="302"/>
    </row>
    <row r="38" spans="1:3" s="418" customFormat="1" ht="12" customHeight="1" thickBot="1" x14ac:dyDescent="0.25">
      <c r="A38" s="16" t="s">
        <v>554</v>
      </c>
      <c r="B38" s="518" t="s">
        <v>274</v>
      </c>
      <c r="C38" s="304"/>
    </row>
    <row r="39" spans="1:3" s="418" customFormat="1" ht="12" customHeight="1" thickBot="1" x14ac:dyDescent="0.25">
      <c r="A39" s="20" t="s">
        <v>22</v>
      </c>
      <c r="B39" s="21" t="s">
        <v>434</v>
      </c>
      <c r="C39" s="300">
        <f>SUM(C40:C50)</f>
        <v>0</v>
      </c>
    </row>
    <row r="40" spans="1:3" s="418" customFormat="1" ht="12" customHeight="1" x14ac:dyDescent="0.2">
      <c r="A40" s="15" t="s">
        <v>91</v>
      </c>
      <c r="B40" s="419" t="s">
        <v>277</v>
      </c>
      <c r="C40" s="303"/>
    </row>
    <row r="41" spans="1:3" s="418" customFormat="1" ht="12" customHeight="1" x14ac:dyDescent="0.2">
      <c r="A41" s="14" t="s">
        <v>92</v>
      </c>
      <c r="B41" s="420" t="s">
        <v>278</v>
      </c>
      <c r="C41" s="302"/>
    </row>
    <row r="42" spans="1:3" s="418" customFormat="1" ht="12" customHeight="1" x14ac:dyDescent="0.2">
      <c r="A42" s="14" t="s">
        <v>93</v>
      </c>
      <c r="B42" s="420" t="s">
        <v>279</v>
      </c>
      <c r="C42" s="302"/>
    </row>
    <row r="43" spans="1:3" s="418" customFormat="1" ht="12" customHeight="1" x14ac:dyDescent="0.2">
      <c r="A43" s="14" t="s">
        <v>175</v>
      </c>
      <c r="B43" s="420" t="s">
        <v>280</v>
      </c>
      <c r="C43" s="302"/>
    </row>
    <row r="44" spans="1:3" s="418" customFormat="1" ht="12" customHeight="1" x14ac:dyDescent="0.2">
      <c r="A44" s="14" t="s">
        <v>176</v>
      </c>
      <c r="B44" s="420" t="s">
        <v>281</v>
      </c>
      <c r="C44" s="302"/>
    </row>
    <row r="45" spans="1:3" s="418" customFormat="1" ht="12" customHeight="1" x14ac:dyDescent="0.2">
      <c r="A45" s="14" t="s">
        <v>177</v>
      </c>
      <c r="B45" s="420" t="s">
        <v>282</v>
      </c>
      <c r="C45" s="302"/>
    </row>
    <row r="46" spans="1:3" s="418" customFormat="1" ht="12" customHeight="1" x14ac:dyDescent="0.2">
      <c r="A46" s="14" t="s">
        <v>178</v>
      </c>
      <c r="B46" s="420" t="s">
        <v>283</v>
      </c>
      <c r="C46" s="302"/>
    </row>
    <row r="47" spans="1:3" s="418" customFormat="1" ht="12" customHeight="1" x14ac:dyDescent="0.2">
      <c r="A47" s="14" t="s">
        <v>179</v>
      </c>
      <c r="B47" s="420" t="s">
        <v>559</v>
      </c>
      <c r="C47" s="302"/>
    </row>
    <row r="48" spans="1:3" s="418" customFormat="1" ht="12" customHeight="1" x14ac:dyDescent="0.2">
      <c r="A48" s="14" t="s">
        <v>275</v>
      </c>
      <c r="B48" s="420" t="s">
        <v>285</v>
      </c>
      <c r="C48" s="305"/>
    </row>
    <row r="49" spans="1:3" s="418" customFormat="1" ht="12" customHeight="1" x14ac:dyDescent="0.2">
      <c r="A49" s="16" t="s">
        <v>276</v>
      </c>
      <c r="B49" s="421" t="s">
        <v>436</v>
      </c>
      <c r="C49" s="406"/>
    </row>
    <row r="50" spans="1:3" s="418" customFormat="1" ht="12" customHeight="1" thickBot="1" x14ac:dyDescent="0.25">
      <c r="A50" s="16" t="s">
        <v>435</v>
      </c>
      <c r="B50" s="297" t="s">
        <v>286</v>
      </c>
      <c r="C50" s="406"/>
    </row>
    <row r="51" spans="1:3" s="418" customFormat="1" ht="12" customHeight="1" thickBot="1" x14ac:dyDescent="0.25">
      <c r="A51" s="20" t="s">
        <v>23</v>
      </c>
      <c r="B51" s="21" t="s">
        <v>287</v>
      </c>
      <c r="C51" s="300">
        <f>SUM(C52:C56)</f>
        <v>0</v>
      </c>
    </row>
    <row r="52" spans="1:3" s="418" customFormat="1" ht="12" customHeight="1" x14ac:dyDescent="0.2">
      <c r="A52" s="15" t="s">
        <v>94</v>
      </c>
      <c r="B52" s="419" t="s">
        <v>291</v>
      </c>
      <c r="C52" s="463"/>
    </row>
    <row r="53" spans="1:3" s="418" customFormat="1" ht="12" customHeight="1" x14ac:dyDescent="0.2">
      <c r="A53" s="14" t="s">
        <v>95</v>
      </c>
      <c r="B53" s="420" t="s">
        <v>292</v>
      </c>
      <c r="C53" s="305"/>
    </row>
    <row r="54" spans="1:3" s="418" customFormat="1" ht="12" customHeight="1" x14ac:dyDescent="0.2">
      <c r="A54" s="14" t="s">
        <v>288</v>
      </c>
      <c r="B54" s="420" t="s">
        <v>293</v>
      </c>
      <c r="C54" s="305"/>
    </row>
    <row r="55" spans="1:3" s="418" customFormat="1" ht="12" customHeight="1" x14ac:dyDescent="0.2">
      <c r="A55" s="14" t="s">
        <v>289</v>
      </c>
      <c r="B55" s="420" t="s">
        <v>294</v>
      </c>
      <c r="C55" s="305"/>
    </row>
    <row r="56" spans="1:3" s="418" customFormat="1" ht="12" customHeight="1" thickBot="1" x14ac:dyDescent="0.25">
      <c r="A56" s="16" t="s">
        <v>290</v>
      </c>
      <c r="B56" s="297" t="s">
        <v>295</v>
      </c>
      <c r="C56" s="406"/>
    </row>
    <row r="57" spans="1:3" s="418" customFormat="1" ht="12" customHeight="1" thickBot="1" x14ac:dyDescent="0.25">
      <c r="A57" s="20" t="s">
        <v>180</v>
      </c>
      <c r="B57" s="21" t="s">
        <v>296</v>
      </c>
      <c r="C57" s="300">
        <f>SUM(C58:C60)</f>
        <v>0</v>
      </c>
    </row>
    <row r="58" spans="1:3" s="418" customFormat="1" ht="12" customHeight="1" x14ac:dyDescent="0.2">
      <c r="A58" s="15" t="s">
        <v>96</v>
      </c>
      <c r="B58" s="419" t="s">
        <v>297</v>
      </c>
      <c r="C58" s="303"/>
    </row>
    <row r="59" spans="1:3" s="418" customFormat="1" ht="12" customHeight="1" x14ac:dyDescent="0.2">
      <c r="A59" s="14" t="s">
        <v>97</v>
      </c>
      <c r="B59" s="420" t="s">
        <v>426</v>
      </c>
      <c r="C59" s="302"/>
    </row>
    <row r="60" spans="1:3" s="418" customFormat="1" ht="12" customHeight="1" x14ac:dyDescent="0.2">
      <c r="A60" s="14" t="s">
        <v>300</v>
      </c>
      <c r="B60" s="420" t="s">
        <v>298</v>
      </c>
      <c r="C60" s="302"/>
    </row>
    <row r="61" spans="1:3" s="418" customFormat="1" ht="12" customHeight="1" thickBot="1" x14ac:dyDescent="0.25">
      <c r="A61" s="16" t="s">
        <v>301</v>
      </c>
      <c r="B61" s="297" t="s">
        <v>299</v>
      </c>
      <c r="C61" s="304"/>
    </row>
    <row r="62" spans="1:3" s="418" customFormat="1" ht="12" customHeight="1" thickBot="1" x14ac:dyDescent="0.25">
      <c r="A62" s="20" t="s">
        <v>25</v>
      </c>
      <c r="B62" s="295" t="s">
        <v>302</v>
      </c>
      <c r="C62" s="300">
        <f>SUM(C63:C65)</f>
        <v>0</v>
      </c>
    </row>
    <row r="63" spans="1:3" s="418" customFormat="1" ht="12" customHeight="1" x14ac:dyDescent="0.2">
      <c r="A63" s="15" t="s">
        <v>181</v>
      </c>
      <c r="B63" s="419" t="s">
        <v>304</v>
      </c>
      <c r="C63" s="305"/>
    </row>
    <row r="64" spans="1:3" s="418" customFormat="1" ht="12" customHeight="1" x14ac:dyDescent="0.2">
      <c r="A64" s="14" t="s">
        <v>182</v>
      </c>
      <c r="B64" s="420" t="s">
        <v>427</v>
      </c>
      <c r="C64" s="305"/>
    </row>
    <row r="65" spans="1:3" s="418" customFormat="1" ht="12" customHeight="1" x14ac:dyDescent="0.2">
      <c r="A65" s="14" t="s">
        <v>231</v>
      </c>
      <c r="B65" s="420" t="s">
        <v>305</v>
      </c>
      <c r="C65" s="305"/>
    </row>
    <row r="66" spans="1:3" s="418" customFormat="1" ht="12" customHeight="1" thickBot="1" x14ac:dyDescent="0.25">
      <c r="A66" s="16" t="s">
        <v>303</v>
      </c>
      <c r="B66" s="297" t="s">
        <v>306</v>
      </c>
      <c r="C66" s="305"/>
    </row>
    <row r="67" spans="1:3" s="418" customFormat="1" ht="12" customHeight="1" thickBot="1" x14ac:dyDescent="0.25">
      <c r="A67" s="491" t="s">
        <v>476</v>
      </c>
      <c r="B67" s="21" t="s">
        <v>307</v>
      </c>
      <c r="C67" s="306">
        <f>+C10+C17+C24+C31+C39+C51+C57+C62</f>
        <v>0</v>
      </c>
    </row>
    <row r="68" spans="1:3" s="418" customFormat="1" ht="12" customHeight="1" thickBot="1" x14ac:dyDescent="0.25">
      <c r="A68" s="466" t="s">
        <v>308</v>
      </c>
      <c r="B68" s="295" t="s">
        <v>309</v>
      </c>
      <c r="C68" s="300">
        <f>SUM(C69:C71)</f>
        <v>0</v>
      </c>
    </row>
    <row r="69" spans="1:3" s="418" customFormat="1" ht="12" customHeight="1" x14ac:dyDescent="0.2">
      <c r="A69" s="15" t="s">
        <v>337</v>
      </c>
      <c r="B69" s="419" t="s">
        <v>310</v>
      </c>
      <c r="C69" s="305"/>
    </row>
    <row r="70" spans="1:3" s="418" customFormat="1" ht="12" customHeight="1" x14ac:dyDescent="0.2">
      <c r="A70" s="14" t="s">
        <v>346</v>
      </c>
      <c r="B70" s="420" t="s">
        <v>311</v>
      </c>
      <c r="C70" s="305"/>
    </row>
    <row r="71" spans="1:3" s="418" customFormat="1" ht="12" customHeight="1" thickBot="1" x14ac:dyDescent="0.25">
      <c r="A71" s="16" t="s">
        <v>347</v>
      </c>
      <c r="B71" s="485" t="s">
        <v>570</v>
      </c>
      <c r="C71" s="305"/>
    </row>
    <row r="72" spans="1:3" s="418" customFormat="1" ht="12" customHeight="1" thickBot="1" x14ac:dyDescent="0.25">
      <c r="A72" s="466" t="s">
        <v>313</v>
      </c>
      <c r="B72" s="295" t="s">
        <v>314</v>
      </c>
      <c r="C72" s="300">
        <f>SUM(C73:C76)</f>
        <v>0</v>
      </c>
    </row>
    <row r="73" spans="1:3" s="418" customFormat="1" ht="12" customHeight="1" x14ac:dyDescent="0.2">
      <c r="A73" s="15" t="s">
        <v>149</v>
      </c>
      <c r="B73" s="419" t="s">
        <v>315</v>
      </c>
      <c r="C73" s="305"/>
    </row>
    <row r="74" spans="1:3" s="418" customFormat="1" ht="12" customHeight="1" x14ac:dyDescent="0.2">
      <c r="A74" s="14" t="s">
        <v>150</v>
      </c>
      <c r="B74" s="420" t="s">
        <v>571</v>
      </c>
      <c r="C74" s="305"/>
    </row>
    <row r="75" spans="1:3" s="418" customFormat="1" ht="12" customHeight="1" thickBot="1" x14ac:dyDescent="0.25">
      <c r="A75" s="16" t="s">
        <v>338</v>
      </c>
      <c r="B75" s="421" t="s">
        <v>316</v>
      </c>
      <c r="C75" s="406"/>
    </row>
    <row r="76" spans="1:3" s="418" customFormat="1" ht="12" customHeight="1" thickBot="1" x14ac:dyDescent="0.25">
      <c r="A76" s="578" t="s">
        <v>339</v>
      </c>
      <c r="B76" s="579" t="s">
        <v>572</v>
      </c>
      <c r="C76" s="580"/>
    </row>
    <row r="77" spans="1:3" s="418" customFormat="1" ht="12" customHeight="1" thickBot="1" x14ac:dyDescent="0.25">
      <c r="A77" s="466" t="s">
        <v>317</v>
      </c>
      <c r="B77" s="295" t="s">
        <v>318</v>
      </c>
      <c r="C77" s="300">
        <f>SUM(C78:C79)</f>
        <v>0</v>
      </c>
    </row>
    <row r="78" spans="1:3" s="418" customFormat="1" ht="12" customHeight="1" thickBot="1" x14ac:dyDescent="0.25">
      <c r="A78" s="13" t="s">
        <v>340</v>
      </c>
      <c r="B78" s="577" t="s">
        <v>319</v>
      </c>
      <c r="C78" s="406"/>
    </row>
    <row r="79" spans="1:3" s="418" customFormat="1" ht="12" customHeight="1" thickBot="1" x14ac:dyDescent="0.25">
      <c r="A79" s="578" t="s">
        <v>341</v>
      </c>
      <c r="B79" s="579" t="s">
        <v>320</v>
      </c>
      <c r="C79" s="580"/>
    </row>
    <row r="80" spans="1:3" s="418" customFormat="1" ht="12" customHeight="1" thickBot="1" x14ac:dyDescent="0.25">
      <c r="A80" s="466" t="s">
        <v>321</v>
      </c>
      <c r="B80" s="295" t="s">
        <v>322</v>
      </c>
      <c r="C80" s="300">
        <f>SUM(C81:C83)</f>
        <v>0</v>
      </c>
    </row>
    <row r="81" spans="1:3" s="418" customFormat="1" ht="12" customHeight="1" x14ac:dyDescent="0.2">
      <c r="A81" s="15" t="s">
        <v>342</v>
      </c>
      <c r="B81" s="419" t="s">
        <v>323</v>
      </c>
      <c r="C81" s="305"/>
    </row>
    <row r="82" spans="1:3" s="418" customFormat="1" ht="12" customHeight="1" x14ac:dyDescent="0.2">
      <c r="A82" s="14" t="s">
        <v>343</v>
      </c>
      <c r="B82" s="420" t="s">
        <v>324</v>
      </c>
      <c r="C82" s="305"/>
    </row>
    <row r="83" spans="1:3" s="418" customFormat="1" ht="12" customHeight="1" thickBot="1" x14ac:dyDescent="0.25">
      <c r="A83" s="18" t="s">
        <v>344</v>
      </c>
      <c r="B83" s="581" t="s">
        <v>573</v>
      </c>
      <c r="C83" s="582"/>
    </row>
    <row r="84" spans="1:3" s="418" customFormat="1" ht="12" customHeight="1" thickBot="1" x14ac:dyDescent="0.25">
      <c r="A84" s="466" t="s">
        <v>325</v>
      </c>
      <c r="B84" s="295" t="s">
        <v>345</v>
      </c>
      <c r="C84" s="300">
        <f>SUM(C85:C88)</f>
        <v>0</v>
      </c>
    </row>
    <row r="85" spans="1:3" s="418" customFormat="1" ht="12" customHeight="1" x14ac:dyDescent="0.2">
      <c r="A85" s="423" t="s">
        <v>326</v>
      </c>
      <c r="B85" s="419" t="s">
        <v>327</v>
      </c>
      <c r="C85" s="305"/>
    </row>
    <row r="86" spans="1:3" s="418" customFormat="1" ht="12" customHeight="1" x14ac:dyDescent="0.2">
      <c r="A86" s="424" t="s">
        <v>328</v>
      </c>
      <c r="B86" s="420" t="s">
        <v>329</v>
      </c>
      <c r="C86" s="305"/>
    </row>
    <row r="87" spans="1:3" s="418" customFormat="1" ht="12" customHeight="1" x14ac:dyDescent="0.2">
      <c r="A87" s="424" t="s">
        <v>330</v>
      </c>
      <c r="B87" s="420" t="s">
        <v>331</v>
      </c>
      <c r="C87" s="305"/>
    </row>
    <row r="88" spans="1:3" s="418" customFormat="1" ht="12" customHeight="1" thickBot="1" x14ac:dyDescent="0.25">
      <c r="A88" s="425" t="s">
        <v>332</v>
      </c>
      <c r="B88" s="297" t="s">
        <v>333</v>
      </c>
      <c r="C88" s="305"/>
    </row>
    <row r="89" spans="1:3" s="418" customFormat="1" ht="12" customHeight="1" thickBot="1" x14ac:dyDescent="0.25">
      <c r="A89" s="466" t="s">
        <v>334</v>
      </c>
      <c r="B89" s="295" t="s">
        <v>475</v>
      </c>
      <c r="C89" s="464"/>
    </row>
    <row r="90" spans="1:3" s="418" customFormat="1" ht="13.5" customHeight="1" thickBot="1" x14ac:dyDescent="0.25">
      <c r="A90" s="466" t="s">
        <v>336</v>
      </c>
      <c r="B90" s="295" t="s">
        <v>335</v>
      </c>
      <c r="C90" s="464"/>
    </row>
    <row r="91" spans="1:3" s="418" customFormat="1" ht="15.75" customHeight="1" thickBot="1" x14ac:dyDescent="0.25">
      <c r="A91" s="466" t="s">
        <v>348</v>
      </c>
      <c r="B91" s="426" t="s">
        <v>478</v>
      </c>
      <c r="C91" s="306">
        <f>+C68+C72+C77+C80+C84+C90+C89</f>
        <v>0</v>
      </c>
    </row>
    <row r="92" spans="1:3" s="418" customFormat="1" ht="16.5" customHeight="1" thickBot="1" x14ac:dyDescent="0.25">
      <c r="A92" s="467" t="s">
        <v>477</v>
      </c>
      <c r="B92" s="427" t="s">
        <v>479</v>
      </c>
      <c r="C92" s="306">
        <f>+C67+C91</f>
        <v>0</v>
      </c>
    </row>
    <row r="93" spans="1:3" s="418" customFormat="1" ht="11.1" customHeight="1" x14ac:dyDescent="0.2">
      <c r="A93" s="5"/>
      <c r="B93" s="6"/>
      <c r="C93" s="307"/>
    </row>
    <row r="94" spans="1:3" ht="16.5" customHeight="1" x14ac:dyDescent="0.25">
      <c r="A94" s="727" t="s">
        <v>47</v>
      </c>
      <c r="B94" s="727"/>
      <c r="C94" s="727"/>
    </row>
    <row r="95" spans="1:3" s="428" customFormat="1" ht="16.5" customHeight="1" thickBot="1" x14ac:dyDescent="0.3">
      <c r="A95" s="724" t="s">
        <v>153</v>
      </c>
      <c r="B95" s="724"/>
      <c r="C95" s="590" t="str">
        <f>C7</f>
        <v>Forintban!</v>
      </c>
    </row>
    <row r="96" spans="1:3" ht="38.1" customHeight="1" thickBot="1" x14ac:dyDescent="0.3">
      <c r="A96" s="570" t="s">
        <v>69</v>
      </c>
      <c r="B96" s="571" t="s">
        <v>48</v>
      </c>
      <c r="C96" s="572" t="str">
        <f>+C8</f>
        <v>2019. évi előirányzat</v>
      </c>
    </row>
    <row r="97" spans="1:3" s="417" customFormat="1" ht="12" customHeight="1" thickBot="1" x14ac:dyDescent="0.25">
      <c r="A97" s="570"/>
      <c r="B97" s="571" t="s">
        <v>493</v>
      </c>
      <c r="C97" s="572" t="s">
        <v>494</v>
      </c>
    </row>
    <row r="98" spans="1:3" ht="12" customHeight="1" thickBot="1" x14ac:dyDescent="0.3">
      <c r="A98" s="22" t="s">
        <v>18</v>
      </c>
      <c r="B98" s="28" t="s">
        <v>437</v>
      </c>
      <c r="C98" s="299">
        <f>C99+C100+C101+C102+C103+C116</f>
        <v>0</v>
      </c>
    </row>
    <row r="99" spans="1:3" ht="12" customHeight="1" x14ac:dyDescent="0.25">
      <c r="A99" s="17" t="s">
        <v>98</v>
      </c>
      <c r="B99" s="10" t="s">
        <v>49</v>
      </c>
      <c r="C99" s="301"/>
    </row>
    <row r="100" spans="1:3" ht="12" customHeight="1" x14ac:dyDescent="0.25">
      <c r="A100" s="14" t="s">
        <v>99</v>
      </c>
      <c r="B100" s="8" t="s">
        <v>183</v>
      </c>
      <c r="C100" s="302"/>
    </row>
    <row r="101" spans="1:3" ht="12" customHeight="1" x14ac:dyDescent="0.25">
      <c r="A101" s="14" t="s">
        <v>100</v>
      </c>
      <c r="B101" s="8" t="s">
        <v>140</v>
      </c>
      <c r="C101" s="304"/>
    </row>
    <row r="102" spans="1:3" ht="12" customHeight="1" x14ac:dyDescent="0.25">
      <c r="A102" s="14" t="s">
        <v>101</v>
      </c>
      <c r="B102" s="11" t="s">
        <v>184</v>
      </c>
      <c r="C102" s="304"/>
    </row>
    <row r="103" spans="1:3" ht="12" customHeight="1" x14ac:dyDescent="0.25">
      <c r="A103" s="14" t="s">
        <v>112</v>
      </c>
      <c r="B103" s="19" t="s">
        <v>185</v>
      </c>
      <c r="C103" s="304"/>
    </row>
    <row r="104" spans="1:3" ht="12" customHeight="1" x14ac:dyDescent="0.25">
      <c r="A104" s="14" t="s">
        <v>102</v>
      </c>
      <c r="B104" s="8" t="s">
        <v>442</v>
      </c>
      <c r="C104" s="304"/>
    </row>
    <row r="105" spans="1:3" ht="12" customHeight="1" x14ac:dyDescent="0.25">
      <c r="A105" s="14" t="s">
        <v>103</v>
      </c>
      <c r="B105" s="147" t="s">
        <v>441</v>
      </c>
      <c r="C105" s="304"/>
    </row>
    <row r="106" spans="1:3" ht="12" customHeight="1" x14ac:dyDescent="0.25">
      <c r="A106" s="14" t="s">
        <v>113</v>
      </c>
      <c r="B106" s="147" t="s">
        <v>440</v>
      </c>
      <c r="C106" s="304"/>
    </row>
    <row r="107" spans="1:3" ht="12" customHeight="1" x14ac:dyDescent="0.25">
      <c r="A107" s="14" t="s">
        <v>114</v>
      </c>
      <c r="B107" s="145" t="s">
        <v>351</v>
      </c>
      <c r="C107" s="304"/>
    </row>
    <row r="108" spans="1:3" ht="12" customHeight="1" x14ac:dyDescent="0.25">
      <c r="A108" s="14" t="s">
        <v>115</v>
      </c>
      <c r="B108" s="146" t="s">
        <v>352</v>
      </c>
      <c r="C108" s="304"/>
    </row>
    <row r="109" spans="1:3" ht="12" customHeight="1" x14ac:dyDescent="0.25">
      <c r="A109" s="14" t="s">
        <v>116</v>
      </c>
      <c r="B109" s="146" t="s">
        <v>353</v>
      </c>
      <c r="C109" s="304"/>
    </row>
    <row r="110" spans="1:3" ht="12" customHeight="1" x14ac:dyDescent="0.25">
      <c r="A110" s="14" t="s">
        <v>118</v>
      </c>
      <c r="B110" s="145" t="s">
        <v>354</v>
      </c>
      <c r="C110" s="304"/>
    </row>
    <row r="111" spans="1:3" ht="12" customHeight="1" x14ac:dyDescent="0.25">
      <c r="A111" s="14" t="s">
        <v>186</v>
      </c>
      <c r="B111" s="145" t="s">
        <v>355</v>
      </c>
      <c r="C111" s="304"/>
    </row>
    <row r="112" spans="1:3" ht="12" customHeight="1" x14ac:dyDescent="0.25">
      <c r="A112" s="14" t="s">
        <v>349</v>
      </c>
      <c r="B112" s="146" t="s">
        <v>356</v>
      </c>
      <c r="C112" s="304"/>
    </row>
    <row r="113" spans="1:3" ht="12" customHeight="1" x14ac:dyDescent="0.25">
      <c r="A113" s="13" t="s">
        <v>350</v>
      </c>
      <c r="B113" s="147" t="s">
        <v>357</v>
      </c>
      <c r="C113" s="304"/>
    </row>
    <row r="114" spans="1:3" ht="12" customHeight="1" x14ac:dyDescent="0.25">
      <c r="A114" s="14" t="s">
        <v>438</v>
      </c>
      <c r="B114" s="147" t="s">
        <v>358</v>
      </c>
      <c r="C114" s="304"/>
    </row>
    <row r="115" spans="1:3" ht="12" customHeight="1" x14ac:dyDescent="0.25">
      <c r="A115" s="16" t="s">
        <v>439</v>
      </c>
      <c r="B115" s="147" t="s">
        <v>359</v>
      </c>
      <c r="C115" s="304"/>
    </row>
    <row r="116" spans="1:3" ht="12" customHeight="1" x14ac:dyDescent="0.25">
      <c r="A116" s="14" t="s">
        <v>443</v>
      </c>
      <c r="B116" s="11" t="s">
        <v>50</v>
      </c>
      <c r="C116" s="302"/>
    </row>
    <row r="117" spans="1:3" ht="12" customHeight="1" x14ac:dyDescent="0.25">
      <c r="A117" s="14" t="s">
        <v>444</v>
      </c>
      <c r="B117" s="8" t="s">
        <v>446</v>
      </c>
      <c r="C117" s="302"/>
    </row>
    <row r="118" spans="1:3" ht="12" customHeight="1" thickBot="1" x14ac:dyDescent="0.3">
      <c r="A118" s="18" t="s">
        <v>445</v>
      </c>
      <c r="B118" s="489" t="s">
        <v>447</v>
      </c>
      <c r="C118" s="308"/>
    </row>
    <row r="119" spans="1:3" ht="12" customHeight="1" thickBot="1" x14ac:dyDescent="0.3">
      <c r="A119" s="486" t="s">
        <v>19</v>
      </c>
      <c r="B119" s="487" t="s">
        <v>360</v>
      </c>
      <c r="C119" s="488">
        <f>+C120+C122+C124</f>
        <v>0</v>
      </c>
    </row>
    <row r="120" spans="1:3" ht="12" customHeight="1" x14ac:dyDescent="0.25">
      <c r="A120" s="15" t="s">
        <v>104</v>
      </c>
      <c r="B120" s="8" t="s">
        <v>230</v>
      </c>
      <c r="C120" s="303"/>
    </row>
    <row r="121" spans="1:3" ht="12" customHeight="1" x14ac:dyDescent="0.25">
      <c r="A121" s="15" t="s">
        <v>105</v>
      </c>
      <c r="B121" s="12" t="s">
        <v>364</v>
      </c>
      <c r="C121" s="303"/>
    </row>
    <row r="122" spans="1:3" ht="12" customHeight="1" x14ac:dyDescent="0.25">
      <c r="A122" s="15" t="s">
        <v>106</v>
      </c>
      <c r="B122" s="12" t="s">
        <v>187</v>
      </c>
      <c r="C122" s="302"/>
    </row>
    <row r="123" spans="1:3" ht="12" customHeight="1" x14ac:dyDescent="0.25">
      <c r="A123" s="15" t="s">
        <v>107</v>
      </c>
      <c r="B123" s="12" t="s">
        <v>365</v>
      </c>
      <c r="C123" s="267"/>
    </row>
    <row r="124" spans="1:3" ht="12" customHeight="1" x14ac:dyDescent="0.25">
      <c r="A124" s="15" t="s">
        <v>108</v>
      </c>
      <c r="B124" s="297" t="s">
        <v>575</v>
      </c>
      <c r="C124" s="267"/>
    </row>
    <row r="125" spans="1:3" ht="12" customHeight="1" x14ac:dyDescent="0.25">
      <c r="A125" s="15" t="s">
        <v>117</v>
      </c>
      <c r="B125" s="296" t="s">
        <v>428</v>
      </c>
      <c r="C125" s="267"/>
    </row>
    <row r="126" spans="1:3" ht="12" customHeight="1" x14ac:dyDescent="0.25">
      <c r="A126" s="15" t="s">
        <v>119</v>
      </c>
      <c r="B126" s="415" t="s">
        <v>370</v>
      </c>
      <c r="C126" s="267"/>
    </row>
    <row r="127" spans="1:3" x14ac:dyDescent="0.25">
      <c r="A127" s="15" t="s">
        <v>188</v>
      </c>
      <c r="B127" s="146" t="s">
        <v>353</v>
      </c>
      <c r="C127" s="267"/>
    </row>
    <row r="128" spans="1:3" ht="12" customHeight="1" x14ac:dyDescent="0.25">
      <c r="A128" s="15" t="s">
        <v>189</v>
      </c>
      <c r="B128" s="146" t="s">
        <v>369</v>
      </c>
      <c r="C128" s="267"/>
    </row>
    <row r="129" spans="1:3" ht="12" customHeight="1" x14ac:dyDescent="0.25">
      <c r="A129" s="15" t="s">
        <v>190</v>
      </c>
      <c r="B129" s="146" t="s">
        <v>368</v>
      </c>
      <c r="C129" s="267"/>
    </row>
    <row r="130" spans="1:3" ht="12" customHeight="1" x14ac:dyDescent="0.25">
      <c r="A130" s="15" t="s">
        <v>361</v>
      </c>
      <c r="B130" s="146" t="s">
        <v>356</v>
      </c>
      <c r="C130" s="267"/>
    </row>
    <row r="131" spans="1:3" ht="12" customHeight="1" x14ac:dyDescent="0.25">
      <c r="A131" s="15" t="s">
        <v>362</v>
      </c>
      <c r="B131" s="146" t="s">
        <v>367</v>
      </c>
      <c r="C131" s="267"/>
    </row>
    <row r="132" spans="1:3" ht="16.5" thickBot="1" x14ac:dyDescent="0.3">
      <c r="A132" s="13" t="s">
        <v>363</v>
      </c>
      <c r="B132" s="146" t="s">
        <v>366</v>
      </c>
      <c r="C132" s="269"/>
    </row>
    <row r="133" spans="1:3" ht="12" customHeight="1" thickBot="1" x14ac:dyDescent="0.3">
      <c r="A133" s="20" t="s">
        <v>20</v>
      </c>
      <c r="B133" s="127" t="s">
        <v>448</v>
      </c>
      <c r="C133" s="300">
        <f>+C98+C119</f>
        <v>0</v>
      </c>
    </row>
    <row r="134" spans="1:3" ht="12" customHeight="1" thickBot="1" x14ac:dyDescent="0.3">
      <c r="A134" s="20" t="s">
        <v>21</v>
      </c>
      <c r="B134" s="127" t="s">
        <v>449</v>
      </c>
      <c r="C134" s="300">
        <f>+C135+C136+C137</f>
        <v>0</v>
      </c>
    </row>
    <row r="135" spans="1:3" ht="12" customHeight="1" x14ac:dyDescent="0.25">
      <c r="A135" s="15" t="s">
        <v>268</v>
      </c>
      <c r="B135" s="12" t="s">
        <v>456</v>
      </c>
      <c r="C135" s="267"/>
    </row>
    <row r="136" spans="1:3" ht="12" customHeight="1" x14ac:dyDescent="0.25">
      <c r="A136" s="15" t="s">
        <v>269</v>
      </c>
      <c r="B136" s="12" t="s">
        <v>457</v>
      </c>
      <c r="C136" s="267"/>
    </row>
    <row r="137" spans="1:3" ht="12" customHeight="1" thickBot="1" x14ac:dyDescent="0.3">
      <c r="A137" s="13" t="s">
        <v>270</v>
      </c>
      <c r="B137" s="12" t="s">
        <v>458</v>
      </c>
      <c r="C137" s="267"/>
    </row>
    <row r="138" spans="1:3" ht="12" customHeight="1" thickBot="1" x14ac:dyDescent="0.3">
      <c r="A138" s="20" t="s">
        <v>22</v>
      </c>
      <c r="B138" s="127" t="s">
        <v>450</v>
      </c>
      <c r="C138" s="300">
        <f>SUM(C139:C144)</f>
        <v>0</v>
      </c>
    </row>
    <row r="139" spans="1:3" ht="12" customHeight="1" x14ac:dyDescent="0.25">
      <c r="A139" s="15" t="s">
        <v>91</v>
      </c>
      <c r="B139" s="9" t="s">
        <v>459</v>
      </c>
      <c r="C139" s="267"/>
    </row>
    <row r="140" spans="1:3" ht="12" customHeight="1" x14ac:dyDescent="0.25">
      <c r="A140" s="15" t="s">
        <v>92</v>
      </c>
      <c r="B140" s="9" t="s">
        <v>451</v>
      </c>
      <c r="C140" s="267"/>
    </row>
    <row r="141" spans="1:3" ht="12" customHeight="1" x14ac:dyDescent="0.25">
      <c r="A141" s="15" t="s">
        <v>93</v>
      </c>
      <c r="B141" s="9" t="s">
        <v>452</v>
      </c>
      <c r="C141" s="267"/>
    </row>
    <row r="142" spans="1:3" ht="12" customHeight="1" x14ac:dyDescent="0.25">
      <c r="A142" s="15" t="s">
        <v>175</v>
      </c>
      <c r="B142" s="9" t="s">
        <v>453</v>
      </c>
      <c r="C142" s="267"/>
    </row>
    <row r="143" spans="1:3" ht="12" customHeight="1" thickBot="1" x14ac:dyDescent="0.3">
      <c r="A143" s="13" t="s">
        <v>176</v>
      </c>
      <c r="B143" s="7" t="s">
        <v>454</v>
      </c>
      <c r="C143" s="269"/>
    </row>
    <row r="144" spans="1:3" ht="12" customHeight="1" thickBot="1" x14ac:dyDescent="0.3">
      <c r="A144" s="578" t="s">
        <v>177</v>
      </c>
      <c r="B144" s="583" t="s">
        <v>455</v>
      </c>
      <c r="C144" s="584"/>
    </row>
    <row r="145" spans="1:9" ht="12" customHeight="1" thickBot="1" x14ac:dyDescent="0.3">
      <c r="A145" s="20" t="s">
        <v>23</v>
      </c>
      <c r="B145" s="127" t="s">
        <v>463</v>
      </c>
      <c r="C145" s="306">
        <f>+C146+C147+C148+C149</f>
        <v>0</v>
      </c>
    </row>
    <row r="146" spans="1:9" ht="12" customHeight="1" x14ac:dyDescent="0.25">
      <c r="A146" s="15" t="s">
        <v>94</v>
      </c>
      <c r="B146" s="9" t="s">
        <v>371</v>
      </c>
      <c r="C146" s="267"/>
    </row>
    <row r="147" spans="1:9" ht="12" customHeight="1" x14ac:dyDescent="0.25">
      <c r="A147" s="15" t="s">
        <v>95</v>
      </c>
      <c r="B147" s="9" t="s">
        <v>372</v>
      </c>
      <c r="C147" s="267"/>
    </row>
    <row r="148" spans="1:9" ht="12" customHeight="1" thickBot="1" x14ac:dyDescent="0.3">
      <c r="A148" s="13" t="s">
        <v>288</v>
      </c>
      <c r="B148" s="7" t="s">
        <v>464</v>
      </c>
      <c r="C148" s="269"/>
    </row>
    <row r="149" spans="1:9" ht="12" customHeight="1" thickBot="1" x14ac:dyDescent="0.3">
      <c r="A149" s="578" t="s">
        <v>289</v>
      </c>
      <c r="B149" s="583" t="s">
        <v>390</v>
      </c>
      <c r="C149" s="584"/>
    </row>
    <row r="150" spans="1:9" ht="12" customHeight="1" thickBot="1" x14ac:dyDescent="0.3">
      <c r="A150" s="20" t="s">
        <v>24</v>
      </c>
      <c r="B150" s="127" t="s">
        <v>465</v>
      </c>
      <c r="C150" s="309">
        <f>SUM(C151:C155)</f>
        <v>0</v>
      </c>
    </row>
    <row r="151" spans="1:9" ht="12" customHeight="1" x14ac:dyDescent="0.25">
      <c r="A151" s="15" t="s">
        <v>96</v>
      </c>
      <c r="B151" s="9" t="s">
        <v>460</v>
      </c>
      <c r="C151" s="267"/>
    </row>
    <row r="152" spans="1:9" ht="12" customHeight="1" x14ac:dyDescent="0.25">
      <c r="A152" s="15" t="s">
        <v>97</v>
      </c>
      <c r="B152" s="9" t="s">
        <v>467</v>
      </c>
      <c r="C152" s="267"/>
    </row>
    <row r="153" spans="1:9" ht="12" customHeight="1" x14ac:dyDescent="0.25">
      <c r="A153" s="15" t="s">
        <v>300</v>
      </c>
      <c r="B153" s="9" t="s">
        <v>462</v>
      </c>
      <c r="C153" s="267"/>
    </row>
    <row r="154" spans="1:9" ht="12" customHeight="1" x14ac:dyDescent="0.25">
      <c r="A154" s="15" t="s">
        <v>301</v>
      </c>
      <c r="B154" s="9" t="s">
        <v>518</v>
      </c>
      <c r="C154" s="267"/>
    </row>
    <row r="155" spans="1:9" ht="12" customHeight="1" thickBot="1" x14ac:dyDescent="0.3">
      <c r="A155" s="15" t="s">
        <v>466</v>
      </c>
      <c r="B155" s="9" t="s">
        <v>469</v>
      </c>
      <c r="C155" s="267"/>
    </row>
    <row r="156" spans="1:9" ht="12" customHeight="1" thickBot="1" x14ac:dyDescent="0.3">
      <c r="A156" s="20" t="s">
        <v>25</v>
      </c>
      <c r="B156" s="127" t="s">
        <v>470</v>
      </c>
      <c r="C156" s="490"/>
    </row>
    <row r="157" spans="1:9" ht="12" customHeight="1" thickBot="1" x14ac:dyDescent="0.3">
      <c r="A157" s="20" t="s">
        <v>26</v>
      </c>
      <c r="B157" s="127" t="s">
        <v>471</v>
      </c>
      <c r="C157" s="490"/>
    </row>
    <row r="158" spans="1:9" ht="15.2" customHeight="1" thickBot="1" x14ac:dyDescent="0.3">
      <c r="A158" s="20" t="s">
        <v>27</v>
      </c>
      <c r="B158" s="127" t="s">
        <v>473</v>
      </c>
      <c r="C158" s="585">
        <f>+C134+C138+C145+C150+C156+C157</f>
        <v>0</v>
      </c>
      <c r="F158" s="430"/>
      <c r="G158" s="431"/>
      <c r="H158" s="431"/>
      <c r="I158" s="431"/>
    </row>
    <row r="159" spans="1:9" s="418" customFormat="1" ht="17.25" customHeight="1" thickBot="1" x14ac:dyDescent="0.25">
      <c r="A159" s="298" t="s">
        <v>28</v>
      </c>
      <c r="B159" s="586" t="s">
        <v>472</v>
      </c>
      <c r="C159" s="585">
        <f>+C133+C158</f>
        <v>0</v>
      </c>
    </row>
    <row r="160" spans="1:9" ht="15.95" customHeight="1" x14ac:dyDescent="0.25">
      <c r="A160" s="587"/>
      <c r="B160" s="587"/>
      <c r="C160" s="649">
        <f>C92-C159</f>
        <v>0</v>
      </c>
    </row>
    <row r="161" spans="1:4" x14ac:dyDescent="0.25">
      <c r="A161" s="725" t="s">
        <v>373</v>
      </c>
      <c r="B161" s="725"/>
      <c r="C161" s="725"/>
    </row>
    <row r="162" spans="1:4" ht="15.2" customHeight="1" thickBot="1" x14ac:dyDescent="0.3">
      <c r="A162" s="726" t="s">
        <v>154</v>
      </c>
      <c r="B162" s="726"/>
      <c r="C162" s="591" t="str">
        <f>C95</f>
        <v>Forintban!</v>
      </c>
    </row>
    <row r="163" spans="1:4" ht="13.5" customHeight="1" thickBot="1" x14ac:dyDescent="0.3">
      <c r="A163" s="20">
        <v>1</v>
      </c>
      <c r="B163" s="27" t="s">
        <v>474</v>
      </c>
      <c r="C163" s="300">
        <f>+C67-C133</f>
        <v>0</v>
      </c>
      <c r="D163" s="432"/>
    </row>
    <row r="164" spans="1:4" ht="27.75" customHeight="1" thickBot="1" x14ac:dyDescent="0.3">
      <c r="A164" s="20" t="s">
        <v>19</v>
      </c>
      <c r="B164" s="27" t="s">
        <v>480</v>
      </c>
      <c r="C164" s="300">
        <f>+C91-C158</f>
        <v>0</v>
      </c>
    </row>
  </sheetData>
  <sheetProtection sheet="1"/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CONCATENATE("9.11.3. melléklet ",ALAPADATOK!A7," ",ALAPADATOK!B7," ",ALAPADATOK!C7," ",ALAPADATOK!D7," ",ALAPADATOK!E7," ",ALAPADATOK!F7," ",ALAPADATOK!G7," ",ALAPADATOK!H7)</f>
        <v>9.11.3. melléklet a … / 2019 ( … ) önkormányzati rendelethez</v>
      </c>
    </row>
    <row r="2" spans="1:3" s="458" customFormat="1" ht="25.5" customHeight="1" x14ac:dyDescent="0.2">
      <c r="A2" s="410" t="s">
        <v>204</v>
      </c>
      <c r="B2" s="601" t="e">
        <f>CONCATENATE('KV_9.11.2.sz.mell'!B2)</f>
        <v>#REF!</v>
      </c>
      <c r="C2" s="369" t="s">
        <v>600</v>
      </c>
    </row>
    <row r="3" spans="1:3" s="458" customFormat="1" ht="24.75" thickBot="1" x14ac:dyDescent="0.25">
      <c r="A3" s="452" t="s">
        <v>203</v>
      </c>
      <c r="B3" s="602" t="s">
        <v>530</v>
      </c>
      <c r="C3" s="370" t="s">
        <v>431</v>
      </c>
    </row>
    <row r="4" spans="1:3" s="459" customFormat="1" ht="15.95" customHeight="1" thickBot="1" x14ac:dyDescent="0.3">
      <c r="A4" s="229"/>
      <c r="B4" s="229"/>
      <c r="C4" s="230" t="str">
        <f>'KV_9.11.2.sz.mell'!C4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56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CONCATENATE("9.12. melléklet ",ALAPADATOK!A7," ",ALAPADATOK!B7," ",ALAPADATOK!C7," ",ALAPADATOK!D7," ",ALAPADATOK!E7," ",ALAPADATOK!F7," ",ALAPADATOK!G7," ",ALAPADATOK!H7)</f>
        <v>9.12. melléklet a … / 2019 ( … ) önkormányzati rendelethez</v>
      </c>
    </row>
    <row r="2" spans="1:3" s="458" customFormat="1" ht="25.5" customHeight="1" x14ac:dyDescent="0.2">
      <c r="A2" s="410" t="s">
        <v>204</v>
      </c>
      <c r="B2" s="601" t="e">
        <f>CONCATENATE(ALAPADATOK!#REF!)</f>
        <v>#REF!</v>
      </c>
      <c r="C2" s="369" t="s">
        <v>601</v>
      </c>
    </row>
    <row r="3" spans="1:3" s="458" customFormat="1" ht="24.75" thickBot="1" x14ac:dyDescent="0.25">
      <c r="A3" s="452" t="s">
        <v>203</v>
      </c>
      <c r="B3" s="602" t="s">
        <v>398</v>
      </c>
      <c r="C3" s="370" t="s">
        <v>54</v>
      </c>
    </row>
    <row r="4" spans="1:3" s="459" customFormat="1" ht="15.95" customHeight="1" thickBot="1" x14ac:dyDescent="0.3">
      <c r="A4" s="229"/>
      <c r="B4" s="229"/>
      <c r="C4" s="230" t="str">
        <f>'KV_9.2.3.sz.mell'!C4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CONCATENATE("9.12.1. melléklet ",ALAPADATOK!A7," ",ALAPADATOK!B7," ",ALAPADATOK!C7," ",ALAPADATOK!D7," ",ALAPADATOK!E7," ",ALAPADATOK!F7," ",ALAPADATOK!G7," ",ALAPADATOK!H7)</f>
        <v>9.12.1. melléklet a … / 2019 ( … ) önkormányzati rendelethez</v>
      </c>
    </row>
    <row r="2" spans="1:3" s="458" customFormat="1" ht="25.5" customHeight="1" x14ac:dyDescent="0.2">
      <c r="A2" s="410" t="s">
        <v>204</v>
      </c>
      <c r="B2" s="601" t="e">
        <f>CONCATENATE('KV_9.12.sz.mell'!B2)</f>
        <v>#REF!</v>
      </c>
      <c r="C2" s="369" t="s">
        <v>601</v>
      </c>
    </row>
    <row r="3" spans="1:3" s="458" customFormat="1" ht="24.75" thickBot="1" x14ac:dyDescent="0.25">
      <c r="A3" s="452" t="s">
        <v>203</v>
      </c>
      <c r="B3" s="602" t="s">
        <v>417</v>
      </c>
      <c r="C3" s="370" t="s">
        <v>59</v>
      </c>
    </row>
    <row r="4" spans="1:3" s="459" customFormat="1" ht="15.95" customHeight="1" thickBot="1" x14ac:dyDescent="0.3">
      <c r="A4" s="229"/>
      <c r="B4" s="229"/>
      <c r="C4" s="230" t="str">
        <f>'KV_9.12.sz.mell'!C4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CONCATENATE("9.12.2. melléklet ",ALAPADATOK!A7," ",ALAPADATOK!B7," ",ALAPADATOK!C7," ",ALAPADATOK!D7," ",ALAPADATOK!E7," ",ALAPADATOK!F7," ",ALAPADATOK!G7," ",ALAPADATOK!H7)</f>
        <v>9.12.2. melléklet a … / 2019 ( … ) önkormányzati rendelethez</v>
      </c>
    </row>
    <row r="2" spans="1:3" s="458" customFormat="1" ht="25.5" customHeight="1" x14ac:dyDescent="0.2">
      <c r="A2" s="410" t="s">
        <v>204</v>
      </c>
      <c r="B2" s="601" t="e">
        <f>CONCATENATE('KV_9.12.1.sz.mell'!B2)</f>
        <v>#REF!</v>
      </c>
      <c r="C2" s="369" t="s">
        <v>601</v>
      </c>
    </row>
    <row r="3" spans="1:3" s="458" customFormat="1" ht="24.75" thickBot="1" x14ac:dyDescent="0.25">
      <c r="A3" s="452" t="s">
        <v>203</v>
      </c>
      <c r="B3" s="602" t="s">
        <v>418</v>
      </c>
      <c r="C3" s="370" t="s">
        <v>60</v>
      </c>
    </row>
    <row r="4" spans="1:3" s="459" customFormat="1" ht="15.95" customHeight="1" thickBot="1" x14ac:dyDescent="0.3">
      <c r="A4" s="229"/>
      <c r="B4" s="229"/>
      <c r="C4" s="230" t="str">
        <f>'KV_9.12.1.sz.mell'!C4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CONCATENATE("9.12.3. melléklet ",ALAPADATOK!A7," ",ALAPADATOK!B7," ",ALAPADATOK!C7," ",ALAPADATOK!D7," ",ALAPADATOK!E7," ",ALAPADATOK!F7," ",ALAPADATOK!G7," ",ALAPADATOK!H7)</f>
        <v>9.12.3. melléklet a … / 2019 ( … ) önkormányzati rendelethez</v>
      </c>
    </row>
    <row r="2" spans="1:3" s="458" customFormat="1" ht="25.5" customHeight="1" x14ac:dyDescent="0.2">
      <c r="A2" s="410" t="s">
        <v>204</v>
      </c>
      <c r="B2" s="601" t="e">
        <f>CONCATENATE('KV_9.12.2.sz.mell'!B2)</f>
        <v>#REF!</v>
      </c>
      <c r="C2" s="369" t="s">
        <v>601</v>
      </c>
    </row>
    <row r="3" spans="1:3" s="458" customFormat="1" ht="24.75" thickBot="1" x14ac:dyDescent="0.25">
      <c r="A3" s="452" t="s">
        <v>203</v>
      </c>
      <c r="B3" s="602" t="s">
        <v>530</v>
      </c>
      <c r="C3" s="370" t="s">
        <v>431</v>
      </c>
    </row>
    <row r="4" spans="1:3" s="459" customFormat="1" ht="15.95" customHeight="1" thickBot="1" x14ac:dyDescent="0.3">
      <c r="A4" s="229"/>
      <c r="B4" s="229"/>
      <c r="C4" s="230" t="str">
        <f>'KV_9.12.2.sz.mell'!C4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56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9"/>
  <sheetViews>
    <sheetView zoomScale="120" zoomScaleNormal="120" workbookViewId="0">
      <selection activeCell="L21" sqref="L21"/>
    </sheetView>
  </sheetViews>
  <sheetFormatPr defaultRowHeight="12.75" x14ac:dyDescent="0.2"/>
  <cols>
    <col min="1" max="1" width="5.5" style="46" customWidth="1"/>
    <col min="2" max="2" width="33.1640625" style="46" customWidth="1"/>
    <col min="3" max="3" width="12.33203125" style="46" customWidth="1"/>
    <col min="4" max="4" width="11.5" style="46" customWidth="1"/>
    <col min="5" max="5" width="11.33203125" style="46" customWidth="1"/>
    <col min="6" max="6" width="11" style="46" customWidth="1"/>
    <col min="7" max="7" width="14.33203125" style="46" customWidth="1"/>
    <col min="8" max="16384" width="9.33203125" style="46"/>
  </cols>
  <sheetData>
    <row r="2" spans="1:7" ht="15" x14ac:dyDescent="0.25">
      <c r="B2" s="790" t="str">
        <f>CONCATENATE("10. melléklet ",ALAPADATOK!A7," ",ALAPADATOK!B7," ",ALAPADATOK!C7," ",ALAPADATOK!D7," ",ALAPADATOK!E7," ",ALAPADATOK!F7," ",ALAPADATOK!G7," ",ALAPADATOK!H7)</f>
        <v>10. melléklet a … / 2019 ( … ) önkormányzati rendelethez</v>
      </c>
      <c r="C2" s="790"/>
      <c r="D2" s="790"/>
      <c r="E2" s="790"/>
      <c r="F2" s="790"/>
      <c r="G2" s="790"/>
    </row>
    <row r="4" spans="1:7" ht="43.5" customHeight="1" x14ac:dyDescent="0.25">
      <c r="A4" s="789" t="s">
        <v>3</v>
      </c>
      <c r="B4" s="789"/>
      <c r="C4" s="789"/>
      <c r="D4" s="789"/>
      <c r="E4" s="789"/>
      <c r="F4" s="789"/>
      <c r="G4" s="789"/>
    </row>
    <row r="6" spans="1:7" s="162" customFormat="1" ht="27.2" customHeight="1" x14ac:dyDescent="0.25">
      <c r="A6" s="695" t="s">
        <v>210</v>
      </c>
      <c r="C6" s="788" t="s">
        <v>211</v>
      </c>
      <c r="D6" s="788"/>
      <c r="E6" s="788"/>
      <c r="F6" s="788"/>
      <c r="G6" s="788"/>
    </row>
    <row r="7" spans="1:7" s="162" customFormat="1" ht="15.75" x14ac:dyDescent="0.25"/>
    <row r="8" spans="1:7" s="162" customFormat="1" ht="24.75" customHeight="1" x14ac:dyDescent="0.25">
      <c r="A8" s="695" t="s">
        <v>212</v>
      </c>
      <c r="C8" s="788" t="s">
        <v>211</v>
      </c>
      <c r="D8" s="788"/>
      <c r="E8" s="788"/>
      <c r="F8" s="788"/>
    </row>
    <row r="9" spans="1:7" s="163" customFormat="1" x14ac:dyDescent="0.2"/>
    <row r="10" spans="1:7" s="164" customFormat="1" ht="15.2" customHeight="1" x14ac:dyDescent="0.25">
      <c r="A10" s="265" t="s">
        <v>566</v>
      </c>
      <c r="B10" s="264"/>
      <c r="C10" s="264"/>
      <c r="D10" s="264"/>
      <c r="E10" s="264"/>
      <c r="F10" s="264"/>
      <c r="G10" s="264"/>
    </row>
    <row r="11" spans="1:7" s="164" customFormat="1" ht="15.2" customHeight="1" thickBot="1" x14ac:dyDescent="0.3">
      <c r="A11" s="265" t="s">
        <v>213</v>
      </c>
      <c r="B11" s="264"/>
      <c r="C11" s="264"/>
      <c r="D11" s="264"/>
      <c r="E11" s="264"/>
      <c r="F11" s="264"/>
      <c r="G11" s="686" t="str">
        <f>'KV_9.3.3.sz.mell'!C4</f>
        <v>Forintban!</v>
      </c>
    </row>
    <row r="12" spans="1:7" s="76" customFormat="1" ht="42" customHeight="1" thickBot="1" x14ac:dyDescent="0.25">
      <c r="A12" s="192" t="s">
        <v>16</v>
      </c>
      <c r="B12" s="193" t="s">
        <v>214</v>
      </c>
      <c r="C12" s="193" t="s">
        <v>215</v>
      </c>
      <c r="D12" s="193" t="s">
        <v>216</v>
      </c>
      <c r="E12" s="193" t="s">
        <v>217</v>
      </c>
      <c r="F12" s="193" t="s">
        <v>218</v>
      </c>
      <c r="G12" s="194" t="s">
        <v>53</v>
      </c>
    </row>
    <row r="13" spans="1:7" ht="24" customHeight="1" x14ac:dyDescent="0.2">
      <c r="A13" s="251" t="s">
        <v>18</v>
      </c>
      <c r="B13" s="201" t="s">
        <v>219</v>
      </c>
      <c r="C13" s="165"/>
      <c r="D13" s="165"/>
      <c r="E13" s="165"/>
      <c r="F13" s="165"/>
      <c r="G13" s="252">
        <f>SUM(C13:F13)</f>
        <v>0</v>
      </c>
    </row>
    <row r="14" spans="1:7" ht="24" customHeight="1" x14ac:dyDescent="0.2">
      <c r="A14" s="253" t="s">
        <v>19</v>
      </c>
      <c r="B14" s="202" t="s">
        <v>220</v>
      </c>
      <c r="C14" s="166"/>
      <c r="D14" s="166"/>
      <c r="E14" s="166"/>
      <c r="F14" s="166"/>
      <c r="G14" s="254">
        <f t="shared" ref="G14:G19" si="0">SUM(C14:F14)</f>
        <v>0</v>
      </c>
    </row>
    <row r="15" spans="1:7" ht="24" customHeight="1" x14ac:dyDescent="0.2">
      <c r="A15" s="253" t="s">
        <v>20</v>
      </c>
      <c r="B15" s="202" t="s">
        <v>221</v>
      </c>
      <c r="C15" s="166"/>
      <c r="D15" s="166"/>
      <c r="E15" s="166"/>
      <c r="F15" s="166"/>
      <c r="G15" s="254">
        <f t="shared" si="0"/>
        <v>0</v>
      </c>
    </row>
    <row r="16" spans="1:7" ht="24" customHeight="1" x14ac:dyDescent="0.2">
      <c r="A16" s="253" t="s">
        <v>21</v>
      </c>
      <c r="B16" s="202" t="s">
        <v>222</v>
      </c>
      <c r="C16" s="166"/>
      <c r="D16" s="166"/>
      <c r="E16" s="166"/>
      <c r="F16" s="166"/>
      <c r="G16" s="254">
        <f t="shared" si="0"/>
        <v>0</v>
      </c>
    </row>
    <row r="17" spans="1:7" ht="24" customHeight="1" x14ac:dyDescent="0.2">
      <c r="A17" s="253" t="s">
        <v>22</v>
      </c>
      <c r="B17" s="202" t="s">
        <v>223</v>
      </c>
      <c r="C17" s="166"/>
      <c r="D17" s="166"/>
      <c r="E17" s="166"/>
      <c r="F17" s="166"/>
      <c r="G17" s="254">
        <f t="shared" si="0"/>
        <v>0</v>
      </c>
    </row>
    <row r="18" spans="1:7" ht="24" customHeight="1" thickBot="1" x14ac:dyDescent="0.25">
      <c r="A18" s="255" t="s">
        <v>23</v>
      </c>
      <c r="B18" s="256" t="s">
        <v>224</v>
      </c>
      <c r="C18" s="167"/>
      <c r="D18" s="167"/>
      <c r="E18" s="167"/>
      <c r="F18" s="167"/>
      <c r="G18" s="257">
        <f t="shared" si="0"/>
        <v>0</v>
      </c>
    </row>
    <row r="19" spans="1:7" s="168" customFormat="1" ht="24" customHeight="1" thickBot="1" x14ac:dyDescent="0.25">
      <c r="A19" s="258" t="s">
        <v>24</v>
      </c>
      <c r="B19" s="259" t="s">
        <v>53</v>
      </c>
      <c r="C19" s="260">
        <f>SUM(C13:C18)</f>
        <v>0</v>
      </c>
      <c r="D19" s="260">
        <f>SUM(D13:D18)</f>
        <v>0</v>
      </c>
      <c r="E19" s="260">
        <f>SUM(E13:E18)</f>
        <v>0</v>
      </c>
      <c r="F19" s="260">
        <f>SUM(F13:F18)</f>
        <v>0</v>
      </c>
      <c r="G19" s="261">
        <f t="shared" si="0"/>
        <v>0</v>
      </c>
    </row>
    <row r="20" spans="1:7" s="163" customFormat="1" x14ac:dyDescent="0.2">
      <c r="A20" s="212"/>
      <c r="B20" s="212"/>
      <c r="C20" s="212"/>
      <c r="D20" s="212"/>
      <c r="E20" s="212"/>
      <c r="F20" s="212"/>
      <c r="G20" s="212"/>
    </row>
    <row r="21" spans="1:7" s="163" customFormat="1" x14ac:dyDescent="0.2">
      <c r="A21" s="212"/>
      <c r="B21" s="212"/>
      <c r="C21" s="212"/>
      <c r="D21" s="212"/>
      <c r="E21" s="212"/>
      <c r="F21" s="212"/>
      <c r="G21" s="212"/>
    </row>
    <row r="22" spans="1:7" s="163" customFormat="1" x14ac:dyDescent="0.2">
      <c r="A22" s="212"/>
      <c r="B22" s="212"/>
      <c r="C22" s="212"/>
      <c r="D22" s="212"/>
      <c r="E22" s="212"/>
      <c r="F22" s="212"/>
      <c r="G22" s="212"/>
    </row>
    <row r="23" spans="1:7" s="163" customFormat="1" ht="15.75" x14ac:dyDescent="0.25">
      <c r="A23" s="162" t="str">
        <f>+CONCATENATE("......................, ",LEFT(KV_ÖSSZEFÜGGÉSEK!A5,4),". .......................... hó ..... nap")</f>
        <v>......................, 2019. .......................... hó ..... nap</v>
      </c>
      <c r="F23" s="212"/>
      <c r="G23" s="212"/>
    </row>
    <row r="24" spans="1:7" s="163" customFormat="1" x14ac:dyDescent="0.2">
      <c r="F24" s="212"/>
      <c r="G24" s="212"/>
    </row>
    <row r="25" spans="1:7" x14ac:dyDescent="0.2">
      <c r="A25" s="212"/>
      <c r="B25" s="212"/>
      <c r="C25" s="212"/>
      <c r="D25" s="212"/>
      <c r="E25" s="212"/>
      <c r="F25" s="212"/>
      <c r="G25" s="212"/>
    </row>
    <row r="26" spans="1:7" x14ac:dyDescent="0.2">
      <c r="A26" s="212"/>
      <c r="B26" s="212"/>
      <c r="C26" s="163"/>
      <c r="D26" s="163"/>
      <c r="E26" s="163"/>
      <c r="F26" s="163"/>
      <c r="G26" s="212"/>
    </row>
    <row r="27" spans="1:7" ht="13.5" x14ac:dyDescent="0.25">
      <c r="A27" s="212"/>
      <c r="B27" s="212"/>
      <c r="C27" s="262"/>
      <c r="D27" s="263" t="s">
        <v>225</v>
      </c>
      <c r="E27" s="263"/>
      <c r="F27" s="262"/>
      <c r="G27" s="212"/>
    </row>
    <row r="28" spans="1:7" ht="13.5" x14ac:dyDescent="0.25">
      <c r="C28" s="169"/>
      <c r="D28" s="170"/>
      <c r="E28" s="170"/>
      <c r="F28" s="169"/>
    </row>
    <row r="29" spans="1:7" ht="13.5" x14ac:dyDescent="0.25">
      <c r="C29" s="169"/>
      <c r="D29" s="170"/>
      <c r="E29" s="170"/>
      <c r="F29" s="169"/>
    </row>
  </sheetData>
  <sheetProtection sheet="1"/>
  <mergeCells count="4">
    <mergeCell ref="C6:G6"/>
    <mergeCell ref="C8:F8"/>
    <mergeCell ref="A4:G4"/>
    <mergeCell ref="B2:G2"/>
  </mergeCells>
  <phoneticPr fontId="29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70"/>
  <sheetViews>
    <sheetView topLeftCell="A91" zoomScale="120" zoomScaleNormal="120" zoomScaleSheetLayoutView="100" workbookViewId="0">
      <selection activeCell="D120" sqref="D120"/>
    </sheetView>
  </sheetViews>
  <sheetFormatPr defaultRowHeight="15.75" x14ac:dyDescent="0.25"/>
  <cols>
    <col min="1" max="1" width="9" style="386" customWidth="1"/>
    <col min="2" max="2" width="75.83203125" style="386" customWidth="1"/>
    <col min="3" max="3" width="15.5" style="387" customWidth="1"/>
    <col min="4" max="5" width="15.5" style="386" customWidth="1"/>
    <col min="6" max="6" width="9" style="38" customWidth="1"/>
    <col min="7" max="16384" width="9.33203125" style="38"/>
  </cols>
  <sheetData>
    <row r="1" spans="1:5" ht="14.45" customHeight="1" x14ac:dyDescent="0.25">
      <c r="A1" s="640"/>
      <c r="B1" s="640"/>
      <c r="C1" s="644"/>
      <c r="D1" s="640"/>
      <c r="E1" s="675" t="str">
        <f>CONCATENATE("1. tájékoztató tábla ",ALAPADATOK!A7," ",ALAPADATOK!B7," ",ALAPADATOK!C7," ",ALAPADATOK!D7," ",ALAPADATOK!E7," ",ALAPADATOK!F7," ",ALAPADATOK!G7," ",ALAPADATOK!H7)</f>
        <v>1. tájékoztató tábla a … / 2019 ( … ) önkormányzati rendelethez</v>
      </c>
    </row>
    <row r="2" spans="1:5" x14ac:dyDescent="0.25">
      <c r="A2" s="791" t="str">
        <f>CONCATENATE(ALAPADATOK!A3)</f>
        <v>GÖNC VÁROS ÖNKORMÁNYZATA</v>
      </c>
      <c r="B2" s="791"/>
      <c r="C2" s="792"/>
      <c r="D2" s="791"/>
      <c r="E2" s="791"/>
    </row>
    <row r="3" spans="1:5" x14ac:dyDescent="0.25">
      <c r="A3" s="791" t="s">
        <v>591</v>
      </c>
      <c r="B3" s="791"/>
      <c r="C3" s="792"/>
      <c r="D3" s="791"/>
      <c r="E3" s="791"/>
    </row>
    <row r="4" spans="1:5" ht="15.95" customHeight="1" x14ac:dyDescent="0.25">
      <c r="A4" s="722" t="s">
        <v>15</v>
      </c>
      <c r="B4" s="722"/>
      <c r="C4" s="722"/>
      <c r="D4" s="722"/>
      <c r="E4" s="722"/>
    </row>
    <row r="5" spans="1:5" ht="15.95" customHeight="1" thickBot="1" x14ac:dyDescent="0.3">
      <c r="A5" s="723" t="s">
        <v>152</v>
      </c>
      <c r="B5" s="723"/>
      <c r="C5" s="644"/>
      <c r="D5" s="676"/>
      <c r="E5" s="687" t="str">
        <f>'KV_10.sz.mell'!G11</f>
        <v>Forintban!</v>
      </c>
    </row>
    <row r="6" spans="1:5" ht="30.75" customHeight="1" thickBot="1" x14ac:dyDescent="0.3">
      <c r="A6" s="645" t="s">
        <v>69</v>
      </c>
      <c r="B6" s="646" t="s">
        <v>17</v>
      </c>
      <c r="C6" s="646" t="str">
        <f>+CONCATENATE(LEFT(KV_ÖSSZEFÜGGÉSEK!A5,4)-2,". évi tény")</f>
        <v>2017. évi tény</v>
      </c>
      <c r="D6" s="688" t="str">
        <f>+CONCATENATE(LEFT(KV_ÖSSZEFÜGGÉSEK!A5,4)-1,". évi várható")</f>
        <v>2018. évi várható</v>
      </c>
      <c r="E6" s="689" t="str">
        <f>+'KV_1.1.sz.mell.'!C8</f>
        <v>2019. évi előirányzat</v>
      </c>
    </row>
    <row r="7" spans="1:5" s="39" customFormat="1" ht="12" customHeight="1" thickBot="1" x14ac:dyDescent="0.25">
      <c r="A7" s="32" t="s">
        <v>493</v>
      </c>
      <c r="B7" s="33" t="s">
        <v>494</v>
      </c>
      <c r="C7" s="33" t="s">
        <v>495</v>
      </c>
      <c r="D7" s="33" t="s">
        <v>497</v>
      </c>
      <c r="E7" s="451" t="s">
        <v>496</v>
      </c>
    </row>
    <row r="8" spans="1:5" s="1" customFormat="1" ht="12" customHeight="1" thickBot="1" x14ac:dyDescent="0.25">
      <c r="A8" s="20" t="s">
        <v>18</v>
      </c>
      <c r="B8" s="21" t="s">
        <v>252</v>
      </c>
      <c r="C8" s="400">
        <f>+C9+C10+C11+C12+C13+C14</f>
        <v>329017211</v>
      </c>
      <c r="D8" s="400">
        <f>+D9+D10+D11+D12+D13+D14</f>
        <v>345286716</v>
      </c>
      <c r="E8" s="266">
        <f>+E9+E10+E11+E12+E13+E14</f>
        <v>466229000</v>
      </c>
    </row>
    <row r="9" spans="1:5" s="1" customFormat="1" ht="12" customHeight="1" x14ac:dyDescent="0.2">
      <c r="A9" s="15" t="s">
        <v>98</v>
      </c>
      <c r="B9" s="419" t="s">
        <v>253</v>
      </c>
      <c r="C9" s="402">
        <v>120320840</v>
      </c>
      <c r="D9" s="402">
        <v>121023894</v>
      </c>
      <c r="E9" s="268">
        <v>128653452</v>
      </c>
    </row>
    <row r="10" spans="1:5" s="1" customFormat="1" ht="12" customHeight="1" x14ac:dyDescent="0.2">
      <c r="A10" s="14" t="s">
        <v>99</v>
      </c>
      <c r="B10" s="420" t="s">
        <v>254</v>
      </c>
      <c r="C10" s="401">
        <v>52172799</v>
      </c>
      <c r="D10" s="401">
        <v>44269084</v>
      </c>
      <c r="E10" s="267">
        <v>46260100</v>
      </c>
    </row>
    <row r="11" spans="1:5" s="1" customFormat="1" ht="12" customHeight="1" x14ac:dyDescent="0.2">
      <c r="A11" s="14" t="s">
        <v>100</v>
      </c>
      <c r="B11" s="420" t="s">
        <v>255</v>
      </c>
      <c r="C11" s="401">
        <v>137011024</v>
      </c>
      <c r="D11" s="401">
        <v>157803567</v>
      </c>
      <c r="E11" s="267">
        <v>153584946</v>
      </c>
    </row>
    <row r="12" spans="1:5" s="1" customFormat="1" ht="12" customHeight="1" x14ac:dyDescent="0.2">
      <c r="A12" s="14" t="s">
        <v>101</v>
      </c>
      <c r="B12" s="420" t="s">
        <v>256</v>
      </c>
      <c r="C12" s="401">
        <v>3001910</v>
      </c>
      <c r="D12" s="401">
        <v>3086931</v>
      </c>
      <c r="E12" s="267">
        <v>2476870</v>
      </c>
    </row>
    <row r="13" spans="1:5" s="1" customFormat="1" ht="12" customHeight="1" x14ac:dyDescent="0.2">
      <c r="A13" s="14" t="s">
        <v>148</v>
      </c>
      <c r="B13" s="296" t="s">
        <v>432</v>
      </c>
      <c r="C13" s="401">
        <v>16510638</v>
      </c>
      <c r="D13" s="401">
        <v>19103240</v>
      </c>
      <c r="E13" s="267">
        <v>135253632</v>
      </c>
    </row>
    <row r="14" spans="1:5" s="1" customFormat="1" ht="12" customHeight="1" thickBot="1" x14ac:dyDescent="0.25">
      <c r="A14" s="16" t="s">
        <v>102</v>
      </c>
      <c r="B14" s="297" t="s">
        <v>433</v>
      </c>
      <c r="C14" s="401"/>
      <c r="D14" s="401"/>
      <c r="E14" s="267"/>
    </row>
    <row r="15" spans="1:5" s="1" customFormat="1" ht="12" customHeight="1" thickBot="1" x14ac:dyDescent="0.25">
      <c r="A15" s="20" t="s">
        <v>19</v>
      </c>
      <c r="B15" s="295" t="s">
        <v>257</v>
      </c>
      <c r="C15" s="400">
        <f>+C16+C17+C18+C19+C20</f>
        <v>305600967</v>
      </c>
      <c r="D15" s="400">
        <f>+D16+D17+D18+D19+D20</f>
        <v>804261247</v>
      </c>
      <c r="E15" s="266">
        <f>+E16+E17+E18+E19+E20</f>
        <v>191447000</v>
      </c>
    </row>
    <row r="16" spans="1:5" s="1" customFormat="1" ht="12" customHeight="1" x14ac:dyDescent="0.2">
      <c r="A16" s="15" t="s">
        <v>104</v>
      </c>
      <c r="B16" s="419" t="s">
        <v>258</v>
      </c>
      <c r="C16" s="402"/>
      <c r="D16" s="402"/>
      <c r="E16" s="268"/>
    </row>
    <row r="17" spans="1:5" s="1" customFormat="1" ht="12" customHeight="1" x14ac:dyDescent="0.2">
      <c r="A17" s="14" t="s">
        <v>105</v>
      </c>
      <c r="B17" s="420" t="s">
        <v>259</v>
      </c>
      <c r="C17" s="401"/>
      <c r="D17" s="401"/>
      <c r="E17" s="267"/>
    </row>
    <row r="18" spans="1:5" s="1" customFormat="1" ht="12" customHeight="1" x14ac:dyDescent="0.2">
      <c r="A18" s="14" t="s">
        <v>106</v>
      </c>
      <c r="B18" s="420" t="s">
        <v>422</v>
      </c>
      <c r="C18" s="401"/>
      <c r="D18" s="401"/>
      <c r="E18" s="267"/>
    </row>
    <row r="19" spans="1:5" s="1" customFormat="1" ht="12" customHeight="1" x14ac:dyDescent="0.2">
      <c r="A19" s="14" t="s">
        <v>107</v>
      </c>
      <c r="B19" s="420" t="s">
        <v>423</v>
      </c>
      <c r="C19" s="401"/>
      <c r="D19" s="401"/>
      <c r="E19" s="267"/>
    </row>
    <row r="20" spans="1:5" s="1" customFormat="1" ht="12" customHeight="1" x14ac:dyDescent="0.2">
      <c r="A20" s="14" t="s">
        <v>108</v>
      </c>
      <c r="B20" s="420" t="s">
        <v>260</v>
      </c>
      <c r="C20" s="401">
        <v>305600967</v>
      </c>
      <c r="D20" s="401">
        <v>804261247</v>
      </c>
      <c r="E20" s="267">
        <v>191447000</v>
      </c>
    </row>
    <row r="21" spans="1:5" s="1" customFormat="1" ht="12" customHeight="1" thickBot="1" x14ac:dyDescent="0.25">
      <c r="A21" s="16" t="s">
        <v>117</v>
      </c>
      <c r="B21" s="297" t="s">
        <v>261</v>
      </c>
      <c r="C21" s="403"/>
      <c r="D21" s="403"/>
      <c r="E21" s="269"/>
    </row>
    <row r="22" spans="1:5" s="1" customFormat="1" ht="12" customHeight="1" thickBot="1" x14ac:dyDescent="0.25">
      <c r="A22" s="20" t="s">
        <v>20</v>
      </c>
      <c r="B22" s="21" t="s">
        <v>262</v>
      </c>
      <c r="C22" s="400">
        <f>+C23+C24+C25+C26+C27</f>
        <v>52150631</v>
      </c>
      <c r="D22" s="400">
        <f>+D23+D24+D25+D26+D27</f>
        <v>209548575</v>
      </c>
      <c r="E22" s="266">
        <f>+E23+E24+E25+E26+E27</f>
        <v>637776000</v>
      </c>
    </row>
    <row r="23" spans="1:5" s="1" customFormat="1" ht="12" customHeight="1" x14ac:dyDescent="0.2">
      <c r="A23" s="15" t="s">
        <v>87</v>
      </c>
      <c r="B23" s="419" t="s">
        <v>263</v>
      </c>
      <c r="C23" s="402">
        <v>40318561</v>
      </c>
      <c r="D23" s="402"/>
      <c r="E23" s="268"/>
    </row>
    <row r="24" spans="1:5" s="1" customFormat="1" ht="12" customHeight="1" x14ac:dyDescent="0.2">
      <c r="A24" s="14" t="s">
        <v>88</v>
      </c>
      <c r="B24" s="420" t="s">
        <v>264</v>
      </c>
      <c r="C24" s="401"/>
      <c r="D24" s="401"/>
      <c r="E24" s="267"/>
    </row>
    <row r="25" spans="1:5" s="1" customFormat="1" ht="12" customHeight="1" x14ac:dyDescent="0.2">
      <c r="A25" s="14" t="s">
        <v>89</v>
      </c>
      <c r="B25" s="420" t="s">
        <v>424</v>
      </c>
      <c r="C25" s="401"/>
      <c r="D25" s="401"/>
      <c r="E25" s="267"/>
    </row>
    <row r="26" spans="1:5" s="1" customFormat="1" ht="12" customHeight="1" x14ac:dyDescent="0.2">
      <c r="A26" s="14" t="s">
        <v>90</v>
      </c>
      <c r="B26" s="420" t="s">
        <v>425</v>
      </c>
      <c r="C26" s="401"/>
      <c r="D26" s="401"/>
      <c r="E26" s="267"/>
    </row>
    <row r="27" spans="1:5" s="1" customFormat="1" ht="12" customHeight="1" x14ac:dyDescent="0.2">
      <c r="A27" s="14" t="s">
        <v>171</v>
      </c>
      <c r="B27" s="420" t="s">
        <v>265</v>
      </c>
      <c r="C27" s="401">
        <v>11832070</v>
      </c>
      <c r="D27" s="401">
        <v>209548575</v>
      </c>
      <c r="E27" s="267">
        <v>637776000</v>
      </c>
    </row>
    <row r="28" spans="1:5" s="1" customFormat="1" ht="12" customHeight="1" thickBot="1" x14ac:dyDescent="0.25">
      <c r="A28" s="16" t="s">
        <v>172</v>
      </c>
      <c r="B28" s="421" t="s">
        <v>266</v>
      </c>
      <c r="C28" s="403"/>
      <c r="D28" s="403"/>
      <c r="E28" s="269">
        <v>618753000</v>
      </c>
    </row>
    <row r="29" spans="1:5" s="1" customFormat="1" ht="12" customHeight="1" thickBot="1" x14ac:dyDescent="0.25">
      <c r="A29" s="20" t="s">
        <v>173</v>
      </c>
      <c r="B29" s="21" t="s">
        <v>267</v>
      </c>
      <c r="C29" s="407">
        <f>SUM(C30:C36)</f>
        <v>33151576</v>
      </c>
      <c r="D29" s="407">
        <f>SUM(D30:D36)</f>
        <v>40923178</v>
      </c>
      <c r="E29" s="450">
        <f>SUM(E30:E36)</f>
        <v>40100000</v>
      </c>
    </row>
    <row r="30" spans="1:5" s="1" customFormat="1" ht="12" customHeight="1" x14ac:dyDescent="0.2">
      <c r="A30" s="15" t="s">
        <v>268</v>
      </c>
      <c r="B30" s="419" t="s">
        <v>555</v>
      </c>
      <c r="C30" s="402">
        <v>7899183</v>
      </c>
      <c r="D30" s="402">
        <v>7586190</v>
      </c>
      <c r="E30" s="301">
        <v>8000000</v>
      </c>
    </row>
    <row r="31" spans="1:5" s="1" customFormat="1" ht="12" customHeight="1" x14ac:dyDescent="0.2">
      <c r="A31" s="14" t="s">
        <v>269</v>
      </c>
      <c r="B31" s="420" t="s">
        <v>556</v>
      </c>
      <c r="C31" s="401"/>
      <c r="D31" s="401">
        <v>284900</v>
      </c>
      <c r="E31" s="302">
        <v>100000</v>
      </c>
    </row>
    <row r="32" spans="1:5" s="1" customFormat="1" ht="12" customHeight="1" x14ac:dyDescent="0.2">
      <c r="A32" s="14" t="s">
        <v>270</v>
      </c>
      <c r="B32" s="420" t="s">
        <v>557</v>
      </c>
      <c r="C32" s="401">
        <v>19526014</v>
      </c>
      <c r="D32" s="401">
        <v>29128767</v>
      </c>
      <c r="E32" s="302">
        <v>28000000</v>
      </c>
    </row>
    <row r="33" spans="1:5" s="1" customFormat="1" ht="12" customHeight="1" x14ac:dyDescent="0.2">
      <c r="A33" s="14" t="s">
        <v>271</v>
      </c>
      <c r="B33" s="420" t="s">
        <v>558</v>
      </c>
      <c r="C33" s="401">
        <v>3771776</v>
      </c>
      <c r="D33" s="401"/>
      <c r="E33" s="302"/>
    </row>
    <row r="34" spans="1:5" s="1" customFormat="1" ht="12" customHeight="1" x14ac:dyDescent="0.2">
      <c r="A34" s="14" t="s">
        <v>552</v>
      </c>
      <c r="B34" s="420" t="s">
        <v>272</v>
      </c>
      <c r="C34" s="401">
        <v>330050</v>
      </c>
      <c r="D34" s="401">
        <v>3923321</v>
      </c>
      <c r="E34" s="302">
        <v>4000000</v>
      </c>
    </row>
    <row r="35" spans="1:5" s="1" customFormat="1" ht="12" customHeight="1" x14ac:dyDescent="0.2">
      <c r="A35" s="14" t="s">
        <v>553</v>
      </c>
      <c r="B35" s="420" t="s">
        <v>681</v>
      </c>
      <c r="C35" s="401"/>
      <c r="D35" s="401"/>
      <c r="E35" s="302"/>
    </row>
    <row r="36" spans="1:5" s="1" customFormat="1" ht="12" customHeight="1" thickBot="1" x14ac:dyDescent="0.25">
      <c r="A36" s="16" t="s">
        <v>554</v>
      </c>
      <c r="B36" s="421" t="s">
        <v>274</v>
      </c>
      <c r="C36" s="403">
        <v>1624553</v>
      </c>
      <c r="D36" s="403"/>
      <c r="E36" s="308"/>
    </row>
    <row r="37" spans="1:5" s="1" customFormat="1" ht="12" customHeight="1" thickBot="1" x14ac:dyDescent="0.25">
      <c r="A37" s="20" t="s">
        <v>22</v>
      </c>
      <c r="B37" s="21" t="s">
        <v>434</v>
      </c>
      <c r="C37" s="400">
        <f>SUM(C38:C48)</f>
        <v>42542076</v>
      </c>
      <c r="D37" s="400">
        <f>SUM(D38:D48)</f>
        <v>18378687</v>
      </c>
      <c r="E37" s="266">
        <f>SUM(E38:E48)</f>
        <v>21367000</v>
      </c>
    </row>
    <row r="38" spans="1:5" s="1" customFormat="1" ht="12" customHeight="1" x14ac:dyDescent="0.2">
      <c r="A38" s="15" t="s">
        <v>91</v>
      </c>
      <c r="B38" s="419" t="s">
        <v>277</v>
      </c>
      <c r="C38" s="402">
        <v>867447</v>
      </c>
      <c r="D38" s="402"/>
      <c r="E38" s="268"/>
    </row>
    <row r="39" spans="1:5" s="1" customFormat="1" ht="12" customHeight="1" x14ac:dyDescent="0.2">
      <c r="A39" s="14" t="s">
        <v>92</v>
      </c>
      <c r="B39" s="420" t="s">
        <v>278</v>
      </c>
      <c r="C39" s="401">
        <v>12638436</v>
      </c>
      <c r="D39" s="401">
        <v>9466124</v>
      </c>
      <c r="E39" s="267">
        <v>11196000</v>
      </c>
    </row>
    <row r="40" spans="1:5" s="1" customFormat="1" ht="12" customHeight="1" x14ac:dyDescent="0.2">
      <c r="A40" s="14" t="s">
        <v>93</v>
      </c>
      <c r="B40" s="420" t="s">
        <v>279</v>
      </c>
      <c r="C40" s="401">
        <v>5280</v>
      </c>
      <c r="D40" s="401"/>
      <c r="E40" s="267"/>
    </row>
    <row r="41" spans="1:5" s="1" customFormat="1" ht="12" customHeight="1" x14ac:dyDescent="0.2">
      <c r="A41" s="14" t="s">
        <v>175</v>
      </c>
      <c r="B41" s="420" t="s">
        <v>280</v>
      </c>
      <c r="C41" s="401">
        <v>11002934</v>
      </c>
      <c r="D41" s="401"/>
      <c r="E41" s="267"/>
    </row>
    <row r="42" spans="1:5" s="1" customFormat="1" ht="12" customHeight="1" x14ac:dyDescent="0.2">
      <c r="A42" s="14" t="s">
        <v>176</v>
      </c>
      <c r="B42" s="420" t="s">
        <v>281</v>
      </c>
      <c r="C42" s="401">
        <v>5900364</v>
      </c>
      <c r="D42" s="401">
        <v>5918891</v>
      </c>
      <c r="E42" s="267">
        <v>6412000</v>
      </c>
    </row>
    <row r="43" spans="1:5" s="1" customFormat="1" ht="12" customHeight="1" x14ac:dyDescent="0.2">
      <c r="A43" s="14" t="s">
        <v>177</v>
      </c>
      <c r="B43" s="420" t="s">
        <v>282</v>
      </c>
      <c r="C43" s="401">
        <v>6580461</v>
      </c>
      <c r="D43" s="401">
        <v>2993672</v>
      </c>
      <c r="E43" s="267">
        <v>3759000</v>
      </c>
    </row>
    <row r="44" spans="1:5" s="1" customFormat="1" ht="12" customHeight="1" x14ac:dyDescent="0.2">
      <c r="A44" s="14" t="s">
        <v>178</v>
      </c>
      <c r="B44" s="420" t="s">
        <v>283</v>
      </c>
      <c r="C44" s="401"/>
      <c r="D44" s="401"/>
      <c r="E44" s="267"/>
    </row>
    <row r="45" spans="1:5" s="1" customFormat="1" ht="12" customHeight="1" x14ac:dyDescent="0.2">
      <c r="A45" s="14" t="s">
        <v>179</v>
      </c>
      <c r="B45" s="420" t="s">
        <v>559</v>
      </c>
      <c r="C45" s="401">
        <v>123531</v>
      </c>
      <c r="D45" s="401"/>
      <c r="E45" s="267"/>
    </row>
    <row r="46" spans="1:5" s="1" customFormat="1" ht="12" customHeight="1" x14ac:dyDescent="0.2">
      <c r="A46" s="14" t="s">
        <v>275</v>
      </c>
      <c r="B46" s="420" t="s">
        <v>285</v>
      </c>
      <c r="C46" s="404"/>
      <c r="D46" s="404"/>
      <c r="E46" s="270"/>
    </row>
    <row r="47" spans="1:5" s="1" customFormat="1" ht="12" customHeight="1" x14ac:dyDescent="0.2">
      <c r="A47" s="16" t="s">
        <v>276</v>
      </c>
      <c r="B47" s="421" t="s">
        <v>436</v>
      </c>
      <c r="C47" s="405"/>
      <c r="D47" s="405"/>
      <c r="E47" s="271"/>
    </row>
    <row r="48" spans="1:5" s="1" customFormat="1" ht="12" customHeight="1" thickBot="1" x14ac:dyDescent="0.25">
      <c r="A48" s="16" t="s">
        <v>435</v>
      </c>
      <c r="B48" s="297" t="s">
        <v>286</v>
      </c>
      <c r="C48" s="405">
        <v>5423623</v>
      </c>
      <c r="D48" s="405"/>
      <c r="E48" s="271"/>
    </row>
    <row r="49" spans="1:5" s="1" customFormat="1" ht="12" customHeight="1" thickBot="1" x14ac:dyDescent="0.25">
      <c r="A49" s="20" t="s">
        <v>23</v>
      </c>
      <c r="B49" s="21" t="s">
        <v>287</v>
      </c>
      <c r="C49" s="400">
        <f>SUM(C50:C54)</f>
        <v>3050000</v>
      </c>
      <c r="D49" s="400">
        <f>SUM(D50:D54)</f>
        <v>1100000</v>
      </c>
      <c r="E49" s="266">
        <f>SUM(E50:E54)</f>
        <v>0</v>
      </c>
    </row>
    <row r="50" spans="1:5" s="1" customFormat="1" ht="12" customHeight="1" x14ac:dyDescent="0.2">
      <c r="A50" s="15" t="s">
        <v>94</v>
      </c>
      <c r="B50" s="419" t="s">
        <v>291</v>
      </c>
      <c r="C50" s="465"/>
      <c r="D50" s="465"/>
      <c r="E50" s="293"/>
    </row>
    <row r="51" spans="1:5" s="1" customFormat="1" ht="12" customHeight="1" x14ac:dyDescent="0.2">
      <c r="A51" s="14" t="s">
        <v>95</v>
      </c>
      <c r="B51" s="420" t="s">
        <v>292</v>
      </c>
      <c r="C51" s="404"/>
      <c r="D51" s="404"/>
      <c r="E51" s="270"/>
    </row>
    <row r="52" spans="1:5" s="1" customFormat="1" ht="12" customHeight="1" x14ac:dyDescent="0.2">
      <c r="A52" s="14" t="s">
        <v>288</v>
      </c>
      <c r="B52" s="420" t="s">
        <v>293</v>
      </c>
      <c r="C52" s="404">
        <v>3050000</v>
      </c>
      <c r="D52" s="404">
        <v>1100000</v>
      </c>
      <c r="E52" s="270"/>
    </row>
    <row r="53" spans="1:5" s="1" customFormat="1" ht="12" customHeight="1" x14ac:dyDescent="0.2">
      <c r="A53" s="14" t="s">
        <v>289</v>
      </c>
      <c r="B53" s="420" t="s">
        <v>294</v>
      </c>
      <c r="C53" s="404"/>
      <c r="D53" s="404"/>
      <c r="E53" s="270"/>
    </row>
    <row r="54" spans="1:5" s="1" customFormat="1" ht="12" customHeight="1" thickBot="1" x14ac:dyDescent="0.25">
      <c r="A54" s="16" t="s">
        <v>290</v>
      </c>
      <c r="B54" s="297" t="s">
        <v>295</v>
      </c>
      <c r="C54" s="405"/>
      <c r="D54" s="405"/>
      <c r="E54" s="271"/>
    </row>
    <row r="55" spans="1:5" s="1" customFormat="1" ht="12" customHeight="1" thickBot="1" x14ac:dyDescent="0.25">
      <c r="A55" s="20" t="s">
        <v>180</v>
      </c>
      <c r="B55" s="21" t="s">
        <v>296</v>
      </c>
      <c r="C55" s="400">
        <f>SUM(C56:C58)</f>
        <v>0</v>
      </c>
      <c r="D55" s="400">
        <f>SUM(D56:D58)</f>
        <v>0</v>
      </c>
      <c r="E55" s="266">
        <f>SUM(E56:E58)</f>
        <v>0</v>
      </c>
    </row>
    <row r="56" spans="1:5" s="1" customFormat="1" ht="12" customHeight="1" x14ac:dyDescent="0.2">
      <c r="A56" s="15" t="s">
        <v>96</v>
      </c>
      <c r="B56" s="419" t="s">
        <v>297</v>
      </c>
      <c r="C56" s="402"/>
      <c r="D56" s="402"/>
      <c r="E56" s="268"/>
    </row>
    <row r="57" spans="1:5" s="1" customFormat="1" ht="12" customHeight="1" x14ac:dyDescent="0.2">
      <c r="A57" s="14" t="s">
        <v>97</v>
      </c>
      <c r="B57" s="420" t="s">
        <v>426</v>
      </c>
      <c r="C57" s="401"/>
      <c r="D57" s="401"/>
      <c r="E57" s="267"/>
    </row>
    <row r="58" spans="1:5" s="1" customFormat="1" ht="12" customHeight="1" x14ac:dyDescent="0.2">
      <c r="A58" s="14" t="s">
        <v>300</v>
      </c>
      <c r="B58" s="420" t="s">
        <v>298</v>
      </c>
      <c r="C58" s="401"/>
      <c r="D58" s="401"/>
      <c r="E58" s="267"/>
    </row>
    <row r="59" spans="1:5" s="1" customFormat="1" ht="12" customHeight="1" thickBot="1" x14ac:dyDescent="0.25">
      <c r="A59" s="16" t="s">
        <v>301</v>
      </c>
      <c r="B59" s="297" t="s">
        <v>299</v>
      </c>
      <c r="C59" s="403"/>
      <c r="D59" s="403"/>
      <c r="E59" s="269"/>
    </row>
    <row r="60" spans="1:5" s="1" customFormat="1" ht="12" customHeight="1" thickBot="1" x14ac:dyDescent="0.25">
      <c r="A60" s="20" t="s">
        <v>25</v>
      </c>
      <c r="B60" s="295" t="s">
        <v>302</v>
      </c>
      <c r="C60" s="400">
        <f>SUM(C61:C63)</f>
        <v>0</v>
      </c>
      <c r="D60" s="400">
        <f>SUM(D61:D63)</f>
        <v>0</v>
      </c>
      <c r="E60" s="266">
        <f>SUM(E61:E63)</f>
        <v>0</v>
      </c>
    </row>
    <row r="61" spans="1:5" s="1" customFormat="1" ht="12" customHeight="1" x14ac:dyDescent="0.2">
      <c r="A61" s="15" t="s">
        <v>181</v>
      </c>
      <c r="B61" s="419" t="s">
        <v>304</v>
      </c>
      <c r="C61" s="404"/>
      <c r="D61" s="404"/>
      <c r="E61" s="270"/>
    </row>
    <row r="62" spans="1:5" s="1" customFormat="1" ht="12" customHeight="1" x14ac:dyDescent="0.2">
      <c r="A62" s="14" t="s">
        <v>182</v>
      </c>
      <c r="B62" s="420" t="s">
        <v>427</v>
      </c>
      <c r="C62" s="404"/>
      <c r="D62" s="404"/>
      <c r="E62" s="270"/>
    </row>
    <row r="63" spans="1:5" s="1" customFormat="1" ht="12" customHeight="1" x14ac:dyDescent="0.2">
      <c r="A63" s="14" t="s">
        <v>231</v>
      </c>
      <c r="B63" s="420" t="s">
        <v>305</v>
      </c>
      <c r="C63" s="404"/>
      <c r="D63" s="404"/>
      <c r="E63" s="270"/>
    </row>
    <row r="64" spans="1:5" s="1" customFormat="1" ht="12" customHeight="1" thickBot="1" x14ac:dyDescent="0.25">
      <c r="A64" s="16" t="s">
        <v>303</v>
      </c>
      <c r="B64" s="297" t="s">
        <v>306</v>
      </c>
      <c r="C64" s="404"/>
      <c r="D64" s="404"/>
      <c r="E64" s="270"/>
    </row>
    <row r="65" spans="1:7" s="1" customFormat="1" ht="12" customHeight="1" thickBot="1" x14ac:dyDescent="0.25">
      <c r="A65" s="491" t="s">
        <v>476</v>
      </c>
      <c r="B65" s="21" t="s">
        <v>307</v>
      </c>
      <c r="C65" s="407">
        <f>+C8+C15+C22+C29+C37+C49+C55+C60</f>
        <v>765512461</v>
      </c>
      <c r="D65" s="407">
        <f>+D8+D15+D22+D29+D37+D49+D55+D60</f>
        <v>1419498403</v>
      </c>
      <c r="E65" s="450">
        <f>+E8+E15+E22+E29+E37+E49+E55+E60</f>
        <v>1356919000</v>
      </c>
    </row>
    <row r="66" spans="1:7" s="1" customFormat="1" ht="12" customHeight="1" thickBot="1" x14ac:dyDescent="0.25">
      <c r="A66" s="466" t="s">
        <v>308</v>
      </c>
      <c r="B66" s="295" t="s">
        <v>543</v>
      </c>
      <c r="C66" s="400">
        <f>SUM(C67:C69)</f>
        <v>49348291</v>
      </c>
      <c r="D66" s="400">
        <f>SUM(D67:D69)</f>
        <v>0</v>
      </c>
      <c r="E66" s="266">
        <f>SUM(E67:E69)</f>
        <v>0</v>
      </c>
    </row>
    <row r="67" spans="1:7" s="1" customFormat="1" ht="12" customHeight="1" x14ac:dyDescent="0.2">
      <c r="A67" s="15" t="s">
        <v>337</v>
      </c>
      <c r="B67" s="419" t="s">
        <v>310</v>
      </c>
      <c r="C67" s="404">
        <v>49348291</v>
      </c>
      <c r="D67" s="404"/>
      <c r="E67" s="270"/>
    </row>
    <row r="68" spans="1:7" s="1" customFormat="1" ht="12" customHeight="1" x14ac:dyDescent="0.2">
      <c r="A68" s="14" t="s">
        <v>346</v>
      </c>
      <c r="B68" s="420" t="s">
        <v>311</v>
      </c>
      <c r="C68" s="404"/>
      <c r="D68" s="404"/>
      <c r="E68" s="270"/>
    </row>
    <row r="69" spans="1:7" s="1" customFormat="1" ht="12" customHeight="1" thickBot="1" x14ac:dyDescent="0.25">
      <c r="A69" s="16" t="s">
        <v>347</v>
      </c>
      <c r="B69" s="485" t="s">
        <v>461</v>
      </c>
      <c r="C69" s="404"/>
      <c r="D69" s="404"/>
      <c r="E69" s="270"/>
    </row>
    <row r="70" spans="1:7" s="1" customFormat="1" ht="12" customHeight="1" thickBot="1" x14ac:dyDescent="0.25">
      <c r="A70" s="466" t="s">
        <v>313</v>
      </c>
      <c r="B70" s="295" t="s">
        <v>314</v>
      </c>
      <c r="C70" s="400">
        <f>SUM(C71:C74)</f>
        <v>0</v>
      </c>
      <c r="D70" s="400">
        <f>SUM(D71:D74)</f>
        <v>0</v>
      </c>
      <c r="E70" s="266">
        <f>SUM(E71:E74)</f>
        <v>0</v>
      </c>
    </row>
    <row r="71" spans="1:7" s="1" customFormat="1" ht="12" customHeight="1" x14ac:dyDescent="0.2">
      <c r="A71" s="15" t="s">
        <v>149</v>
      </c>
      <c r="B71" s="567" t="s">
        <v>315</v>
      </c>
      <c r="C71" s="404"/>
      <c r="D71" s="404"/>
      <c r="E71" s="270"/>
    </row>
    <row r="72" spans="1:7" s="1" customFormat="1" ht="13.5" customHeight="1" x14ac:dyDescent="0.25">
      <c r="A72" s="14" t="s">
        <v>150</v>
      </c>
      <c r="B72" s="567" t="s">
        <v>571</v>
      </c>
      <c r="C72" s="404"/>
      <c r="D72" s="404"/>
      <c r="E72" s="270"/>
      <c r="G72" s="40"/>
    </row>
    <row r="73" spans="1:7" s="1" customFormat="1" ht="12" customHeight="1" x14ac:dyDescent="0.2">
      <c r="A73" s="14" t="s">
        <v>338</v>
      </c>
      <c r="B73" s="567" t="s">
        <v>316</v>
      </c>
      <c r="C73" s="404"/>
      <c r="D73" s="404"/>
      <c r="E73" s="270"/>
    </row>
    <row r="74" spans="1:7" s="1" customFormat="1" ht="12" customHeight="1" thickBot="1" x14ac:dyDescent="0.25">
      <c r="A74" s="16" t="s">
        <v>339</v>
      </c>
      <c r="B74" s="568" t="s">
        <v>572</v>
      </c>
      <c r="C74" s="404"/>
      <c r="D74" s="404"/>
      <c r="E74" s="270"/>
    </row>
    <row r="75" spans="1:7" s="1" customFormat="1" ht="12" customHeight="1" thickBot="1" x14ac:dyDescent="0.25">
      <c r="A75" s="466" t="s">
        <v>317</v>
      </c>
      <c r="B75" s="295" t="s">
        <v>318</v>
      </c>
      <c r="C75" s="400">
        <f>SUM(C76:C77)</f>
        <v>306419683</v>
      </c>
      <c r="D75" s="400">
        <f>SUM(D76:D77)</f>
        <v>223694003</v>
      </c>
      <c r="E75" s="266">
        <f>SUM(E76:E77)</f>
        <v>280695000</v>
      </c>
    </row>
    <row r="76" spans="1:7" s="1" customFormat="1" ht="12" customHeight="1" x14ac:dyDescent="0.2">
      <c r="A76" s="15" t="s">
        <v>340</v>
      </c>
      <c r="B76" s="419" t="s">
        <v>319</v>
      </c>
      <c r="C76" s="404">
        <v>306419683</v>
      </c>
      <c r="D76" s="404">
        <v>223694003</v>
      </c>
      <c r="E76" s="270">
        <v>280695000</v>
      </c>
    </row>
    <row r="77" spans="1:7" s="1" customFormat="1" ht="12" customHeight="1" thickBot="1" x14ac:dyDescent="0.25">
      <c r="A77" s="16" t="s">
        <v>341</v>
      </c>
      <c r="B77" s="297" t="s">
        <v>320</v>
      </c>
      <c r="C77" s="404"/>
      <c r="D77" s="404"/>
      <c r="E77" s="270"/>
    </row>
    <row r="78" spans="1:7" s="1" customFormat="1" ht="12" customHeight="1" thickBot="1" x14ac:dyDescent="0.25">
      <c r="A78" s="466" t="s">
        <v>321</v>
      </c>
      <c r="B78" s="295" t="s">
        <v>322</v>
      </c>
      <c r="C78" s="400">
        <f>SUM(C79:C81)</f>
        <v>11972095</v>
      </c>
      <c r="D78" s="400">
        <f>SUM(D79:D81)</f>
        <v>0</v>
      </c>
      <c r="E78" s="266">
        <f>SUM(E79:E81)</f>
        <v>0</v>
      </c>
    </row>
    <row r="79" spans="1:7" s="1" customFormat="1" ht="12" customHeight="1" x14ac:dyDescent="0.2">
      <c r="A79" s="15" t="s">
        <v>342</v>
      </c>
      <c r="B79" s="419" t="s">
        <v>323</v>
      </c>
      <c r="C79" s="404">
        <v>11972095</v>
      </c>
      <c r="D79" s="404"/>
      <c r="E79" s="270"/>
    </row>
    <row r="80" spans="1:7" s="1" customFormat="1" ht="12" customHeight="1" x14ac:dyDescent="0.2">
      <c r="A80" s="14" t="s">
        <v>343</v>
      </c>
      <c r="B80" s="420" t="s">
        <v>324</v>
      </c>
      <c r="C80" s="404"/>
      <c r="D80" s="404"/>
      <c r="E80" s="270"/>
    </row>
    <row r="81" spans="1:6" s="1" customFormat="1" ht="12" customHeight="1" thickBot="1" x14ac:dyDescent="0.25">
      <c r="A81" s="16" t="s">
        <v>344</v>
      </c>
      <c r="B81" s="297" t="s">
        <v>573</v>
      </c>
      <c r="C81" s="404"/>
      <c r="D81" s="404"/>
      <c r="E81" s="270"/>
    </row>
    <row r="82" spans="1:6" s="1" customFormat="1" ht="12" customHeight="1" thickBot="1" x14ac:dyDescent="0.25">
      <c r="A82" s="466" t="s">
        <v>325</v>
      </c>
      <c r="B82" s="295" t="s">
        <v>345</v>
      </c>
      <c r="C82" s="400">
        <f>SUM(C83:C86)</f>
        <v>0</v>
      </c>
      <c r="D82" s="400">
        <f>SUM(D83:D86)</f>
        <v>0</v>
      </c>
      <c r="E82" s="266">
        <f>SUM(E83:E86)</f>
        <v>0</v>
      </c>
    </row>
    <row r="83" spans="1:6" s="1" customFormat="1" ht="12" customHeight="1" x14ac:dyDescent="0.2">
      <c r="A83" s="423" t="s">
        <v>326</v>
      </c>
      <c r="B83" s="419" t="s">
        <v>327</v>
      </c>
      <c r="C83" s="404"/>
      <c r="D83" s="404"/>
      <c r="E83" s="270"/>
    </row>
    <row r="84" spans="1:6" s="1" customFormat="1" ht="12" customHeight="1" x14ac:dyDescent="0.2">
      <c r="A84" s="424" t="s">
        <v>328</v>
      </c>
      <c r="B84" s="420" t="s">
        <v>329</v>
      </c>
      <c r="C84" s="404"/>
      <c r="D84" s="404"/>
      <c r="E84" s="270"/>
    </row>
    <row r="85" spans="1:6" s="1" customFormat="1" ht="12" customHeight="1" x14ac:dyDescent="0.2">
      <c r="A85" s="424" t="s">
        <v>330</v>
      </c>
      <c r="B85" s="420" t="s">
        <v>331</v>
      </c>
      <c r="C85" s="404"/>
      <c r="D85" s="404"/>
      <c r="E85" s="270"/>
    </row>
    <row r="86" spans="1:6" s="1" customFormat="1" ht="12" customHeight="1" thickBot="1" x14ac:dyDescent="0.25">
      <c r="A86" s="425" t="s">
        <v>332</v>
      </c>
      <c r="B86" s="297" t="s">
        <v>333</v>
      </c>
      <c r="C86" s="404"/>
      <c r="D86" s="404"/>
      <c r="E86" s="270"/>
    </row>
    <row r="87" spans="1:6" s="1" customFormat="1" ht="12" customHeight="1" thickBot="1" x14ac:dyDescent="0.25">
      <c r="A87" s="466" t="s">
        <v>334</v>
      </c>
      <c r="B87" s="295" t="s">
        <v>475</v>
      </c>
      <c r="C87" s="468"/>
      <c r="D87" s="468"/>
      <c r="E87" s="469"/>
    </row>
    <row r="88" spans="1:6" s="1" customFormat="1" ht="12" customHeight="1" thickBot="1" x14ac:dyDescent="0.25">
      <c r="A88" s="466" t="s">
        <v>336</v>
      </c>
      <c r="B88" s="295" t="s">
        <v>335</v>
      </c>
      <c r="C88" s="468"/>
      <c r="D88" s="468"/>
      <c r="E88" s="469"/>
    </row>
    <row r="89" spans="1:6" s="1" customFormat="1" ht="12" customHeight="1" thickBot="1" x14ac:dyDescent="0.25">
      <c r="A89" s="466" t="s">
        <v>348</v>
      </c>
      <c r="B89" s="426" t="s">
        <v>478</v>
      </c>
      <c r="C89" s="407">
        <f>+C66+C70+C75+C78+C82+C88+C87</f>
        <v>367740069</v>
      </c>
      <c r="D89" s="407">
        <f>+D66+D70+D75+D78+D82+D88+D87</f>
        <v>223694003</v>
      </c>
      <c r="E89" s="450">
        <f>+E66+E70+E75+E78+E82+E88+E87</f>
        <v>280695000</v>
      </c>
    </row>
    <row r="90" spans="1:6" s="1" customFormat="1" ht="12" customHeight="1" thickBot="1" x14ac:dyDescent="0.25">
      <c r="A90" s="467" t="s">
        <v>477</v>
      </c>
      <c r="B90" s="427" t="s">
        <v>479</v>
      </c>
      <c r="C90" s="407">
        <f>+C65+C89</f>
        <v>1133252530</v>
      </c>
      <c r="D90" s="407">
        <f>+D65+D89</f>
        <v>1643192406</v>
      </c>
      <c r="E90" s="450">
        <f>+E65+E89</f>
        <v>1637614000</v>
      </c>
    </row>
    <row r="91" spans="1:6" s="1" customFormat="1" ht="12" customHeight="1" x14ac:dyDescent="0.2">
      <c r="A91" s="372"/>
      <c r="B91" s="373"/>
      <c r="C91" s="374"/>
      <c r="D91" s="375"/>
      <c r="E91" s="376"/>
    </row>
    <row r="92" spans="1:6" s="1" customFormat="1" ht="12" customHeight="1" x14ac:dyDescent="0.2">
      <c r="A92" s="727" t="s">
        <v>47</v>
      </c>
      <c r="B92" s="727"/>
      <c r="C92" s="727"/>
      <c r="D92" s="727"/>
      <c r="E92" s="727"/>
    </row>
    <row r="93" spans="1:6" s="1" customFormat="1" ht="12" customHeight="1" thickBot="1" x14ac:dyDescent="0.25">
      <c r="A93" s="724" t="s">
        <v>153</v>
      </c>
      <c r="B93" s="724"/>
      <c r="C93" s="387"/>
      <c r="D93" s="143"/>
      <c r="E93" s="310" t="str">
        <f>E5</f>
        <v>Forintban!</v>
      </c>
    </row>
    <row r="94" spans="1:6" s="1" customFormat="1" ht="24" customHeight="1" thickBot="1" x14ac:dyDescent="0.25">
      <c r="A94" s="23" t="s">
        <v>16</v>
      </c>
      <c r="B94" s="24" t="s">
        <v>48</v>
      </c>
      <c r="C94" s="24" t="str">
        <f>+C6</f>
        <v>2017. évi tény</v>
      </c>
      <c r="D94" s="24" t="str">
        <f>+D6</f>
        <v>2018. évi várható</v>
      </c>
      <c r="E94" s="161" t="str">
        <f>+E6</f>
        <v>2019. évi előirányzat</v>
      </c>
      <c r="F94" s="151"/>
    </row>
    <row r="95" spans="1:6" s="1" customFormat="1" ht="12" customHeight="1" thickBot="1" x14ac:dyDescent="0.25">
      <c r="A95" s="32" t="s">
        <v>493</v>
      </c>
      <c r="B95" s="33" t="s">
        <v>494</v>
      </c>
      <c r="C95" s="33" t="s">
        <v>495</v>
      </c>
      <c r="D95" s="33" t="s">
        <v>497</v>
      </c>
      <c r="E95" s="451" t="s">
        <v>496</v>
      </c>
      <c r="F95" s="151"/>
    </row>
    <row r="96" spans="1:6" s="1" customFormat="1" ht="15.2" customHeight="1" thickBot="1" x14ac:dyDescent="0.25">
      <c r="A96" s="22" t="s">
        <v>18</v>
      </c>
      <c r="B96" s="28" t="s">
        <v>437</v>
      </c>
      <c r="C96" s="399">
        <f>C97+C98+C99+C100+C101+C114</f>
        <v>750182556</v>
      </c>
      <c r="D96" s="399">
        <f>D97+D98+D99+D100+D101+D114</f>
        <v>355336159</v>
      </c>
      <c r="E96" s="494">
        <f>E97+E98+E99+E100+E101+E114</f>
        <v>693515000</v>
      </c>
      <c r="F96" s="151"/>
    </row>
    <row r="97" spans="1:5" s="1" customFormat="1" ht="12.95" customHeight="1" x14ac:dyDescent="0.2">
      <c r="A97" s="17" t="s">
        <v>98</v>
      </c>
      <c r="B97" s="10" t="s">
        <v>49</v>
      </c>
      <c r="C97" s="501">
        <v>343228493</v>
      </c>
      <c r="D97" s="501">
        <v>183201933</v>
      </c>
      <c r="E97" s="495">
        <v>295825000</v>
      </c>
    </row>
    <row r="98" spans="1:5" ht="16.5" customHeight="1" x14ac:dyDescent="0.25">
      <c r="A98" s="14" t="s">
        <v>99</v>
      </c>
      <c r="B98" s="8" t="s">
        <v>183</v>
      </c>
      <c r="C98" s="401">
        <v>70160327</v>
      </c>
      <c r="D98" s="401">
        <v>21197261</v>
      </c>
      <c r="E98" s="267">
        <v>59491000</v>
      </c>
    </row>
    <row r="99" spans="1:5" x14ac:dyDescent="0.25">
      <c r="A99" s="14" t="s">
        <v>100</v>
      </c>
      <c r="B99" s="8" t="s">
        <v>140</v>
      </c>
      <c r="C99" s="403">
        <v>233245839</v>
      </c>
      <c r="D99" s="403">
        <v>129013029</v>
      </c>
      <c r="E99" s="269">
        <v>246460000</v>
      </c>
    </row>
    <row r="100" spans="1:5" s="39" customFormat="1" ht="12" customHeight="1" x14ac:dyDescent="0.2">
      <c r="A100" s="14" t="s">
        <v>101</v>
      </c>
      <c r="B100" s="11" t="s">
        <v>184</v>
      </c>
      <c r="C100" s="403">
        <v>6105857</v>
      </c>
      <c r="D100" s="403">
        <v>3097625</v>
      </c>
      <c r="E100" s="269">
        <v>5355000</v>
      </c>
    </row>
    <row r="101" spans="1:5" ht="12" customHeight="1" x14ac:dyDescent="0.25">
      <c r="A101" s="14" t="s">
        <v>112</v>
      </c>
      <c r="B101" s="19" t="s">
        <v>185</v>
      </c>
      <c r="C101" s="403">
        <v>97442040</v>
      </c>
      <c r="D101" s="403">
        <v>18826311</v>
      </c>
      <c r="E101" s="269">
        <v>86384000</v>
      </c>
    </row>
    <row r="102" spans="1:5" ht="12" customHeight="1" x14ac:dyDescent="0.25">
      <c r="A102" s="14" t="s">
        <v>102</v>
      </c>
      <c r="B102" s="8" t="s">
        <v>442</v>
      </c>
      <c r="C102" s="403">
        <v>17363796</v>
      </c>
      <c r="D102" s="403"/>
      <c r="E102" s="269"/>
    </row>
    <row r="103" spans="1:5" ht="12" customHeight="1" x14ac:dyDescent="0.25">
      <c r="A103" s="14" t="s">
        <v>103</v>
      </c>
      <c r="B103" s="147" t="s">
        <v>441</v>
      </c>
      <c r="C103" s="403"/>
      <c r="D103" s="403"/>
      <c r="E103" s="269"/>
    </row>
    <row r="104" spans="1:5" ht="12" customHeight="1" x14ac:dyDescent="0.25">
      <c r="A104" s="14" t="s">
        <v>113</v>
      </c>
      <c r="B104" s="147" t="s">
        <v>440</v>
      </c>
      <c r="C104" s="403"/>
      <c r="D104" s="403"/>
      <c r="E104" s="269"/>
    </row>
    <row r="105" spans="1:5" ht="12" customHeight="1" x14ac:dyDescent="0.25">
      <c r="A105" s="14" t="s">
        <v>114</v>
      </c>
      <c r="B105" s="145" t="s">
        <v>351</v>
      </c>
      <c r="C105" s="403"/>
      <c r="D105" s="403"/>
      <c r="E105" s="269"/>
    </row>
    <row r="106" spans="1:5" ht="12" customHeight="1" x14ac:dyDescent="0.25">
      <c r="A106" s="14" t="s">
        <v>115</v>
      </c>
      <c r="B106" s="146" t="s">
        <v>352</v>
      </c>
      <c r="C106" s="403"/>
      <c r="D106" s="403"/>
      <c r="E106" s="269"/>
    </row>
    <row r="107" spans="1:5" ht="12" customHeight="1" x14ac:dyDescent="0.25">
      <c r="A107" s="14" t="s">
        <v>116</v>
      </c>
      <c r="B107" s="146" t="s">
        <v>353</v>
      </c>
      <c r="C107" s="403"/>
      <c r="D107" s="403"/>
      <c r="E107" s="269"/>
    </row>
    <row r="108" spans="1:5" ht="12" customHeight="1" x14ac:dyDescent="0.25">
      <c r="A108" s="14" t="s">
        <v>118</v>
      </c>
      <c r="B108" s="145" t="s">
        <v>354</v>
      </c>
      <c r="C108" s="403">
        <v>77789024</v>
      </c>
      <c r="D108" s="403">
        <v>18826311</v>
      </c>
      <c r="E108" s="269">
        <v>86384000</v>
      </c>
    </row>
    <row r="109" spans="1:5" ht="12" customHeight="1" x14ac:dyDescent="0.25">
      <c r="A109" s="14" t="s">
        <v>186</v>
      </c>
      <c r="B109" s="145" t="s">
        <v>355</v>
      </c>
      <c r="C109" s="403">
        <v>2289220</v>
      </c>
      <c r="D109" s="403"/>
      <c r="E109" s="269"/>
    </row>
    <row r="110" spans="1:5" ht="12" customHeight="1" x14ac:dyDescent="0.25">
      <c r="A110" s="14" t="s">
        <v>349</v>
      </c>
      <c r="B110" s="146" t="s">
        <v>356</v>
      </c>
      <c r="C110" s="403"/>
      <c r="D110" s="403"/>
      <c r="E110" s="269"/>
    </row>
    <row r="111" spans="1:5" ht="12" customHeight="1" x14ac:dyDescent="0.25">
      <c r="A111" s="13" t="s">
        <v>350</v>
      </c>
      <c r="B111" s="147" t="s">
        <v>357</v>
      </c>
      <c r="C111" s="403"/>
      <c r="D111" s="403"/>
      <c r="E111" s="269"/>
    </row>
    <row r="112" spans="1:5" ht="12" customHeight="1" x14ac:dyDescent="0.25">
      <c r="A112" s="14" t="s">
        <v>438</v>
      </c>
      <c r="B112" s="147" t="s">
        <v>358</v>
      </c>
      <c r="C112" s="403"/>
      <c r="D112" s="403"/>
      <c r="E112" s="269"/>
    </row>
    <row r="113" spans="1:5" ht="12" customHeight="1" x14ac:dyDescent="0.25">
      <c r="A113" s="16" t="s">
        <v>439</v>
      </c>
      <c r="B113" s="147" t="s">
        <v>359</v>
      </c>
      <c r="C113" s="403"/>
      <c r="D113" s="403"/>
      <c r="E113" s="269"/>
    </row>
    <row r="114" spans="1:5" ht="12" customHeight="1" x14ac:dyDescent="0.25">
      <c r="A114" s="14" t="s">
        <v>443</v>
      </c>
      <c r="B114" s="11" t="s">
        <v>50</v>
      </c>
      <c r="C114" s="401"/>
      <c r="D114" s="401"/>
      <c r="E114" s="267"/>
    </row>
    <row r="115" spans="1:5" ht="12" customHeight="1" x14ac:dyDescent="0.25">
      <c r="A115" s="14" t="s">
        <v>444</v>
      </c>
      <c r="B115" s="8" t="s">
        <v>446</v>
      </c>
      <c r="C115" s="401"/>
      <c r="D115" s="401"/>
      <c r="E115" s="267"/>
    </row>
    <row r="116" spans="1:5" ht="12" customHeight="1" thickBot="1" x14ac:dyDescent="0.3">
      <c r="A116" s="18" t="s">
        <v>445</v>
      </c>
      <c r="B116" s="489" t="s">
        <v>447</v>
      </c>
      <c r="C116" s="502"/>
      <c r="D116" s="502"/>
      <c r="E116" s="496"/>
    </row>
    <row r="117" spans="1:5" ht="12" customHeight="1" thickBot="1" x14ac:dyDescent="0.3">
      <c r="A117" s="486" t="s">
        <v>19</v>
      </c>
      <c r="B117" s="487" t="s">
        <v>360</v>
      </c>
      <c r="C117" s="503">
        <f>+C118+C120+C122</f>
        <v>147762240</v>
      </c>
      <c r="D117" s="503">
        <f>+D118+D120+D122</f>
        <v>412003266</v>
      </c>
      <c r="E117" s="497">
        <f>+E118+E120+E122</f>
        <v>944099000</v>
      </c>
    </row>
    <row r="118" spans="1:5" ht="12" customHeight="1" x14ac:dyDescent="0.25">
      <c r="A118" s="15" t="s">
        <v>104</v>
      </c>
      <c r="B118" s="8" t="s">
        <v>230</v>
      </c>
      <c r="C118" s="402">
        <v>19784115</v>
      </c>
      <c r="D118" s="402">
        <v>412003266</v>
      </c>
      <c r="E118" s="268">
        <v>750439000</v>
      </c>
    </row>
    <row r="119" spans="1:5" x14ac:dyDescent="0.25">
      <c r="A119" s="15" t="s">
        <v>105</v>
      </c>
      <c r="B119" s="12" t="s">
        <v>364</v>
      </c>
      <c r="C119" s="402"/>
      <c r="D119" s="402"/>
      <c r="E119" s="268">
        <v>730414000</v>
      </c>
    </row>
    <row r="120" spans="1:5" ht="12" customHeight="1" x14ac:dyDescent="0.25">
      <c r="A120" s="15" t="s">
        <v>106</v>
      </c>
      <c r="B120" s="12" t="s">
        <v>187</v>
      </c>
      <c r="C120" s="401">
        <v>127978125</v>
      </c>
      <c r="D120" s="401"/>
      <c r="E120" s="267">
        <v>193660000</v>
      </c>
    </row>
    <row r="121" spans="1:5" ht="12" customHeight="1" x14ac:dyDescent="0.25">
      <c r="A121" s="15" t="s">
        <v>107</v>
      </c>
      <c r="B121" s="12" t="s">
        <v>365</v>
      </c>
      <c r="C121" s="401"/>
      <c r="D121" s="401"/>
      <c r="E121" s="267">
        <v>193660000</v>
      </c>
    </row>
    <row r="122" spans="1:5" ht="12" customHeight="1" x14ac:dyDescent="0.25">
      <c r="A122" s="15" t="s">
        <v>108</v>
      </c>
      <c r="B122" s="297" t="s">
        <v>232</v>
      </c>
      <c r="C122" s="401"/>
      <c r="D122" s="401"/>
      <c r="E122" s="267"/>
    </row>
    <row r="123" spans="1:5" ht="12" customHeight="1" x14ac:dyDescent="0.25">
      <c r="A123" s="15" t="s">
        <v>117</v>
      </c>
      <c r="B123" s="296" t="s">
        <v>428</v>
      </c>
      <c r="C123" s="401"/>
      <c r="D123" s="401"/>
      <c r="E123" s="267"/>
    </row>
    <row r="124" spans="1:5" ht="12" customHeight="1" x14ac:dyDescent="0.25">
      <c r="A124" s="15" t="s">
        <v>119</v>
      </c>
      <c r="B124" s="415" t="s">
        <v>370</v>
      </c>
      <c r="C124" s="401"/>
      <c r="D124" s="401"/>
      <c r="E124" s="267"/>
    </row>
    <row r="125" spans="1:5" ht="12" customHeight="1" x14ac:dyDescent="0.25">
      <c r="A125" s="15" t="s">
        <v>188</v>
      </c>
      <c r="B125" s="146" t="s">
        <v>353</v>
      </c>
      <c r="C125" s="401"/>
      <c r="D125" s="401"/>
      <c r="E125" s="267"/>
    </row>
    <row r="126" spans="1:5" ht="12" customHeight="1" x14ac:dyDescent="0.25">
      <c r="A126" s="15" t="s">
        <v>189</v>
      </c>
      <c r="B126" s="146" t="s">
        <v>369</v>
      </c>
      <c r="C126" s="401"/>
      <c r="D126" s="401"/>
      <c r="E126" s="267"/>
    </row>
    <row r="127" spans="1:5" ht="12" customHeight="1" x14ac:dyDescent="0.25">
      <c r="A127" s="15" t="s">
        <v>190</v>
      </c>
      <c r="B127" s="146" t="s">
        <v>368</v>
      </c>
      <c r="C127" s="401"/>
      <c r="D127" s="401"/>
      <c r="E127" s="267"/>
    </row>
    <row r="128" spans="1:5" ht="12" customHeight="1" x14ac:dyDescent="0.25">
      <c r="A128" s="15" t="s">
        <v>361</v>
      </c>
      <c r="B128" s="146" t="s">
        <v>356</v>
      </c>
      <c r="C128" s="401"/>
      <c r="D128" s="401"/>
      <c r="E128" s="267"/>
    </row>
    <row r="129" spans="1:5" ht="12" customHeight="1" x14ac:dyDescent="0.25">
      <c r="A129" s="15" t="s">
        <v>362</v>
      </c>
      <c r="B129" s="146" t="s">
        <v>367</v>
      </c>
      <c r="C129" s="401"/>
      <c r="D129" s="401"/>
      <c r="E129" s="267"/>
    </row>
    <row r="130" spans="1:5" ht="12" customHeight="1" thickBot="1" x14ac:dyDescent="0.3">
      <c r="A130" s="13" t="s">
        <v>363</v>
      </c>
      <c r="B130" s="146" t="s">
        <v>366</v>
      </c>
      <c r="C130" s="403"/>
      <c r="D130" s="403"/>
      <c r="E130" s="269"/>
    </row>
    <row r="131" spans="1:5" ht="12" customHeight="1" thickBot="1" x14ac:dyDescent="0.3">
      <c r="A131" s="20" t="s">
        <v>20</v>
      </c>
      <c r="B131" s="127" t="s">
        <v>448</v>
      </c>
      <c r="C131" s="400">
        <f>+C96+C117</f>
        <v>897944796</v>
      </c>
      <c r="D131" s="400">
        <f>+D96+D117</f>
        <v>767339425</v>
      </c>
      <c r="E131" s="266">
        <f>+E96+E117</f>
        <v>1637614000</v>
      </c>
    </row>
    <row r="132" spans="1:5" ht="12" customHeight="1" thickBot="1" x14ac:dyDescent="0.3">
      <c r="A132" s="20" t="s">
        <v>21</v>
      </c>
      <c r="B132" s="127" t="s">
        <v>449</v>
      </c>
      <c r="C132" s="400">
        <f>+C133+C134+C135</f>
        <v>0</v>
      </c>
      <c r="D132" s="400">
        <f>+D133+D134+D135</f>
        <v>0</v>
      </c>
      <c r="E132" s="266">
        <f>+E133+E134+E135</f>
        <v>0</v>
      </c>
    </row>
    <row r="133" spans="1:5" ht="12" customHeight="1" x14ac:dyDescent="0.25">
      <c r="A133" s="15" t="s">
        <v>268</v>
      </c>
      <c r="B133" s="12" t="s">
        <v>456</v>
      </c>
      <c r="C133" s="401"/>
      <c r="D133" s="401"/>
      <c r="E133" s="267"/>
    </row>
    <row r="134" spans="1:5" ht="12" customHeight="1" x14ac:dyDescent="0.25">
      <c r="A134" s="15" t="s">
        <v>269</v>
      </c>
      <c r="B134" s="12" t="s">
        <v>457</v>
      </c>
      <c r="C134" s="401"/>
      <c r="D134" s="401"/>
      <c r="E134" s="267"/>
    </row>
    <row r="135" spans="1:5" ht="12" customHeight="1" thickBot="1" x14ac:dyDescent="0.3">
      <c r="A135" s="13" t="s">
        <v>270</v>
      </c>
      <c r="B135" s="12" t="s">
        <v>458</v>
      </c>
      <c r="C135" s="401"/>
      <c r="D135" s="401"/>
      <c r="E135" s="267"/>
    </row>
    <row r="136" spans="1:5" ht="12" customHeight="1" thickBot="1" x14ac:dyDescent="0.3">
      <c r="A136" s="20" t="s">
        <v>22</v>
      </c>
      <c r="B136" s="127" t="s">
        <v>450</v>
      </c>
      <c r="C136" s="400">
        <f>SUM(C137:C142)</f>
        <v>0</v>
      </c>
      <c r="D136" s="400">
        <f>SUM(D137:D142)</f>
        <v>0</v>
      </c>
      <c r="E136" s="266">
        <f>SUM(E137:E142)</f>
        <v>0</v>
      </c>
    </row>
    <row r="137" spans="1:5" ht="12" customHeight="1" x14ac:dyDescent="0.25">
      <c r="A137" s="15" t="s">
        <v>91</v>
      </c>
      <c r="B137" s="9" t="s">
        <v>459</v>
      </c>
      <c r="C137" s="401"/>
      <c r="D137" s="401"/>
      <c r="E137" s="267"/>
    </row>
    <row r="138" spans="1:5" ht="12" customHeight="1" x14ac:dyDescent="0.25">
      <c r="A138" s="15" t="s">
        <v>92</v>
      </c>
      <c r="B138" s="9" t="s">
        <v>451</v>
      </c>
      <c r="C138" s="401"/>
      <c r="D138" s="401"/>
      <c r="E138" s="267"/>
    </row>
    <row r="139" spans="1:5" ht="12" customHeight="1" x14ac:dyDescent="0.25">
      <c r="A139" s="15" t="s">
        <v>93</v>
      </c>
      <c r="B139" s="9" t="s">
        <v>452</v>
      </c>
      <c r="C139" s="401"/>
      <c r="D139" s="401"/>
      <c r="E139" s="267"/>
    </row>
    <row r="140" spans="1:5" ht="12" customHeight="1" x14ac:dyDescent="0.25">
      <c r="A140" s="15" t="s">
        <v>175</v>
      </c>
      <c r="B140" s="9" t="s">
        <v>453</v>
      </c>
      <c r="C140" s="401"/>
      <c r="D140" s="401"/>
      <c r="E140" s="267"/>
    </row>
    <row r="141" spans="1:5" ht="12" customHeight="1" x14ac:dyDescent="0.25">
      <c r="A141" s="15" t="s">
        <v>176</v>
      </c>
      <c r="B141" s="9" t="s">
        <v>454</v>
      </c>
      <c r="C141" s="401"/>
      <c r="D141" s="401"/>
      <c r="E141" s="267"/>
    </row>
    <row r="142" spans="1:5" ht="12" customHeight="1" thickBot="1" x14ac:dyDescent="0.3">
      <c r="A142" s="13" t="s">
        <v>177</v>
      </c>
      <c r="B142" s="9" t="s">
        <v>455</v>
      </c>
      <c r="C142" s="401"/>
      <c r="D142" s="401"/>
      <c r="E142" s="267"/>
    </row>
    <row r="143" spans="1:5" ht="12" customHeight="1" thickBot="1" x14ac:dyDescent="0.3">
      <c r="A143" s="20" t="s">
        <v>23</v>
      </c>
      <c r="B143" s="127" t="s">
        <v>463</v>
      </c>
      <c r="C143" s="407">
        <f>+C144+C145+C146+C147</f>
        <v>11613731</v>
      </c>
      <c r="D143" s="407">
        <f>+D144+D145+D146+D147</f>
        <v>0</v>
      </c>
      <c r="E143" s="450">
        <f>+E144+E145+E146+E147</f>
        <v>0</v>
      </c>
    </row>
    <row r="144" spans="1:5" ht="12" customHeight="1" x14ac:dyDescent="0.25">
      <c r="A144" s="15" t="s">
        <v>94</v>
      </c>
      <c r="B144" s="9" t="s">
        <v>371</v>
      </c>
      <c r="C144" s="401"/>
      <c r="D144" s="401"/>
      <c r="E144" s="267"/>
    </row>
    <row r="145" spans="1:6" ht="12" customHeight="1" x14ac:dyDescent="0.25">
      <c r="A145" s="15" t="s">
        <v>95</v>
      </c>
      <c r="B145" s="9" t="s">
        <v>372</v>
      </c>
      <c r="C145" s="401">
        <v>11613731</v>
      </c>
      <c r="D145" s="401"/>
      <c r="E145" s="267"/>
    </row>
    <row r="146" spans="1:6" ht="12" customHeight="1" x14ac:dyDescent="0.25">
      <c r="A146" s="15" t="s">
        <v>288</v>
      </c>
      <c r="B146" s="9" t="s">
        <v>464</v>
      </c>
      <c r="C146" s="401"/>
      <c r="D146" s="401"/>
      <c r="E146" s="267"/>
    </row>
    <row r="147" spans="1:6" ht="12" customHeight="1" thickBot="1" x14ac:dyDescent="0.3">
      <c r="A147" s="13" t="s">
        <v>289</v>
      </c>
      <c r="B147" s="7" t="s">
        <v>390</v>
      </c>
      <c r="C147" s="401"/>
      <c r="D147" s="401"/>
      <c r="E147" s="267"/>
    </row>
    <row r="148" spans="1:6" ht="12" customHeight="1" thickBot="1" x14ac:dyDescent="0.3">
      <c r="A148" s="20" t="s">
        <v>24</v>
      </c>
      <c r="B148" s="127" t="s">
        <v>465</v>
      </c>
      <c r="C148" s="504">
        <f>SUM(C149:C153)</f>
        <v>0</v>
      </c>
      <c r="D148" s="504">
        <f>SUM(D149:D153)</f>
        <v>0</v>
      </c>
      <c r="E148" s="498">
        <f>SUM(E149:E153)</f>
        <v>0</v>
      </c>
    </row>
    <row r="149" spans="1:6" ht="12" customHeight="1" x14ac:dyDescent="0.25">
      <c r="A149" s="15" t="s">
        <v>96</v>
      </c>
      <c r="B149" s="9" t="s">
        <v>460</v>
      </c>
      <c r="C149" s="401"/>
      <c r="D149" s="401"/>
      <c r="E149" s="267"/>
    </row>
    <row r="150" spans="1:6" ht="12" customHeight="1" x14ac:dyDescent="0.25">
      <c r="A150" s="15" t="s">
        <v>97</v>
      </c>
      <c r="B150" s="9" t="s">
        <v>467</v>
      </c>
      <c r="C150" s="401"/>
      <c r="D150" s="401"/>
      <c r="E150" s="267"/>
    </row>
    <row r="151" spans="1:6" ht="12" customHeight="1" x14ac:dyDescent="0.25">
      <c r="A151" s="15" t="s">
        <v>300</v>
      </c>
      <c r="B151" s="9" t="s">
        <v>462</v>
      </c>
      <c r="C151" s="401"/>
      <c r="D151" s="401"/>
      <c r="E151" s="267"/>
    </row>
    <row r="152" spans="1:6" ht="12" customHeight="1" x14ac:dyDescent="0.25">
      <c r="A152" s="15" t="s">
        <v>301</v>
      </c>
      <c r="B152" s="9" t="s">
        <v>468</v>
      </c>
      <c r="C152" s="401"/>
      <c r="D152" s="401"/>
      <c r="E152" s="267"/>
    </row>
    <row r="153" spans="1:6" ht="12" customHeight="1" thickBot="1" x14ac:dyDescent="0.3">
      <c r="A153" s="15" t="s">
        <v>466</v>
      </c>
      <c r="B153" s="9" t="s">
        <v>469</v>
      </c>
      <c r="C153" s="401"/>
      <c r="D153" s="401"/>
      <c r="E153" s="267"/>
    </row>
    <row r="154" spans="1:6" ht="12" customHeight="1" thickBot="1" x14ac:dyDescent="0.3">
      <c r="A154" s="20" t="s">
        <v>25</v>
      </c>
      <c r="B154" s="127" t="s">
        <v>470</v>
      </c>
      <c r="C154" s="505"/>
      <c r="D154" s="505"/>
      <c r="E154" s="499"/>
    </row>
    <row r="155" spans="1:6" ht="12" customHeight="1" thickBot="1" x14ac:dyDescent="0.3">
      <c r="A155" s="20" t="s">
        <v>26</v>
      </c>
      <c r="B155" s="127" t="s">
        <v>471</v>
      </c>
      <c r="C155" s="505"/>
      <c r="D155" s="505"/>
      <c r="E155" s="499"/>
    </row>
    <row r="156" spans="1:6" ht="15.2" customHeight="1" thickBot="1" x14ac:dyDescent="0.3">
      <c r="A156" s="20" t="s">
        <v>27</v>
      </c>
      <c r="B156" s="127" t="s">
        <v>473</v>
      </c>
      <c r="C156" s="506">
        <f>+C132+C136+C143+C148+C154+C155</f>
        <v>11613731</v>
      </c>
      <c r="D156" s="506">
        <f>+D132+D136+D143+D148+D154+D155</f>
        <v>0</v>
      </c>
      <c r="E156" s="500">
        <f>+E132+E136+E143+E148+E154+E155</f>
        <v>0</v>
      </c>
      <c r="F156" s="128"/>
    </row>
    <row r="157" spans="1:6" s="1" customFormat="1" ht="12.95" customHeight="1" thickBot="1" x14ac:dyDescent="0.25">
      <c r="A157" s="298" t="s">
        <v>28</v>
      </c>
      <c r="B157" s="383" t="s">
        <v>472</v>
      </c>
      <c r="C157" s="506">
        <f>+C131+C156</f>
        <v>909558527</v>
      </c>
      <c r="D157" s="506">
        <f>+D131+D156</f>
        <v>767339425</v>
      </c>
      <c r="E157" s="500">
        <f>+E131+E156</f>
        <v>1637614000</v>
      </c>
    </row>
    <row r="158" spans="1:6" x14ac:dyDescent="0.25">
      <c r="C158" s="386"/>
      <c r="E158" s="670">
        <f>E90-E157</f>
        <v>0</v>
      </c>
    </row>
    <row r="159" spans="1:6" x14ac:dyDescent="0.25">
      <c r="C159" s="386"/>
    </row>
    <row r="160" spans="1:6" x14ac:dyDescent="0.25">
      <c r="C160" s="386"/>
    </row>
    <row r="161" spans="3:3" ht="16.5" customHeight="1" x14ac:dyDescent="0.25">
      <c r="C161" s="386"/>
    </row>
    <row r="162" spans="3:3" x14ac:dyDescent="0.25">
      <c r="C162" s="386"/>
    </row>
    <row r="163" spans="3:3" x14ac:dyDescent="0.25">
      <c r="C163" s="386"/>
    </row>
    <row r="164" spans="3:3" x14ac:dyDescent="0.25">
      <c r="C164" s="386"/>
    </row>
    <row r="165" spans="3:3" x14ac:dyDescent="0.25">
      <c r="C165" s="386"/>
    </row>
    <row r="166" spans="3:3" x14ac:dyDescent="0.25">
      <c r="C166" s="386"/>
    </row>
    <row r="167" spans="3:3" x14ac:dyDescent="0.25">
      <c r="C167" s="386"/>
    </row>
    <row r="168" spans="3:3" x14ac:dyDescent="0.25">
      <c r="C168" s="386"/>
    </row>
    <row r="169" spans="3:3" x14ac:dyDescent="0.25">
      <c r="C169" s="386"/>
    </row>
    <row r="170" spans="3:3" x14ac:dyDescent="0.25">
      <c r="C170" s="386"/>
    </row>
  </sheetData>
  <sheetProtection sheet="1"/>
  <mergeCells count="6">
    <mergeCell ref="A4:E4"/>
    <mergeCell ref="A92:E92"/>
    <mergeCell ref="A93:B93"/>
    <mergeCell ref="A5:B5"/>
    <mergeCell ref="A2:E2"/>
    <mergeCell ref="A3:E3"/>
  </mergeCells>
  <phoneticPr fontId="29" type="noConversion"/>
  <printOptions horizontalCentered="1"/>
  <pageMargins left="0.78740157480314965" right="0.78740157480314965" top="0.6692913385826772" bottom="0.47244094488188981" header="0.39370078740157483" footer="0.19685039370078741"/>
  <pageSetup paperSize="9" scale="65" fitToWidth="3" fitToHeight="2" orientation="portrait" r:id="rId1"/>
  <headerFooter alignWithMargins="0"/>
  <rowBreaks count="1" manualBreakCount="1">
    <brk id="91" max="4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zoomScale="120" zoomScaleNormal="120" workbookViewId="0">
      <selection activeCell="D17" sqref="D17"/>
    </sheetView>
  </sheetViews>
  <sheetFormatPr defaultRowHeight="12.75" x14ac:dyDescent="0.2"/>
  <cols>
    <col min="1" max="1" width="6.83203125" style="187" customWidth="1"/>
    <col min="2" max="2" width="42.83203125" style="54" customWidth="1"/>
    <col min="3" max="8" width="12.83203125" style="54" customWidth="1"/>
    <col min="9" max="9" width="14.33203125" style="54" customWidth="1"/>
    <col min="10" max="10" width="4.33203125" style="54" customWidth="1"/>
    <col min="11" max="16384" width="9.33203125" style="54"/>
  </cols>
  <sheetData>
    <row r="1" spans="1:10" ht="27.75" customHeight="1" x14ac:dyDescent="0.2">
      <c r="A1" s="747" t="s">
        <v>4</v>
      </c>
      <c r="B1" s="747"/>
      <c r="C1" s="747"/>
      <c r="D1" s="747"/>
      <c r="E1" s="747"/>
      <c r="F1" s="747"/>
      <c r="G1" s="747"/>
      <c r="H1" s="747"/>
      <c r="I1" s="747"/>
      <c r="J1" s="793" t="str">
        <f>CONCATENATE("2. tájékoztató tábla ",ALAPADATOK!A7," ",ALAPADATOK!B7," ",ALAPADATOK!C7," ",ALAPADATOK!D7," ",ALAPADATOK!E7," ",ALAPADATOK!F7," ",ALAPADATOK!G7," ",ALAPADATOK!H7)</f>
        <v>2. tájékoztató tábla a … / 2019 ( … ) önkormányzati rendelethez</v>
      </c>
    </row>
    <row r="2" spans="1:10" ht="20.45" customHeight="1" thickBot="1" x14ac:dyDescent="0.3">
      <c r="I2" s="479" t="str">
        <f>'KV_1.sz.tájékoztató_t.'!E5</f>
        <v>Forintban!</v>
      </c>
      <c r="J2" s="793"/>
    </row>
    <row r="3" spans="1:10" s="480" customFormat="1" ht="26.45" customHeight="1" x14ac:dyDescent="0.2">
      <c r="A3" s="801" t="s">
        <v>69</v>
      </c>
      <c r="B3" s="796" t="s">
        <v>85</v>
      </c>
      <c r="C3" s="801" t="s">
        <v>86</v>
      </c>
      <c r="D3" s="801" t="str">
        <f>+CONCATENATE(LEFT(KV_ÖSSZEFÜGGÉSEK!A5,4)," előtti kifizetés")</f>
        <v>2019 előtti kifizetés</v>
      </c>
      <c r="E3" s="798" t="s">
        <v>68</v>
      </c>
      <c r="F3" s="799"/>
      <c r="G3" s="799"/>
      <c r="H3" s="800"/>
      <c r="I3" s="796" t="s">
        <v>51</v>
      </c>
      <c r="J3" s="793"/>
    </row>
    <row r="4" spans="1:10" s="481" customFormat="1" ht="32.450000000000003" customHeight="1" thickBot="1" x14ac:dyDescent="0.25">
      <c r="A4" s="802"/>
      <c r="B4" s="797"/>
      <c r="C4" s="797"/>
      <c r="D4" s="802"/>
      <c r="E4" s="272" t="str">
        <f>+CONCATENATE(LEFT(KV_ÖSSZEFÜGGÉSEK!A5,4),".")</f>
        <v>2019.</v>
      </c>
      <c r="F4" s="272" t="str">
        <f>+CONCATENATE(LEFT(KV_ÖSSZEFÜGGÉSEK!A5,4)+1,".")</f>
        <v>2020.</v>
      </c>
      <c r="G4" s="272" t="str">
        <f>+CONCATENATE(LEFT(KV_ÖSSZEFÜGGÉSEK!A5,4)+2,".")</f>
        <v>2021.</v>
      </c>
      <c r="H4" s="273" t="str">
        <f>+CONCATENATE(LEFT(KV_ÖSSZEFÜGGÉSEK!A5,4)+2,".",CHAR(10)," után")</f>
        <v>2021.
 után</v>
      </c>
      <c r="I4" s="797"/>
      <c r="J4" s="793"/>
    </row>
    <row r="5" spans="1:10" s="482" customFormat="1" ht="12.95" customHeight="1" thickBot="1" x14ac:dyDescent="0.25">
      <c r="A5" s="274" t="s">
        <v>493</v>
      </c>
      <c r="B5" s="275" t="s">
        <v>494</v>
      </c>
      <c r="C5" s="276" t="s">
        <v>495</v>
      </c>
      <c r="D5" s="275" t="s">
        <v>497</v>
      </c>
      <c r="E5" s="274" t="s">
        <v>496</v>
      </c>
      <c r="F5" s="276" t="s">
        <v>498</v>
      </c>
      <c r="G5" s="276" t="s">
        <v>499</v>
      </c>
      <c r="H5" s="277" t="s">
        <v>500</v>
      </c>
      <c r="I5" s="278" t="s">
        <v>501</v>
      </c>
      <c r="J5" s="793"/>
    </row>
    <row r="6" spans="1:10" ht="24.75" customHeight="1" thickBot="1" x14ac:dyDescent="0.25">
      <c r="A6" s="279" t="s">
        <v>18</v>
      </c>
      <c r="B6" s="280" t="s">
        <v>5</v>
      </c>
      <c r="C6" s="531"/>
      <c r="D6" s="532">
        <f>+D7+D8</f>
        <v>0</v>
      </c>
      <c r="E6" s="533">
        <f>+E7+E8</f>
        <v>0</v>
      </c>
      <c r="F6" s="534">
        <f>+F7+F8</f>
        <v>0</v>
      </c>
      <c r="G6" s="534">
        <f>+G7+G8</f>
        <v>0</v>
      </c>
      <c r="H6" s="535">
        <f>+H7+H8</f>
        <v>0</v>
      </c>
      <c r="I6" s="69">
        <f t="shared" ref="I6:I17" si="0">SUM(D6:H6)</f>
        <v>0</v>
      </c>
      <c r="J6" s="793"/>
    </row>
    <row r="7" spans="1:10" ht="20.100000000000001" customHeight="1" x14ac:dyDescent="0.2">
      <c r="A7" s="281" t="s">
        <v>19</v>
      </c>
      <c r="B7" s="70" t="s">
        <v>70</v>
      </c>
      <c r="C7" s="536"/>
      <c r="D7" s="537"/>
      <c r="E7" s="538"/>
      <c r="F7" s="539"/>
      <c r="G7" s="539"/>
      <c r="H7" s="540"/>
      <c r="I7" s="282">
        <f t="shared" si="0"/>
        <v>0</v>
      </c>
      <c r="J7" s="793"/>
    </row>
    <row r="8" spans="1:10" ht="20.100000000000001" customHeight="1" thickBot="1" x14ac:dyDescent="0.25">
      <c r="A8" s="281" t="s">
        <v>20</v>
      </c>
      <c r="B8" s="70" t="s">
        <v>70</v>
      </c>
      <c r="C8" s="536"/>
      <c r="D8" s="537"/>
      <c r="E8" s="538"/>
      <c r="F8" s="539"/>
      <c r="G8" s="539"/>
      <c r="H8" s="540"/>
      <c r="I8" s="282">
        <f t="shared" si="0"/>
        <v>0</v>
      </c>
      <c r="J8" s="793"/>
    </row>
    <row r="9" spans="1:10" ht="26.1" customHeight="1" thickBot="1" x14ac:dyDescent="0.25">
      <c r="A9" s="279" t="s">
        <v>21</v>
      </c>
      <c r="B9" s="280" t="s">
        <v>6</v>
      </c>
      <c r="C9" s="531"/>
      <c r="D9" s="532">
        <f>+D10+D11</f>
        <v>0</v>
      </c>
      <c r="E9" s="533">
        <f>+E10+E11</f>
        <v>0</v>
      </c>
      <c r="F9" s="534">
        <f>+F10+F11</f>
        <v>0</v>
      </c>
      <c r="G9" s="534">
        <f>+G10+G11</f>
        <v>0</v>
      </c>
      <c r="H9" s="535">
        <f>+H10+H11</f>
        <v>0</v>
      </c>
      <c r="I9" s="69">
        <f t="shared" si="0"/>
        <v>0</v>
      </c>
      <c r="J9" s="793"/>
    </row>
    <row r="10" spans="1:10" ht="20.100000000000001" customHeight="1" x14ac:dyDescent="0.2">
      <c r="A10" s="281" t="s">
        <v>22</v>
      </c>
      <c r="B10" s="70" t="s">
        <v>70</v>
      </c>
      <c r="C10" s="536"/>
      <c r="D10" s="537"/>
      <c r="E10" s="538"/>
      <c r="F10" s="539"/>
      <c r="G10" s="539"/>
      <c r="H10" s="540"/>
      <c r="I10" s="282">
        <f t="shared" si="0"/>
        <v>0</v>
      </c>
      <c r="J10" s="793"/>
    </row>
    <row r="11" spans="1:10" ht="20.100000000000001" customHeight="1" thickBot="1" x14ac:dyDescent="0.25">
      <c r="A11" s="281" t="s">
        <v>23</v>
      </c>
      <c r="B11" s="70" t="s">
        <v>70</v>
      </c>
      <c r="C11" s="536"/>
      <c r="D11" s="537"/>
      <c r="E11" s="538"/>
      <c r="F11" s="539"/>
      <c r="G11" s="539"/>
      <c r="H11" s="540"/>
      <c r="I11" s="282">
        <f t="shared" si="0"/>
        <v>0</v>
      </c>
      <c r="J11" s="793"/>
    </row>
    <row r="12" spans="1:10" ht="20.100000000000001" customHeight="1" thickBot="1" x14ac:dyDescent="0.25">
      <c r="A12" s="279" t="s">
        <v>24</v>
      </c>
      <c r="B12" s="280" t="s">
        <v>207</v>
      </c>
      <c r="C12" s="531"/>
      <c r="D12" s="532">
        <f>+D13</f>
        <v>0</v>
      </c>
      <c r="E12" s="533">
        <f>+E13</f>
        <v>0</v>
      </c>
      <c r="F12" s="534">
        <f>+F13</f>
        <v>0</v>
      </c>
      <c r="G12" s="534">
        <f>+G13</f>
        <v>0</v>
      </c>
      <c r="H12" s="535">
        <f>+H13</f>
        <v>0</v>
      </c>
      <c r="I12" s="69">
        <f t="shared" si="0"/>
        <v>0</v>
      </c>
      <c r="J12" s="793"/>
    </row>
    <row r="13" spans="1:10" ht="20.100000000000001" customHeight="1" thickBot="1" x14ac:dyDescent="0.25">
      <c r="A13" s="281" t="s">
        <v>25</v>
      </c>
      <c r="B13" s="70" t="s">
        <v>70</v>
      </c>
      <c r="C13" s="536"/>
      <c r="D13" s="537"/>
      <c r="E13" s="538"/>
      <c r="F13" s="539"/>
      <c r="G13" s="539"/>
      <c r="H13" s="540"/>
      <c r="I13" s="282">
        <f t="shared" si="0"/>
        <v>0</v>
      </c>
      <c r="J13" s="793"/>
    </row>
    <row r="14" spans="1:10" ht="20.100000000000001" customHeight="1" thickBot="1" x14ac:dyDescent="0.25">
      <c r="A14" s="279" t="s">
        <v>26</v>
      </c>
      <c r="B14" s="280" t="s">
        <v>208</v>
      </c>
      <c r="C14" s="531"/>
      <c r="D14" s="532">
        <f>+D15</f>
        <v>0</v>
      </c>
      <c r="E14" s="533">
        <f>+E15</f>
        <v>0</v>
      </c>
      <c r="F14" s="534">
        <f>+F15</f>
        <v>0</v>
      </c>
      <c r="G14" s="534">
        <f>+G15</f>
        <v>0</v>
      </c>
      <c r="H14" s="535">
        <f>+H15</f>
        <v>0</v>
      </c>
      <c r="I14" s="69">
        <f t="shared" si="0"/>
        <v>0</v>
      </c>
      <c r="J14" s="793"/>
    </row>
    <row r="15" spans="1:10" ht="20.100000000000001" customHeight="1" thickBot="1" x14ac:dyDescent="0.25">
      <c r="A15" s="283" t="s">
        <v>27</v>
      </c>
      <c r="B15" s="71" t="s">
        <v>70</v>
      </c>
      <c r="C15" s="541"/>
      <c r="D15" s="542"/>
      <c r="E15" s="543"/>
      <c r="F15" s="544"/>
      <c r="G15" s="544"/>
      <c r="H15" s="545"/>
      <c r="I15" s="284">
        <f t="shared" si="0"/>
        <v>0</v>
      </c>
      <c r="J15" s="793"/>
    </row>
    <row r="16" spans="1:10" ht="20.100000000000001" customHeight="1" thickBot="1" x14ac:dyDescent="0.25">
      <c r="A16" s="279" t="s">
        <v>28</v>
      </c>
      <c r="B16" s="285" t="s">
        <v>209</v>
      </c>
      <c r="C16" s="531"/>
      <c r="D16" s="532">
        <f>+D17</f>
        <v>0</v>
      </c>
      <c r="E16" s="533">
        <f>+E17</f>
        <v>0</v>
      </c>
      <c r="F16" s="534">
        <f>+F17</f>
        <v>0</v>
      </c>
      <c r="G16" s="534">
        <f>+G17</f>
        <v>0</v>
      </c>
      <c r="H16" s="535">
        <f>+H17</f>
        <v>0</v>
      </c>
      <c r="I16" s="69">
        <f t="shared" si="0"/>
        <v>0</v>
      </c>
      <c r="J16" s="793"/>
    </row>
    <row r="17" spans="1:10" ht="20.100000000000001" customHeight="1" thickBot="1" x14ac:dyDescent="0.25">
      <c r="A17" s="286" t="s">
        <v>29</v>
      </c>
      <c r="B17" s="72" t="s">
        <v>705</v>
      </c>
      <c r="C17" s="546" t="s">
        <v>706</v>
      </c>
      <c r="D17" s="547"/>
      <c r="E17" s="548"/>
      <c r="F17" s="549"/>
      <c r="G17" s="549"/>
      <c r="H17" s="550"/>
      <c r="I17" s="287">
        <f t="shared" si="0"/>
        <v>0</v>
      </c>
      <c r="J17" s="793"/>
    </row>
    <row r="18" spans="1:10" ht="20.100000000000001" customHeight="1" thickBot="1" x14ac:dyDescent="0.25">
      <c r="A18" s="794" t="s">
        <v>146</v>
      </c>
      <c r="B18" s="795"/>
      <c r="C18" s="551"/>
      <c r="D18" s="532">
        <f t="shared" ref="D18:I18" si="1">+D6+D9+D12+D14+D16</f>
        <v>0</v>
      </c>
      <c r="E18" s="533">
        <f t="shared" si="1"/>
        <v>0</v>
      </c>
      <c r="F18" s="534">
        <f t="shared" si="1"/>
        <v>0</v>
      </c>
      <c r="G18" s="534">
        <f t="shared" si="1"/>
        <v>0</v>
      </c>
      <c r="H18" s="535">
        <f t="shared" si="1"/>
        <v>0</v>
      </c>
      <c r="I18" s="69">
        <f t="shared" si="1"/>
        <v>0</v>
      </c>
      <c r="J18" s="793"/>
    </row>
  </sheetData>
  <sheetProtection sheet="1"/>
  <mergeCells count="9">
    <mergeCell ref="J1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3"/>
  <sheetViews>
    <sheetView zoomScale="120" zoomScaleNormal="120" workbookViewId="0">
      <selection activeCell="D20" sqref="D20"/>
    </sheetView>
  </sheetViews>
  <sheetFormatPr defaultRowHeight="12.75" x14ac:dyDescent="0.2"/>
  <cols>
    <col min="1" max="1" width="5.83203125" style="86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14.85" customHeight="1" x14ac:dyDescent="0.2">
      <c r="D1" s="669" t="str">
        <f>CONCATENATE("3. tájékoztató tábla ",ALAPADATOK!A7," ",ALAPADATOK!B7," ",ALAPADATOK!C7," ",ALAPADATOK!D7," ",ALAPADATOK!E7," ",ALAPADATOK!F7," ",ALAPADATOK!G7," ",ALAPADATOK!H7)</f>
        <v>3. tájékoztató tábla a … / 2019 ( … ) önkormányzati rendelethez</v>
      </c>
    </row>
    <row r="3" spans="1:4" ht="31.5" customHeight="1" x14ac:dyDescent="0.25">
      <c r="B3" s="804" t="s">
        <v>7</v>
      </c>
      <c r="C3" s="804"/>
      <c r="D3" s="804"/>
    </row>
    <row r="4" spans="1:4" s="74" customFormat="1" ht="16.5" thickBot="1" x14ac:dyDescent="0.3">
      <c r="A4" s="73"/>
      <c r="B4" s="377"/>
      <c r="D4" s="43" t="str">
        <f>'KV_2.sz.tájékoztató_t.'!I2</f>
        <v>Forintban!</v>
      </c>
    </row>
    <row r="5" spans="1:4" s="76" customFormat="1" ht="48" customHeight="1" thickBot="1" x14ac:dyDescent="0.25">
      <c r="A5" s="75" t="s">
        <v>16</v>
      </c>
      <c r="B5" s="193" t="s">
        <v>17</v>
      </c>
      <c r="C5" s="193" t="s">
        <v>71</v>
      </c>
      <c r="D5" s="194" t="s">
        <v>72</v>
      </c>
    </row>
    <row r="6" spans="1:4" s="76" customFormat="1" ht="14.1" customHeight="1" thickBot="1" x14ac:dyDescent="0.25">
      <c r="A6" s="35" t="s">
        <v>493</v>
      </c>
      <c r="B6" s="196" t="s">
        <v>494</v>
      </c>
      <c r="C6" s="196" t="s">
        <v>495</v>
      </c>
      <c r="D6" s="197" t="s">
        <v>497</v>
      </c>
    </row>
    <row r="7" spans="1:4" ht="18" customHeight="1" x14ac:dyDescent="0.2">
      <c r="A7" s="137" t="s">
        <v>18</v>
      </c>
      <c r="B7" s="198" t="s">
        <v>167</v>
      </c>
      <c r="C7" s="135"/>
      <c r="D7" s="77"/>
    </row>
    <row r="8" spans="1:4" ht="18" customHeight="1" x14ac:dyDescent="0.2">
      <c r="A8" s="78" t="s">
        <v>19</v>
      </c>
      <c r="B8" s="199" t="s">
        <v>168</v>
      </c>
      <c r="C8" s="136"/>
      <c r="D8" s="80"/>
    </row>
    <row r="9" spans="1:4" ht="18" customHeight="1" x14ac:dyDescent="0.2">
      <c r="A9" s="78" t="s">
        <v>20</v>
      </c>
      <c r="B9" s="199" t="s">
        <v>120</v>
      </c>
      <c r="C9" s="136"/>
      <c r="D9" s="80"/>
    </row>
    <row r="10" spans="1:4" ht="18" customHeight="1" x14ac:dyDescent="0.2">
      <c r="A10" s="78" t="s">
        <v>21</v>
      </c>
      <c r="B10" s="199" t="s">
        <v>121</v>
      </c>
      <c r="C10" s="136"/>
      <c r="D10" s="80"/>
    </row>
    <row r="11" spans="1:4" ht="18" customHeight="1" x14ac:dyDescent="0.2">
      <c r="A11" s="78" t="s">
        <v>22</v>
      </c>
      <c r="B11" s="199" t="s">
        <v>160</v>
      </c>
      <c r="C11" s="136"/>
      <c r="D11" s="80"/>
    </row>
    <row r="12" spans="1:4" ht="18" customHeight="1" x14ac:dyDescent="0.2">
      <c r="A12" s="78" t="s">
        <v>23</v>
      </c>
      <c r="B12" s="199" t="s">
        <v>161</v>
      </c>
      <c r="C12" s="136"/>
      <c r="D12" s="80"/>
    </row>
    <row r="13" spans="1:4" ht="18" customHeight="1" x14ac:dyDescent="0.2">
      <c r="A13" s="78" t="s">
        <v>24</v>
      </c>
      <c r="B13" s="200" t="s">
        <v>162</v>
      </c>
      <c r="C13" s="136"/>
      <c r="D13" s="80"/>
    </row>
    <row r="14" spans="1:4" ht="18" customHeight="1" x14ac:dyDescent="0.2">
      <c r="A14" s="78" t="s">
        <v>26</v>
      </c>
      <c r="B14" s="200" t="s">
        <v>163</v>
      </c>
      <c r="C14" s="136">
        <v>9032508</v>
      </c>
      <c r="D14" s="80">
        <v>1074450</v>
      </c>
    </row>
    <row r="15" spans="1:4" ht="18" customHeight="1" x14ac:dyDescent="0.2">
      <c r="A15" s="78" t="s">
        <v>27</v>
      </c>
      <c r="B15" s="200" t="s">
        <v>164</v>
      </c>
      <c r="C15" s="136"/>
      <c r="D15" s="80"/>
    </row>
    <row r="16" spans="1:4" ht="18" customHeight="1" x14ac:dyDescent="0.2">
      <c r="A16" s="78" t="s">
        <v>28</v>
      </c>
      <c r="B16" s="200" t="s">
        <v>165</v>
      </c>
      <c r="C16" s="136"/>
      <c r="D16" s="80"/>
    </row>
    <row r="17" spans="1:4" ht="22.5" customHeight="1" x14ac:dyDescent="0.2">
      <c r="A17" s="78" t="s">
        <v>29</v>
      </c>
      <c r="B17" s="200" t="s">
        <v>166</v>
      </c>
      <c r="C17" s="136"/>
      <c r="D17" s="80"/>
    </row>
    <row r="18" spans="1:4" ht="18" customHeight="1" x14ac:dyDescent="0.2">
      <c r="A18" s="78" t="s">
        <v>30</v>
      </c>
      <c r="B18" s="199" t="s">
        <v>122</v>
      </c>
      <c r="C18" s="136">
        <v>9197983</v>
      </c>
      <c r="D18" s="80">
        <v>1030796</v>
      </c>
    </row>
    <row r="19" spans="1:4" ht="18" customHeight="1" x14ac:dyDescent="0.2">
      <c r="A19" s="78" t="s">
        <v>31</v>
      </c>
      <c r="B19" s="199" t="s">
        <v>9</v>
      </c>
      <c r="C19" s="136"/>
      <c r="D19" s="80"/>
    </row>
    <row r="20" spans="1:4" ht="18" customHeight="1" x14ac:dyDescent="0.2">
      <c r="A20" s="78" t="s">
        <v>32</v>
      </c>
      <c r="B20" s="199" t="s">
        <v>8</v>
      </c>
      <c r="C20" s="136"/>
      <c r="D20" s="80"/>
    </row>
    <row r="21" spans="1:4" ht="18" customHeight="1" x14ac:dyDescent="0.2">
      <c r="A21" s="78" t="s">
        <v>33</v>
      </c>
      <c r="B21" s="199" t="s">
        <v>123</v>
      </c>
      <c r="C21" s="136"/>
      <c r="D21" s="80"/>
    </row>
    <row r="22" spans="1:4" ht="18" customHeight="1" x14ac:dyDescent="0.2">
      <c r="A22" s="78" t="s">
        <v>34</v>
      </c>
      <c r="B22" s="199" t="s">
        <v>124</v>
      </c>
      <c r="C22" s="136"/>
      <c r="D22" s="80"/>
    </row>
    <row r="23" spans="1:4" ht="18" customHeight="1" x14ac:dyDescent="0.2">
      <c r="A23" s="78" t="s">
        <v>35</v>
      </c>
      <c r="B23" s="126"/>
      <c r="C23" s="79"/>
      <c r="D23" s="80"/>
    </row>
    <row r="24" spans="1:4" ht="18" customHeight="1" x14ac:dyDescent="0.2">
      <c r="A24" s="78" t="s">
        <v>36</v>
      </c>
      <c r="B24" s="81"/>
      <c r="C24" s="79"/>
      <c r="D24" s="80"/>
    </row>
    <row r="25" spans="1:4" ht="18" customHeight="1" x14ac:dyDescent="0.2">
      <c r="A25" s="78" t="s">
        <v>37</v>
      </c>
      <c r="B25" s="81"/>
      <c r="C25" s="79"/>
      <c r="D25" s="80"/>
    </row>
    <row r="26" spans="1:4" ht="18" customHeight="1" x14ac:dyDescent="0.2">
      <c r="A26" s="78" t="s">
        <v>38</v>
      </c>
      <c r="B26" s="81"/>
      <c r="C26" s="79"/>
      <c r="D26" s="80"/>
    </row>
    <row r="27" spans="1:4" ht="18" customHeight="1" x14ac:dyDescent="0.2">
      <c r="A27" s="78" t="s">
        <v>39</v>
      </c>
      <c r="B27" s="81"/>
      <c r="C27" s="79"/>
      <c r="D27" s="80"/>
    </row>
    <row r="28" spans="1:4" ht="18" customHeight="1" x14ac:dyDescent="0.2">
      <c r="A28" s="78" t="s">
        <v>40</v>
      </c>
      <c r="B28" s="81"/>
      <c r="C28" s="79"/>
      <c r="D28" s="80"/>
    </row>
    <row r="29" spans="1:4" ht="18" customHeight="1" x14ac:dyDescent="0.2">
      <c r="A29" s="78" t="s">
        <v>41</v>
      </c>
      <c r="B29" s="81"/>
      <c r="C29" s="79"/>
      <c r="D29" s="80"/>
    </row>
    <row r="30" spans="1:4" ht="18" customHeight="1" x14ac:dyDescent="0.2">
      <c r="A30" s="78" t="s">
        <v>42</v>
      </c>
      <c r="B30" s="81"/>
      <c r="C30" s="79"/>
      <c r="D30" s="80"/>
    </row>
    <row r="31" spans="1:4" ht="18" customHeight="1" thickBot="1" x14ac:dyDescent="0.25">
      <c r="A31" s="138" t="s">
        <v>43</v>
      </c>
      <c r="B31" s="82"/>
      <c r="C31" s="83"/>
      <c r="D31" s="84"/>
    </row>
    <row r="32" spans="1:4" ht="18" customHeight="1" thickBot="1" x14ac:dyDescent="0.25">
      <c r="A32" s="36" t="s">
        <v>44</v>
      </c>
      <c r="B32" s="204" t="s">
        <v>53</v>
      </c>
      <c r="C32" s="205">
        <f>+C7+C8+C9+C10+C11+C18+C19+C20+C21+C22+C23+C24+C25+C26+C27+C28+C29+C30+C31</f>
        <v>9197983</v>
      </c>
      <c r="D32" s="206">
        <f>+D7+D8+D9+D10+D11+D18+D19+D20+D21+D22+D23+D24+D25+D26+D27+D28+D29+D30+D31</f>
        <v>1030796</v>
      </c>
    </row>
    <row r="33" spans="1:4" ht="8.4499999999999993" customHeight="1" x14ac:dyDescent="0.2">
      <c r="A33" s="85"/>
      <c r="B33" s="803"/>
      <c r="C33" s="803"/>
      <c r="D33" s="803"/>
    </row>
  </sheetData>
  <sheetProtection sheet="1"/>
  <mergeCells count="2">
    <mergeCell ref="B33:D33"/>
    <mergeCell ref="B3:D3"/>
  </mergeCells>
  <phoneticPr fontId="29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Q82"/>
  <sheetViews>
    <sheetView zoomScale="120" zoomScaleNormal="120" workbookViewId="0">
      <selection activeCell="O14" sqref="O14"/>
    </sheetView>
  </sheetViews>
  <sheetFormatPr defaultRowHeight="15.75" x14ac:dyDescent="0.25"/>
  <cols>
    <col min="1" max="1" width="4.83203125" style="102" customWidth="1"/>
    <col min="2" max="2" width="31.1640625" style="115" customWidth="1"/>
    <col min="3" max="4" width="9" style="115" customWidth="1"/>
    <col min="5" max="5" width="9.5" style="115" customWidth="1"/>
    <col min="6" max="6" width="8.83203125" style="115" customWidth="1"/>
    <col min="7" max="7" width="8.6640625" style="115" customWidth="1"/>
    <col min="8" max="8" width="8.83203125" style="115" customWidth="1"/>
    <col min="9" max="9" width="8.1640625" style="115" customWidth="1"/>
    <col min="10" max="14" width="9.5" style="115" customWidth="1"/>
    <col min="15" max="15" width="12.6640625" style="102" customWidth="1"/>
    <col min="16" max="16384" width="9.33203125" style="115"/>
  </cols>
  <sheetData>
    <row r="1" spans="1:17" x14ac:dyDescent="0.25">
      <c r="M1" s="661"/>
      <c r="N1" s="599"/>
      <c r="O1" s="669" t="str">
        <f>CONCATENATE("4. tájékoztató tábla ",ALAPADATOK!A7," ",ALAPADATOK!B7," ",ALAPADATOK!C7," ",ALAPADATOK!D7," ",ALAPADATOK!E7," ",ALAPADATOK!F7," ",ALAPADATOK!G7," ",ALAPADATOK!H7)</f>
        <v>4. tájékoztató tábla a … / 2019 ( … ) önkormányzati rendelethez</v>
      </c>
    </row>
    <row r="2" spans="1:17" ht="31.5" customHeight="1" x14ac:dyDescent="0.25">
      <c r="A2" s="808" t="str">
        <f>+CONCATENATE("Előirányzat-felhasználási terv",CHAR(10),LEFT(KV_ÖSSZEFÜGGÉSEK!A5,4),". évre")</f>
        <v>Előirányzat-felhasználási terv
2019. évre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</row>
    <row r="3" spans="1:17" ht="16.5" thickBot="1" x14ac:dyDescent="0.3">
      <c r="O3" s="4" t="str">
        <f>'KV_3.sz.tájékoztató_t.'!D4</f>
        <v>Forintban!</v>
      </c>
    </row>
    <row r="4" spans="1:17" s="102" customFormat="1" ht="26.1" customHeight="1" thickBot="1" x14ac:dyDescent="0.3">
      <c r="A4" s="99" t="s">
        <v>16</v>
      </c>
      <c r="B4" s="100" t="s">
        <v>61</v>
      </c>
      <c r="C4" s="100" t="s">
        <v>73</v>
      </c>
      <c r="D4" s="100" t="s">
        <v>74</v>
      </c>
      <c r="E4" s="100" t="s">
        <v>75</v>
      </c>
      <c r="F4" s="100" t="s">
        <v>76</v>
      </c>
      <c r="G4" s="100" t="s">
        <v>77</v>
      </c>
      <c r="H4" s="100" t="s">
        <v>78</v>
      </c>
      <c r="I4" s="100" t="s">
        <v>79</v>
      </c>
      <c r="J4" s="100" t="s">
        <v>80</v>
      </c>
      <c r="K4" s="100" t="s">
        <v>81</v>
      </c>
      <c r="L4" s="100" t="s">
        <v>82</v>
      </c>
      <c r="M4" s="100" t="s">
        <v>83</v>
      </c>
      <c r="N4" s="100" t="s">
        <v>84</v>
      </c>
      <c r="O4" s="101" t="s">
        <v>53</v>
      </c>
    </row>
    <row r="5" spans="1:17" s="104" customFormat="1" ht="15.2" customHeight="1" thickBot="1" x14ac:dyDescent="0.25">
      <c r="A5" s="103" t="s">
        <v>18</v>
      </c>
      <c r="B5" s="805" t="s">
        <v>56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7"/>
    </row>
    <row r="6" spans="1:17" s="104" customFormat="1" ht="22.5" x14ac:dyDescent="0.2">
      <c r="A6" s="105" t="s">
        <v>19</v>
      </c>
      <c r="B6" s="483" t="s">
        <v>374</v>
      </c>
      <c r="C6" s="552">
        <v>38852416</v>
      </c>
      <c r="D6" s="552">
        <v>38852416</v>
      </c>
      <c r="E6" s="552">
        <v>38852416</v>
      </c>
      <c r="F6" s="552">
        <v>38852416</v>
      </c>
      <c r="G6" s="552">
        <v>38852416</v>
      </c>
      <c r="H6" s="552">
        <v>38852416</v>
      </c>
      <c r="I6" s="552">
        <v>38852416</v>
      </c>
      <c r="J6" s="552">
        <v>38852416</v>
      </c>
      <c r="K6" s="552">
        <v>38852416</v>
      </c>
      <c r="L6" s="552">
        <v>38852416</v>
      </c>
      <c r="M6" s="552">
        <v>38852416</v>
      </c>
      <c r="N6" s="552">
        <v>38852424</v>
      </c>
      <c r="O6" s="106">
        <f t="shared" ref="O6:O26" si="0">SUM(C6:N6)</f>
        <v>466229000</v>
      </c>
      <c r="Q6" s="665"/>
    </row>
    <row r="7" spans="1:17" s="109" customFormat="1" ht="22.5" x14ac:dyDescent="0.2">
      <c r="A7" s="107" t="s">
        <v>20</v>
      </c>
      <c r="B7" s="290" t="s">
        <v>419</v>
      </c>
      <c r="C7" s="553">
        <v>15953917</v>
      </c>
      <c r="D7" s="553">
        <v>15953917</v>
      </c>
      <c r="E7" s="553">
        <v>15953917</v>
      </c>
      <c r="F7" s="553">
        <v>15953917</v>
      </c>
      <c r="G7" s="553">
        <v>15953917</v>
      </c>
      <c r="H7" s="553">
        <v>15953917</v>
      </c>
      <c r="I7" s="553">
        <v>15953917</v>
      </c>
      <c r="J7" s="553">
        <v>15953917</v>
      </c>
      <c r="K7" s="553">
        <v>15953917</v>
      </c>
      <c r="L7" s="553">
        <v>15953917</v>
      </c>
      <c r="M7" s="553">
        <v>15953917</v>
      </c>
      <c r="N7" s="553">
        <v>15953913</v>
      </c>
      <c r="O7" s="108">
        <f t="shared" si="0"/>
        <v>191447000</v>
      </c>
    </row>
    <row r="8" spans="1:17" s="109" customFormat="1" ht="22.5" x14ac:dyDescent="0.2">
      <c r="A8" s="107" t="s">
        <v>21</v>
      </c>
      <c r="B8" s="289" t="s">
        <v>420</v>
      </c>
      <c r="C8" s="554">
        <v>106296000</v>
      </c>
      <c r="D8" s="554">
        <v>106296000</v>
      </c>
      <c r="E8" s="554">
        <v>106296000</v>
      </c>
      <c r="F8" s="554">
        <v>106296000</v>
      </c>
      <c r="G8" s="554">
        <v>106296000</v>
      </c>
      <c r="H8" s="554">
        <v>106296000</v>
      </c>
      <c r="I8" s="554"/>
      <c r="J8" s="554"/>
      <c r="K8" s="554"/>
      <c r="L8" s="554"/>
      <c r="M8" s="554"/>
      <c r="N8" s="554"/>
      <c r="O8" s="110">
        <f t="shared" si="0"/>
        <v>637776000</v>
      </c>
    </row>
    <row r="9" spans="1:17" s="109" customFormat="1" ht="14.1" customHeight="1" x14ac:dyDescent="0.2">
      <c r="A9" s="107" t="s">
        <v>22</v>
      </c>
      <c r="B9" s="288" t="s">
        <v>174</v>
      </c>
      <c r="C9" s="553"/>
      <c r="D9" s="553"/>
      <c r="E9" s="553">
        <v>20050000</v>
      </c>
      <c r="F9" s="553"/>
      <c r="G9" s="553"/>
      <c r="H9" s="553"/>
      <c r="I9" s="553"/>
      <c r="J9" s="553"/>
      <c r="K9" s="553">
        <v>20050000</v>
      </c>
      <c r="L9" s="553"/>
      <c r="M9" s="553"/>
      <c r="N9" s="553"/>
      <c r="O9" s="108">
        <f t="shared" si="0"/>
        <v>40100000</v>
      </c>
    </row>
    <row r="10" spans="1:17" s="109" customFormat="1" ht="14.1" customHeight="1" x14ac:dyDescent="0.2">
      <c r="A10" s="107" t="s">
        <v>23</v>
      </c>
      <c r="B10" s="288" t="s">
        <v>421</v>
      </c>
      <c r="C10" s="553">
        <v>1780583</v>
      </c>
      <c r="D10" s="553">
        <v>1780583</v>
      </c>
      <c r="E10" s="553">
        <v>1780583</v>
      </c>
      <c r="F10" s="553">
        <v>1780583</v>
      </c>
      <c r="G10" s="553">
        <v>1780583</v>
      </c>
      <c r="H10" s="553">
        <v>1780583</v>
      </c>
      <c r="I10" s="553">
        <v>1780583</v>
      </c>
      <c r="J10" s="553">
        <v>1780583</v>
      </c>
      <c r="K10" s="553">
        <v>1780583</v>
      </c>
      <c r="L10" s="553">
        <v>1780583</v>
      </c>
      <c r="M10" s="553">
        <v>1780583</v>
      </c>
      <c r="N10" s="553">
        <v>1780587</v>
      </c>
      <c r="O10" s="108">
        <f t="shared" si="0"/>
        <v>21367000</v>
      </c>
    </row>
    <row r="11" spans="1:17" s="109" customFormat="1" ht="14.1" customHeight="1" x14ac:dyDescent="0.2">
      <c r="A11" s="107" t="s">
        <v>24</v>
      </c>
      <c r="B11" s="288" t="s">
        <v>10</v>
      </c>
      <c r="C11" s="553"/>
      <c r="D11" s="553"/>
      <c r="E11" s="553"/>
      <c r="F11" s="553"/>
      <c r="G11" s="553"/>
      <c r="H11" s="553"/>
      <c r="I11" s="553"/>
      <c r="J11" s="553"/>
      <c r="K11" s="553"/>
      <c r="L11" s="553"/>
      <c r="M11" s="553"/>
      <c r="N11" s="553"/>
      <c r="O11" s="108">
        <f t="shared" si="0"/>
        <v>0</v>
      </c>
    </row>
    <row r="12" spans="1:17" s="109" customFormat="1" ht="14.1" customHeight="1" x14ac:dyDescent="0.2">
      <c r="A12" s="107" t="s">
        <v>25</v>
      </c>
      <c r="B12" s="288" t="s">
        <v>376</v>
      </c>
      <c r="C12" s="553"/>
      <c r="D12" s="553"/>
      <c r="E12" s="553"/>
      <c r="F12" s="553"/>
      <c r="G12" s="553"/>
      <c r="H12" s="553"/>
      <c r="I12" s="553"/>
      <c r="J12" s="553"/>
      <c r="K12" s="553"/>
      <c r="L12" s="553"/>
      <c r="M12" s="553"/>
      <c r="N12" s="553"/>
      <c r="O12" s="108">
        <f t="shared" si="0"/>
        <v>0</v>
      </c>
    </row>
    <row r="13" spans="1:17" s="109" customFormat="1" ht="22.5" x14ac:dyDescent="0.2">
      <c r="A13" s="107" t="s">
        <v>26</v>
      </c>
      <c r="B13" s="290" t="s">
        <v>407</v>
      </c>
      <c r="C13" s="553"/>
      <c r="D13" s="553"/>
      <c r="E13" s="553"/>
      <c r="F13" s="553"/>
      <c r="G13" s="553"/>
      <c r="H13" s="553"/>
      <c r="I13" s="553"/>
      <c r="J13" s="553"/>
      <c r="K13" s="553"/>
      <c r="L13" s="553"/>
      <c r="M13" s="553"/>
      <c r="N13" s="553"/>
      <c r="O13" s="108">
        <f t="shared" si="0"/>
        <v>0</v>
      </c>
    </row>
    <row r="14" spans="1:17" s="109" customFormat="1" ht="14.1" customHeight="1" thickBot="1" x14ac:dyDescent="0.25">
      <c r="A14" s="107" t="s">
        <v>27</v>
      </c>
      <c r="B14" s="288" t="s">
        <v>11</v>
      </c>
      <c r="C14" s="553">
        <v>19983000</v>
      </c>
      <c r="D14" s="553">
        <v>19983000</v>
      </c>
      <c r="E14" s="553">
        <v>-67000</v>
      </c>
      <c r="F14" s="553">
        <v>52259667</v>
      </c>
      <c r="G14" s="553">
        <v>52259667</v>
      </c>
      <c r="H14" s="553">
        <v>52260667</v>
      </c>
      <c r="I14" s="553">
        <v>33482667</v>
      </c>
      <c r="J14" s="553">
        <v>33482667</v>
      </c>
      <c r="K14" s="553">
        <v>13432665</v>
      </c>
      <c r="L14" s="553">
        <v>1206000</v>
      </c>
      <c r="M14" s="553">
        <v>1206000</v>
      </c>
      <c r="N14" s="553">
        <v>1206000</v>
      </c>
      <c r="O14" s="108">
        <f t="shared" si="0"/>
        <v>280695000</v>
      </c>
    </row>
    <row r="15" spans="1:17" s="104" customFormat="1" ht="15.95" customHeight="1" thickBot="1" x14ac:dyDescent="0.25">
      <c r="A15" s="103" t="s">
        <v>28</v>
      </c>
      <c r="B15" s="37" t="s">
        <v>109</v>
      </c>
      <c r="C15" s="555">
        <f t="shared" ref="C15:N15" si="1">SUM(C6:C14)</f>
        <v>182865916</v>
      </c>
      <c r="D15" s="555">
        <f t="shared" si="1"/>
        <v>182865916</v>
      </c>
      <c r="E15" s="555">
        <f t="shared" si="1"/>
        <v>182865916</v>
      </c>
      <c r="F15" s="555">
        <f t="shared" si="1"/>
        <v>215142583</v>
      </c>
      <c r="G15" s="555">
        <f t="shared" si="1"/>
        <v>215142583</v>
      </c>
      <c r="H15" s="555">
        <f t="shared" si="1"/>
        <v>215143583</v>
      </c>
      <c r="I15" s="555">
        <f t="shared" si="1"/>
        <v>90069583</v>
      </c>
      <c r="J15" s="555">
        <f t="shared" si="1"/>
        <v>90069583</v>
      </c>
      <c r="K15" s="555">
        <f t="shared" si="1"/>
        <v>90069581</v>
      </c>
      <c r="L15" s="555">
        <f t="shared" si="1"/>
        <v>57792916</v>
      </c>
      <c r="M15" s="555">
        <f t="shared" si="1"/>
        <v>57792916</v>
      </c>
      <c r="N15" s="555">
        <f t="shared" si="1"/>
        <v>57792924</v>
      </c>
      <c r="O15" s="111">
        <f>SUM(C15:N15)</f>
        <v>1637614000</v>
      </c>
    </row>
    <row r="16" spans="1:17" s="104" customFormat="1" ht="15.2" customHeight="1" thickBot="1" x14ac:dyDescent="0.25">
      <c r="A16" s="103" t="s">
        <v>29</v>
      </c>
      <c r="B16" s="805" t="s">
        <v>57</v>
      </c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7"/>
    </row>
    <row r="17" spans="1:15" s="109" customFormat="1" ht="14.1" customHeight="1" x14ac:dyDescent="0.2">
      <c r="A17" s="112" t="s">
        <v>30</v>
      </c>
      <c r="B17" s="291" t="s">
        <v>62</v>
      </c>
      <c r="C17" s="554">
        <v>24652083</v>
      </c>
      <c r="D17" s="554">
        <v>24652083</v>
      </c>
      <c r="E17" s="554">
        <v>24652083</v>
      </c>
      <c r="F17" s="554">
        <v>24652083</v>
      </c>
      <c r="G17" s="554">
        <v>24652083</v>
      </c>
      <c r="H17" s="554">
        <v>24652083</v>
      </c>
      <c r="I17" s="554">
        <v>24652083</v>
      </c>
      <c r="J17" s="554">
        <v>24652083</v>
      </c>
      <c r="K17" s="554">
        <v>24652083</v>
      </c>
      <c r="L17" s="554">
        <v>24652083</v>
      </c>
      <c r="M17" s="554">
        <v>24652083</v>
      </c>
      <c r="N17" s="554">
        <v>24652087</v>
      </c>
      <c r="O17" s="110">
        <f t="shared" si="0"/>
        <v>295825000</v>
      </c>
    </row>
    <row r="18" spans="1:15" s="109" customFormat="1" ht="27.2" customHeight="1" x14ac:dyDescent="0.2">
      <c r="A18" s="107" t="s">
        <v>31</v>
      </c>
      <c r="B18" s="290" t="s">
        <v>183</v>
      </c>
      <c r="C18" s="553">
        <v>4957583</v>
      </c>
      <c r="D18" s="553">
        <v>4957583</v>
      </c>
      <c r="E18" s="553">
        <v>4957583</v>
      </c>
      <c r="F18" s="553">
        <v>4957583</v>
      </c>
      <c r="G18" s="553">
        <v>4957583</v>
      </c>
      <c r="H18" s="553">
        <v>4957583</v>
      </c>
      <c r="I18" s="553">
        <v>4957583</v>
      </c>
      <c r="J18" s="553">
        <v>4957583</v>
      </c>
      <c r="K18" s="553">
        <v>4957583</v>
      </c>
      <c r="L18" s="553">
        <v>4957583</v>
      </c>
      <c r="M18" s="553">
        <v>4957583</v>
      </c>
      <c r="N18" s="553">
        <v>4957587</v>
      </c>
      <c r="O18" s="108">
        <f t="shared" si="0"/>
        <v>59491000</v>
      </c>
    </row>
    <row r="19" spans="1:15" s="109" customFormat="1" ht="14.1" customHeight="1" x14ac:dyDescent="0.2">
      <c r="A19" s="107" t="s">
        <v>32</v>
      </c>
      <c r="B19" s="288" t="s">
        <v>140</v>
      </c>
      <c r="C19" s="553">
        <v>20538333</v>
      </c>
      <c r="D19" s="553">
        <v>20538333</v>
      </c>
      <c r="E19" s="553">
        <v>20538333</v>
      </c>
      <c r="F19" s="553">
        <v>20538333</v>
      </c>
      <c r="G19" s="553">
        <v>20538333</v>
      </c>
      <c r="H19" s="553">
        <v>20538333</v>
      </c>
      <c r="I19" s="553">
        <v>20538333</v>
      </c>
      <c r="J19" s="553">
        <v>20538333</v>
      </c>
      <c r="K19" s="553">
        <v>20538333</v>
      </c>
      <c r="L19" s="553">
        <v>20538333</v>
      </c>
      <c r="M19" s="553">
        <v>20538333</v>
      </c>
      <c r="N19" s="553">
        <v>20538337</v>
      </c>
      <c r="O19" s="108">
        <f t="shared" si="0"/>
        <v>246460000</v>
      </c>
    </row>
    <row r="20" spans="1:15" s="109" customFormat="1" ht="14.1" customHeight="1" x14ac:dyDescent="0.2">
      <c r="A20" s="107" t="s">
        <v>33</v>
      </c>
      <c r="B20" s="288" t="s">
        <v>184</v>
      </c>
      <c r="C20" s="553">
        <v>446250</v>
      </c>
      <c r="D20" s="553">
        <v>446250</v>
      </c>
      <c r="E20" s="553">
        <v>446250</v>
      </c>
      <c r="F20" s="553">
        <v>446250</v>
      </c>
      <c r="G20" s="553">
        <v>446250</v>
      </c>
      <c r="H20" s="553">
        <v>446250</v>
      </c>
      <c r="I20" s="553">
        <v>446250</v>
      </c>
      <c r="J20" s="553">
        <v>446250</v>
      </c>
      <c r="K20" s="553">
        <v>446250</v>
      </c>
      <c r="L20" s="553">
        <v>446250</v>
      </c>
      <c r="M20" s="553">
        <v>446250</v>
      </c>
      <c r="N20" s="553">
        <v>446250</v>
      </c>
      <c r="O20" s="108">
        <f t="shared" si="0"/>
        <v>5355000</v>
      </c>
    </row>
    <row r="21" spans="1:15" s="109" customFormat="1" ht="14.1" customHeight="1" x14ac:dyDescent="0.2">
      <c r="A21" s="107" t="s">
        <v>34</v>
      </c>
      <c r="B21" s="288" t="s">
        <v>12</v>
      </c>
      <c r="C21" s="553">
        <v>7198667</v>
      </c>
      <c r="D21" s="553">
        <v>7198667</v>
      </c>
      <c r="E21" s="553">
        <v>7198667</v>
      </c>
      <c r="F21" s="553">
        <v>7198667</v>
      </c>
      <c r="G21" s="553">
        <v>7198667</v>
      </c>
      <c r="H21" s="553">
        <v>7198667</v>
      </c>
      <c r="I21" s="553">
        <v>7198667</v>
      </c>
      <c r="J21" s="553">
        <v>7198667</v>
      </c>
      <c r="K21" s="553">
        <v>7198667</v>
      </c>
      <c r="L21" s="553">
        <v>7198667</v>
      </c>
      <c r="M21" s="553">
        <v>7198667</v>
      </c>
      <c r="N21" s="553">
        <v>7198663</v>
      </c>
      <c r="O21" s="108">
        <f t="shared" si="0"/>
        <v>86384000</v>
      </c>
    </row>
    <row r="22" spans="1:15" s="109" customFormat="1" ht="14.1" customHeight="1" x14ac:dyDescent="0.2">
      <c r="A22" s="107" t="s">
        <v>35</v>
      </c>
      <c r="B22" s="288" t="s">
        <v>230</v>
      </c>
      <c r="C22" s="553">
        <v>125073000</v>
      </c>
      <c r="D22" s="553">
        <v>125073000</v>
      </c>
      <c r="E22" s="553">
        <v>125073000</v>
      </c>
      <c r="F22" s="553">
        <v>125073000</v>
      </c>
      <c r="G22" s="553">
        <v>125073000</v>
      </c>
      <c r="H22" s="553">
        <v>125074000</v>
      </c>
      <c r="I22" s="553"/>
      <c r="J22" s="553"/>
      <c r="K22" s="553"/>
      <c r="L22" s="553"/>
      <c r="M22" s="553"/>
      <c r="N22" s="553"/>
      <c r="O22" s="108">
        <f t="shared" si="0"/>
        <v>750439000</v>
      </c>
    </row>
    <row r="23" spans="1:15" s="109" customFormat="1" x14ac:dyDescent="0.2">
      <c r="A23" s="107" t="s">
        <v>36</v>
      </c>
      <c r="B23" s="290" t="s">
        <v>187</v>
      </c>
      <c r="C23" s="553"/>
      <c r="D23" s="553"/>
      <c r="E23" s="553"/>
      <c r="F23" s="553">
        <v>32276667</v>
      </c>
      <c r="G23" s="553">
        <v>32276667</v>
      </c>
      <c r="H23" s="553">
        <v>32276667</v>
      </c>
      <c r="I23" s="553">
        <v>32276667</v>
      </c>
      <c r="J23" s="553">
        <v>32276667</v>
      </c>
      <c r="K23" s="553">
        <v>32276665</v>
      </c>
      <c r="L23" s="553"/>
      <c r="M23" s="553"/>
      <c r="N23" s="553"/>
      <c r="O23" s="108">
        <f t="shared" si="0"/>
        <v>193660000</v>
      </c>
    </row>
    <row r="24" spans="1:15" s="109" customFormat="1" ht="14.1" customHeight="1" x14ac:dyDescent="0.2">
      <c r="A24" s="107" t="s">
        <v>37</v>
      </c>
      <c r="B24" s="288" t="s">
        <v>232</v>
      </c>
      <c r="C24" s="553"/>
      <c r="D24" s="553"/>
      <c r="E24" s="553"/>
      <c r="F24" s="553"/>
      <c r="G24" s="553"/>
      <c r="H24" s="553"/>
      <c r="I24" s="553"/>
      <c r="J24" s="553"/>
      <c r="K24" s="553"/>
      <c r="L24" s="553"/>
      <c r="M24" s="553"/>
      <c r="N24" s="553"/>
      <c r="O24" s="108">
        <f t="shared" si="0"/>
        <v>0</v>
      </c>
    </row>
    <row r="25" spans="1:15" s="109" customFormat="1" ht="14.1" customHeight="1" thickBot="1" x14ac:dyDescent="0.25">
      <c r="A25" s="107" t="s">
        <v>38</v>
      </c>
      <c r="B25" s="288" t="s">
        <v>13</v>
      </c>
      <c r="C25" s="553"/>
      <c r="D25" s="553"/>
      <c r="E25" s="553"/>
      <c r="F25" s="553"/>
      <c r="G25" s="553"/>
      <c r="H25" s="553"/>
      <c r="I25" s="553"/>
      <c r="J25" s="553"/>
      <c r="K25" s="553"/>
      <c r="L25" s="553"/>
      <c r="M25" s="553"/>
      <c r="N25" s="553"/>
      <c r="O25" s="108">
        <f t="shared" si="0"/>
        <v>0</v>
      </c>
    </row>
    <row r="26" spans="1:15" s="104" customFormat="1" ht="15.95" customHeight="1" thickBot="1" x14ac:dyDescent="0.25">
      <c r="A26" s="113" t="s">
        <v>39</v>
      </c>
      <c r="B26" s="37" t="s">
        <v>110</v>
      </c>
      <c r="C26" s="555">
        <f t="shared" ref="C26:N26" si="2">SUM(C17:C25)</f>
        <v>182865916</v>
      </c>
      <c r="D26" s="555">
        <f t="shared" si="2"/>
        <v>182865916</v>
      </c>
      <c r="E26" s="555">
        <f t="shared" si="2"/>
        <v>182865916</v>
      </c>
      <c r="F26" s="555">
        <f t="shared" si="2"/>
        <v>215142583</v>
      </c>
      <c r="G26" s="555">
        <f t="shared" si="2"/>
        <v>215142583</v>
      </c>
      <c r="H26" s="555">
        <f t="shared" si="2"/>
        <v>215143583</v>
      </c>
      <c r="I26" s="555">
        <f t="shared" si="2"/>
        <v>90069583</v>
      </c>
      <c r="J26" s="555">
        <f t="shared" si="2"/>
        <v>90069583</v>
      </c>
      <c r="K26" s="555">
        <f t="shared" si="2"/>
        <v>90069581</v>
      </c>
      <c r="L26" s="555">
        <f t="shared" si="2"/>
        <v>57792916</v>
      </c>
      <c r="M26" s="555">
        <f t="shared" si="2"/>
        <v>57792916</v>
      </c>
      <c r="N26" s="555">
        <f t="shared" si="2"/>
        <v>57792924</v>
      </c>
      <c r="O26" s="111">
        <f t="shared" si="0"/>
        <v>1637614000</v>
      </c>
    </row>
    <row r="27" spans="1:15" ht="16.5" thickBot="1" x14ac:dyDescent="0.3">
      <c r="A27" s="113" t="s">
        <v>40</v>
      </c>
      <c r="B27" s="292" t="s">
        <v>111</v>
      </c>
      <c r="C27" s="556">
        <f t="shared" ref="C27:O27" si="3">C15-C26</f>
        <v>0</v>
      </c>
      <c r="D27" s="556">
        <f t="shared" si="3"/>
        <v>0</v>
      </c>
      <c r="E27" s="556">
        <f t="shared" si="3"/>
        <v>0</v>
      </c>
      <c r="F27" s="556">
        <f t="shared" si="3"/>
        <v>0</v>
      </c>
      <c r="G27" s="556">
        <f t="shared" si="3"/>
        <v>0</v>
      </c>
      <c r="H27" s="556">
        <f t="shared" si="3"/>
        <v>0</v>
      </c>
      <c r="I27" s="556">
        <f t="shared" si="3"/>
        <v>0</v>
      </c>
      <c r="J27" s="556">
        <f t="shared" si="3"/>
        <v>0</v>
      </c>
      <c r="K27" s="556">
        <f t="shared" si="3"/>
        <v>0</v>
      </c>
      <c r="L27" s="556">
        <f t="shared" si="3"/>
        <v>0</v>
      </c>
      <c r="M27" s="556">
        <f t="shared" si="3"/>
        <v>0</v>
      </c>
      <c r="N27" s="556">
        <f t="shared" si="3"/>
        <v>0</v>
      </c>
      <c r="O27" s="114">
        <f t="shared" si="3"/>
        <v>0</v>
      </c>
    </row>
    <row r="28" spans="1:15" x14ac:dyDescent="0.25">
      <c r="A28" s="116"/>
    </row>
    <row r="29" spans="1:15" x14ac:dyDescent="0.25">
      <c r="B29" s="117"/>
      <c r="C29" s="118"/>
      <c r="D29" s="118"/>
      <c r="O29" s="115"/>
    </row>
    <row r="30" spans="1:15" x14ac:dyDescent="0.25">
      <c r="O30" s="115"/>
    </row>
    <row r="31" spans="1:15" x14ac:dyDescent="0.25">
      <c r="O31" s="115"/>
    </row>
    <row r="32" spans="1:15" x14ac:dyDescent="0.25">
      <c r="O32" s="115"/>
    </row>
    <row r="33" spans="15:15" x14ac:dyDescent="0.25">
      <c r="O33" s="115"/>
    </row>
    <row r="34" spans="15:15" x14ac:dyDescent="0.25">
      <c r="O34" s="115"/>
    </row>
    <row r="35" spans="15:15" x14ac:dyDescent="0.25">
      <c r="O35" s="115"/>
    </row>
    <row r="36" spans="15:15" x14ac:dyDescent="0.25">
      <c r="O36" s="115"/>
    </row>
    <row r="37" spans="15:15" x14ac:dyDescent="0.25">
      <c r="O37" s="115"/>
    </row>
    <row r="38" spans="15:15" x14ac:dyDescent="0.25">
      <c r="O38" s="115"/>
    </row>
    <row r="39" spans="15:15" x14ac:dyDescent="0.25">
      <c r="O39" s="115"/>
    </row>
    <row r="40" spans="15:15" x14ac:dyDescent="0.25">
      <c r="O40" s="115"/>
    </row>
    <row r="41" spans="15:15" x14ac:dyDescent="0.25">
      <c r="O41" s="115"/>
    </row>
    <row r="42" spans="15:15" x14ac:dyDescent="0.25">
      <c r="O42" s="115"/>
    </row>
    <row r="43" spans="15:15" x14ac:dyDescent="0.25">
      <c r="O43" s="115"/>
    </row>
    <row r="44" spans="15:15" x14ac:dyDescent="0.25">
      <c r="O44" s="115"/>
    </row>
    <row r="45" spans="15:15" x14ac:dyDescent="0.25">
      <c r="O45" s="115"/>
    </row>
    <row r="46" spans="15:15" x14ac:dyDescent="0.25">
      <c r="O46" s="115"/>
    </row>
    <row r="47" spans="15:15" x14ac:dyDescent="0.25">
      <c r="O47" s="115"/>
    </row>
    <row r="48" spans="15:15" x14ac:dyDescent="0.25">
      <c r="O48" s="115"/>
    </row>
    <row r="49" spans="15:15" x14ac:dyDescent="0.25">
      <c r="O49" s="115"/>
    </row>
    <row r="50" spans="15:15" x14ac:dyDescent="0.25">
      <c r="O50" s="115"/>
    </row>
    <row r="51" spans="15:15" x14ac:dyDescent="0.25">
      <c r="O51" s="115"/>
    </row>
    <row r="52" spans="15:15" x14ac:dyDescent="0.25">
      <c r="O52" s="115"/>
    </row>
    <row r="53" spans="15:15" x14ac:dyDescent="0.25">
      <c r="O53" s="115"/>
    </row>
    <row r="54" spans="15:15" x14ac:dyDescent="0.25">
      <c r="O54" s="115"/>
    </row>
    <row r="55" spans="15:15" x14ac:dyDescent="0.25">
      <c r="O55" s="115"/>
    </row>
    <row r="56" spans="15:15" x14ac:dyDescent="0.25">
      <c r="O56" s="115"/>
    </row>
    <row r="57" spans="15:15" x14ac:dyDescent="0.25">
      <c r="O57" s="115"/>
    </row>
    <row r="58" spans="15:15" x14ac:dyDescent="0.25">
      <c r="O58" s="115"/>
    </row>
    <row r="59" spans="15:15" x14ac:dyDescent="0.25">
      <c r="O59" s="115"/>
    </row>
    <row r="60" spans="15:15" x14ac:dyDescent="0.25">
      <c r="O60" s="115"/>
    </row>
    <row r="61" spans="15:15" x14ac:dyDescent="0.25">
      <c r="O61" s="115"/>
    </row>
    <row r="62" spans="15:15" x14ac:dyDescent="0.25">
      <c r="O62" s="115"/>
    </row>
    <row r="63" spans="15:15" x14ac:dyDescent="0.25">
      <c r="O63" s="115"/>
    </row>
    <row r="64" spans="15:15" x14ac:dyDescent="0.25">
      <c r="O64" s="115"/>
    </row>
    <row r="65" spans="15:15" x14ac:dyDescent="0.25">
      <c r="O65" s="115"/>
    </row>
    <row r="66" spans="15:15" x14ac:dyDescent="0.25">
      <c r="O66" s="115"/>
    </row>
    <row r="67" spans="15:15" x14ac:dyDescent="0.25">
      <c r="O67" s="115"/>
    </row>
    <row r="68" spans="15:15" x14ac:dyDescent="0.25">
      <c r="O68" s="115"/>
    </row>
    <row r="69" spans="15:15" x14ac:dyDescent="0.25">
      <c r="O69" s="115"/>
    </row>
    <row r="70" spans="15:15" x14ac:dyDescent="0.25">
      <c r="O70" s="115"/>
    </row>
    <row r="71" spans="15:15" x14ac:dyDescent="0.25">
      <c r="O71" s="115"/>
    </row>
    <row r="72" spans="15:15" x14ac:dyDescent="0.25">
      <c r="O72" s="115"/>
    </row>
    <row r="73" spans="15:15" x14ac:dyDescent="0.25">
      <c r="O73" s="115"/>
    </row>
    <row r="74" spans="15:15" x14ac:dyDescent="0.25">
      <c r="O74" s="115"/>
    </row>
    <row r="75" spans="15:15" x14ac:dyDescent="0.25">
      <c r="O75" s="115"/>
    </row>
    <row r="76" spans="15:15" x14ac:dyDescent="0.25">
      <c r="O76" s="115"/>
    </row>
    <row r="77" spans="15:15" x14ac:dyDescent="0.25">
      <c r="O77" s="115"/>
    </row>
    <row r="78" spans="15:15" x14ac:dyDescent="0.25">
      <c r="O78" s="115"/>
    </row>
    <row r="79" spans="15:15" x14ac:dyDescent="0.25">
      <c r="O79" s="115"/>
    </row>
    <row r="80" spans="15:15" x14ac:dyDescent="0.25">
      <c r="O80" s="115"/>
    </row>
    <row r="81" spans="15:15" x14ac:dyDescent="0.25">
      <c r="O81" s="115"/>
    </row>
    <row r="82" spans="15:15" x14ac:dyDescent="0.25">
      <c r="O82" s="115"/>
    </row>
  </sheetData>
  <sheetProtection sheet="1"/>
  <mergeCells count="3">
    <mergeCell ref="B5:O5"/>
    <mergeCell ref="B16:O16"/>
    <mergeCell ref="A2:O2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4"/>
  <sheetViews>
    <sheetView zoomScale="120" zoomScaleNormal="120" zoomScaleSheetLayoutView="100" workbookViewId="0">
      <selection activeCell="B1" sqref="B1:C1"/>
    </sheetView>
  </sheetViews>
  <sheetFormatPr defaultRowHeight="15.75" x14ac:dyDescent="0.25"/>
  <cols>
    <col min="1" max="1" width="9.5" style="384" customWidth="1"/>
    <col min="2" max="2" width="99.33203125" style="384" customWidth="1"/>
    <col min="3" max="3" width="21.6640625" style="385" customWidth="1"/>
    <col min="4" max="4" width="9" style="416" customWidth="1"/>
    <col min="5" max="16384" width="9.33203125" style="416"/>
  </cols>
  <sheetData>
    <row r="1" spans="1:3" ht="18.75" customHeight="1" x14ac:dyDescent="0.25">
      <c r="A1" s="640"/>
      <c r="B1" s="720" t="s">
        <v>740</v>
      </c>
      <c r="C1" s="721"/>
    </row>
    <row r="2" spans="1:3" ht="21.95" customHeight="1" x14ac:dyDescent="0.25">
      <c r="A2" s="641"/>
      <c r="B2" s="642" t="str">
        <f>CONCATENATE(ALAPADATOK!A3)</f>
        <v>GÖNC VÁROS ÖNKORMÁNYZATA</v>
      </c>
      <c r="C2" s="643"/>
    </row>
    <row r="3" spans="1:3" ht="21.95" customHeight="1" x14ac:dyDescent="0.25">
      <c r="A3" s="643"/>
      <c r="B3" s="642" t="s">
        <v>580</v>
      </c>
      <c r="C3" s="643"/>
    </row>
    <row r="4" spans="1:3" ht="21.95" customHeight="1" x14ac:dyDescent="0.25">
      <c r="A4" s="643"/>
      <c r="B4" s="642" t="s">
        <v>584</v>
      </c>
      <c r="C4" s="643"/>
    </row>
    <row r="5" spans="1:3" ht="21.95" customHeight="1" x14ac:dyDescent="0.25">
      <c r="A5" s="640"/>
      <c r="B5" s="640"/>
      <c r="C5" s="644"/>
    </row>
    <row r="6" spans="1:3" ht="15.2" customHeight="1" x14ac:dyDescent="0.25">
      <c r="A6" s="722" t="s">
        <v>15</v>
      </c>
      <c r="B6" s="722"/>
      <c r="C6" s="722"/>
    </row>
    <row r="7" spans="1:3" ht="15.2" customHeight="1" thickBot="1" x14ac:dyDescent="0.3">
      <c r="A7" s="723" t="s">
        <v>152</v>
      </c>
      <c r="B7" s="723"/>
      <c r="C7" s="589" t="str">
        <f>CONCATENATE('KV_1.1.sz.mell.'!C7)</f>
        <v>Forintban!</v>
      </c>
    </row>
    <row r="8" spans="1:3" ht="24" customHeight="1" thickBot="1" x14ac:dyDescent="0.3">
      <c r="A8" s="645" t="s">
        <v>69</v>
      </c>
      <c r="B8" s="646" t="s">
        <v>17</v>
      </c>
      <c r="C8" s="647" t="str">
        <f>+CONCATENATE(LEFT(KV_ÖSSZEFÜGGÉSEK!A5,4),". évi előirányzat")</f>
        <v>2019. évi előirányzat</v>
      </c>
    </row>
    <row r="9" spans="1:3" s="417" customFormat="1" ht="12" customHeight="1" thickBot="1" x14ac:dyDescent="0.25">
      <c r="A9" s="573"/>
      <c r="B9" s="574" t="s">
        <v>493</v>
      </c>
      <c r="C9" s="575" t="s">
        <v>494</v>
      </c>
    </row>
    <row r="10" spans="1:3" s="418" customFormat="1" ht="12" customHeight="1" thickBot="1" x14ac:dyDescent="0.25">
      <c r="A10" s="20" t="s">
        <v>18</v>
      </c>
      <c r="B10" s="21" t="s">
        <v>252</v>
      </c>
      <c r="C10" s="300">
        <f>+C11+C12+C13+C14+C15+C16</f>
        <v>135747000</v>
      </c>
    </row>
    <row r="11" spans="1:3" s="418" customFormat="1" ht="12" customHeight="1" x14ac:dyDescent="0.2">
      <c r="A11" s="15" t="s">
        <v>98</v>
      </c>
      <c r="B11" s="419" t="s">
        <v>253</v>
      </c>
      <c r="C11" s="303">
        <v>77310400</v>
      </c>
    </row>
    <row r="12" spans="1:3" s="418" customFormat="1" ht="12" customHeight="1" x14ac:dyDescent="0.2">
      <c r="A12" s="14" t="s">
        <v>99</v>
      </c>
      <c r="B12" s="420" t="s">
        <v>254</v>
      </c>
      <c r="C12" s="302"/>
    </row>
    <row r="13" spans="1:3" s="418" customFormat="1" ht="12" customHeight="1" x14ac:dyDescent="0.2">
      <c r="A13" s="14" t="s">
        <v>100</v>
      </c>
      <c r="B13" s="420" t="s">
        <v>550</v>
      </c>
      <c r="C13" s="302"/>
    </row>
    <row r="14" spans="1:3" s="418" customFormat="1" ht="12" customHeight="1" x14ac:dyDescent="0.2">
      <c r="A14" s="14" t="s">
        <v>101</v>
      </c>
      <c r="B14" s="420" t="s">
        <v>256</v>
      </c>
      <c r="C14" s="302"/>
    </row>
    <row r="15" spans="1:3" s="418" customFormat="1" ht="12" customHeight="1" x14ac:dyDescent="0.2">
      <c r="A15" s="14" t="s">
        <v>148</v>
      </c>
      <c r="B15" s="296" t="s">
        <v>432</v>
      </c>
      <c r="C15" s="302">
        <v>58436600</v>
      </c>
    </row>
    <row r="16" spans="1:3" s="418" customFormat="1" ht="12" customHeight="1" thickBot="1" x14ac:dyDescent="0.25">
      <c r="A16" s="16" t="s">
        <v>102</v>
      </c>
      <c r="B16" s="297" t="s">
        <v>433</v>
      </c>
      <c r="C16" s="302"/>
    </row>
    <row r="17" spans="1:3" s="418" customFormat="1" ht="12" customHeight="1" thickBot="1" x14ac:dyDescent="0.25">
      <c r="A17" s="20" t="s">
        <v>19</v>
      </c>
      <c r="B17" s="295" t="s">
        <v>257</v>
      </c>
      <c r="C17" s="300">
        <f>+C18+C19+C20+C21+C22</f>
        <v>8163000</v>
      </c>
    </row>
    <row r="18" spans="1:3" s="418" customFormat="1" ht="12" customHeight="1" x14ac:dyDescent="0.2">
      <c r="A18" s="15" t="s">
        <v>104</v>
      </c>
      <c r="B18" s="419" t="s">
        <v>258</v>
      </c>
      <c r="C18" s="303"/>
    </row>
    <row r="19" spans="1:3" s="418" customFormat="1" ht="12" customHeight="1" x14ac:dyDescent="0.2">
      <c r="A19" s="14" t="s">
        <v>105</v>
      </c>
      <c r="B19" s="420" t="s">
        <v>259</v>
      </c>
      <c r="C19" s="302"/>
    </row>
    <row r="20" spans="1:3" s="418" customFormat="1" ht="12" customHeight="1" x14ac:dyDescent="0.2">
      <c r="A20" s="14" t="s">
        <v>106</v>
      </c>
      <c r="B20" s="420" t="s">
        <v>422</v>
      </c>
      <c r="C20" s="302"/>
    </row>
    <row r="21" spans="1:3" s="418" customFormat="1" ht="12" customHeight="1" x14ac:dyDescent="0.2">
      <c r="A21" s="14" t="s">
        <v>107</v>
      </c>
      <c r="B21" s="420" t="s">
        <v>423</v>
      </c>
      <c r="C21" s="302"/>
    </row>
    <row r="22" spans="1:3" s="418" customFormat="1" ht="12" customHeight="1" x14ac:dyDescent="0.2">
      <c r="A22" s="14" t="s">
        <v>108</v>
      </c>
      <c r="B22" s="420" t="s">
        <v>574</v>
      </c>
      <c r="C22" s="302">
        <v>8163000</v>
      </c>
    </row>
    <row r="23" spans="1:3" s="418" customFormat="1" ht="12" customHeight="1" thickBot="1" x14ac:dyDescent="0.25">
      <c r="A23" s="16" t="s">
        <v>117</v>
      </c>
      <c r="B23" s="297" t="s">
        <v>261</v>
      </c>
      <c r="C23" s="304"/>
    </row>
    <row r="24" spans="1:3" s="418" customFormat="1" ht="12" customHeight="1" thickBot="1" x14ac:dyDescent="0.25">
      <c r="A24" s="20" t="s">
        <v>20</v>
      </c>
      <c r="B24" s="21" t="s">
        <v>262</v>
      </c>
      <c r="C24" s="300">
        <f>+C25+C26+C27+C28+C29</f>
        <v>0</v>
      </c>
    </row>
    <row r="25" spans="1:3" s="418" customFormat="1" ht="12" customHeight="1" x14ac:dyDescent="0.2">
      <c r="A25" s="15" t="s">
        <v>87</v>
      </c>
      <c r="B25" s="419" t="s">
        <v>263</v>
      </c>
      <c r="C25" s="303"/>
    </row>
    <row r="26" spans="1:3" s="418" customFormat="1" ht="12" customHeight="1" x14ac:dyDescent="0.2">
      <c r="A26" s="14" t="s">
        <v>88</v>
      </c>
      <c r="B26" s="420" t="s">
        <v>264</v>
      </c>
      <c r="C26" s="302"/>
    </row>
    <row r="27" spans="1:3" s="418" customFormat="1" ht="12" customHeight="1" x14ac:dyDescent="0.2">
      <c r="A27" s="14" t="s">
        <v>89</v>
      </c>
      <c r="B27" s="420" t="s">
        <v>424</v>
      </c>
      <c r="C27" s="302"/>
    </row>
    <row r="28" spans="1:3" s="418" customFormat="1" ht="12" customHeight="1" x14ac:dyDescent="0.2">
      <c r="A28" s="14" t="s">
        <v>90</v>
      </c>
      <c r="B28" s="420" t="s">
        <v>425</v>
      </c>
      <c r="C28" s="302"/>
    </row>
    <row r="29" spans="1:3" s="418" customFormat="1" ht="12" customHeight="1" x14ac:dyDescent="0.2">
      <c r="A29" s="14" t="s">
        <v>171</v>
      </c>
      <c r="B29" s="420" t="s">
        <v>265</v>
      </c>
      <c r="C29" s="302"/>
    </row>
    <row r="30" spans="1:3" s="565" customFormat="1" ht="12" customHeight="1" thickBot="1" x14ac:dyDescent="0.25">
      <c r="A30" s="576" t="s">
        <v>172</v>
      </c>
      <c r="B30" s="563" t="s">
        <v>569</v>
      </c>
      <c r="C30" s="564"/>
    </row>
    <row r="31" spans="1:3" s="418" customFormat="1" ht="12" customHeight="1" thickBot="1" x14ac:dyDescent="0.25">
      <c r="A31" s="20" t="s">
        <v>173</v>
      </c>
      <c r="B31" s="21" t="s">
        <v>551</v>
      </c>
      <c r="C31" s="306">
        <f>SUM(C32:C38)</f>
        <v>0</v>
      </c>
    </row>
    <row r="32" spans="1:3" s="418" customFormat="1" ht="12" customHeight="1" x14ac:dyDescent="0.2">
      <c r="A32" s="15" t="s">
        <v>268</v>
      </c>
      <c r="B32" s="419" t="s">
        <v>555</v>
      </c>
      <c r="C32" s="303"/>
    </row>
    <row r="33" spans="1:3" s="418" customFormat="1" ht="12" customHeight="1" x14ac:dyDescent="0.2">
      <c r="A33" s="14" t="s">
        <v>269</v>
      </c>
      <c r="B33" s="420" t="s">
        <v>556</v>
      </c>
      <c r="C33" s="302"/>
    </row>
    <row r="34" spans="1:3" s="418" customFormat="1" ht="12" customHeight="1" x14ac:dyDescent="0.2">
      <c r="A34" s="14" t="s">
        <v>270</v>
      </c>
      <c r="B34" s="420" t="s">
        <v>557</v>
      </c>
      <c r="C34" s="302"/>
    </row>
    <row r="35" spans="1:3" s="418" customFormat="1" ht="12" customHeight="1" x14ac:dyDescent="0.2">
      <c r="A35" s="14" t="s">
        <v>271</v>
      </c>
      <c r="B35" s="420" t="s">
        <v>558</v>
      </c>
      <c r="C35" s="302"/>
    </row>
    <row r="36" spans="1:3" s="418" customFormat="1" ht="12" customHeight="1" x14ac:dyDescent="0.2">
      <c r="A36" s="14" t="s">
        <v>552</v>
      </c>
      <c r="B36" s="420" t="s">
        <v>272</v>
      </c>
      <c r="C36" s="302"/>
    </row>
    <row r="37" spans="1:3" s="418" customFormat="1" ht="12" customHeight="1" x14ac:dyDescent="0.2">
      <c r="A37" s="14" t="s">
        <v>553</v>
      </c>
      <c r="B37" s="420" t="s">
        <v>681</v>
      </c>
      <c r="C37" s="302"/>
    </row>
    <row r="38" spans="1:3" s="418" customFormat="1" ht="12" customHeight="1" thickBot="1" x14ac:dyDescent="0.25">
      <c r="A38" s="16" t="s">
        <v>554</v>
      </c>
      <c r="B38" s="518" t="s">
        <v>274</v>
      </c>
      <c r="C38" s="304"/>
    </row>
    <row r="39" spans="1:3" s="418" customFormat="1" ht="12" customHeight="1" thickBot="1" x14ac:dyDescent="0.25">
      <c r="A39" s="20" t="s">
        <v>22</v>
      </c>
      <c r="B39" s="21" t="s">
        <v>434</v>
      </c>
      <c r="C39" s="300">
        <f>SUM(C40:C50)</f>
        <v>1648000</v>
      </c>
    </row>
    <row r="40" spans="1:3" s="418" customFormat="1" ht="12" customHeight="1" x14ac:dyDescent="0.2">
      <c r="A40" s="15" t="s">
        <v>91</v>
      </c>
      <c r="B40" s="419" t="s">
        <v>277</v>
      </c>
      <c r="C40" s="303"/>
    </row>
    <row r="41" spans="1:3" s="418" customFormat="1" ht="12" customHeight="1" x14ac:dyDescent="0.2">
      <c r="A41" s="14" t="s">
        <v>92</v>
      </c>
      <c r="B41" s="420" t="s">
        <v>278</v>
      </c>
      <c r="C41" s="302">
        <v>1298000</v>
      </c>
    </row>
    <row r="42" spans="1:3" s="418" customFormat="1" ht="12" customHeight="1" x14ac:dyDescent="0.2">
      <c r="A42" s="14" t="s">
        <v>93</v>
      </c>
      <c r="B42" s="420" t="s">
        <v>279</v>
      </c>
      <c r="C42" s="302"/>
    </row>
    <row r="43" spans="1:3" s="418" customFormat="1" ht="12" customHeight="1" x14ac:dyDescent="0.2">
      <c r="A43" s="14" t="s">
        <v>175</v>
      </c>
      <c r="B43" s="420" t="s">
        <v>280</v>
      </c>
      <c r="C43" s="302"/>
    </row>
    <row r="44" spans="1:3" s="418" customFormat="1" ht="12" customHeight="1" x14ac:dyDescent="0.2">
      <c r="A44" s="14" t="s">
        <v>176</v>
      </c>
      <c r="B44" s="420" t="s">
        <v>281</v>
      </c>
      <c r="C44" s="302"/>
    </row>
    <row r="45" spans="1:3" s="418" customFormat="1" ht="12" customHeight="1" x14ac:dyDescent="0.2">
      <c r="A45" s="14" t="s">
        <v>177</v>
      </c>
      <c r="B45" s="420" t="s">
        <v>282</v>
      </c>
      <c r="C45" s="302">
        <v>350000</v>
      </c>
    </row>
    <row r="46" spans="1:3" s="418" customFormat="1" ht="12" customHeight="1" x14ac:dyDescent="0.2">
      <c r="A46" s="14" t="s">
        <v>178</v>
      </c>
      <c r="B46" s="420" t="s">
        <v>283</v>
      </c>
      <c r="C46" s="302"/>
    </row>
    <row r="47" spans="1:3" s="418" customFormat="1" ht="12" customHeight="1" x14ac:dyDescent="0.2">
      <c r="A47" s="14" t="s">
        <v>179</v>
      </c>
      <c r="B47" s="420" t="s">
        <v>559</v>
      </c>
      <c r="C47" s="302"/>
    </row>
    <row r="48" spans="1:3" s="418" customFormat="1" ht="12" customHeight="1" x14ac:dyDescent="0.2">
      <c r="A48" s="14" t="s">
        <v>275</v>
      </c>
      <c r="B48" s="420" t="s">
        <v>285</v>
      </c>
      <c r="C48" s="305"/>
    </row>
    <row r="49" spans="1:3" s="418" customFormat="1" ht="12" customHeight="1" x14ac:dyDescent="0.2">
      <c r="A49" s="16" t="s">
        <v>276</v>
      </c>
      <c r="B49" s="421" t="s">
        <v>436</v>
      </c>
      <c r="C49" s="406"/>
    </row>
    <row r="50" spans="1:3" s="418" customFormat="1" ht="12" customHeight="1" thickBot="1" x14ac:dyDescent="0.25">
      <c r="A50" s="16" t="s">
        <v>435</v>
      </c>
      <c r="B50" s="297" t="s">
        <v>286</v>
      </c>
      <c r="C50" s="406"/>
    </row>
    <row r="51" spans="1:3" s="418" customFormat="1" ht="12" customHeight="1" thickBot="1" x14ac:dyDescent="0.25">
      <c r="A51" s="20" t="s">
        <v>23</v>
      </c>
      <c r="B51" s="21" t="s">
        <v>287</v>
      </c>
      <c r="C51" s="300">
        <f>SUM(C52:C56)</f>
        <v>0</v>
      </c>
    </row>
    <row r="52" spans="1:3" s="418" customFormat="1" ht="12" customHeight="1" x14ac:dyDescent="0.2">
      <c r="A52" s="15" t="s">
        <v>94</v>
      </c>
      <c r="B52" s="419" t="s">
        <v>291</v>
      </c>
      <c r="C52" s="463"/>
    </row>
    <row r="53" spans="1:3" s="418" customFormat="1" ht="12" customHeight="1" x14ac:dyDescent="0.2">
      <c r="A53" s="14" t="s">
        <v>95</v>
      </c>
      <c r="B53" s="420" t="s">
        <v>292</v>
      </c>
      <c r="C53" s="305"/>
    </row>
    <row r="54" spans="1:3" s="418" customFormat="1" ht="12" customHeight="1" x14ac:dyDescent="0.2">
      <c r="A54" s="14" t="s">
        <v>288</v>
      </c>
      <c r="B54" s="420" t="s">
        <v>293</v>
      </c>
      <c r="C54" s="305"/>
    </row>
    <row r="55" spans="1:3" s="418" customFormat="1" ht="12" customHeight="1" x14ac:dyDescent="0.2">
      <c r="A55" s="14" t="s">
        <v>289</v>
      </c>
      <c r="B55" s="420" t="s">
        <v>294</v>
      </c>
      <c r="C55" s="305"/>
    </row>
    <row r="56" spans="1:3" s="418" customFormat="1" ht="12" customHeight="1" thickBot="1" x14ac:dyDescent="0.25">
      <c r="A56" s="16" t="s">
        <v>290</v>
      </c>
      <c r="B56" s="297" t="s">
        <v>295</v>
      </c>
      <c r="C56" s="406"/>
    </row>
    <row r="57" spans="1:3" s="418" customFormat="1" ht="12" customHeight="1" thickBot="1" x14ac:dyDescent="0.25">
      <c r="A57" s="20" t="s">
        <v>180</v>
      </c>
      <c r="B57" s="21" t="s">
        <v>296</v>
      </c>
      <c r="C57" s="300">
        <f>SUM(C58:C60)</f>
        <v>0</v>
      </c>
    </row>
    <row r="58" spans="1:3" s="418" customFormat="1" ht="12" customHeight="1" x14ac:dyDescent="0.2">
      <c r="A58" s="15" t="s">
        <v>96</v>
      </c>
      <c r="B58" s="419" t="s">
        <v>297</v>
      </c>
      <c r="C58" s="303"/>
    </row>
    <row r="59" spans="1:3" s="418" customFormat="1" ht="12" customHeight="1" x14ac:dyDescent="0.2">
      <c r="A59" s="14" t="s">
        <v>97</v>
      </c>
      <c r="B59" s="420" t="s">
        <v>426</v>
      </c>
      <c r="C59" s="302"/>
    </row>
    <row r="60" spans="1:3" s="418" customFormat="1" ht="12" customHeight="1" x14ac:dyDescent="0.2">
      <c r="A60" s="14" t="s">
        <v>300</v>
      </c>
      <c r="B60" s="420" t="s">
        <v>298</v>
      </c>
      <c r="C60" s="302"/>
    </row>
    <row r="61" spans="1:3" s="418" customFormat="1" ht="12" customHeight="1" thickBot="1" x14ac:dyDescent="0.25">
      <c r="A61" s="16" t="s">
        <v>301</v>
      </c>
      <c r="B61" s="297" t="s">
        <v>299</v>
      </c>
      <c r="C61" s="304"/>
    </row>
    <row r="62" spans="1:3" s="418" customFormat="1" ht="12" customHeight="1" thickBot="1" x14ac:dyDescent="0.25">
      <c r="A62" s="20" t="s">
        <v>25</v>
      </c>
      <c r="B62" s="295" t="s">
        <v>302</v>
      </c>
      <c r="C62" s="300">
        <f>SUM(C63:C65)</f>
        <v>0</v>
      </c>
    </row>
    <row r="63" spans="1:3" s="418" customFormat="1" ht="12" customHeight="1" x14ac:dyDescent="0.2">
      <c r="A63" s="15" t="s">
        <v>181</v>
      </c>
      <c r="B63" s="419" t="s">
        <v>304</v>
      </c>
      <c r="C63" s="305"/>
    </row>
    <row r="64" spans="1:3" s="418" customFormat="1" ht="12" customHeight="1" x14ac:dyDescent="0.2">
      <c r="A64" s="14" t="s">
        <v>182</v>
      </c>
      <c r="B64" s="420" t="s">
        <v>427</v>
      </c>
      <c r="C64" s="305"/>
    </row>
    <row r="65" spans="1:3" s="418" customFormat="1" ht="12" customHeight="1" x14ac:dyDescent="0.2">
      <c r="A65" s="14" t="s">
        <v>231</v>
      </c>
      <c r="B65" s="420" t="s">
        <v>305</v>
      </c>
      <c r="C65" s="305"/>
    </row>
    <row r="66" spans="1:3" s="418" customFormat="1" ht="12" customHeight="1" thickBot="1" x14ac:dyDescent="0.25">
      <c r="A66" s="16" t="s">
        <v>303</v>
      </c>
      <c r="B66" s="297" t="s">
        <v>306</v>
      </c>
      <c r="C66" s="305"/>
    </row>
    <row r="67" spans="1:3" s="418" customFormat="1" ht="12" customHeight="1" thickBot="1" x14ac:dyDescent="0.25">
      <c r="A67" s="491" t="s">
        <v>476</v>
      </c>
      <c r="B67" s="21" t="s">
        <v>307</v>
      </c>
      <c r="C67" s="306">
        <f>+C10+C17+C24+C31+C39+C51+C57+C62</f>
        <v>145558000</v>
      </c>
    </row>
    <row r="68" spans="1:3" s="418" customFormat="1" ht="12" customHeight="1" thickBot="1" x14ac:dyDescent="0.25">
      <c r="A68" s="466" t="s">
        <v>308</v>
      </c>
      <c r="B68" s="295" t="s">
        <v>309</v>
      </c>
      <c r="C68" s="300">
        <f>SUM(C69:C71)</f>
        <v>0</v>
      </c>
    </row>
    <row r="69" spans="1:3" s="418" customFormat="1" ht="12" customHeight="1" x14ac:dyDescent="0.2">
      <c r="A69" s="15" t="s">
        <v>337</v>
      </c>
      <c r="B69" s="419" t="s">
        <v>310</v>
      </c>
      <c r="C69" s="305"/>
    </row>
    <row r="70" spans="1:3" s="418" customFormat="1" ht="12" customHeight="1" x14ac:dyDescent="0.2">
      <c r="A70" s="14" t="s">
        <v>346</v>
      </c>
      <c r="B70" s="420" t="s">
        <v>311</v>
      </c>
      <c r="C70" s="305"/>
    </row>
    <row r="71" spans="1:3" s="418" customFormat="1" ht="12" customHeight="1" thickBot="1" x14ac:dyDescent="0.25">
      <c r="A71" s="16" t="s">
        <v>347</v>
      </c>
      <c r="B71" s="485" t="s">
        <v>570</v>
      </c>
      <c r="C71" s="305"/>
    </row>
    <row r="72" spans="1:3" s="418" customFormat="1" ht="12" customHeight="1" thickBot="1" x14ac:dyDescent="0.25">
      <c r="A72" s="466" t="s">
        <v>313</v>
      </c>
      <c r="B72" s="295" t="s">
        <v>314</v>
      </c>
      <c r="C72" s="300">
        <f>SUM(C73:C76)</f>
        <v>0</v>
      </c>
    </row>
    <row r="73" spans="1:3" s="418" customFormat="1" ht="12" customHeight="1" x14ac:dyDescent="0.2">
      <c r="A73" s="15" t="s">
        <v>149</v>
      </c>
      <c r="B73" s="419" t="s">
        <v>315</v>
      </c>
      <c r="C73" s="305"/>
    </row>
    <row r="74" spans="1:3" s="418" customFormat="1" ht="12" customHeight="1" x14ac:dyDescent="0.2">
      <c r="A74" s="14" t="s">
        <v>150</v>
      </c>
      <c r="B74" s="420" t="s">
        <v>571</v>
      </c>
      <c r="C74" s="305"/>
    </row>
    <row r="75" spans="1:3" s="418" customFormat="1" ht="12" customHeight="1" thickBot="1" x14ac:dyDescent="0.25">
      <c r="A75" s="16" t="s">
        <v>338</v>
      </c>
      <c r="B75" s="421" t="s">
        <v>316</v>
      </c>
      <c r="C75" s="406"/>
    </row>
    <row r="76" spans="1:3" s="418" customFormat="1" ht="12" customHeight="1" thickBot="1" x14ac:dyDescent="0.25">
      <c r="A76" s="578" t="s">
        <v>339</v>
      </c>
      <c r="B76" s="579" t="s">
        <v>572</v>
      </c>
      <c r="C76" s="580"/>
    </row>
    <row r="77" spans="1:3" s="418" customFormat="1" ht="12" customHeight="1" thickBot="1" x14ac:dyDescent="0.25">
      <c r="A77" s="466" t="s">
        <v>317</v>
      </c>
      <c r="B77" s="295" t="s">
        <v>318</v>
      </c>
      <c r="C77" s="300">
        <f>SUM(C78:C79)</f>
        <v>0</v>
      </c>
    </row>
    <row r="78" spans="1:3" s="418" customFormat="1" ht="12" customHeight="1" thickBot="1" x14ac:dyDescent="0.25">
      <c r="A78" s="13" t="s">
        <v>340</v>
      </c>
      <c r="B78" s="577" t="s">
        <v>319</v>
      </c>
      <c r="C78" s="406"/>
    </row>
    <row r="79" spans="1:3" s="418" customFormat="1" ht="12" customHeight="1" thickBot="1" x14ac:dyDescent="0.25">
      <c r="A79" s="578" t="s">
        <v>341</v>
      </c>
      <c r="B79" s="579" t="s">
        <v>320</v>
      </c>
      <c r="C79" s="580"/>
    </row>
    <row r="80" spans="1:3" s="418" customFormat="1" ht="12" customHeight="1" thickBot="1" x14ac:dyDescent="0.25">
      <c r="A80" s="466" t="s">
        <v>321</v>
      </c>
      <c r="B80" s="295" t="s">
        <v>322</v>
      </c>
      <c r="C80" s="300">
        <f>SUM(C81:C83)</f>
        <v>0</v>
      </c>
    </row>
    <row r="81" spans="1:3" s="418" customFormat="1" ht="12" customHeight="1" x14ac:dyDescent="0.2">
      <c r="A81" s="15" t="s">
        <v>342</v>
      </c>
      <c r="B81" s="419" t="s">
        <v>323</v>
      </c>
      <c r="C81" s="305"/>
    </row>
    <row r="82" spans="1:3" s="418" customFormat="1" ht="12" customHeight="1" x14ac:dyDescent="0.2">
      <c r="A82" s="14" t="s">
        <v>343</v>
      </c>
      <c r="B82" s="420" t="s">
        <v>324</v>
      </c>
      <c r="C82" s="305"/>
    </row>
    <row r="83" spans="1:3" s="418" customFormat="1" ht="12" customHeight="1" thickBot="1" x14ac:dyDescent="0.25">
      <c r="A83" s="18" t="s">
        <v>344</v>
      </c>
      <c r="B83" s="581" t="s">
        <v>573</v>
      </c>
      <c r="C83" s="582"/>
    </row>
    <row r="84" spans="1:3" s="418" customFormat="1" ht="12" customHeight="1" thickBot="1" x14ac:dyDescent="0.25">
      <c r="A84" s="466" t="s">
        <v>325</v>
      </c>
      <c r="B84" s="295" t="s">
        <v>345</v>
      </c>
      <c r="C84" s="300">
        <f>SUM(C85:C88)</f>
        <v>0</v>
      </c>
    </row>
    <row r="85" spans="1:3" s="418" customFormat="1" ht="12" customHeight="1" x14ac:dyDescent="0.2">
      <c r="A85" s="423" t="s">
        <v>326</v>
      </c>
      <c r="B85" s="419" t="s">
        <v>327</v>
      </c>
      <c r="C85" s="305"/>
    </row>
    <row r="86" spans="1:3" s="418" customFormat="1" ht="12" customHeight="1" x14ac:dyDescent="0.2">
      <c r="A86" s="424" t="s">
        <v>328</v>
      </c>
      <c r="B86" s="420" t="s">
        <v>329</v>
      </c>
      <c r="C86" s="305"/>
    </row>
    <row r="87" spans="1:3" s="418" customFormat="1" ht="12" customHeight="1" x14ac:dyDescent="0.2">
      <c r="A87" s="424" t="s">
        <v>330</v>
      </c>
      <c r="B87" s="420" t="s">
        <v>331</v>
      </c>
      <c r="C87" s="305"/>
    </row>
    <row r="88" spans="1:3" s="418" customFormat="1" ht="12" customHeight="1" thickBot="1" x14ac:dyDescent="0.25">
      <c r="A88" s="425" t="s">
        <v>332</v>
      </c>
      <c r="B88" s="297" t="s">
        <v>333</v>
      </c>
      <c r="C88" s="305"/>
    </row>
    <row r="89" spans="1:3" s="418" customFormat="1" ht="12" customHeight="1" thickBot="1" x14ac:dyDescent="0.25">
      <c r="A89" s="466" t="s">
        <v>334</v>
      </c>
      <c r="B89" s="295" t="s">
        <v>475</v>
      </c>
      <c r="C89" s="464"/>
    </row>
    <row r="90" spans="1:3" s="418" customFormat="1" ht="13.5" customHeight="1" thickBot="1" x14ac:dyDescent="0.25">
      <c r="A90" s="466" t="s">
        <v>336</v>
      </c>
      <c r="B90" s="295" t="s">
        <v>335</v>
      </c>
      <c r="C90" s="464"/>
    </row>
    <row r="91" spans="1:3" s="418" customFormat="1" ht="15.75" customHeight="1" thickBot="1" x14ac:dyDescent="0.25">
      <c r="A91" s="466" t="s">
        <v>348</v>
      </c>
      <c r="B91" s="426" t="s">
        <v>478</v>
      </c>
      <c r="C91" s="306">
        <f>+C68+C72+C77+C80+C84+C90+C89</f>
        <v>0</v>
      </c>
    </row>
    <row r="92" spans="1:3" s="418" customFormat="1" ht="16.5" customHeight="1" thickBot="1" x14ac:dyDescent="0.25">
      <c r="A92" s="467" t="s">
        <v>477</v>
      </c>
      <c r="B92" s="427" t="s">
        <v>479</v>
      </c>
      <c r="C92" s="306">
        <f>+C67+C91</f>
        <v>145558000</v>
      </c>
    </row>
    <row r="93" spans="1:3" s="418" customFormat="1" ht="11.1" customHeight="1" x14ac:dyDescent="0.2">
      <c r="A93" s="5"/>
      <c r="B93" s="6"/>
      <c r="C93" s="307"/>
    </row>
    <row r="94" spans="1:3" ht="16.5" customHeight="1" x14ac:dyDescent="0.25">
      <c r="A94" s="727" t="s">
        <v>47</v>
      </c>
      <c r="B94" s="727"/>
      <c r="C94" s="727"/>
    </row>
    <row r="95" spans="1:3" s="428" customFormat="1" ht="16.5" customHeight="1" thickBot="1" x14ac:dyDescent="0.3">
      <c r="A95" s="724" t="s">
        <v>153</v>
      </c>
      <c r="B95" s="724"/>
      <c r="C95" s="590" t="str">
        <f>C7</f>
        <v>Forintban!</v>
      </c>
    </row>
    <row r="96" spans="1:3" ht="38.1" customHeight="1" thickBot="1" x14ac:dyDescent="0.3">
      <c r="A96" s="570" t="s">
        <v>69</v>
      </c>
      <c r="B96" s="571" t="s">
        <v>48</v>
      </c>
      <c r="C96" s="572" t="str">
        <f>+C8</f>
        <v>2019. évi előirányzat</v>
      </c>
    </row>
    <row r="97" spans="1:3" s="417" customFormat="1" ht="12" customHeight="1" thickBot="1" x14ac:dyDescent="0.25">
      <c r="A97" s="570"/>
      <c r="B97" s="571" t="s">
        <v>493</v>
      </c>
      <c r="C97" s="572" t="s">
        <v>494</v>
      </c>
    </row>
    <row r="98" spans="1:3" ht="12" customHeight="1" thickBot="1" x14ac:dyDescent="0.3">
      <c r="A98" s="22" t="s">
        <v>18</v>
      </c>
      <c r="B98" s="28" t="s">
        <v>437</v>
      </c>
      <c r="C98" s="299">
        <f>C99+C100+C101+C102+C103+C116</f>
        <v>145558000</v>
      </c>
    </row>
    <row r="99" spans="1:3" ht="12" customHeight="1" x14ac:dyDescent="0.25">
      <c r="A99" s="17" t="s">
        <v>98</v>
      </c>
      <c r="B99" s="10" t="s">
        <v>49</v>
      </c>
      <c r="C99" s="301">
        <v>103912000</v>
      </c>
    </row>
    <row r="100" spans="1:3" ht="12" customHeight="1" x14ac:dyDescent="0.25">
      <c r="A100" s="14" t="s">
        <v>99</v>
      </c>
      <c r="B100" s="8" t="s">
        <v>183</v>
      </c>
      <c r="C100" s="302">
        <v>20588000</v>
      </c>
    </row>
    <row r="101" spans="1:3" ht="12" customHeight="1" x14ac:dyDescent="0.25">
      <c r="A101" s="14" t="s">
        <v>100</v>
      </c>
      <c r="B101" s="8" t="s">
        <v>140</v>
      </c>
      <c r="C101" s="304">
        <v>21058000</v>
      </c>
    </row>
    <row r="102" spans="1:3" ht="12" customHeight="1" x14ac:dyDescent="0.25">
      <c r="A102" s="14" t="s">
        <v>101</v>
      </c>
      <c r="B102" s="11" t="s">
        <v>184</v>
      </c>
      <c r="C102" s="304"/>
    </row>
    <row r="103" spans="1:3" ht="12" customHeight="1" x14ac:dyDescent="0.25">
      <c r="A103" s="14" t="s">
        <v>112</v>
      </c>
      <c r="B103" s="19" t="s">
        <v>185</v>
      </c>
      <c r="C103" s="304"/>
    </row>
    <row r="104" spans="1:3" ht="12" customHeight="1" x14ac:dyDescent="0.25">
      <c r="A104" s="14" t="s">
        <v>102</v>
      </c>
      <c r="B104" s="8" t="s">
        <v>442</v>
      </c>
      <c r="C104" s="304"/>
    </row>
    <row r="105" spans="1:3" ht="12" customHeight="1" x14ac:dyDescent="0.25">
      <c r="A105" s="14" t="s">
        <v>103</v>
      </c>
      <c r="B105" s="147" t="s">
        <v>441</v>
      </c>
      <c r="C105" s="304"/>
    </row>
    <row r="106" spans="1:3" ht="12" customHeight="1" x14ac:dyDescent="0.25">
      <c r="A106" s="14" t="s">
        <v>113</v>
      </c>
      <c r="B106" s="147" t="s">
        <v>440</v>
      </c>
      <c r="C106" s="304"/>
    </row>
    <row r="107" spans="1:3" ht="12" customHeight="1" x14ac:dyDescent="0.25">
      <c r="A107" s="14" t="s">
        <v>114</v>
      </c>
      <c r="B107" s="145" t="s">
        <v>351</v>
      </c>
      <c r="C107" s="304"/>
    </row>
    <row r="108" spans="1:3" ht="12" customHeight="1" x14ac:dyDescent="0.25">
      <c r="A108" s="14" t="s">
        <v>115</v>
      </c>
      <c r="B108" s="146" t="s">
        <v>352</v>
      </c>
      <c r="C108" s="304"/>
    </row>
    <row r="109" spans="1:3" ht="12" customHeight="1" x14ac:dyDescent="0.25">
      <c r="A109" s="14" t="s">
        <v>116</v>
      </c>
      <c r="B109" s="146" t="s">
        <v>353</v>
      </c>
      <c r="C109" s="304"/>
    </row>
    <row r="110" spans="1:3" ht="12" customHeight="1" x14ac:dyDescent="0.25">
      <c r="A110" s="14" t="s">
        <v>118</v>
      </c>
      <c r="B110" s="145" t="s">
        <v>354</v>
      </c>
      <c r="C110" s="304"/>
    </row>
    <row r="111" spans="1:3" ht="12" customHeight="1" x14ac:dyDescent="0.25">
      <c r="A111" s="14" t="s">
        <v>186</v>
      </c>
      <c r="B111" s="145" t="s">
        <v>355</v>
      </c>
      <c r="C111" s="304"/>
    </row>
    <row r="112" spans="1:3" ht="12" customHeight="1" x14ac:dyDescent="0.25">
      <c r="A112" s="14" t="s">
        <v>349</v>
      </c>
      <c r="B112" s="146" t="s">
        <v>356</v>
      </c>
      <c r="C112" s="304"/>
    </row>
    <row r="113" spans="1:3" ht="12" customHeight="1" x14ac:dyDescent="0.25">
      <c r="A113" s="13" t="s">
        <v>350</v>
      </c>
      <c r="B113" s="147" t="s">
        <v>357</v>
      </c>
      <c r="C113" s="304"/>
    </row>
    <row r="114" spans="1:3" ht="12" customHeight="1" x14ac:dyDescent="0.25">
      <c r="A114" s="14" t="s">
        <v>438</v>
      </c>
      <c r="B114" s="147" t="s">
        <v>358</v>
      </c>
      <c r="C114" s="304"/>
    </row>
    <row r="115" spans="1:3" ht="12" customHeight="1" x14ac:dyDescent="0.25">
      <c r="A115" s="16" t="s">
        <v>439</v>
      </c>
      <c r="B115" s="147" t="s">
        <v>359</v>
      </c>
      <c r="C115" s="304"/>
    </row>
    <row r="116" spans="1:3" ht="12" customHeight="1" x14ac:dyDescent="0.25">
      <c r="A116" s="14" t="s">
        <v>443</v>
      </c>
      <c r="B116" s="11" t="s">
        <v>50</v>
      </c>
      <c r="C116" s="302"/>
    </row>
    <row r="117" spans="1:3" ht="12" customHeight="1" x14ac:dyDescent="0.25">
      <c r="A117" s="14" t="s">
        <v>444</v>
      </c>
      <c r="B117" s="8" t="s">
        <v>446</v>
      </c>
      <c r="C117" s="302"/>
    </row>
    <row r="118" spans="1:3" ht="12" customHeight="1" thickBot="1" x14ac:dyDescent="0.3">
      <c r="A118" s="18" t="s">
        <v>445</v>
      </c>
      <c r="B118" s="489" t="s">
        <v>447</v>
      </c>
      <c r="C118" s="308"/>
    </row>
    <row r="119" spans="1:3" ht="12" customHeight="1" thickBot="1" x14ac:dyDescent="0.3">
      <c r="A119" s="486" t="s">
        <v>19</v>
      </c>
      <c r="B119" s="487" t="s">
        <v>360</v>
      </c>
      <c r="C119" s="488">
        <f>+C120+C122+C124</f>
        <v>0</v>
      </c>
    </row>
    <row r="120" spans="1:3" ht="12" customHeight="1" x14ac:dyDescent="0.25">
      <c r="A120" s="15" t="s">
        <v>104</v>
      </c>
      <c r="B120" s="8" t="s">
        <v>230</v>
      </c>
      <c r="C120" s="303"/>
    </row>
    <row r="121" spans="1:3" ht="12" customHeight="1" x14ac:dyDescent="0.25">
      <c r="A121" s="15" t="s">
        <v>105</v>
      </c>
      <c r="B121" s="12" t="s">
        <v>364</v>
      </c>
      <c r="C121" s="303"/>
    </row>
    <row r="122" spans="1:3" ht="12" customHeight="1" x14ac:dyDescent="0.25">
      <c r="A122" s="15" t="s">
        <v>106</v>
      </c>
      <c r="B122" s="12" t="s">
        <v>187</v>
      </c>
      <c r="C122" s="302"/>
    </row>
    <row r="123" spans="1:3" ht="12" customHeight="1" x14ac:dyDescent="0.25">
      <c r="A123" s="15" t="s">
        <v>107</v>
      </c>
      <c r="B123" s="12" t="s">
        <v>365</v>
      </c>
      <c r="C123" s="267"/>
    </row>
    <row r="124" spans="1:3" ht="12" customHeight="1" x14ac:dyDescent="0.25">
      <c r="A124" s="15" t="s">
        <v>108</v>
      </c>
      <c r="B124" s="297" t="s">
        <v>575</v>
      </c>
      <c r="C124" s="267"/>
    </row>
    <row r="125" spans="1:3" ht="12" customHeight="1" x14ac:dyDescent="0.25">
      <c r="A125" s="15" t="s">
        <v>117</v>
      </c>
      <c r="B125" s="296" t="s">
        <v>428</v>
      </c>
      <c r="C125" s="267"/>
    </row>
    <row r="126" spans="1:3" ht="12" customHeight="1" x14ac:dyDescent="0.25">
      <c r="A126" s="15" t="s">
        <v>119</v>
      </c>
      <c r="B126" s="415" t="s">
        <v>370</v>
      </c>
      <c r="C126" s="267"/>
    </row>
    <row r="127" spans="1:3" x14ac:dyDescent="0.25">
      <c r="A127" s="15" t="s">
        <v>188</v>
      </c>
      <c r="B127" s="146" t="s">
        <v>353</v>
      </c>
      <c r="C127" s="267"/>
    </row>
    <row r="128" spans="1:3" ht="12" customHeight="1" x14ac:dyDescent="0.25">
      <c r="A128" s="15" t="s">
        <v>189</v>
      </c>
      <c r="B128" s="146" t="s">
        <v>369</v>
      </c>
      <c r="C128" s="267"/>
    </row>
    <row r="129" spans="1:3" ht="12" customHeight="1" x14ac:dyDescent="0.25">
      <c r="A129" s="15" t="s">
        <v>190</v>
      </c>
      <c r="B129" s="146" t="s">
        <v>368</v>
      </c>
      <c r="C129" s="267"/>
    </row>
    <row r="130" spans="1:3" ht="12" customHeight="1" x14ac:dyDescent="0.25">
      <c r="A130" s="15" t="s">
        <v>361</v>
      </c>
      <c r="B130" s="146" t="s">
        <v>356</v>
      </c>
      <c r="C130" s="267"/>
    </row>
    <row r="131" spans="1:3" ht="12" customHeight="1" x14ac:dyDescent="0.25">
      <c r="A131" s="15" t="s">
        <v>362</v>
      </c>
      <c r="B131" s="146" t="s">
        <v>367</v>
      </c>
      <c r="C131" s="267"/>
    </row>
    <row r="132" spans="1:3" ht="16.5" thickBot="1" x14ac:dyDescent="0.3">
      <c r="A132" s="13" t="s">
        <v>363</v>
      </c>
      <c r="B132" s="146" t="s">
        <v>366</v>
      </c>
      <c r="C132" s="269"/>
    </row>
    <row r="133" spans="1:3" ht="12" customHeight="1" thickBot="1" x14ac:dyDescent="0.3">
      <c r="A133" s="20" t="s">
        <v>20</v>
      </c>
      <c r="B133" s="127" t="s">
        <v>448</v>
      </c>
      <c r="C133" s="300">
        <f>+C98+C119</f>
        <v>145558000</v>
      </c>
    </row>
    <row r="134" spans="1:3" ht="12" customHeight="1" thickBot="1" x14ac:dyDescent="0.3">
      <c r="A134" s="20" t="s">
        <v>21</v>
      </c>
      <c r="B134" s="127" t="s">
        <v>449</v>
      </c>
      <c r="C134" s="300">
        <f>+C135+C136+C137</f>
        <v>0</v>
      </c>
    </row>
    <row r="135" spans="1:3" ht="12" customHeight="1" x14ac:dyDescent="0.25">
      <c r="A135" s="15" t="s">
        <v>268</v>
      </c>
      <c r="B135" s="12" t="s">
        <v>456</v>
      </c>
      <c r="C135" s="267"/>
    </row>
    <row r="136" spans="1:3" ht="12" customHeight="1" x14ac:dyDescent="0.25">
      <c r="A136" s="15" t="s">
        <v>269</v>
      </c>
      <c r="B136" s="12" t="s">
        <v>457</v>
      </c>
      <c r="C136" s="267"/>
    </row>
    <row r="137" spans="1:3" ht="12" customHeight="1" thickBot="1" x14ac:dyDescent="0.3">
      <c r="A137" s="13" t="s">
        <v>270</v>
      </c>
      <c r="B137" s="12" t="s">
        <v>458</v>
      </c>
      <c r="C137" s="267"/>
    </row>
    <row r="138" spans="1:3" ht="12" customHeight="1" thickBot="1" x14ac:dyDescent="0.3">
      <c r="A138" s="20" t="s">
        <v>22</v>
      </c>
      <c r="B138" s="127" t="s">
        <v>450</v>
      </c>
      <c r="C138" s="300">
        <f>SUM(C139:C144)</f>
        <v>0</v>
      </c>
    </row>
    <row r="139" spans="1:3" ht="12" customHeight="1" x14ac:dyDescent="0.25">
      <c r="A139" s="15" t="s">
        <v>91</v>
      </c>
      <c r="B139" s="9" t="s">
        <v>459</v>
      </c>
      <c r="C139" s="267"/>
    </row>
    <row r="140" spans="1:3" ht="12" customHeight="1" x14ac:dyDescent="0.25">
      <c r="A140" s="15" t="s">
        <v>92</v>
      </c>
      <c r="B140" s="9" t="s">
        <v>451</v>
      </c>
      <c r="C140" s="267"/>
    </row>
    <row r="141" spans="1:3" ht="12" customHeight="1" x14ac:dyDescent="0.25">
      <c r="A141" s="15" t="s">
        <v>93</v>
      </c>
      <c r="B141" s="9" t="s">
        <v>452</v>
      </c>
      <c r="C141" s="267"/>
    </row>
    <row r="142" spans="1:3" ht="12" customHeight="1" x14ac:dyDescent="0.25">
      <c r="A142" s="15" t="s">
        <v>175</v>
      </c>
      <c r="B142" s="9" t="s">
        <v>453</v>
      </c>
      <c r="C142" s="267"/>
    </row>
    <row r="143" spans="1:3" ht="12" customHeight="1" thickBot="1" x14ac:dyDescent="0.3">
      <c r="A143" s="13" t="s">
        <v>176</v>
      </c>
      <c r="B143" s="7" t="s">
        <v>454</v>
      </c>
      <c r="C143" s="269"/>
    </row>
    <row r="144" spans="1:3" ht="12" customHeight="1" thickBot="1" x14ac:dyDescent="0.3">
      <c r="A144" s="578" t="s">
        <v>177</v>
      </c>
      <c r="B144" s="583" t="s">
        <v>455</v>
      </c>
      <c r="C144" s="584"/>
    </row>
    <row r="145" spans="1:9" ht="12" customHeight="1" thickBot="1" x14ac:dyDescent="0.3">
      <c r="A145" s="20" t="s">
        <v>23</v>
      </c>
      <c r="B145" s="127" t="s">
        <v>463</v>
      </c>
      <c r="C145" s="306">
        <f>+C146+C147+C148+C149</f>
        <v>0</v>
      </c>
    </row>
    <row r="146" spans="1:9" ht="12" customHeight="1" x14ac:dyDescent="0.25">
      <c r="A146" s="15" t="s">
        <v>94</v>
      </c>
      <c r="B146" s="9" t="s">
        <v>371</v>
      </c>
      <c r="C146" s="267"/>
    </row>
    <row r="147" spans="1:9" ht="12" customHeight="1" x14ac:dyDescent="0.25">
      <c r="A147" s="15" t="s">
        <v>95</v>
      </c>
      <c r="B147" s="9" t="s">
        <v>372</v>
      </c>
      <c r="C147" s="267"/>
    </row>
    <row r="148" spans="1:9" ht="12" customHeight="1" thickBot="1" x14ac:dyDescent="0.3">
      <c r="A148" s="13" t="s">
        <v>288</v>
      </c>
      <c r="B148" s="7" t="s">
        <v>464</v>
      </c>
      <c r="C148" s="269"/>
    </row>
    <row r="149" spans="1:9" ht="12" customHeight="1" thickBot="1" x14ac:dyDescent="0.3">
      <c r="A149" s="578" t="s">
        <v>289</v>
      </c>
      <c r="B149" s="583" t="s">
        <v>390</v>
      </c>
      <c r="C149" s="584"/>
    </row>
    <row r="150" spans="1:9" ht="12" customHeight="1" thickBot="1" x14ac:dyDescent="0.3">
      <c r="A150" s="20" t="s">
        <v>24</v>
      </c>
      <c r="B150" s="127" t="s">
        <v>465</v>
      </c>
      <c r="C150" s="309">
        <f>SUM(C151:C155)</f>
        <v>0</v>
      </c>
    </row>
    <row r="151" spans="1:9" ht="12" customHeight="1" x14ac:dyDescent="0.25">
      <c r="A151" s="15" t="s">
        <v>96</v>
      </c>
      <c r="B151" s="9" t="s">
        <v>460</v>
      </c>
      <c r="C151" s="267"/>
    </row>
    <row r="152" spans="1:9" ht="12" customHeight="1" x14ac:dyDescent="0.25">
      <c r="A152" s="15" t="s">
        <v>97</v>
      </c>
      <c r="B152" s="9" t="s">
        <v>467</v>
      </c>
      <c r="C152" s="267"/>
    </row>
    <row r="153" spans="1:9" ht="12" customHeight="1" x14ac:dyDescent="0.25">
      <c r="A153" s="15" t="s">
        <v>300</v>
      </c>
      <c r="B153" s="9" t="s">
        <v>462</v>
      </c>
      <c r="C153" s="267"/>
    </row>
    <row r="154" spans="1:9" ht="12" customHeight="1" x14ac:dyDescent="0.25">
      <c r="A154" s="15" t="s">
        <v>301</v>
      </c>
      <c r="B154" s="9" t="s">
        <v>518</v>
      </c>
      <c r="C154" s="267"/>
    </row>
    <row r="155" spans="1:9" ht="12" customHeight="1" thickBot="1" x14ac:dyDescent="0.3">
      <c r="A155" s="15" t="s">
        <v>466</v>
      </c>
      <c r="B155" s="9" t="s">
        <v>469</v>
      </c>
      <c r="C155" s="267"/>
    </row>
    <row r="156" spans="1:9" ht="12" customHeight="1" thickBot="1" x14ac:dyDescent="0.3">
      <c r="A156" s="20" t="s">
        <v>25</v>
      </c>
      <c r="B156" s="127" t="s">
        <v>470</v>
      </c>
      <c r="C156" s="490"/>
    </row>
    <row r="157" spans="1:9" ht="12" customHeight="1" thickBot="1" x14ac:dyDescent="0.3">
      <c r="A157" s="20" t="s">
        <v>26</v>
      </c>
      <c r="B157" s="127" t="s">
        <v>471</v>
      </c>
      <c r="C157" s="490"/>
    </row>
    <row r="158" spans="1:9" ht="15.2" customHeight="1" thickBot="1" x14ac:dyDescent="0.3">
      <c r="A158" s="20" t="s">
        <v>27</v>
      </c>
      <c r="B158" s="127" t="s">
        <v>473</v>
      </c>
      <c r="C158" s="585">
        <f>+C134+C138+C145+C150+C156+C157</f>
        <v>0</v>
      </c>
      <c r="F158" s="430"/>
      <c r="G158" s="431"/>
      <c r="H158" s="431"/>
      <c r="I158" s="431"/>
    </row>
    <row r="159" spans="1:9" s="418" customFormat="1" ht="17.25" customHeight="1" thickBot="1" x14ac:dyDescent="0.25">
      <c r="A159" s="298" t="s">
        <v>28</v>
      </c>
      <c r="B159" s="586" t="s">
        <v>472</v>
      </c>
      <c r="C159" s="585">
        <f>+C133+C158</f>
        <v>145558000</v>
      </c>
    </row>
    <row r="160" spans="1:9" ht="15.95" customHeight="1" x14ac:dyDescent="0.25">
      <c r="A160" s="587"/>
      <c r="B160" s="587"/>
      <c r="C160" s="649">
        <f>C92-C159</f>
        <v>0</v>
      </c>
    </row>
    <row r="161" spans="1:4" x14ac:dyDescent="0.25">
      <c r="A161" s="725" t="s">
        <v>373</v>
      </c>
      <c r="B161" s="725"/>
      <c r="C161" s="725"/>
    </row>
    <row r="162" spans="1:4" ht="15.2" customHeight="1" thickBot="1" x14ac:dyDescent="0.3">
      <c r="A162" s="726" t="s">
        <v>154</v>
      </c>
      <c r="B162" s="726"/>
      <c r="C162" s="591" t="str">
        <f>C95</f>
        <v>Forintban!</v>
      </c>
    </row>
    <row r="163" spans="1:4" ht="13.5" customHeight="1" thickBot="1" x14ac:dyDescent="0.3">
      <c r="A163" s="20">
        <v>1</v>
      </c>
      <c r="B163" s="27" t="s">
        <v>474</v>
      </c>
      <c r="C163" s="300">
        <f>+C67-C133</f>
        <v>0</v>
      </c>
      <c r="D163" s="432"/>
    </row>
    <row r="164" spans="1:4" ht="27.75" customHeight="1" thickBot="1" x14ac:dyDescent="0.3">
      <c r="A164" s="20" t="s">
        <v>19</v>
      </c>
      <c r="B164" s="27" t="s">
        <v>480</v>
      </c>
      <c r="C164" s="300">
        <f>+C91-C158</f>
        <v>0</v>
      </c>
    </row>
  </sheetData>
  <sheetProtection sheet="1"/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7"/>
  <sheetViews>
    <sheetView zoomScale="120" zoomScaleNormal="120" zoomScalePageLayoutView="120" workbookViewId="0">
      <selection activeCell="B11" sqref="B11"/>
    </sheetView>
  </sheetViews>
  <sheetFormatPr defaultRowHeight="12.75" x14ac:dyDescent="0.2"/>
  <cols>
    <col min="1" max="1" width="13.83203125" style="46" customWidth="1"/>
    <col min="2" max="2" width="88.6640625" style="46" customWidth="1"/>
    <col min="3" max="3" width="16.83203125" style="46" customWidth="1"/>
    <col min="4" max="4" width="4.83203125" style="693" customWidth="1"/>
    <col min="5" max="16384" width="9.33203125" style="46"/>
  </cols>
  <sheetData>
    <row r="1" spans="1:8" ht="47.25" customHeight="1" x14ac:dyDescent="0.2">
      <c r="B1" s="810" t="str">
        <f>+CONCATENATE("A ",LEFT(KV_ÖSSZEFÜGGÉSEK!A5,4),". évi általános működés és ágazati feladatok támogatásának alakulása jogcímenként")</f>
        <v>A 2019. évi általános működés és ágazati feladatok támogatásának alakulása jogcímenként</v>
      </c>
      <c r="C1" s="810"/>
      <c r="D1" s="811" t="str">
        <f>CONCATENATE("5. tájékoztató tábla ",ALAPADATOK!A7," ",ALAPADATOK!B7," ",ALAPADATOK!C7," ",ALAPADATOK!D7," ",ALAPADATOK!E7," ",ALAPADATOK!F7," ",ALAPADATOK!G7," ",ALAPADATOK!H7)</f>
        <v>5. tájékoztató tábla a … / 2019 ( … ) önkormányzati rendelethez</v>
      </c>
    </row>
    <row r="2" spans="1:8" ht="22.5" customHeight="1" thickBot="1" x14ac:dyDescent="0.3">
      <c r="B2" s="379"/>
      <c r="C2" s="690" t="s">
        <v>677</v>
      </c>
      <c r="D2" s="811"/>
    </row>
    <row r="3" spans="1:8" s="47" customFormat="1" ht="54" customHeight="1" thickBot="1" x14ac:dyDescent="0.25">
      <c r="A3" s="691" t="s">
        <v>679</v>
      </c>
      <c r="B3" s="294" t="s">
        <v>52</v>
      </c>
      <c r="C3" s="673" t="str">
        <f>+CONCATENATE(LEFT(KV_ÖSSZEFÜGGÉSEK!A5,4),". évi tervezett támogatás összesen")</f>
        <v>2019. évi tervezett támogatás összesen</v>
      </c>
      <c r="D3" s="811"/>
      <c r="H3" s="669"/>
    </row>
    <row r="4" spans="1:8" s="48" customFormat="1" ht="13.5" thickBot="1" x14ac:dyDescent="0.25">
      <c r="A4" s="692" t="s">
        <v>493</v>
      </c>
      <c r="B4" s="185" t="s">
        <v>494</v>
      </c>
      <c r="C4" s="186" t="s">
        <v>495</v>
      </c>
      <c r="D4" s="811"/>
    </row>
    <row r="5" spans="1:8" x14ac:dyDescent="0.2">
      <c r="A5" s="696" t="s">
        <v>707</v>
      </c>
      <c r="B5" s="119" t="s">
        <v>708</v>
      </c>
      <c r="C5" s="409">
        <v>77310400</v>
      </c>
      <c r="D5" s="811"/>
    </row>
    <row r="6" spans="1:8" ht="12.75" customHeight="1" x14ac:dyDescent="0.2">
      <c r="A6" s="697" t="s">
        <v>709</v>
      </c>
      <c r="B6" s="120" t="s">
        <v>710</v>
      </c>
      <c r="C6" s="409">
        <v>50370652</v>
      </c>
      <c r="D6" s="811"/>
    </row>
    <row r="7" spans="1:8" x14ac:dyDescent="0.2">
      <c r="A7" s="697" t="s">
        <v>711</v>
      </c>
      <c r="B7" s="120" t="s">
        <v>712</v>
      </c>
      <c r="C7" s="409">
        <v>972400</v>
      </c>
      <c r="D7" s="811"/>
    </row>
    <row r="8" spans="1:8" x14ac:dyDescent="0.2">
      <c r="A8" s="697" t="s">
        <v>713</v>
      </c>
      <c r="B8" s="120" t="s">
        <v>714</v>
      </c>
      <c r="C8" s="409">
        <v>46260100</v>
      </c>
      <c r="D8" s="811"/>
    </row>
    <row r="9" spans="1:8" x14ac:dyDescent="0.2">
      <c r="A9" s="697" t="s">
        <v>735</v>
      </c>
      <c r="B9" s="120" t="s">
        <v>736</v>
      </c>
      <c r="C9" s="409">
        <v>31175000</v>
      </c>
      <c r="D9" s="811"/>
    </row>
    <row r="10" spans="1:8" x14ac:dyDescent="0.2">
      <c r="A10" s="697" t="s">
        <v>716</v>
      </c>
      <c r="B10" s="120" t="s">
        <v>715</v>
      </c>
      <c r="C10" s="409">
        <v>22100000</v>
      </c>
      <c r="D10" s="811"/>
    </row>
    <row r="11" spans="1:8" x14ac:dyDescent="0.2">
      <c r="A11" s="697" t="s">
        <v>717</v>
      </c>
      <c r="B11" s="120" t="s">
        <v>718</v>
      </c>
      <c r="C11" s="409">
        <v>18150000</v>
      </c>
      <c r="D11" s="811"/>
    </row>
    <row r="12" spans="1:8" x14ac:dyDescent="0.2">
      <c r="A12" s="697" t="s">
        <v>719</v>
      </c>
      <c r="B12" s="120" t="s">
        <v>720</v>
      </c>
      <c r="C12" s="409">
        <v>3598400</v>
      </c>
      <c r="D12" s="811"/>
    </row>
    <row r="13" spans="1:8" x14ac:dyDescent="0.2">
      <c r="A13" s="697" t="s">
        <v>721</v>
      </c>
      <c r="B13" s="120" t="s">
        <v>722</v>
      </c>
      <c r="C13" s="409">
        <v>6625000</v>
      </c>
      <c r="D13" s="811"/>
    </row>
    <row r="14" spans="1:8" ht="12.95" customHeight="1" x14ac:dyDescent="0.2">
      <c r="A14" s="697" t="s">
        <v>723</v>
      </c>
      <c r="B14" s="120" t="s">
        <v>724</v>
      </c>
      <c r="C14" s="409">
        <v>13299000</v>
      </c>
      <c r="D14" s="811"/>
    </row>
    <row r="15" spans="1:8" x14ac:dyDescent="0.2">
      <c r="A15" s="697" t="s">
        <v>725</v>
      </c>
      <c r="B15" s="120" t="s">
        <v>726</v>
      </c>
      <c r="C15" s="409">
        <v>11160000</v>
      </c>
      <c r="D15" s="811"/>
    </row>
    <row r="16" spans="1:8" x14ac:dyDescent="0.2">
      <c r="A16" s="697" t="s">
        <v>727</v>
      </c>
      <c r="B16" s="120" t="s">
        <v>728</v>
      </c>
      <c r="C16" s="409">
        <v>9028009</v>
      </c>
      <c r="D16" s="811"/>
    </row>
    <row r="17" spans="1:4" x14ac:dyDescent="0.2">
      <c r="A17" s="697" t="s">
        <v>729</v>
      </c>
      <c r="B17" s="120" t="s">
        <v>730</v>
      </c>
      <c r="C17" s="409">
        <v>31881537</v>
      </c>
      <c r="D17" s="811"/>
    </row>
    <row r="18" spans="1:4" x14ac:dyDescent="0.2">
      <c r="A18" s="697" t="s">
        <v>731</v>
      </c>
      <c r="B18" s="120" t="s">
        <v>732</v>
      </c>
      <c r="C18" s="409">
        <v>6568000</v>
      </c>
      <c r="D18" s="811"/>
    </row>
    <row r="19" spans="1:4" x14ac:dyDescent="0.2">
      <c r="A19" s="697" t="s">
        <v>733</v>
      </c>
      <c r="B19" s="120" t="s">
        <v>734</v>
      </c>
      <c r="C19" s="409">
        <v>2476870</v>
      </c>
      <c r="D19" s="811"/>
    </row>
    <row r="20" spans="1:4" x14ac:dyDescent="0.2">
      <c r="A20" s="697"/>
      <c r="B20" s="120"/>
      <c r="C20" s="409"/>
      <c r="D20" s="811"/>
    </row>
    <row r="21" spans="1:4" x14ac:dyDescent="0.2">
      <c r="A21" s="697"/>
      <c r="B21" s="120"/>
      <c r="C21" s="409"/>
      <c r="D21" s="811"/>
    </row>
    <row r="22" spans="1:4" x14ac:dyDescent="0.2">
      <c r="A22" s="697"/>
      <c r="B22" s="120"/>
      <c r="C22" s="409"/>
      <c r="D22" s="811"/>
    </row>
    <row r="23" spans="1:4" x14ac:dyDescent="0.2">
      <c r="A23" s="697"/>
      <c r="B23" s="120"/>
      <c r="C23" s="409"/>
      <c r="D23" s="811"/>
    </row>
    <row r="24" spans="1:4" x14ac:dyDescent="0.2">
      <c r="A24" s="697"/>
      <c r="B24" s="120"/>
      <c r="C24" s="409"/>
      <c r="D24" s="811"/>
    </row>
    <row r="25" spans="1:4" ht="13.5" thickBot="1" x14ac:dyDescent="0.25">
      <c r="A25" s="698"/>
      <c r="B25" s="121"/>
      <c r="C25" s="409"/>
      <c r="D25" s="811"/>
    </row>
    <row r="26" spans="1:4" s="50" customFormat="1" ht="19.5" customHeight="1" thickBot="1" x14ac:dyDescent="0.25">
      <c r="A26" s="699"/>
      <c r="B26" s="34" t="s">
        <v>53</v>
      </c>
      <c r="C26" s="49">
        <f>SUM(C5:C25)</f>
        <v>330975368</v>
      </c>
      <c r="D26" s="811"/>
    </row>
    <row r="27" spans="1:4" x14ac:dyDescent="0.2">
      <c r="A27" s="812" t="s">
        <v>678</v>
      </c>
      <c r="B27" s="812"/>
    </row>
  </sheetData>
  <mergeCells count="3">
    <mergeCell ref="B1:C1"/>
    <mergeCell ref="D1:D26"/>
    <mergeCell ref="A27:B27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0"/>
  <sheetViews>
    <sheetView zoomScale="120" zoomScaleNormal="120" workbookViewId="0">
      <selection activeCell="B6" sqref="B6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15" x14ac:dyDescent="0.25">
      <c r="C1" s="659"/>
      <c r="D1" s="668" t="str">
        <f>CONCATENATE("6. tájékoztató tábla ",ALAPADATOK!A7," ",ALAPADATOK!B7," ",ALAPADATOK!C7," ",ALAPADATOK!D7," ",ALAPADATOK!E7," ",ALAPADATOK!F7," ",ALAPADATOK!G7," ",ALAPADATOK!H7)</f>
        <v>6. tájékoztató tábla a … / 2019 ( … ) önkormányzati rendelethez</v>
      </c>
    </row>
    <row r="2" spans="1:4" ht="45.2" customHeight="1" x14ac:dyDescent="0.25">
      <c r="A2" s="816" t="str">
        <f>+CONCATENATE("K I M U T A T Á S",CHAR(10),"a ",LEFT(KV_ÖSSZEFÜGGÉSEK!A5,4),". évben céljelleggel juttatott támogatásokról")</f>
        <v>K I M U T A T Á S
a 2019. évben céljelleggel juttatott támogatásokról</v>
      </c>
      <c r="B2" s="816"/>
      <c r="C2" s="816"/>
      <c r="D2" s="816"/>
    </row>
    <row r="3" spans="1:4" ht="17.25" customHeight="1" x14ac:dyDescent="0.25">
      <c r="A3" s="378"/>
      <c r="B3" s="378"/>
      <c r="C3" s="378"/>
      <c r="D3" s="378"/>
    </row>
    <row r="4" spans="1:4" ht="13.5" thickBot="1" x14ac:dyDescent="0.25">
      <c r="A4" s="207"/>
      <c r="B4" s="207"/>
      <c r="C4" s="813" t="str">
        <f>'KV_4.sz.tájékoztató_t.'!O3</f>
        <v>Forintban!</v>
      </c>
      <c r="D4" s="813"/>
    </row>
    <row r="5" spans="1:4" ht="42.75" customHeight="1" thickBot="1" x14ac:dyDescent="0.25">
      <c r="A5" s="380" t="s">
        <v>69</v>
      </c>
      <c r="B5" s="381" t="s">
        <v>125</v>
      </c>
      <c r="C5" s="381" t="s">
        <v>126</v>
      </c>
      <c r="D5" s="382" t="s">
        <v>14</v>
      </c>
    </row>
    <row r="6" spans="1:4" ht="15.95" customHeight="1" x14ac:dyDescent="0.2">
      <c r="A6" s="208" t="s">
        <v>18</v>
      </c>
      <c r="B6" s="29" t="s">
        <v>689</v>
      </c>
      <c r="C6" s="29"/>
      <c r="D6" s="557"/>
    </row>
    <row r="7" spans="1:4" ht="15.95" customHeight="1" x14ac:dyDescent="0.2">
      <c r="A7" s="209" t="s">
        <v>19</v>
      </c>
      <c r="B7" s="30"/>
      <c r="C7" s="30"/>
      <c r="D7" s="558"/>
    </row>
    <row r="8" spans="1:4" ht="15.95" customHeight="1" x14ac:dyDescent="0.2">
      <c r="A8" s="209" t="s">
        <v>20</v>
      </c>
      <c r="B8" s="30"/>
      <c r="C8" s="30"/>
      <c r="D8" s="558"/>
    </row>
    <row r="9" spans="1:4" ht="15.95" customHeight="1" x14ac:dyDescent="0.2">
      <c r="A9" s="209" t="s">
        <v>21</v>
      </c>
      <c r="B9" s="30"/>
      <c r="C9" s="30"/>
      <c r="D9" s="558"/>
    </row>
    <row r="10" spans="1:4" ht="15.95" customHeight="1" x14ac:dyDescent="0.2">
      <c r="A10" s="209" t="s">
        <v>22</v>
      </c>
      <c r="B10" s="30"/>
      <c r="C10" s="30"/>
      <c r="D10" s="558"/>
    </row>
    <row r="11" spans="1:4" ht="15.95" customHeight="1" x14ac:dyDescent="0.2">
      <c r="A11" s="209" t="s">
        <v>23</v>
      </c>
      <c r="B11" s="30"/>
      <c r="C11" s="30"/>
      <c r="D11" s="558"/>
    </row>
    <row r="12" spans="1:4" ht="15.95" customHeight="1" x14ac:dyDescent="0.2">
      <c r="A12" s="209" t="s">
        <v>24</v>
      </c>
      <c r="B12" s="30"/>
      <c r="C12" s="30"/>
      <c r="D12" s="558"/>
    </row>
    <row r="13" spans="1:4" ht="15.95" customHeight="1" x14ac:dyDescent="0.2">
      <c r="A13" s="209" t="s">
        <v>25</v>
      </c>
      <c r="B13" s="30"/>
      <c r="C13" s="30"/>
      <c r="D13" s="558"/>
    </row>
    <row r="14" spans="1:4" ht="15.95" customHeight="1" x14ac:dyDescent="0.2">
      <c r="A14" s="209" t="s">
        <v>26</v>
      </c>
      <c r="B14" s="30"/>
      <c r="C14" s="30"/>
      <c r="D14" s="558"/>
    </row>
    <row r="15" spans="1:4" ht="15.95" customHeight="1" x14ac:dyDescent="0.2">
      <c r="A15" s="209" t="s">
        <v>27</v>
      </c>
      <c r="B15" s="30"/>
      <c r="C15" s="30"/>
      <c r="D15" s="558"/>
    </row>
    <row r="16" spans="1:4" ht="15.95" customHeight="1" x14ac:dyDescent="0.2">
      <c r="A16" s="209" t="s">
        <v>28</v>
      </c>
      <c r="B16" s="30"/>
      <c r="C16" s="30"/>
      <c r="D16" s="558"/>
    </row>
    <row r="17" spans="1:4" ht="15.95" customHeight="1" x14ac:dyDescent="0.2">
      <c r="A17" s="209" t="s">
        <v>29</v>
      </c>
      <c r="B17" s="30"/>
      <c r="C17" s="30"/>
      <c r="D17" s="558"/>
    </row>
    <row r="18" spans="1:4" ht="15.95" customHeight="1" x14ac:dyDescent="0.2">
      <c r="A18" s="209" t="s">
        <v>30</v>
      </c>
      <c r="B18" s="30"/>
      <c r="C18" s="30"/>
      <c r="D18" s="558"/>
    </row>
    <row r="19" spans="1:4" ht="15.95" customHeight="1" x14ac:dyDescent="0.2">
      <c r="A19" s="209" t="s">
        <v>31</v>
      </c>
      <c r="B19" s="30"/>
      <c r="C19" s="30"/>
      <c r="D19" s="558"/>
    </row>
    <row r="20" spans="1:4" ht="15.95" customHeight="1" x14ac:dyDescent="0.2">
      <c r="A20" s="209" t="s">
        <v>32</v>
      </c>
      <c r="B20" s="30"/>
      <c r="C20" s="30"/>
      <c r="D20" s="558"/>
    </row>
    <row r="21" spans="1:4" ht="15.95" customHeight="1" x14ac:dyDescent="0.2">
      <c r="A21" s="209" t="s">
        <v>33</v>
      </c>
      <c r="B21" s="30"/>
      <c r="C21" s="30"/>
      <c r="D21" s="558"/>
    </row>
    <row r="22" spans="1:4" ht="15.95" customHeight="1" x14ac:dyDescent="0.2">
      <c r="A22" s="209" t="s">
        <v>34</v>
      </c>
      <c r="B22" s="30"/>
      <c r="C22" s="30"/>
      <c r="D22" s="558"/>
    </row>
    <row r="23" spans="1:4" ht="15.95" customHeight="1" x14ac:dyDescent="0.2">
      <c r="A23" s="209" t="s">
        <v>35</v>
      </c>
      <c r="B23" s="30"/>
      <c r="C23" s="30"/>
      <c r="D23" s="558"/>
    </row>
    <row r="24" spans="1:4" ht="15.95" customHeight="1" x14ac:dyDescent="0.2">
      <c r="A24" s="209" t="s">
        <v>36</v>
      </c>
      <c r="B24" s="30"/>
      <c r="C24" s="30"/>
      <c r="D24" s="558"/>
    </row>
    <row r="25" spans="1:4" ht="15.95" customHeight="1" x14ac:dyDescent="0.2">
      <c r="A25" s="209" t="s">
        <v>37</v>
      </c>
      <c r="B25" s="30"/>
      <c r="C25" s="30"/>
      <c r="D25" s="558"/>
    </row>
    <row r="26" spans="1:4" ht="15.95" customHeight="1" x14ac:dyDescent="0.2">
      <c r="A26" s="209" t="s">
        <v>38</v>
      </c>
      <c r="B26" s="30"/>
      <c r="C26" s="30"/>
      <c r="D26" s="558"/>
    </row>
    <row r="27" spans="1:4" ht="15.95" customHeight="1" x14ac:dyDescent="0.2">
      <c r="A27" s="209" t="s">
        <v>39</v>
      </c>
      <c r="B27" s="30"/>
      <c r="C27" s="30"/>
      <c r="D27" s="558"/>
    </row>
    <row r="28" spans="1:4" ht="15.95" customHeight="1" x14ac:dyDescent="0.2">
      <c r="A28" s="209" t="s">
        <v>40</v>
      </c>
      <c r="B28" s="30"/>
      <c r="C28" s="30"/>
      <c r="D28" s="558"/>
    </row>
    <row r="29" spans="1:4" ht="15.95" customHeight="1" x14ac:dyDescent="0.2">
      <c r="A29" s="209" t="s">
        <v>41</v>
      </c>
      <c r="B29" s="30"/>
      <c r="C29" s="30"/>
      <c r="D29" s="558"/>
    </row>
    <row r="30" spans="1:4" ht="15.95" customHeight="1" x14ac:dyDescent="0.2">
      <c r="A30" s="209" t="s">
        <v>42</v>
      </c>
      <c r="B30" s="30"/>
      <c r="C30" s="30"/>
      <c r="D30" s="558"/>
    </row>
    <row r="31" spans="1:4" ht="15.95" customHeight="1" x14ac:dyDescent="0.2">
      <c r="A31" s="209" t="s">
        <v>43</v>
      </c>
      <c r="B31" s="30"/>
      <c r="C31" s="30"/>
      <c r="D31" s="558"/>
    </row>
    <row r="32" spans="1:4" ht="15.95" customHeight="1" x14ac:dyDescent="0.2">
      <c r="A32" s="209" t="s">
        <v>44</v>
      </c>
      <c r="B32" s="30"/>
      <c r="C32" s="30"/>
      <c r="D32" s="558"/>
    </row>
    <row r="33" spans="1:4" ht="15.95" customHeight="1" x14ac:dyDescent="0.2">
      <c r="A33" s="209" t="s">
        <v>45</v>
      </c>
      <c r="B33" s="30"/>
      <c r="C33" s="30"/>
      <c r="D33" s="558"/>
    </row>
    <row r="34" spans="1:4" ht="15.95" customHeight="1" x14ac:dyDescent="0.2">
      <c r="A34" s="209" t="s">
        <v>46</v>
      </c>
      <c r="B34" s="30"/>
      <c r="C34" s="30"/>
      <c r="D34" s="558"/>
    </row>
    <row r="35" spans="1:4" ht="15.95" customHeight="1" x14ac:dyDescent="0.2">
      <c r="A35" s="209" t="s">
        <v>127</v>
      </c>
      <c r="B35" s="30"/>
      <c r="C35" s="30"/>
      <c r="D35" s="559"/>
    </row>
    <row r="36" spans="1:4" ht="15.95" customHeight="1" x14ac:dyDescent="0.2">
      <c r="A36" s="209" t="s">
        <v>128</v>
      </c>
      <c r="B36" s="30"/>
      <c r="C36" s="30"/>
      <c r="D36" s="559"/>
    </row>
    <row r="37" spans="1:4" ht="15.95" customHeight="1" x14ac:dyDescent="0.2">
      <c r="A37" s="209" t="s">
        <v>129</v>
      </c>
      <c r="B37" s="30"/>
      <c r="C37" s="30"/>
      <c r="D37" s="559"/>
    </row>
    <row r="38" spans="1:4" ht="15.95" customHeight="1" thickBot="1" x14ac:dyDescent="0.25">
      <c r="A38" s="210" t="s">
        <v>130</v>
      </c>
      <c r="B38" s="31"/>
      <c r="C38" s="31"/>
      <c r="D38" s="560"/>
    </row>
    <row r="39" spans="1:4" ht="15.95" customHeight="1" thickBot="1" x14ac:dyDescent="0.25">
      <c r="A39" s="814" t="s">
        <v>53</v>
      </c>
      <c r="B39" s="815"/>
      <c r="C39" s="211"/>
      <c r="D39" s="561">
        <f>SUM(D6:D38)</f>
        <v>0</v>
      </c>
    </row>
    <row r="40" spans="1:4" x14ac:dyDescent="0.2">
      <c r="A40" t="s">
        <v>202</v>
      </c>
    </row>
  </sheetData>
  <sheetProtection sheet="1"/>
  <mergeCells count="3">
    <mergeCell ref="C4:D4"/>
    <mergeCell ref="A39:B39"/>
    <mergeCell ref="A2:D2"/>
  </mergeCells>
  <phoneticPr fontId="29" type="noConversion"/>
  <conditionalFormatting sqref="D39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1"/>
  <sheetViews>
    <sheetView topLeftCell="A7" zoomScale="120" zoomScaleNormal="120" zoomScaleSheetLayoutView="100" workbookViewId="0">
      <selection activeCell="E33" sqref="E33"/>
    </sheetView>
  </sheetViews>
  <sheetFormatPr defaultRowHeight="15.75" x14ac:dyDescent="0.25"/>
  <cols>
    <col min="1" max="1" width="9" style="384" customWidth="1"/>
    <col min="2" max="2" width="66.33203125" style="384" bestFit="1" customWidth="1"/>
    <col min="3" max="3" width="15.5" style="385" customWidth="1"/>
    <col min="4" max="5" width="15.5" style="384" customWidth="1"/>
    <col min="6" max="6" width="9" style="416" customWidth="1"/>
    <col min="7" max="16384" width="9.33203125" style="416"/>
  </cols>
  <sheetData>
    <row r="1" spans="1:5" x14ac:dyDescent="0.25">
      <c r="C1" s="662"/>
      <c r="D1" s="659"/>
      <c r="E1" s="668" t="str">
        <f>CONCATENATE("7. tájékoztató tábla ",ALAPADATOK!A7," ",ALAPADATOK!B7," ",ALAPADATOK!C7," ",ALAPADATOK!D7," ",ALAPADATOK!E7," ",ALAPADATOK!F7," ",ALAPADATOK!G7," ",ALAPADATOK!H7)</f>
        <v>7. tájékoztató tábla a … / 2019 ( … ) önkormányzati rendelethez</v>
      </c>
    </row>
    <row r="2" spans="1:5" x14ac:dyDescent="0.25">
      <c r="A2" s="817" t="str">
        <f>CONCATENATE(ALAPADATOK!A3)</f>
        <v>GÖNC VÁROS ÖNKORMÁNYZATA</v>
      </c>
      <c r="B2" s="818"/>
      <c r="C2" s="818"/>
      <c r="D2" s="818"/>
      <c r="E2" s="818"/>
    </row>
    <row r="3" spans="1:5" x14ac:dyDescent="0.25">
      <c r="A3" s="791" t="s">
        <v>593</v>
      </c>
      <c r="B3" s="819"/>
      <c r="C3" s="819"/>
      <c r="D3" s="819"/>
      <c r="E3" s="819"/>
    </row>
    <row r="4" spans="1:5" ht="15.95" customHeight="1" x14ac:dyDescent="0.25">
      <c r="A4" s="727" t="s">
        <v>592</v>
      </c>
      <c r="B4" s="727"/>
      <c r="C4" s="727"/>
      <c r="D4" s="727"/>
      <c r="E4" s="727"/>
    </row>
    <row r="5" spans="1:5" ht="15.95" customHeight="1" thickBot="1" x14ac:dyDescent="0.3">
      <c r="A5" s="726" t="s">
        <v>152</v>
      </c>
      <c r="B5" s="726"/>
      <c r="D5" s="143"/>
      <c r="E5" s="310" t="str">
        <f>'KV_4.sz.tájékoztató_t.'!O3</f>
        <v>Forintban!</v>
      </c>
    </row>
    <row r="6" spans="1:5" ht="38.1" customHeight="1" thickBot="1" x14ac:dyDescent="0.3">
      <c r="A6" s="23" t="s">
        <v>69</v>
      </c>
      <c r="B6" s="24" t="s">
        <v>17</v>
      </c>
      <c r="C6" s="24" t="str">
        <f>+CONCATENATE(LEFT(KV_ÖSSZEFÜGGÉSEK!A5,4)+1,". évi")</f>
        <v>2020. évi</v>
      </c>
      <c r="D6" s="408" t="str">
        <f>+CONCATENATE(LEFT(KV_ÖSSZEFÜGGÉSEK!A5,4)+2,". évi")</f>
        <v>2021. évi</v>
      </c>
      <c r="E6" s="161" t="str">
        <f>+CONCATENATE(LEFT(KV_ÖSSZEFÜGGÉSEK!A5,4)+3,". évi")</f>
        <v>2022. évi</v>
      </c>
    </row>
    <row r="7" spans="1:5" s="417" customFormat="1" ht="12" customHeight="1" thickBot="1" x14ac:dyDescent="0.25">
      <c r="A7" s="32" t="s">
        <v>493</v>
      </c>
      <c r="B7" s="33" t="s">
        <v>494</v>
      </c>
      <c r="C7" s="33" t="s">
        <v>495</v>
      </c>
      <c r="D7" s="33" t="s">
        <v>497</v>
      </c>
      <c r="E7" s="451" t="s">
        <v>496</v>
      </c>
    </row>
    <row r="8" spans="1:5" s="418" customFormat="1" ht="12" customHeight="1" thickBot="1" x14ac:dyDescent="0.25">
      <c r="A8" s="20" t="s">
        <v>18</v>
      </c>
      <c r="B8" s="21" t="s">
        <v>531</v>
      </c>
      <c r="C8" s="468">
        <v>330975368</v>
      </c>
      <c r="D8" s="468">
        <v>330975368</v>
      </c>
      <c r="E8" s="469">
        <v>330975368</v>
      </c>
    </row>
    <row r="9" spans="1:5" s="418" customFormat="1" ht="12" customHeight="1" thickBot="1" x14ac:dyDescent="0.25">
      <c r="A9" s="20" t="s">
        <v>19</v>
      </c>
      <c r="B9" s="295" t="s">
        <v>375</v>
      </c>
      <c r="C9" s="468">
        <v>191447000</v>
      </c>
      <c r="D9" s="468">
        <v>191447000</v>
      </c>
      <c r="E9" s="469">
        <v>191447000</v>
      </c>
    </row>
    <row r="10" spans="1:5" s="418" customFormat="1" ht="12" customHeight="1" thickBot="1" x14ac:dyDescent="0.25">
      <c r="A10" s="20" t="s">
        <v>20</v>
      </c>
      <c r="B10" s="21" t="s">
        <v>382</v>
      </c>
      <c r="C10" s="468"/>
      <c r="D10" s="468"/>
      <c r="E10" s="469"/>
    </row>
    <row r="11" spans="1:5" s="418" customFormat="1" ht="12" customHeight="1" thickBot="1" x14ac:dyDescent="0.25">
      <c r="A11" s="20" t="s">
        <v>173</v>
      </c>
      <c r="B11" s="21" t="s">
        <v>267</v>
      </c>
      <c r="C11" s="407">
        <f>SUM(C12:C18)</f>
        <v>40100000</v>
      </c>
      <c r="D11" s="407">
        <f>SUM(D12:D18)</f>
        <v>40100000</v>
      </c>
      <c r="E11" s="450">
        <f>SUM(E12:E18)</f>
        <v>40100000</v>
      </c>
    </row>
    <row r="12" spans="1:5" s="418" customFormat="1" ht="12" customHeight="1" x14ac:dyDescent="0.2">
      <c r="A12" s="15" t="s">
        <v>268</v>
      </c>
      <c r="B12" s="419" t="s">
        <v>555</v>
      </c>
      <c r="C12" s="402">
        <v>8000000</v>
      </c>
      <c r="D12" s="402">
        <v>8000000</v>
      </c>
      <c r="E12" s="268">
        <v>8000000</v>
      </c>
    </row>
    <row r="13" spans="1:5" s="418" customFormat="1" ht="12" customHeight="1" x14ac:dyDescent="0.2">
      <c r="A13" s="14" t="s">
        <v>269</v>
      </c>
      <c r="B13" s="420" t="s">
        <v>556</v>
      </c>
      <c r="C13" s="401">
        <v>100000</v>
      </c>
      <c r="D13" s="401">
        <v>100000</v>
      </c>
      <c r="E13" s="267">
        <v>100000</v>
      </c>
    </row>
    <row r="14" spans="1:5" s="418" customFormat="1" ht="12" customHeight="1" x14ac:dyDescent="0.2">
      <c r="A14" s="14" t="s">
        <v>270</v>
      </c>
      <c r="B14" s="420" t="s">
        <v>557</v>
      </c>
      <c r="C14" s="401">
        <v>28000000</v>
      </c>
      <c r="D14" s="401">
        <v>28000000</v>
      </c>
      <c r="E14" s="267">
        <v>28000000</v>
      </c>
    </row>
    <row r="15" spans="1:5" s="418" customFormat="1" ht="12" customHeight="1" x14ac:dyDescent="0.2">
      <c r="A15" s="14" t="s">
        <v>271</v>
      </c>
      <c r="B15" s="420" t="s">
        <v>558</v>
      </c>
      <c r="C15" s="401"/>
      <c r="D15" s="401"/>
      <c r="E15" s="267"/>
    </row>
    <row r="16" spans="1:5" s="418" customFormat="1" ht="12" customHeight="1" x14ac:dyDescent="0.2">
      <c r="A16" s="14" t="s">
        <v>552</v>
      </c>
      <c r="B16" s="420" t="s">
        <v>272</v>
      </c>
      <c r="C16" s="401">
        <v>4000000</v>
      </c>
      <c r="D16" s="401">
        <v>4000000</v>
      </c>
      <c r="E16" s="267">
        <v>4000000</v>
      </c>
    </row>
    <row r="17" spans="1:6" s="418" customFormat="1" ht="12" customHeight="1" x14ac:dyDescent="0.2">
      <c r="A17" s="14" t="s">
        <v>553</v>
      </c>
      <c r="B17" s="420" t="s">
        <v>273</v>
      </c>
      <c r="C17" s="401"/>
      <c r="D17" s="401"/>
      <c r="E17" s="267"/>
    </row>
    <row r="18" spans="1:6" s="418" customFormat="1" ht="12" customHeight="1" thickBot="1" x14ac:dyDescent="0.25">
      <c r="A18" s="16" t="s">
        <v>554</v>
      </c>
      <c r="B18" s="421" t="s">
        <v>274</v>
      </c>
      <c r="C18" s="403"/>
      <c r="D18" s="403"/>
      <c r="E18" s="269"/>
    </row>
    <row r="19" spans="1:6" s="418" customFormat="1" ht="12" customHeight="1" thickBot="1" x14ac:dyDescent="0.25">
      <c r="A19" s="20" t="s">
        <v>22</v>
      </c>
      <c r="B19" s="21" t="s">
        <v>534</v>
      </c>
      <c r="C19" s="468">
        <v>21367000</v>
      </c>
      <c r="D19" s="468">
        <v>21367000</v>
      </c>
      <c r="E19" s="469">
        <v>21367000</v>
      </c>
    </row>
    <row r="20" spans="1:6" s="418" customFormat="1" ht="12" customHeight="1" thickBot="1" x14ac:dyDescent="0.25">
      <c r="A20" s="20" t="s">
        <v>23</v>
      </c>
      <c r="B20" s="21" t="s">
        <v>10</v>
      </c>
      <c r="C20" s="468"/>
      <c r="D20" s="468"/>
      <c r="E20" s="469"/>
    </row>
    <row r="21" spans="1:6" s="418" customFormat="1" ht="12" customHeight="1" thickBot="1" x14ac:dyDescent="0.25">
      <c r="A21" s="20" t="s">
        <v>180</v>
      </c>
      <c r="B21" s="21" t="s">
        <v>533</v>
      </c>
      <c r="C21" s="468"/>
      <c r="D21" s="468"/>
      <c r="E21" s="469"/>
    </row>
    <row r="22" spans="1:6" s="418" customFormat="1" ht="12" customHeight="1" thickBot="1" x14ac:dyDescent="0.25">
      <c r="A22" s="20" t="s">
        <v>25</v>
      </c>
      <c r="B22" s="295" t="s">
        <v>532</v>
      </c>
      <c r="C22" s="468"/>
      <c r="D22" s="468"/>
      <c r="E22" s="469"/>
    </row>
    <row r="23" spans="1:6" s="418" customFormat="1" ht="12" customHeight="1" thickBot="1" x14ac:dyDescent="0.25">
      <c r="A23" s="20" t="s">
        <v>26</v>
      </c>
      <c r="B23" s="21" t="s">
        <v>307</v>
      </c>
      <c r="C23" s="407">
        <f>+C8+C9+C10+C11+C19+C20+C21+C22</f>
        <v>583889368</v>
      </c>
      <c r="D23" s="407">
        <f>+D8+D9+D10+D11+D19+D20+D21+D22</f>
        <v>583889368</v>
      </c>
      <c r="E23" s="306">
        <f>+E8+E9+E10+E11+E19+E20+E21+E22</f>
        <v>583889368</v>
      </c>
    </row>
    <row r="24" spans="1:6" s="418" customFormat="1" ht="12" customHeight="1" thickBot="1" x14ac:dyDescent="0.25">
      <c r="A24" s="20" t="s">
        <v>27</v>
      </c>
      <c r="B24" s="21" t="s">
        <v>535</v>
      </c>
      <c r="C24" s="514"/>
      <c r="D24" s="514"/>
      <c r="E24" s="515"/>
    </row>
    <row r="25" spans="1:6" s="418" customFormat="1" ht="12" customHeight="1" thickBot="1" x14ac:dyDescent="0.25">
      <c r="A25" s="20" t="s">
        <v>28</v>
      </c>
      <c r="B25" s="21" t="s">
        <v>536</v>
      </c>
      <c r="C25" s="407">
        <f>+C23+C24</f>
        <v>583889368</v>
      </c>
      <c r="D25" s="407">
        <f>+D23+D24</f>
        <v>583889368</v>
      </c>
      <c r="E25" s="450">
        <f>+E23+E24</f>
        <v>583889368</v>
      </c>
    </row>
    <row r="26" spans="1:6" s="418" customFormat="1" ht="12" customHeight="1" x14ac:dyDescent="0.2">
      <c r="A26" s="372"/>
      <c r="B26" s="373"/>
      <c r="C26" s="374"/>
      <c r="D26" s="511"/>
      <c r="E26" s="512"/>
    </row>
    <row r="27" spans="1:6" s="418" customFormat="1" ht="12" customHeight="1" x14ac:dyDescent="0.2">
      <c r="A27" s="727" t="s">
        <v>47</v>
      </c>
      <c r="B27" s="727"/>
      <c r="C27" s="727"/>
      <c r="D27" s="727"/>
      <c r="E27" s="727"/>
    </row>
    <row r="28" spans="1:6" s="418" customFormat="1" ht="12" customHeight="1" thickBot="1" x14ac:dyDescent="0.25">
      <c r="A28" s="724" t="s">
        <v>153</v>
      </c>
      <c r="B28" s="724"/>
      <c r="C28" s="385"/>
      <c r="D28" s="143"/>
      <c r="E28" s="310" t="str">
        <f>E5</f>
        <v>Forintban!</v>
      </c>
    </row>
    <row r="29" spans="1:6" s="418" customFormat="1" ht="24" customHeight="1" thickBot="1" x14ac:dyDescent="0.25">
      <c r="A29" s="23" t="s">
        <v>16</v>
      </c>
      <c r="B29" s="24" t="s">
        <v>48</v>
      </c>
      <c r="C29" s="24" t="str">
        <f>+C6</f>
        <v>2020. évi</v>
      </c>
      <c r="D29" s="24" t="str">
        <f>+D6</f>
        <v>2021. évi</v>
      </c>
      <c r="E29" s="161" t="str">
        <f>+E6</f>
        <v>2022. évi</v>
      </c>
      <c r="F29" s="513"/>
    </row>
    <row r="30" spans="1:6" s="418" customFormat="1" ht="12" customHeight="1" thickBot="1" x14ac:dyDescent="0.25">
      <c r="A30" s="412" t="s">
        <v>493</v>
      </c>
      <c r="B30" s="413" t="s">
        <v>494</v>
      </c>
      <c r="C30" s="413" t="s">
        <v>495</v>
      </c>
      <c r="D30" s="413" t="s">
        <v>497</v>
      </c>
      <c r="E30" s="507" t="s">
        <v>496</v>
      </c>
      <c r="F30" s="513"/>
    </row>
    <row r="31" spans="1:6" s="418" customFormat="1" ht="15.2" customHeight="1" thickBot="1" x14ac:dyDescent="0.25">
      <c r="A31" s="20" t="s">
        <v>18</v>
      </c>
      <c r="B31" s="27" t="s">
        <v>537</v>
      </c>
      <c r="C31" s="468">
        <v>583889368</v>
      </c>
      <c r="D31" s="468">
        <v>583889368</v>
      </c>
      <c r="E31" s="464">
        <v>583889368</v>
      </c>
      <c r="F31" s="513"/>
    </row>
    <row r="32" spans="1:6" ht="12" customHeight="1" thickBot="1" x14ac:dyDescent="0.3">
      <c r="A32" s="486" t="s">
        <v>19</v>
      </c>
      <c r="B32" s="508" t="s">
        <v>542</v>
      </c>
      <c r="C32" s="509">
        <f>+C33+C34+C35</f>
        <v>0</v>
      </c>
      <c r="D32" s="509">
        <f>+D33+D34+D35</f>
        <v>0</v>
      </c>
      <c r="E32" s="510">
        <f>+E33+E34+E35</f>
        <v>0</v>
      </c>
    </row>
    <row r="33" spans="1:7" ht="12" customHeight="1" x14ac:dyDescent="0.25">
      <c r="A33" s="15" t="s">
        <v>104</v>
      </c>
      <c r="B33" s="8" t="s">
        <v>230</v>
      </c>
      <c r="C33" s="402"/>
      <c r="D33" s="402"/>
      <c r="E33" s="268"/>
    </row>
    <row r="34" spans="1:7" ht="12" customHeight="1" x14ac:dyDescent="0.25">
      <c r="A34" s="15" t="s">
        <v>105</v>
      </c>
      <c r="B34" s="12" t="s">
        <v>187</v>
      </c>
      <c r="C34" s="401"/>
      <c r="D34" s="401"/>
      <c r="E34" s="267"/>
    </row>
    <row r="35" spans="1:7" ht="12" customHeight="1" thickBot="1" x14ac:dyDescent="0.3">
      <c r="A35" s="15" t="s">
        <v>106</v>
      </c>
      <c r="B35" s="297" t="s">
        <v>232</v>
      </c>
      <c r="C35" s="401"/>
      <c r="D35" s="401"/>
      <c r="E35" s="267"/>
    </row>
    <row r="36" spans="1:7" ht="12" customHeight="1" thickBot="1" x14ac:dyDescent="0.3">
      <c r="A36" s="20" t="s">
        <v>20</v>
      </c>
      <c r="B36" s="127" t="s">
        <v>448</v>
      </c>
      <c r="C36" s="400">
        <f>+C31+C32</f>
        <v>583889368</v>
      </c>
      <c r="D36" s="400">
        <f>+D31+D32</f>
        <v>583889368</v>
      </c>
      <c r="E36" s="266">
        <f>+E31+E32</f>
        <v>583889368</v>
      </c>
    </row>
    <row r="37" spans="1:7" ht="15.2" customHeight="1" thickBot="1" x14ac:dyDescent="0.3">
      <c r="A37" s="20" t="s">
        <v>21</v>
      </c>
      <c r="B37" s="127" t="s">
        <v>538</v>
      </c>
      <c r="C37" s="516"/>
      <c r="D37" s="516"/>
      <c r="E37" s="517"/>
      <c r="F37" s="431"/>
    </row>
    <row r="38" spans="1:7" s="418" customFormat="1" ht="12.95" customHeight="1" thickBot="1" x14ac:dyDescent="0.25">
      <c r="A38" s="298" t="s">
        <v>22</v>
      </c>
      <c r="B38" s="383" t="s">
        <v>539</v>
      </c>
      <c r="C38" s="506">
        <f>+C36+C37</f>
        <v>583889368</v>
      </c>
      <c r="D38" s="506">
        <f>+D36+D37</f>
        <v>583889368</v>
      </c>
      <c r="E38" s="500">
        <f>+E36+E37</f>
        <v>583889368</v>
      </c>
    </row>
    <row r="39" spans="1:7" x14ac:dyDescent="0.25">
      <c r="C39" s="674">
        <f>C25-C38</f>
        <v>0</v>
      </c>
      <c r="D39" s="674">
        <f>D25-D38</f>
        <v>0</v>
      </c>
      <c r="E39" s="674">
        <f>E25-E38</f>
        <v>0</v>
      </c>
    </row>
    <row r="40" spans="1:7" x14ac:dyDescent="0.25">
      <c r="C40" s="384"/>
    </row>
    <row r="41" spans="1:7" x14ac:dyDescent="0.25">
      <c r="C41" s="384"/>
    </row>
    <row r="42" spans="1:7" ht="16.5" customHeight="1" x14ac:dyDescent="0.25">
      <c r="C42" s="384"/>
    </row>
    <row r="43" spans="1:7" x14ac:dyDescent="0.25">
      <c r="C43" s="384"/>
    </row>
    <row r="44" spans="1:7" x14ac:dyDescent="0.25">
      <c r="C44" s="384"/>
    </row>
    <row r="45" spans="1:7" s="384" customFormat="1" x14ac:dyDescent="0.25">
      <c r="F45" s="416"/>
      <c r="G45" s="416"/>
    </row>
    <row r="46" spans="1:7" s="384" customFormat="1" x14ac:dyDescent="0.25">
      <c r="F46" s="416"/>
      <c r="G46" s="416"/>
    </row>
    <row r="47" spans="1:7" s="384" customFormat="1" x14ac:dyDescent="0.25">
      <c r="F47" s="416"/>
      <c r="G47" s="416"/>
    </row>
    <row r="48" spans="1:7" s="384" customFormat="1" x14ac:dyDescent="0.25">
      <c r="F48" s="416"/>
      <c r="G48" s="416"/>
    </row>
    <row r="49" spans="6:7" s="384" customFormat="1" x14ac:dyDescent="0.25">
      <c r="F49" s="416"/>
      <c r="G49" s="416"/>
    </row>
    <row r="50" spans="6:7" s="384" customFormat="1" x14ac:dyDescent="0.25">
      <c r="F50" s="416"/>
      <c r="G50" s="416"/>
    </row>
    <row r="51" spans="6:7" s="384" customFormat="1" x14ac:dyDescent="0.25">
      <c r="F51" s="416"/>
      <c r="G51" s="416"/>
    </row>
  </sheetData>
  <sheetProtection sheet="1"/>
  <mergeCells count="6">
    <mergeCell ref="A4:E4"/>
    <mergeCell ref="A5:B5"/>
    <mergeCell ref="A27:E27"/>
    <mergeCell ref="A28:B28"/>
    <mergeCell ref="A2:E2"/>
    <mergeCell ref="A3:E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zoomScale="120" zoomScaleNormal="120" zoomScaleSheetLayoutView="100" workbookViewId="0">
      <selection activeCell="F1" sqref="F1:F32"/>
    </sheetView>
  </sheetViews>
  <sheetFormatPr defaultRowHeight="12.75" x14ac:dyDescent="0.2"/>
  <cols>
    <col min="1" max="1" width="6.83203125" style="54" customWidth="1"/>
    <col min="2" max="2" width="55.1640625" style="187" customWidth="1"/>
    <col min="3" max="3" width="16.33203125" style="54" customWidth="1"/>
    <col min="4" max="4" width="55.1640625" style="54" customWidth="1"/>
    <col min="5" max="5" width="16.33203125" style="54" customWidth="1"/>
    <col min="6" max="6" width="4.83203125" style="54" customWidth="1"/>
    <col min="7" max="16384" width="9.33203125" style="54"/>
  </cols>
  <sheetData>
    <row r="1" spans="1:6" ht="39.75" customHeight="1" x14ac:dyDescent="0.2">
      <c r="B1" s="322" t="s">
        <v>158</v>
      </c>
      <c r="C1" s="323"/>
      <c r="D1" s="323"/>
      <c r="E1" s="323"/>
      <c r="F1" s="730" t="s">
        <v>741</v>
      </c>
    </row>
    <row r="2" spans="1:6" ht="13.5" thickBot="1" x14ac:dyDescent="0.25">
      <c r="E2" s="593" t="str">
        <f>CONCATENATE('KV_1.1.sz.mell.'!C7)</f>
        <v>Forintban!</v>
      </c>
      <c r="F2" s="730"/>
    </row>
    <row r="3" spans="1:6" ht="18" customHeight="1" thickBot="1" x14ac:dyDescent="0.25">
      <c r="A3" s="728" t="s">
        <v>69</v>
      </c>
      <c r="B3" s="324" t="s">
        <v>56</v>
      </c>
      <c r="C3" s="325"/>
      <c r="D3" s="324" t="s">
        <v>57</v>
      </c>
      <c r="E3" s="326"/>
      <c r="F3" s="730"/>
    </row>
    <row r="4" spans="1:6" s="327" customFormat="1" ht="35.25" customHeight="1" thickBot="1" x14ac:dyDescent="0.25">
      <c r="A4" s="729"/>
      <c r="B4" s="188" t="s">
        <v>61</v>
      </c>
      <c r="C4" s="189" t="str">
        <f>+'KV_1.1.sz.mell.'!C8</f>
        <v>2019. évi előirányzat</v>
      </c>
      <c r="D4" s="188" t="s">
        <v>61</v>
      </c>
      <c r="E4" s="51" t="str">
        <f>+C4</f>
        <v>2019. évi előirányzat</v>
      </c>
      <c r="F4" s="730"/>
    </row>
    <row r="5" spans="1:6" s="332" customFormat="1" ht="12" customHeight="1" thickBot="1" x14ac:dyDescent="0.25">
      <c r="A5" s="328"/>
      <c r="B5" s="329" t="s">
        <v>493</v>
      </c>
      <c r="C5" s="330" t="s">
        <v>494</v>
      </c>
      <c r="D5" s="329" t="s">
        <v>495</v>
      </c>
      <c r="E5" s="331" t="s">
        <v>497</v>
      </c>
      <c r="F5" s="730"/>
    </row>
    <row r="6" spans="1:6" ht="12.95" customHeight="1" x14ac:dyDescent="0.2">
      <c r="A6" s="333" t="s">
        <v>18</v>
      </c>
      <c r="B6" s="334" t="s">
        <v>374</v>
      </c>
      <c r="C6" s="311">
        <v>440601000</v>
      </c>
      <c r="D6" s="334" t="s">
        <v>62</v>
      </c>
      <c r="E6" s="317">
        <v>295825000</v>
      </c>
      <c r="F6" s="730"/>
    </row>
    <row r="7" spans="1:6" ht="12.95" customHeight="1" x14ac:dyDescent="0.2">
      <c r="A7" s="335" t="s">
        <v>19</v>
      </c>
      <c r="B7" s="336" t="s">
        <v>375</v>
      </c>
      <c r="C7" s="312">
        <v>191447000</v>
      </c>
      <c r="D7" s="336" t="s">
        <v>183</v>
      </c>
      <c r="E7" s="318">
        <v>59491000</v>
      </c>
      <c r="F7" s="730"/>
    </row>
    <row r="8" spans="1:6" ht="12.95" customHeight="1" x14ac:dyDescent="0.2">
      <c r="A8" s="335" t="s">
        <v>20</v>
      </c>
      <c r="B8" s="336" t="s">
        <v>395</v>
      </c>
      <c r="C8" s="312"/>
      <c r="D8" s="336" t="s">
        <v>234</v>
      </c>
      <c r="E8" s="318">
        <v>246460000</v>
      </c>
      <c r="F8" s="730"/>
    </row>
    <row r="9" spans="1:6" ht="12.95" customHeight="1" x14ac:dyDescent="0.2">
      <c r="A9" s="335" t="s">
        <v>21</v>
      </c>
      <c r="B9" s="336" t="s">
        <v>174</v>
      </c>
      <c r="C9" s="312">
        <v>40100000</v>
      </c>
      <c r="D9" s="336" t="s">
        <v>184</v>
      </c>
      <c r="E9" s="318">
        <v>5355000</v>
      </c>
      <c r="F9" s="730"/>
    </row>
    <row r="10" spans="1:6" ht="12.95" customHeight="1" x14ac:dyDescent="0.2">
      <c r="A10" s="335" t="s">
        <v>22</v>
      </c>
      <c r="B10" s="337" t="s">
        <v>421</v>
      </c>
      <c r="C10" s="312">
        <v>21367000</v>
      </c>
      <c r="D10" s="336" t="s">
        <v>185</v>
      </c>
      <c r="E10" s="318">
        <v>86384000</v>
      </c>
      <c r="F10" s="730"/>
    </row>
    <row r="11" spans="1:6" ht="12.95" customHeight="1" x14ac:dyDescent="0.2">
      <c r="A11" s="335" t="s">
        <v>23</v>
      </c>
      <c r="B11" s="336" t="s">
        <v>376</v>
      </c>
      <c r="C11" s="313"/>
      <c r="D11" s="336" t="s">
        <v>50</v>
      </c>
      <c r="E11" s="318"/>
      <c r="F11" s="730"/>
    </row>
    <row r="12" spans="1:6" ht="12.95" customHeight="1" x14ac:dyDescent="0.2">
      <c r="A12" s="335" t="s">
        <v>24</v>
      </c>
      <c r="B12" s="336" t="s">
        <v>481</v>
      </c>
      <c r="C12" s="312"/>
      <c r="D12" s="45"/>
      <c r="E12" s="318"/>
      <c r="F12" s="730"/>
    </row>
    <row r="13" spans="1:6" ht="12.95" customHeight="1" x14ac:dyDescent="0.2">
      <c r="A13" s="335" t="s">
        <v>25</v>
      </c>
      <c r="B13" s="45"/>
      <c r="C13" s="312"/>
      <c r="D13" s="45"/>
      <c r="E13" s="318"/>
      <c r="F13" s="730"/>
    </row>
    <row r="14" spans="1:6" ht="12.95" customHeight="1" x14ac:dyDescent="0.2">
      <c r="A14" s="335" t="s">
        <v>26</v>
      </c>
      <c r="B14" s="433"/>
      <c r="C14" s="313"/>
      <c r="D14" s="45"/>
      <c r="E14" s="318"/>
      <c r="F14" s="730"/>
    </row>
    <row r="15" spans="1:6" ht="12.95" customHeight="1" x14ac:dyDescent="0.2">
      <c r="A15" s="335" t="s">
        <v>27</v>
      </c>
      <c r="B15" s="45"/>
      <c r="C15" s="312"/>
      <c r="D15" s="45"/>
      <c r="E15" s="318"/>
      <c r="F15" s="730"/>
    </row>
    <row r="16" spans="1:6" ht="12.95" customHeight="1" x14ac:dyDescent="0.2">
      <c r="A16" s="335" t="s">
        <v>28</v>
      </c>
      <c r="B16" s="45"/>
      <c r="C16" s="312"/>
      <c r="D16" s="45"/>
      <c r="E16" s="318"/>
      <c r="F16" s="730"/>
    </row>
    <row r="17" spans="1:6" ht="12.95" customHeight="1" thickBot="1" x14ac:dyDescent="0.25">
      <c r="A17" s="335" t="s">
        <v>29</v>
      </c>
      <c r="B17" s="56"/>
      <c r="C17" s="314"/>
      <c r="D17" s="45"/>
      <c r="E17" s="319"/>
      <c r="F17" s="730"/>
    </row>
    <row r="18" spans="1:6" ht="15.95" customHeight="1" thickBot="1" x14ac:dyDescent="0.25">
      <c r="A18" s="338" t="s">
        <v>30</v>
      </c>
      <c r="B18" s="129" t="s">
        <v>482</v>
      </c>
      <c r="C18" s="315">
        <f>C6+C7+C9+C10+C11+C13+C14+C15+C16+C17</f>
        <v>693515000</v>
      </c>
      <c r="D18" s="129" t="s">
        <v>381</v>
      </c>
      <c r="E18" s="320">
        <f>SUM(E6:E17)</f>
        <v>693515000</v>
      </c>
      <c r="F18" s="730"/>
    </row>
    <row r="19" spans="1:6" ht="12.95" customHeight="1" x14ac:dyDescent="0.2">
      <c r="A19" s="339" t="s">
        <v>31</v>
      </c>
      <c r="B19" s="340" t="s">
        <v>378</v>
      </c>
      <c r="C19" s="492">
        <f>+C20+C21+C22+C23</f>
        <v>0</v>
      </c>
      <c r="D19" s="341" t="s">
        <v>191</v>
      </c>
      <c r="E19" s="321"/>
      <c r="F19" s="730"/>
    </row>
    <row r="20" spans="1:6" ht="12.95" customHeight="1" x14ac:dyDescent="0.2">
      <c r="A20" s="342" t="s">
        <v>32</v>
      </c>
      <c r="B20" s="341" t="s">
        <v>228</v>
      </c>
      <c r="C20" s="79"/>
      <c r="D20" s="341" t="s">
        <v>380</v>
      </c>
      <c r="E20" s="80"/>
      <c r="F20" s="730"/>
    </row>
    <row r="21" spans="1:6" ht="12.95" customHeight="1" x14ac:dyDescent="0.2">
      <c r="A21" s="342" t="s">
        <v>33</v>
      </c>
      <c r="B21" s="341" t="s">
        <v>229</v>
      </c>
      <c r="C21" s="79"/>
      <c r="D21" s="341" t="s">
        <v>156</v>
      </c>
      <c r="E21" s="80"/>
      <c r="F21" s="730"/>
    </row>
    <row r="22" spans="1:6" ht="12.95" customHeight="1" x14ac:dyDescent="0.2">
      <c r="A22" s="342" t="s">
        <v>34</v>
      </c>
      <c r="B22" s="341" t="s">
        <v>233</v>
      </c>
      <c r="C22" s="79"/>
      <c r="D22" s="341" t="s">
        <v>157</v>
      </c>
      <c r="E22" s="80"/>
      <c r="F22" s="730"/>
    </row>
    <row r="23" spans="1:6" ht="12.95" customHeight="1" x14ac:dyDescent="0.2">
      <c r="A23" s="342" t="s">
        <v>35</v>
      </c>
      <c r="B23" s="349" t="s">
        <v>239</v>
      </c>
      <c r="C23" s="79"/>
      <c r="D23" s="340" t="s">
        <v>235</v>
      </c>
      <c r="E23" s="80"/>
      <c r="F23" s="730"/>
    </row>
    <row r="24" spans="1:6" ht="12.95" customHeight="1" x14ac:dyDescent="0.2">
      <c r="A24" s="342" t="s">
        <v>36</v>
      </c>
      <c r="B24" s="341" t="s">
        <v>379</v>
      </c>
      <c r="C24" s="343">
        <f>+C25+C26</f>
        <v>0</v>
      </c>
      <c r="D24" s="341" t="s">
        <v>192</v>
      </c>
      <c r="E24" s="80"/>
      <c r="F24" s="730"/>
    </row>
    <row r="25" spans="1:6" ht="12.95" customHeight="1" x14ac:dyDescent="0.2">
      <c r="A25" s="339" t="s">
        <v>37</v>
      </c>
      <c r="B25" s="340" t="s">
        <v>377</v>
      </c>
      <c r="C25" s="316"/>
      <c r="D25" s="334" t="s">
        <v>464</v>
      </c>
      <c r="E25" s="321"/>
      <c r="F25" s="730"/>
    </row>
    <row r="26" spans="1:6" ht="12.95" customHeight="1" x14ac:dyDescent="0.2">
      <c r="A26" s="342" t="s">
        <v>38</v>
      </c>
      <c r="B26" s="349" t="s">
        <v>680</v>
      </c>
      <c r="C26" s="79"/>
      <c r="D26" s="336" t="s">
        <v>470</v>
      </c>
      <c r="E26" s="80"/>
      <c r="F26" s="730"/>
    </row>
    <row r="27" spans="1:6" ht="12.95" customHeight="1" x14ac:dyDescent="0.2">
      <c r="A27" s="335" t="s">
        <v>39</v>
      </c>
      <c r="B27" s="341" t="s">
        <v>475</v>
      </c>
      <c r="C27" s="79"/>
      <c r="D27" s="336" t="s">
        <v>471</v>
      </c>
      <c r="E27" s="80"/>
      <c r="F27" s="730"/>
    </row>
    <row r="28" spans="1:6" ht="12.95" customHeight="1" thickBot="1" x14ac:dyDescent="0.25">
      <c r="A28" s="396" t="s">
        <v>40</v>
      </c>
      <c r="B28" s="340" t="s">
        <v>335</v>
      </c>
      <c r="C28" s="316"/>
      <c r="D28" s="435"/>
      <c r="E28" s="321"/>
      <c r="F28" s="730"/>
    </row>
    <row r="29" spans="1:6" ht="15.95" customHeight="1" thickBot="1" x14ac:dyDescent="0.25">
      <c r="A29" s="338" t="s">
        <v>41</v>
      </c>
      <c r="B29" s="129" t="s">
        <v>483</v>
      </c>
      <c r="C29" s="315">
        <f>+C19+C24+C27+C28</f>
        <v>0</v>
      </c>
      <c r="D29" s="129" t="s">
        <v>485</v>
      </c>
      <c r="E29" s="320">
        <f>SUM(E19:E28)</f>
        <v>0</v>
      </c>
      <c r="F29" s="730"/>
    </row>
    <row r="30" spans="1:6" ht="13.5" thickBot="1" x14ac:dyDescent="0.25">
      <c r="A30" s="338" t="s">
        <v>42</v>
      </c>
      <c r="B30" s="344" t="s">
        <v>484</v>
      </c>
      <c r="C30" s="345">
        <f>+C18+C29</f>
        <v>693515000</v>
      </c>
      <c r="D30" s="344" t="s">
        <v>486</v>
      </c>
      <c r="E30" s="345">
        <f>+E18+E29</f>
        <v>693515000</v>
      </c>
      <c r="F30" s="730"/>
    </row>
    <row r="31" spans="1:6" ht="13.5" thickBot="1" x14ac:dyDescent="0.25">
      <c r="A31" s="338" t="s">
        <v>43</v>
      </c>
      <c r="B31" s="344" t="s">
        <v>169</v>
      </c>
      <c r="C31" s="345" t="str">
        <f>IF(C18-E18&lt;0,E18-C18,"-")</f>
        <v>-</v>
      </c>
      <c r="D31" s="344" t="s">
        <v>170</v>
      </c>
      <c r="E31" s="345" t="str">
        <f>IF(C18-E18&gt;0,C18-E18,"-")</f>
        <v>-</v>
      </c>
      <c r="F31" s="730"/>
    </row>
    <row r="32" spans="1:6" ht="13.5" thickBot="1" x14ac:dyDescent="0.25">
      <c r="A32" s="338" t="s">
        <v>44</v>
      </c>
      <c r="B32" s="344" t="s">
        <v>567</v>
      </c>
      <c r="C32" s="345" t="str">
        <f>IF(C30-E30&lt;0,E30-C30,"-")</f>
        <v>-</v>
      </c>
      <c r="D32" s="344" t="s">
        <v>568</v>
      </c>
      <c r="E32" s="345" t="str">
        <f>IF(C30-E30&gt;0,C30-E30,"-")</f>
        <v>-</v>
      </c>
      <c r="F32" s="730"/>
    </row>
    <row r="33" spans="2:4" ht="18.75" x14ac:dyDescent="0.2">
      <c r="B33" s="731"/>
      <c r="C33" s="731"/>
      <c r="D33" s="731"/>
    </row>
  </sheetData>
  <sheetProtection selectLockedCells="1" selectUnlockedCells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zoomScale="120" zoomScaleNormal="120" zoomScaleSheetLayoutView="115" workbookViewId="0">
      <selection activeCell="F1" sqref="F1:F33"/>
    </sheetView>
  </sheetViews>
  <sheetFormatPr defaultRowHeight="12.75" x14ac:dyDescent="0.2"/>
  <cols>
    <col min="1" max="1" width="6.83203125" style="54" customWidth="1"/>
    <col min="2" max="2" width="55.1640625" style="187" customWidth="1"/>
    <col min="3" max="3" width="16.33203125" style="54" customWidth="1"/>
    <col min="4" max="4" width="55.1640625" style="54" customWidth="1"/>
    <col min="5" max="5" width="16.33203125" style="54" customWidth="1"/>
    <col min="6" max="6" width="4.83203125" style="54" customWidth="1"/>
    <col min="7" max="16384" width="9.33203125" style="54"/>
  </cols>
  <sheetData>
    <row r="1" spans="1:6" ht="31.5" x14ac:dyDescent="0.2">
      <c r="B1" s="322" t="s">
        <v>159</v>
      </c>
      <c r="C1" s="323"/>
      <c r="D1" s="323"/>
      <c r="E1" s="323"/>
      <c r="F1" s="730" t="s">
        <v>742</v>
      </c>
    </row>
    <row r="2" spans="1:6" ht="13.5" thickBot="1" x14ac:dyDescent="0.25">
      <c r="E2" s="592" t="str">
        <f>CONCATENATE('KV_1.1.sz.mell.'!C7)</f>
        <v>Forintban!</v>
      </c>
      <c r="F2" s="730"/>
    </row>
    <row r="3" spans="1:6" ht="13.5" thickBot="1" x14ac:dyDescent="0.25">
      <c r="A3" s="732" t="s">
        <v>69</v>
      </c>
      <c r="B3" s="324" t="s">
        <v>56</v>
      </c>
      <c r="C3" s="325"/>
      <c r="D3" s="324" t="s">
        <v>57</v>
      </c>
      <c r="E3" s="326"/>
      <c r="F3" s="730"/>
    </row>
    <row r="4" spans="1:6" s="327" customFormat="1" ht="24.75" thickBot="1" x14ac:dyDescent="0.25">
      <c r="A4" s="733"/>
      <c r="B4" s="188" t="s">
        <v>61</v>
      </c>
      <c r="C4" s="189" t="str">
        <f>+'KV_2.1.sz.mell.'!C4</f>
        <v>2019. évi előirányzat</v>
      </c>
      <c r="D4" s="188" t="s">
        <v>61</v>
      </c>
      <c r="E4" s="51" t="str">
        <f>+'KV_2.1.sz.mell.'!C4</f>
        <v>2019. évi előirányzat</v>
      </c>
      <c r="F4" s="730"/>
    </row>
    <row r="5" spans="1:6" s="327" customFormat="1" ht="13.5" thickBot="1" x14ac:dyDescent="0.25">
      <c r="A5" s="328"/>
      <c r="B5" s="329" t="s">
        <v>493</v>
      </c>
      <c r="C5" s="330" t="s">
        <v>494</v>
      </c>
      <c r="D5" s="329" t="s">
        <v>495</v>
      </c>
      <c r="E5" s="331" t="s">
        <v>497</v>
      </c>
      <c r="F5" s="730"/>
    </row>
    <row r="6" spans="1:6" ht="12.95" customHeight="1" x14ac:dyDescent="0.2">
      <c r="A6" s="333" t="s">
        <v>18</v>
      </c>
      <c r="B6" s="334" t="s">
        <v>382</v>
      </c>
      <c r="C6" s="311">
        <v>637776000</v>
      </c>
      <c r="D6" s="334" t="s">
        <v>230</v>
      </c>
      <c r="E6" s="317">
        <v>750439000</v>
      </c>
      <c r="F6" s="730"/>
    </row>
    <row r="7" spans="1:6" x14ac:dyDescent="0.2">
      <c r="A7" s="335" t="s">
        <v>19</v>
      </c>
      <c r="B7" s="336" t="s">
        <v>383</v>
      </c>
      <c r="C7" s="312">
        <v>618753000</v>
      </c>
      <c r="D7" s="336" t="s">
        <v>388</v>
      </c>
      <c r="E7" s="318"/>
      <c r="F7" s="730"/>
    </row>
    <row r="8" spans="1:6" ht="12.95" customHeight="1" x14ac:dyDescent="0.2">
      <c r="A8" s="335" t="s">
        <v>20</v>
      </c>
      <c r="B8" s="336" t="s">
        <v>10</v>
      </c>
      <c r="C8" s="312">
        <v>25628000</v>
      </c>
      <c r="D8" s="336" t="s">
        <v>187</v>
      </c>
      <c r="E8" s="318">
        <v>193660000</v>
      </c>
      <c r="F8" s="730"/>
    </row>
    <row r="9" spans="1:6" ht="12.95" customHeight="1" x14ac:dyDescent="0.2">
      <c r="A9" s="335" t="s">
        <v>21</v>
      </c>
      <c r="B9" s="336" t="s">
        <v>384</v>
      </c>
      <c r="C9" s="312"/>
      <c r="D9" s="336" t="s">
        <v>389</v>
      </c>
      <c r="E9" s="318"/>
      <c r="F9" s="730"/>
    </row>
    <row r="10" spans="1:6" ht="12.75" customHeight="1" x14ac:dyDescent="0.2">
      <c r="A10" s="335" t="s">
        <v>22</v>
      </c>
      <c r="B10" s="336" t="s">
        <v>385</v>
      </c>
      <c r="C10" s="312"/>
      <c r="D10" s="336" t="s">
        <v>232</v>
      </c>
      <c r="E10" s="318"/>
      <c r="F10" s="730"/>
    </row>
    <row r="11" spans="1:6" ht="12.95" customHeight="1" x14ac:dyDescent="0.2">
      <c r="A11" s="335" t="s">
        <v>23</v>
      </c>
      <c r="B11" s="336" t="s">
        <v>386</v>
      </c>
      <c r="C11" s="313"/>
      <c r="D11" s="436"/>
      <c r="E11" s="318"/>
      <c r="F11" s="730"/>
    </row>
    <row r="12" spans="1:6" ht="12.95" customHeight="1" x14ac:dyDescent="0.2">
      <c r="A12" s="335" t="s">
        <v>24</v>
      </c>
      <c r="B12" s="45"/>
      <c r="C12" s="312"/>
      <c r="D12" s="436"/>
      <c r="E12" s="318"/>
      <c r="F12" s="730"/>
    </row>
    <row r="13" spans="1:6" ht="12.95" customHeight="1" x14ac:dyDescent="0.2">
      <c r="A13" s="335" t="s">
        <v>25</v>
      </c>
      <c r="B13" s="45"/>
      <c r="C13" s="312"/>
      <c r="D13" s="437"/>
      <c r="E13" s="318"/>
      <c r="F13" s="730"/>
    </row>
    <row r="14" spans="1:6" ht="12.95" customHeight="1" x14ac:dyDescent="0.2">
      <c r="A14" s="335" t="s">
        <v>26</v>
      </c>
      <c r="B14" s="434"/>
      <c r="C14" s="313"/>
      <c r="D14" s="436"/>
      <c r="E14" s="318"/>
      <c r="F14" s="730"/>
    </row>
    <row r="15" spans="1:6" x14ac:dyDescent="0.2">
      <c r="A15" s="335" t="s">
        <v>27</v>
      </c>
      <c r="B15" s="45"/>
      <c r="C15" s="313"/>
      <c r="D15" s="436"/>
      <c r="E15" s="318"/>
      <c r="F15" s="730"/>
    </row>
    <row r="16" spans="1:6" ht="12.95" customHeight="1" thickBot="1" x14ac:dyDescent="0.25">
      <c r="A16" s="396" t="s">
        <v>28</v>
      </c>
      <c r="B16" s="435"/>
      <c r="C16" s="398"/>
      <c r="D16" s="397" t="s">
        <v>50</v>
      </c>
      <c r="E16" s="362"/>
      <c r="F16" s="730"/>
    </row>
    <row r="17" spans="1:6" ht="15.95" customHeight="1" thickBot="1" x14ac:dyDescent="0.25">
      <c r="A17" s="338" t="s">
        <v>29</v>
      </c>
      <c r="B17" s="129" t="s">
        <v>396</v>
      </c>
      <c r="C17" s="315">
        <f>+C6+C8+C9+C11+C12+C13+C14+C15+C16</f>
        <v>663404000</v>
      </c>
      <c r="D17" s="129" t="s">
        <v>397</v>
      </c>
      <c r="E17" s="320">
        <f>+E6+E8+E10+E11+E12+E13+E14+E15+E16</f>
        <v>944099000</v>
      </c>
      <c r="F17" s="730"/>
    </row>
    <row r="18" spans="1:6" ht="12.95" customHeight="1" x14ac:dyDescent="0.2">
      <c r="A18" s="333" t="s">
        <v>30</v>
      </c>
      <c r="B18" s="348" t="s">
        <v>247</v>
      </c>
      <c r="C18" s="355">
        <f>SUM(C19:C23)</f>
        <v>280695000</v>
      </c>
      <c r="D18" s="341" t="s">
        <v>191</v>
      </c>
      <c r="E18" s="77"/>
      <c r="F18" s="730"/>
    </row>
    <row r="19" spans="1:6" ht="12.95" customHeight="1" x14ac:dyDescent="0.2">
      <c r="A19" s="335" t="s">
        <v>31</v>
      </c>
      <c r="B19" s="349" t="s">
        <v>236</v>
      </c>
      <c r="C19" s="79">
        <v>280695000</v>
      </c>
      <c r="D19" s="341" t="s">
        <v>194</v>
      </c>
      <c r="E19" s="80"/>
      <c r="F19" s="730"/>
    </row>
    <row r="20" spans="1:6" ht="12.95" customHeight="1" x14ac:dyDescent="0.2">
      <c r="A20" s="333" t="s">
        <v>32</v>
      </c>
      <c r="B20" s="349" t="s">
        <v>237</v>
      </c>
      <c r="C20" s="79"/>
      <c r="D20" s="341" t="s">
        <v>156</v>
      </c>
      <c r="E20" s="80"/>
      <c r="F20" s="730"/>
    </row>
    <row r="21" spans="1:6" ht="12.95" customHeight="1" x14ac:dyDescent="0.2">
      <c r="A21" s="335" t="s">
        <v>33</v>
      </c>
      <c r="B21" s="349" t="s">
        <v>238</v>
      </c>
      <c r="C21" s="79"/>
      <c r="D21" s="341" t="s">
        <v>157</v>
      </c>
      <c r="E21" s="80"/>
      <c r="F21" s="730"/>
    </row>
    <row r="22" spans="1:6" ht="12.95" customHeight="1" x14ac:dyDescent="0.2">
      <c r="A22" s="333" t="s">
        <v>34</v>
      </c>
      <c r="B22" s="349" t="s">
        <v>239</v>
      </c>
      <c r="C22" s="79"/>
      <c r="D22" s="340" t="s">
        <v>235</v>
      </c>
      <c r="E22" s="80"/>
      <c r="F22" s="730"/>
    </row>
    <row r="23" spans="1:6" ht="12.95" customHeight="1" x14ac:dyDescent="0.2">
      <c r="A23" s="335" t="s">
        <v>35</v>
      </c>
      <c r="B23" s="350" t="s">
        <v>240</v>
      </c>
      <c r="C23" s="79"/>
      <c r="D23" s="341" t="s">
        <v>195</v>
      </c>
      <c r="E23" s="80"/>
      <c r="F23" s="730"/>
    </row>
    <row r="24" spans="1:6" ht="12.95" customHeight="1" x14ac:dyDescent="0.2">
      <c r="A24" s="333" t="s">
        <v>36</v>
      </c>
      <c r="B24" s="351" t="s">
        <v>241</v>
      </c>
      <c r="C24" s="343">
        <f>+C25+C26+C27+C28+C29</f>
        <v>0</v>
      </c>
      <c r="D24" s="352" t="s">
        <v>193</v>
      </c>
      <c r="E24" s="80"/>
      <c r="F24" s="730"/>
    </row>
    <row r="25" spans="1:6" ht="12.95" customHeight="1" x14ac:dyDescent="0.2">
      <c r="A25" s="335" t="s">
        <v>37</v>
      </c>
      <c r="B25" s="350" t="s">
        <v>242</v>
      </c>
      <c r="C25" s="79"/>
      <c r="D25" s="352" t="s">
        <v>390</v>
      </c>
      <c r="E25" s="80"/>
      <c r="F25" s="730"/>
    </row>
    <row r="26" spans="1:6" ht="12.95" customHeight="1" x14ac:dyDescent="0.2">
      <c r="A26" s="333" t="s">
        <v>38</v>
      </c>
      <c r="B26" s="350" t="s">
        <v>243</v>
      </c>
      <c r="C26" s="79"/>
      <c r="D26" s="347"/>
      <c r="E26" s="80"/>
      <c r="F26" s="730"/>
    </row>
    <row r="27" spans="1:6" ht="12.95" customHeight="1" x14ac:dyDescent="0.2">
      <c r="A27" s="335" t="s">
        <v>39</v>
      </c>
      <c r="B27" s="349" t="s">
        <v>244</v>
      </c>
      <c r="C27" s="79"/>
      <c r="D27" s="125"/>
      <c r="E27" s="80"/>
      <c r="F27" s="730"/>
    </row>
    <row r="28" spans="1:6" ht="12.95" customHeight="1" x14ac:dyDescent="0.2">
      <c r="A28" s="333" t="s">
        <v>40</v>
      </c>
      <c r="B28" s="353" t="s">
        <v>245</v>
      </c>
      <c r="C28" s="79"/>
      <c r="D28" s="45"/>
      <c r="E28" s="80"/>
      <c r="F28" s="730"/>
    </row>
    <row r="29" spans="1:6" ht="12.95" customHeight="1" thickBot="1" x14ac:dyDescent="0.25">
      <c r="A29" s="335" t="s">
        <v>41</v>
      </c>
      <c r="B29" s="354" t="s">
        <v>246</v>
      </c>
      <c r="C29" s="79"/>
      <c r="D29" s="125"/>
      <c r="E29" s="80"/>
      <c r="F29" s="730"/>
    </row>
    <row r="30" spans="1:6" ht="21.75" customHeight="1" thickBot="1" x14ac:dyDescent="0.25">
      <c r="A30" s="338" t="s">
        <v>42</v>
      </c>
      <c r="B30" s="129" t="s">
        <v>387</v>
      </c>
      <c r="C30" s="315">
        <f>+C18+C24</f>
        <v>280695000</v>
      </c>
      <c r="D30" s="129" t="s">
        <v>391</v>
      </c>
      <c r="E30" s="320">
        <f>SUM(E18:E29)</f>
        <v>0</v>
      </c>
      <c r="F30" s="730"/>
    </row>
    <row r="31" spans="1:6" ht="13.5" thickBot="1" x14ac:dyDescent="0.25">
      <c r="A31" s="338" t="s">
        <v>43</v>
      </c>
      <c r="B31" s="344" t="s">
        <v>392</v>
      </c>
      <c r="C31" s="345">
        <f>+C17+C30</f>
        <v>944099000</v>
      </c>
      <c r="D31" s="344" t="s">
        <v>393</v>
      </c>
      <c r="E31" s="345">
        <f>+E17+E30</f>
        <v>944099000</v>
      </c>
      <c r="F31" s="730"/>
    </row>
    <row r="32" spans="1:6" ht="13.5" thickBot="1" x14ac:dyDescent="0.25">
      <c r="A32" s="338" t="s">
        <v>44</v>
      </c>
      <c r="B32" s="344" t="s">
        <v>169</v>
      </c>
      <c r="C32" s="345">
        <f>IF(C17-E17&lt;0,E17-C17,"-")</f>
        <v>280695000</v>
      </c>
      <c r="D32" s="344" t="s">
        <v>170</v>
      </c>
      <c r="E32" s="345" t="str">
        <f>IF(C17-E17&gt;0,C17-E17,"-")</f>
        <v>-</v>
      </c>
      <c r="F32" s="730"/>
    </row>
    <row r="33" spans="1:6" ht="13.5" thickBot="1" x14ac:dyDescent="0.25">
      <c r="A33" s="338" t="s">
        <v>45</v>
      </c>
      <c r="B33" s="344" t="s">
        <v>567</v>
      </c>
      <c r="C33" s="345" t="str">
        <f>IF(C31-E31&lt;0,E31-C31,"-")</f>
        <v>-</v>
      </c>
      <c r="D33" s="344" t="s">
        <v>568</v>
      </c>
      <c r="E33" s="345" t="str">
        <f>IF(C31-E31&gt;0,C31-E31,"-")</f>
        <v>-</v>
      </c>
      <c r="F33" s="730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73</vt:i4>
      </vt:variant>
      <vt:variant>
        <vt:lpstr>Névvel ellátott tartományok</vt:lpstr>
      </vt:variant>
      <vt:variant>
        <vt:i4>54</vt:i4>
      </vt:variant>
    </vt:vector>
  </HeadingPairs>
  <TitlesOfParts>
    <vt:vector size="127" baseType="lpstr">
      <vt:lpstr>TARTALOMJEGYZÉK</vt:lpstr>
      <vt:lpstr>ALAPADATOK</vt:lpstr>
      <vt:lpstr>KV_ÖSSZEFÜGGÉSEK</vt:lpstr>
      <vt:lpstr>KV_1.1.sz.mell.</vt:lpstr>
      <vt:lpstr>KV_1.2.sz.mell.</vt:lpstr>
      <vt:lpstr>KV_1.3.sz.mell.</vt:lpstr>
      <vt:lpstr>KV_1.4.sz.mell.</vt:lpstr>
      <vt:lpstr>KV_2.1.sz.mell.</vt:lpstr>
      <vt:lpstr>KV_2.2.sz.mell.</vt:lpstr>
      <vt:lpstr>KV_ELLENŐRZÉS</vt:lpstr>
      <vt:lpstr>KV_3.sz.mell.</vt:lpstr>
      <vt:lpstr>KV_4.sz.mell.</vt:lpstr>
      <vt:lpstr>KV_5.sz.mell.</vt:lpstr>
      <vt:lpstr>KV_6.sz.mell.</vt:lpstr>
      <vt:lpstr>KV_7.sz.mell.</vt:lpstr>
      <vt:lpstr>KV_8.sz.mell.</vt:lpstr>
      <vt:lpstr>KV_9.1.sz.mell</vt:lpstr>
      <vt:lpstr>KV_9.1.1.sz.mell</vt:lpstr>
      <vt:lpstr>KV_9.1.2.sz.mell.</vt:lpstr>
      <vt:lpstr>KV_9.1.3.sz.mell</vt:lpstr>
      <vt:lpstr>KV_9.2.sz.mell</vt:lpstr>
      <vt:lpstr>KV_9.2.1.sz.mell</vt:lpstr>
      <vt:lpstr>KV_9.2.2.sz.mell</vt:lpstr>
      <vt:lpstr>KV_9.2.3.sz.mell</vt:lpstr>
      <vt:lpstr>KV_9.3.sz.mell</vt:lpstr>
      <vt:lpstr>KV_9.3.1.sz.mell</vt:lpstr>
      <vt:lpstr>KV_9.3.2.sz.mell</vt:lpstr>
      <vt:lpstr>KV_9.3.3.sz.mell</vt:lpstr>
      <vt:lpstr>KV_9.4.sz.mell</vt:lpstr>
      <vt:lpstr>KV_9.4.1.sz.mell</vt:lpstr>
      <vt:lpstr>KV_9.4.2.sz.mell</vt:lpstr>
      <vt:lpstr>KV_9.4.3.sz.mell</vt:lpstr>
      <vt:lpstr>KV_9.5.sz.mell</vt:lpstr>
      <vt:lpstr>KV_9.5.1.sz.mell</vt:lpstr>
      <vt:lpstr>KV_9.5.2.sz.mell</vt:lpstr>
      <vt:lpstr>KV_9.5.3.sz.mell</vt:lpstr>
      <vt:lpstr>KV_9.6.sz.mell</vt:lpstr>
      <vt:lpstr>KV_9.6.1.sz.mell</vt:lpstr>
      <vt:lpstr>KV_9.6.2.sz.mell</vt:lpstr>
      <vt:lpstr>KV_9.6.3.sz.mell</vt:lpstr>
      <vt:lpstr>KV_9.7.sz.mell</vt:lpstr>
      <vt:lpstr>KV_9.7.1.sz.mell</vt:lpstr>
      <vt:lpstr>KV_9.7.2.sz.mell</vt:lpstr>
      <vt:lpstr>KV_9.7.3.sz.mell</vt:lpstr>
      <vt:lpstr>KV_9.8.sz.mell</vt:lpstr>
      <vt:lpstr>KV_9.8.1.sz.mell</vt:lpstr>
      <vt:lpstr>KV_9.8.2.sz.mell</vt:lpstr>
      <vt:lpstr>KV_9.8.3.sz.mell</vt:lpstr>
      <vt:lpstr>KV_9.9.sz.mell</vt:lpstr>
      <vt:lpstr>KV_9.9.1.sz.mell</vt:lpstr>
      <vt:lpstr>KV_9.9.2.sz.mell</vt:lpstr>
      <vt:lpstr>KV_9.9.3.sz.mell</vt:lpstr>
      <vt:lpstr>KV_9.10.sz.mell</vt:lpstr>
      <vt:lpstr>KV_9.10.1.sz.mell</vt:lpstr>
      <vt:lpstr>KV_9.10.2.sz.mell</vt:lpstr>
      <vt:lpstr>KV_9.10.3.sz.mell</vt:lpstr>
      <vt:lpstr>KV_9.11.sz.mell</vt:lpstr>
      <vt:lpstr>KV_9.11.1.sz.mell</vt:lpstr>
      <vt:lpstr>KV_9.11.2.sz.mell</vt:lpstr>
      <vt:lpstr>KV_9.11.3.sz.mell</vt:lpstr>
      <vt:lpstr>KV_9.12.sz.mell</vt:lpstr>
      <vt:lpstr>KV_9.12.1.sz.mell</vt:lpstr>
      <vt:lpstr>KV_9.12.2.sz.mell</vt:lpstr>
      <vt:lpstr>KV_9.12.3.sz.mell</vt:lpstr>
      <vt:lpstr>KV_10.sz.mell</vt:lpstr>
      <vt:lpstr>KV_1.sz.tájékoztató_t.</vt:lpstr>
      <vt:lpstr>KV_2.sz.tájékoztató_t.</vt:lpstr>
      <vt:lpstr>KV_3.sz.tájékoztató_t.</vt:lpstr>
      <vt:lpstr>KV_4.sz.tájékoztató_t.</vt:lpstr>
      <vt:lpstr>KV_5.sz.tájékoztató_t</vt:lpstr>
      <vt:lpstr>KV_6.sz.tájékoztató_t.</vt:lpstr>
      <vt:lpstr>KV_7.sz.tájékoztató_t.</vt:lpstr>
      <vt:lpstr>Munka1</vt:lpstr>
      <vt:lpstr>KV_9.1.1.sz.mell!Nyomtatási_cím</vt:lpstr>
      <vt:lpstr>KV_9.1.2.sz.mell.!Nyomtatási_cím</vt:lpstr>
      <vt:lpstr>KV_9.1.3.sz.mell!Nyomtatási_cím</vt:lpstr>
      <vt:lpstr>KV_9.1.sz.mell!Nyomtatási_cím</vt:lpstr>
      <vt:lpstr>KV_9.10.1.sz.mell!Nyomtatási_cím</vt:lpstr>
      <vt:lpstr>KV_9.10.2.sz.mell!Nyomtatási_cím</vt:lpstr>
      <vt:lpstr>KV_9.10.3.sz.mell!Nyomtatási_cím</vt:lpstr>
      <vt:lpstr>KV_9.10.sz.mell!Nyomtatási_cím</vt:lpstr>
      <vt:lpstr>KV_9.11.1.sz.mell!Nyomtatási_cím</vt:lpstr>
      <vt:lpstr>KV_9.11.2.sz.mell!Nyomtatási_cím</vt:lpstr>
      <vt:lpstr>KV_9.11.3.sz.mell!Nyomtatási_cím</vt:lpstr>
      <vt:lpstr>KV_9.11.sz.mell!Nyomtatási_cím</vt:lpstr>
      <vt:lpstr>KV_9.12.1.sz.mell!Nyomtatási_cím</vt:lpstr>
      <vt:lpstr>KV_9.12.2.sz.mell!Nyomtatási_cím</vt:lpstr>
      <vt:lpstr>KV_9.12.3.sz.mell!Nyomtatási_cím</vt:lpstr>
      <vt:lpstr>KV_9.12.sz.mell!Nyomtatási_cím</vt:lpstr>
      <vt:lpstr>KV_9.2.1.sz.mell!Nyomtatási_cím</vt:lpstr>
      <vt:lpstr>KV_9.2.2.sz.mell!Nyomtatási_cím</vt:lpstr>
      <vt:lpstr>KV_9.2.3.sz.mell!Nyomtatási_cím</vt:lpstr>
      <vt:lpstr>KV_9.2.sz.mell!Nyomtatási_cím</vt:lpstr>
      <vt:lpstr>KV_9.3.1.sz.mell!Nyomtatási_cím</vt:lpstr>
      <vt:lpstr>KV_9.3.2.sz.mell!Nyomtatási_cím</vt:lpstr>
      <vt:lpstr>KV_9.3.3.sz.mell!Nyomtatási_cím</vt:lpstr>
      <vt:lpstr>KV_9.3.sz.mell!Nyomtatási_cím</vt:lpstr>
      <vt:lpstr>KV_9.4.1.sz.mell!Nyomtatási_cím</vt:lpstr>
      <vt:lpstr>KV_9.4.2.sz.mell!Nyomtatási_cím</vt:lpstr>
      <vt:lpstr>KV_9.4.3.sz.mell!Nyomtatási_cím</vt:lpstr>
      <vt:lpstr>KV_9.4.sz.mell!Nyomtatási_cím</vt:lpstr>
      <vt:lpstr>KV_9.5.1.sz.mell!Nyomtatási_cím</vt:lpstr>
      <vt:lpstr>KV_9.5.2.sz.mell!Nyomtatási_cím</vt:lpstr>
      <vt:lpstr>KV_9.5.3.sz.mell!Nyomtatási_cím</vt:lpstr>
      <vt:lpstr>KV_9.5.sz.mell!Nyomtatási_cím</vt:lpstr>
      <vt:lpstr>KV_9.6.1.sz.mell!Nyomtatási_cím</vt:lpstr>
      <vt:lpstr>KV_9.6.2.sz.mell!Nyomtatási_cím</vt:lpstr>
      <vt:lpstr>KV_9.6.3.sz.mell!Nyomtatási_cím</vt:lpstr>
      <vt:lpstr>KV_9.6.sz.mell!Nyomtatási_cím</vt:lpstr>
      <vt:lpstr>KV_9.7.1.sz.mell!Nyomtatási_cím</vt:lpstr>
      <vt:lpstr>KV_9.7.2.sz.mell!Nyomtatási_cím</vt:lpstr>
      <vt:lpstr>KV_9.7.3.sz.mell!Nyomtatási_cím</vt:lpstr>
      <vt:lpstr>KV_9.7.sz.mell!Nyomtatási_cím</vt:lpstr>
      <vt:lpstr>KV_9.8.1.sz.mell!Nyomtatási_cím</vt:lpstr>
      <vt:lpstr>KV_9.8.2.sz.mell!Nyomtatási_cím</vt:lpstr>
      <vt:lpstr>KV_9.8.3.sz.mell!Nyomtatási_cím</vt:lpstr>
      <vt:lpstr>KV_9.8.sz.mell!Nyomtatási_cím</vt:lpstr>
      <vt:lpstr>KV_9.9.1.sz.mell!Nyomtatási_cím</vt:lpstr>
      <vt:lpstr>KV_9.9.2.sz.mell!Nyomtatási_cím</vt:lpstr>
      <vt:lpstr>KV_9.9.3.sz.mell!Nyomtatási_cím</vt:lpstr>
      <vt:lpstr>KV_9.9.sz.mell!Nyomtatási_cím</vt:lpstr>
      <vt:lpstr>KV_1.1.sz.mell.!Nyomtatási_terület</vt:lpstr>
      <vt:lpstr>KV_1.2.sz.mell.!Nyomtatási_terület</vt:lpstr>
      <vt:lpstr>KV_1.3.sz.mell.!Nyomtatási_terület</vt:lpstr>
      <vt:lpstr>KV_1.4.sz.mell.!Nyomtatási_terület</vt:lpstr>
      <vt:lpstr>KV_1.sz.tájékoztató_t.!Nyomtatási_terület</vt:lpstr>
      <vt:lpstr>KV_7.sz.tájékoztató_t.!Nyomtatási_terület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Kocsisné Helmeczi Bernadett</cp:lastModifiedBy>
  <cp:lastPrinted>2019-02-07T13:37:06Z</cp:lastPrinted>
  <dcterms:created xsi:type="dcterms:W3CDTF">1999-10-30T10:30:45Z</dcterms:created>
  <dcterms:modified xsi:type="dcterms:W3CDTF">2019-02-18T09:39:46Z</dcterms:modified>
</cp:coreProperties>
</file>