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3" activeTab="6"/>
  </bookViews>
  <sheets>
    <sheet name="Össz.ÖNK" sheetId="1" r:id="rId1"/>
    <sheet name="Össz.Önk. KÖT." sheetId="2" r:id="rId2"/>
    <sheet name="Össz. Önk. ÖNV." sheetId="3" r:id="rId3"/>
    <sheet name="Felújítások" sheetId="4" r:id="rId4"/>
    <sheet name="ÖNKORM." sheetId="5" r:id="rId5"/>
    <sheet name="ÖNK-Kötelező" sheetId="6" r:id="rId6"/>
    <sheet name="ÖNK-Önként v." sheetId="7" r:id="rId7"/>
  </sheets>
  <definedNames>
    <definedName name="_xlfn.IFERROR" hidden="1">#NAME?</definedName>
    <definedName name="_xlnm.Print_Titles" localSheetId="5">'ÖNK-Kötelező'!$1:$6</definedName>
    <definedName name="_xlnm.Print_Titles" localSheetId="4">'ÖNKORM.'!$1:$6</definedName>
    <definedName name="_xlnm.Print_Titles" localSheetId="6">'ÖNK-Önként v.'!$1:$6</definedName>
    <definedName name="_xlnm.Print_Area" localSheetId="2">'Össz. Önk. ÖNV.'!$A$1:$C$164</definedName>
    <definedName name="_xlnm.Print_Area" localSheetId="0">'Össz.ÖNK'!$A$1:$C$164</definedName>
    <definedName name="_xlnm.Print_Area" localSheetId="1">'Össz.Önk. KÖT.'!$A$1:$C$164</definedName>
  </definedNames>
  <calcPr fullCalcOnLoad="1"/>
</workbook>
</file>

<file path=xl/sharedStrings.xml><?xml version="1.0" encoding="utf-8"?>
<sst xmlns="http://schemas.openxmlformats.org/spreadsheetml/2006/main" count="1850" uniqueCount="347">
  <si>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</si>
  <si>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</si>
  <si>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</si>
  <si>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</si>
  <si>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</si>
  <si>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</si>
  <si>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</si>
  <si>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</si>
  <si>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</si>
  <si>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</si>
  <si>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</si>
  <si>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</si>
  <si>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</si>
  <si>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</si>
  <si>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 I A D Á S O K</t>
  </si>
  <si>
    <t>Kiadási jogcímek</t>
  </si>
  <si>
    <t>Személyi  juttatások</t>
  </si>
  <si>
    <t>Tartalékok</t>
  </si>
  <si>
    <t>01</t>
  </si>
  <si>
    <t>Előirányzat</t>
  </si>
  <si>
    <t>Bevételek</t>
  </si>
  <si>
    <t>Kiadások</t>
  </si>
  <si>
    <t>02</t>
  </si>
  <si>
    <t>03</t>
  </si>
  <si>
    <t>Megnevezés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</si>
  <si>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</si>
  <si>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</si>
  <si>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</si>
  <si>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</si>
  <si>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</si>
  <si>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</si>
  <si>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</si>
  <si>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</si>
  <si>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</si>
  <si>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</si>
  <si>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</si>
  <si>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</si>
  <si>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</si>
  <si>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</si>
  <si>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</si>
  <si>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</si>
  <si>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</si>
  <si>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</si>
  <si>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</si>
  <si>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</si>
  <si>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</si>
  <si>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</si>
  <si>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</si>
  <si>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</si>
  <si>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</si>
  <si>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</si>
  <si>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</si>
  <si>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</si>
  <si>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</si>
  <si>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</si>
  <si>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</si>
  <si>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</si>
  <si>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</si>
  <si>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</si>
  <si>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</si>
  <si>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</si>
  <si>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</si>
  <si>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</si>
  <si>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</si>
  <si>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</si>
  <si>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</si>
  <si>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</si>
  <si>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</si>
  <si>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</si>
  <si>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</si>
  <si>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</si>
  <si>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</si>
  <si>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</si>
  <si>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</si>
  <si>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</si>
  <si>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</si>
  <si>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</si>
  <si>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</si>
  <si>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</si>
  <si>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</si>
  <si>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</si>
  <si>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</si>
  <si>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</si>
  <si>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</si>
  <si>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</si>
  <si>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</si>
  <si>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</si>
  <si>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</si>
  <si>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Közfoglalkoztatottak létszáma (fő)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</si>
  <si>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</si>
  <si>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</si>
  <si>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</si>
  <si>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</si>
  <si>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</si>
  <si>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</si>
  <si>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</si>
  <si>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</si>
  <si>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</si>
  <si>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</si>
  <si>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</si>
  <si>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</si>
  <si>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</si>
  <si>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</si>
  <si>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</si>
  <si>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</si>
  <si>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</si>
  <si>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</si>
  <si>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</si>
  <si>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</si>
  <si>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</si>
  <si>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</si>
  <si>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</si>
  <si>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</si>
  <si>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</si>
  <si>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</si>
  <si>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</si>
  <si>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</si>
  <si>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</si>
  <si>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</si>
  <si>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</si>
  <si>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</si>
  <si>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</si>
  <si>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</si>
  <si>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</si>
  <si>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</si>
  <si>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</si>
  <si>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</si>
  <si>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</si>
  <si>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</si>
  <si>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</si>
  <si>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</si>
  <si>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</si>
  <si>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</si>
  <si>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</si>
  <si>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</si>
  <si>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</si>
  <si>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</si>
  <si>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</si>
  <si>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</si>
  <si>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</si>
  <si>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</si>
  <si>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</si>
  <si>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</si>
  <si>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</si>
  <si>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</si>
  <si>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</si>
  <si>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</si>
  <si>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</si>
  <si>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</si>
  <si>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</si>
  <si>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</si>
  <si>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</si>
  <si>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</si>
  <si>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</si>
  <si>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</si>
  <si>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</si>
  <si>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</si>
  <si>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</si>
  <si>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</si>
  <si>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</si>
  <si>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</si>
  <si>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</si>
  <si>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</si>
  <si>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</si>
  <si>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</si>
  <si>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</si>
  <si>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</si>
  <si>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</si>
  <si>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</si>
  <si>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</si>
  <si>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</si>
  <si>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</si>
  <si>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</si>
  <si>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</si>
  <si>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</si>
  <si>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</si>
  <si>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</si>
  <si>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</si>
  <si>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</si>
  <si>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</si>
  <si>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</si>
  <si>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</si>
  <si>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</si>
  <si>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</si>
  <si>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</si>
  <si>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</si>
  <si>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</si>
  <si>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</si>
  <si>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</si>
  <si>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</si>
  <si>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</si>
  <si>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</si>
  <si>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</si>
  <si>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</si>
  <si>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</si>
  <si>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</si>
  <si>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</si>
  <si>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</si>
  <si>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</si>
  <si>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</si>
  <si>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</si>
  <si>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</si>
  <si>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</si>
  <si>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</si>
  <si>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</si>
  <si>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</si>
  <si>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</si>
  <si>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</si>
  <si>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</si>
  <si>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</si>
  <si>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Pénzügyi lízing kiadásai</t>
  </si>
  <si>
    <t xml:space="preserve"> 10.</t>
  </si>
  <si>
    <t>Összes bevétel, kiadás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</si>
  <si>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</si>
  <si>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</si>
  <si>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</si>
  <si>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</si>
  <si>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</si>
  <si>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</si>
  <si>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</si>
  <si>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</si>
  <si>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</si>
  <si>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</si>
  <si>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</si>
  <si>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</si>
  <si>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</si>
  <si>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</si>
  <si>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</si>
  <si>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</si>
  <si>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</si>
  <si>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</si>
  <si>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</si>
  <si>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</si>
  <si>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</si>
  <si>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</si>
  <si>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</si>
  <si>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</si>
  <si>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</si>
  <si>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</si>
  <si>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</si>
  <si>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</si>
  <si>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</si>
  <si>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</si>
  <si>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</si>
  <si>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</si>
  <si>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</si>
  <si>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</si>
  <si>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</si>
  <si>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</si>
  <si>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</si>
  <si>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</si>
  <si>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</si>
  <si>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</si>
  <si>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</si>
  <si>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</si>
  <si>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</si>
  <si>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</si>
  <si>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</si>
  <si>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</si>
  <si>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</si>
  <si>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</si>
  <si>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</si>
  <si>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</si>
  <si>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</si>
  <si>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</si>
  <si>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</si>
  <si>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</si>
  <si>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</si>
  <si>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</si>
  <si>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</si>
  <si>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</si>
  <si>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</si>
  <si>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</si>
  <si>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</si>
  <si>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</si>
  <si>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</si>
  <si>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</si>
  <si>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</si>
  <si>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</si>
  <si>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</si>
  <si>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</si>
  <si>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</si>
  <si>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</si>
  <si>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</si>
  <si>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</si>
  <si>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</si>
  <si>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</si>
  <si>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</si>
  <si>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</si>
  <si>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</si>
  <si>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</si>
  <si>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</si>
  <si>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</si>
  <si>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</si>
  <si>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</si>
  <si>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</si>
  <si>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</si>
  <si>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</si>
  <si>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</si>
  <si>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</si>
  <si>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</si>
  <si>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</si>
  <si>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</si>
  <si>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</si>
  <si>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</si>
  <si>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</si>
  <si>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</si>
  <si>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</si>
  <si>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</si>
  <si>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</si>
  <si>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</si>
  <si>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</si>
  <si>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</si>
  <si>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</si>
  <si>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</si>
  <si>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</si>
  <si>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</si>
  <si>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</si>
  <si>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Kommunális adó</t>
  </si>
  <si>
    <t>védőnő+közfogi</t>
  </si>
  <si>
    <t>önerő, Dobos Józsefné</t>
  </si>
  <si>
    <t>karbantartók, pályázatos+</t>
  </si>
  <si>
    <t>2017-2020</t>
  </si>
  <si>
    <t>2018-2020</t>
  </si>
  <si>
    <t>Vis maior támogatás 2018. felhasználása</t>
  </si>
  <si>
    <t>Vis maior támogatás 2018. önerő</t>
  </si>
  <si>
    <t>2019-2020</t>
  </si>
  <si>
    <t>2020</t>
  </si>
  <si>
    <t>Belterületi utak és járdák felújítása</t>
  </si>
  <si>
    <t>Egyéb bírság</t>
  </si>
  <si>
    <t>Késedelmi pótlék</t>
  </si>
  <si>
    <t>Ft-ban</t>
  </si>
  <si>
    <t>Magyar Falu Program - önkormányzati tulajdonú utak felújítása</t>
  </si>
  <si>
    <t>Önkormányzati közintézmények, épületek, közterületek felújítása</t>
  </si>
  <si>
    <t>"Karácsond Község közintézményeinek energetikai korszerűsítése" pályázat</t>
  </si>
  <si>
    <t>"Szociális alapellátások fejlesztése Karácsondon" pályázat</t>
  </si>
  <si>
    <t>"Karácsondi Gesztenyéskerti Napköziotthonos Óvoda fejlesztése és mini bölcsőde kialakítása" pályázat</t>
  </si>
  <si>
    <t>Felhasználás 2019. XII. 31-ig</t>
  </si>
  <si>
    <t>2020. évi előirányzat</t>
  </si>
  <si>
    <t>2020. utáni szükséglet</t>
  </si>
  <si>
    <t>1.2. melléklet a 13/2020. (VII.30.) önkormányati rendelethez</t>
  </si>
  <si>
    <t>1.1. melléklet a 13/2020. (VII.30.) önkormányati rendelethez</t>
  </si>
  <si>
    <t>1.3. melléklet a 13/2020. (VII.30.) önkormányati rendelethez</t>
  </si>
  <si>
    <t>3. melléklet  13/2020. (VII.30.) önkormányzati rendelethez</t>
  </si>
  <si>
    <t>2.1.2. melléklet a 13/2020. (VII.30.) önkormányati rendelethez</t>
  </si>
  <si>
    <t>2.1.1 melléklet a 13/2020. (VII.30.) önkormányati rendelethez</t>
  </si>
  <si>
    <t>2.1. melléklet a 13./2020. (VII.30.) önkormányati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</si>
</sst>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5" fillId="0" borderId="10" xfId="60" applyFont="1" applyFill="1" applyBorder="1" applyAlignment="1" applyProtection="1">
      <alignment horizontal="left" vertical="center" wrapText="1" indent="1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0" fontId="15" fillId="0" borderId="12" xfId="60" applyFont="1" applyFill="1" applyBorder="1" applyAlignment="1" applyProtection="1">
      <alignment horizontal="left" vertical="center" wrapText="1" indent="1"/>
      <protection/>
    </xf>
    <xf numFmtId="0" fontId="15" fillId="0" borderId="13" xfId="60" applyFont="1" applyFill="1" applyBorder="1" applyAlignment="1" applyProtection="1">
      <alignment horizontal="left" vertical="center" wrapText="1" indent="1"/>
      <protection/>
    </xf>
    <xf numFmtId="0" fontId="15" fillId="0" borderId="14" xfId="60" applyFont="1" applyFill="1" applyBorder="1" applyAlignment="1" applyProtection="1">
      <alignment horizontal="left" vertical="center" wrapText="1" indent="1"/>
      <protection/>
    </xf>
    <xf numFmtId="0" fontId="15" fillId="0" borderId="15" xfId="60" applyFont="1" applyFill="1" applyBorder="1" applyAlignment="1" applyProtection="1">
      <alignment horizontal="left" vertical="center" wrapText="1" indent="1"/>
      <protection/>
    </xf>
    <xf numFmtId="49" fontId="15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0" fontId="13" fillId="0" borderId="24" xfId="60" applyFont="1" applyFill="1" applyBorder="1" applyAlignment="1" applyProtection="1">
      <alignment horizontal="left" vertical="center" wrapText="1" indent="1"/>
      <protection/>
    </xf>
    <xf numFmtId="0" fontId="13" fillId="0" borderId="23" xfId="60" applyFont="1" applyFill="1" applyBorder="1" applyAlignment="1" applyProtection="1">
      <alignment vertical="center" wrapText="1"/>
      <protection/>
    </xf>
    <xf numFmtId="0" fontId="13" fillId="0" borderId="25" xfId="60" applyFont="1" applyFill="1" applyBorder="1" applyAlignment="1" applyProtection="1">
      <alignment vertical="center" wrapText="1"/>
      <protection/>
    </xf>
    <xf numFmtId="0" fontId="13" fillId="0" borderId="22" xfId="6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11" xfId="60" applyFont="1" applyFill="1" applyBorder="1" applyAlignment="1" applyProtection="1">
      <alignment horizontal="left" indent="6"/>
      <protection/>
    </xf>
    <xf numFmtId="0" fontId="15" fillId="0" borderId="11" xfId="60" applyFont="1" applyFill="1" applyBorder="1" applyAlignment="1" applyProtection="1">
      <alignment horizontal="left" vertical="center" wrapText="1" indent="6"/>
      <protection/>
    </xf>
    <xf numFmtId="0" fontId="15" fillId="0" borderId="15" xfId="60" applyFont="1" applyFill="1" applyBorder="1" applyAlignment="1" applyProtection="1">
      <alignment horizontal="left" vertical="center" wrapText="1" indent="6"/>
      <protection/>
    </xf>
    <xf numFmtId="0" fontId="15" fillId="0" borderId="27" xfId="60" applyFont="1" applyFill="1" applyBorder="1" applyAlignment="1" applyProtection="1">
      <alignment horizontal="left" vertical="center" wrapText="1" indent="6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5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35" xfId="0" applyFont="1" applyBorder="1" applyAlignment="1" applyProtection="1">
      <alignment horizontal="left" vertical="center" wrapText="1" indent="1"/>
      <protection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6" xfId="0" applyNumberFormat="1" applyFont="1" applyBorder="1" applyAlignment="1" applyProtection="1">
      <alignment horizontal="right" vertical="center" wrapText="1" indent="1"/>
      <protection/>
    </xf>
    <xf numFmtId="166" fontId="7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43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15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5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43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7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49" fontId="15" fillId="0" borderId="18" xfId="60" applyNumberFormat="1" applyFont="1" applyFill="1" applyBorder="1" applyAlignment="1" applyProtection="1">
      <alignment horizontal="center" vertical="center" wrapText="1"/>
      <protection/>
    </xf>
    <xf numFmtId="49" fontId="15" fillId="0" borderId="17" xfId="60" applyNumberFormat="1" applyFont="1" applyFill="1" applyBorder="1" applyAlignment="1" applyProtection="1">
      <alignment horizontal="center" vertical="center" wrapText="1"/>
      <protection/>
    </xf>
    <xf numFmtId="49" fontId="15" fillId="0" borderId="19" xfId="6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35" xfId="0" applyFont="1" applyBorder="1" applyAlignment="1" applyProtection="1">
      <alignment horizontal="center" wrapText="1"/>
      <protection/>
    </xf>
    <xf numFmtId="49" fontId="15" fillId="0" borderId="20" xfId="60" applyNumberFormat="1" applyFont="1" applyFill="1" applyBorder="1" applyAlignment="1" applyProtection="1">
      <alignment horizontal="center" vertical="center" wrapText="1"/>
      <protection/>
    </xf>
    <xf numFmtId="49" fontId="15" fillId="0" borderId="16" xfId="60" applyNumberFormat="1" applyFont="1" applyFill="1" applyBorder="1" applyAlignment="1" applyProtection="1">
      <alignment horizontal="center" vertical="center" wrapText="1"/>
      <protection/>
    </xf>
    <xf numFmtId="49" fontId="15" fillId="0" borderId="21" xfId="6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166" fontId="15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35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vertical="center" wrapText="1"/>
      <protection/>
    </xf>
    <xf numFmtId="166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60" applyFont="1" applyFill="1" applyBorder="1" applyAlignment="1" applyProtection="1">
      <alignment horizontal="left" vertical="center" wrapText="1" indent="7"/>
      <protection/>
    </xf>
    <xf numFmtId="166" fontId="19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60" applyFont="1" applyFill="1" applyBorder="1" applyAlignment="1" applyProtection="1">
      <alignment horizontal="left" vertical="center" wrapText="1"/>
      <protection/>
    </xf>
    <xf numFmtId="49" fontId="13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/>
      <protection/>
    </xf>
    <xf numFmtId="166" fontId="15" fillId="0" borderId="4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5" fillId="0" borderId="4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49" fontId="15" fillId="0" borderId="19" xfId="6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49" fontId="15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vertical="center" wrapText="1" indent="1"/>
      <protection/>
    </xf>
    <xf numFmtId="166" fontId="15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166" fontId="15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43" xfId="0" applyFont="1" applyBorder="1" applyAlignment="1" applyProtection="1">
      <alignment horizontal="left" vertical="center" wrapText="1" indent="1"/>
      <protection/>
    </xf>
    <xf numFmtId="0" fontId="15" fillId="0" borderId="0" xfId="60" applyFont="1" applyFill="1" applyProtection="1">
      <alignment/>
      <protection/>
    </xf>
    <xf numFmtId="0" fontId="14" fillId="0" borderId="46" xfId="0" applyFont="1" applyFill="1" applyBorder="1" applyAlignment="1" applyProtection="1">
      <alignment horizontal="right" vertical="center"/>
      <protection locked="0"/>
    </xf>
    <xf numFmtId="0" fontId="14" fillId="0" borderId="46" xfId="0" applyFont="1" applyFill="1" applyBorder="1" applyAlignment="1" applyProtection="1">
      <alignment horizontal="right"/>
      <protection/>
    </xf>
    <xf numFmtId="0" fontId="14" fillId="0" borderId="46" xfId="0" applyFont="1" applyFill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2" fillId="0" borderId="0" xfId="0" applyNumberFormat="1" applyFont="1" applyFill="1" applyAlignment="1" applyProtection="1">
      <alignment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 quotePrefix="1">
      <alignment horizontal="right" vertical="center" indent="1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166" fontId="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61" fillId="0" borderId="0" xfId="0" applyNumberFormat="1" applyFont="1" applyFill="1" applyAlignment="1" applyProtection="1">
      <alignment horizontal="righ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5" fillId="0" borderId="0" xfId="60" applyFont="1" applyFill="1" applyProtection="1">
      <alignment/>
      <protection locked="0"/>
    </xf>
    <xf numFmtId="166" fontId="62" fillId="0" borderId="0" xfId="60" applyNumberFormat="1" applyFont="1" applyFill="1" applyAlignment="1" applyProtection="1">
      <alignment horizontal="right" vertical="center" indent="1"/>
      <protection/>
    </xf>
    <xf numFmtId="166" fontId="61" fillId="0" borderId="0" xfId="0" applyNumberFormat="1" applyFont="1" applyFill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>
      <alignment horizontal="left" indent="1"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7" fillId="0" borderId="22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Alignment="1">
      <alignment horizontal="center" vertical="center" wrapText="1"/>
    </xf>
    <xf numFmtId="166" fontId="13" fillId="0" borderId="35" xfId="0" applyNumberFormat="1" applyFont="1" applyBorder="1" applyAlignment="1">
      <alignment horizontal="center" vertical="center" wrapText="1"/>
    </xf>
    <xf numFmtId="166" fontId="13" fillId="0" borderId="43" xfId="0" applyNumberFormat="1" applyFont="1" applyBorder="1" applyAlignment="1">
      <alignment horizontal="center" vertical="center" wrapText="1"/>
    </xf>
    <xf numFmtId="166" fontId="13" fillId="0" borderId="44" xfId="0" applyNumberFormat="1" applyFont="1" applyBorder="1" applyAlignment="1">
      <alignment horizontal="center" vertical="center" wrapText="1"/>
    </xf>
    <xf numFmtId="166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1" xfId="0" applyNumberFormat="1" applyFont="1" applyBorder="1" applyAlignment="1" applyProtection="1">
      <alignment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Border="1" applyAlignment="1">
      <alignment vertical="center" wrapText="1"/>
    </xf>
    <xf numFmtId="166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5" xfId="0" applyNumberFormat="1" applyFont="1" applyBorder="1" applyAlignment="1" applyProtection="1">
      <alignment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166" fontId="12" fillId="0" borderId="40" xfId="0" applyNumberFormat="1" applyFont="1" applyBorder="1" applyAlignment="1">
      <alignment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166" fontId="7" fillId="33" borderId="23" xfId="0" applyNumberFormat="1" applyFont="1" applyFill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7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4" fillId="0" borderId="46" xfId="60" applyNumberFormat="1" applyFont="1" applyFill="1" applyBorder="1" applyAlignment="1" applyProtection="1">
      <alignment horizontal="left" vertical="center"/>
      <protection locked="0"/>
    </xf>
    <xf numFmtId="166" fontId="14" fillId="0" borderId="46" xfId="60" applyNumberFormat="1" applyFont="1" applyFill="1" applyBorder="1" applyAlignment="1" applyProtection="1">
      <alignment horizontal="left"/>
      <protection/>
    </xf>
    <xf numFmtId="0" fontId="13" fillId="0" borderId="0" xfId="60" applyFont="1" applyFill="1" applyAlignment="1" applyProtection="1">
      <alignment horizontal="center"/>
      <protection/>
    </xf>
    <xf numFmtId="166" fontId="14" fillId="0" borderId="46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6" fillId="0" borderId="0" xfId="0" applyNumberFormat="1" applyFont="1" applyAlignment="1" applyProtection="1">
      <alignment horizontal="center" vertical="center" wrapTex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4"/>
  <sheetViews>
    <sheetView zoomScale="120" zoomScaleNormal="120" zoomScaleSheetLayoutView="100" workbookViewId="0" topLeftCell="A1">
      <selection activeCell="L6" sqref="L6"/>
    </sheetView>
  </sheetViews>
  <sheetFormatPr defaultColWidth="9.00390625" defaultRowHeight="12.75"/>
  <cols>
    <col min="1" max="1" width="9.50390625" style="66" customWidth="1"/>
    <col min="2" max="2" width="99.375" style="66" customWidth="1"/>
    <col min="3" max="3" width="21.625" style="67" customWidth="1"/>
    <col min="4" max="4" width="9.00390625" style="76" customWidth="1"/>
    <col min="5" max="16384" width="9.375" style="76" customWidth="1"/>
  </cols>
  <sheetData>
    <row r="1" spans="1:3" ht="18.75" customHeight="1">
      <c r="A1" s="167"/>
      <c r="B1" s="205" t="s">
        <v>341</v>
      </c>
      <c r="C1" s="206"/>
    </row>
    <row r="2" spans="1:3" ht="21.75" customHeight="1">
      <c r="A2" s="168"/>
      <c r="B2" s="169" t="e">
        <f>CONCATENATE(#REF!)</f>
        <v>#REF!</v>
      </c>
      <c r="C2" s="170"/>
    </row>
    <row r="3" spans="1:3" ht="21.75" customHeight="1">
      <c r="A3" s="170"/>
      <c r="B3" s="169" t="e">
        <f>CONCATENATE(#REF!,". ÉVI KÖLTSÉGVETÉS")</f>
        <v>#REF!</v>
      </c>
      <c r="C3" s="170"/>
    </row>
    <row r="4" spans="1:3" ht="21.75" customHeight="1">
      <c r="A4" s="170"/>
      <c r="B4" s="169" t="s">
        <v>315</v>
      </c>
      <c r="C4" s="170"/>
    </row>
    <row r="5" spans="1:3" ht="21.75" customHeight="1">
      <c r="A5" s="167"/>
      <c r="B5" s="167"/>
      <c r="C5" s="171"/>
    </row>
    <row r="6" spans="1:3" ht="15" customHeight="1">
      <c r="A6" s="207" t="s">
        <v>1</v>
      </c>
      <c r="B6" s="207"/>
      <c r="C6" s="207"/>
    </row>
    <row r="7" spans="1:3" ht="15" customHeight="1" thickBot="1">
      <c r="A7" s="208" t="s">
        <v>64</v>
      </c>
      <c r="B7" s="208"/>
      <c r="C7" s="140" t="s">
        <v>304</v>
      </c>
    </row>
    <row r="8" spans="1:3" ht="24" customHeight="1" thickBot="1">
      <c r="A8" s="172" t="s">
        <v>29</v>
      </c>
      <c r="B8" s="173" t="s">
        <v>2</v>
      </c>
      <c r="C8" s="174" t="e">
        <f>+CONCATENATE(LEFT(#REF!,4),". évi előirányzat")</f>
        <v>#REF!</v>
      </c>
    </row>
    <row r="9" spans="1:3" s="77" customFormat="1" ht="12" customHeight="1" thickBot="1">
      <c r="A9" s="125"/>
      <c r="B9" s="126" t="s">
        <v>270</v>
      </c>
      <c r="C9" s="127" t="s">
        <v>271</v>
      </c>
    </row>
    <row r="10" spans="1:3" s="78" customFormat="1" ht="12" customHeight="1" thickBot="1">
      <c r="A10" s="18" t="s">
        <v>3</v>
      </c>
      <c r="B10" s="19" t="s">
        <v>92</v>
      </c>
      <c r="C10" s="52">
        <f>+C11+C12+C13+C14+C15+C16</f>
        <v>180353584</v>
      </c>
    </row>
    <row r="11" spans="1:3" s="78" customFormat="1" ht="12" customHeight="1">
      <c r="A11" s="13" t="s">
        <v>41</v>
      </c>
      <c r="B11" s="79" t="s">
        <v>93</v>
      </c>
      <c r="C11" s="55">
        <v>82994587</v>
      </c>
    </row>
    <row r="12" spans="1:3" s="78" customFormat="1" ht="12" customHeight="1">
      <c r="A12" s="12" t="s">
        <v>42</v>
      </c>
      <c r="B12" s="80" t="s">
        <v>94</v>
      </c>
      <c r="C12" s="54">
        <v>61353950</v>
      </c>
    </row>
    <row r="13" spans="1:3" s="78" customFormat="1" ht="12" customHeight="1">
      <c r="A13" s="12" t="s">
        <v>43</v>
      </c>
      <c r="B13" s="80" t="s">
        <v>291</v>
      </c>
      <c r="C13" s="54">
        <v>32277067</v>
      </c>
    </row>
    <row r="14" spans="1:3" s="78" customFormat="1" ht="12" customHeight="1">
      <c r="A14" s="12" t="s">
        <v>44</v>
      </c>
      <c r="B14" s="80" t="s">
        <v>95</v>
      </c>
      <c r="C14" s="54">
        <v>3727980</v>
      </c>
    </row>
    <row r="15" spans="1:3" s="78" customFormat="1" ht="12" customHeight="1">
      <c r="A15" s="12" t="s">
        <v>61</v>
      </c>
      <c r="B15" s="48" t="s">
        <v>222</v>
      </c>
      <c r="C15" s="54"/>
    </row>
    <row r="16" spans="1:3" s="78" customFormat="1" ht="12" customHeight="1" thickBot="1">
      <c r="A16" s="14" t="s">
        <v>45</v>
      </c>
      <c r="B16" s="49" t="s">
        <v>223</v>
      </c>
      <c r="C16" s="54"/>
    </row>
    <row r="17" spans="1:3" s="78" customFormat="1" ht="12" customHeight="1" thickBot="1">
      <c r="A17" s="18" t="s">
        <v>4</v>
      </c>
      <c r="B17" s="47" t="s">
        <v>96</v>
      </c>
      <c r="C17" s="52">
        <f>+C18+C19+C20+C21+C22</f>
        <v>22455065</v>
      </c>
    </row>
    <row r="18" spans="1:3" s="78" customFormat="1" ht="12" customHeight="1">
      <c r="A18" s="13" t="s">
        <v>47</v>
      </c>
      <c r="B18" s="79" t="s">
        <v>97</v>
      </c>
      <c r="C18" s="55"/>
    </row>
    <row r="19" spans="1:3" s="78" customFormat="1" ht="12" customHeight="1">
      <c r="A19" s="12" t="s">
        <v>48</v>
      </c>
      <c r="B19" s="80" t="s">
        <v>98</v>
      </c>
      <c r="C19" s="54"/>
    </row>
    <row r="20" spans="1:3" s="78" customFormat="1" ht="12" customHeight="1">
      <c r="A20" s="12" t="s">
        <v>49</v>
      </c>
      <c r="B20" s="80" t="s">
        <v>213</v>
      </c>
      <c r="C20" s="54"/>
    </row>
    <row r="21" spans="1:3" s="78" customFormat="1" ht="12" customHeight="1">
      <c r="A21" s="12" t="s">
        <v>50</v>
      </c>
      <c r="B21" s="80" t="s">
        <v>214</v>
      </c>
      <c r="C21" s="54"/>
    </row>
    <row r="22" spans="1:3" s="78" customFormat="1" ht="12" customHeight="1">
      <c r="A22" s="12" t="s">
        <v>51</v>
      </c>
      <c r="B22" s="80" t="s">
        <v>310</v>
      </c>
      <c r="C22" s="54">
        <v>22455065</v>
      </c>
    </row>
    <row r="23" spans="1:3" s="78" customFormat="1" ht="12" customHeight="1" thickBot="1">
      <c r="A23" s="14" t="s">
        <v>57</v>
      </c>
      <c r="B23" s="49" t="s">
        <v>100</v>
      </c>
      <c r="C23" s="56"/>
    </row>
    <row r="24" spans="1:3" s="78" customFormat="1" ht="12" customHeight="1" thickBot="1">
      <c r="A24" s="18" t="s">
        <v>5</v>
      </c>
      <c r="B24" s="19" t="s">
        <v>101</v>
      </c>
      <c r="C24" s="52">
        <f>+C25+C26+C27+C28+C29</f>
        <v>19637939</v>
      </c>
    </row>
    <row r="25" spans="1:3" s="78" customFormat="1" ht="12" customHeight="1">
      <c r="A25" s="13" t="s">
        <v>30</v>
      </c>
      <c r="B25" s="79" t="s">
        <v>102</v>
      </c>
      <c r="C25" s="55">
        <v>12112615</v>
      </c>
    </row>
    <row r="26" spans="1:3" s="78" customFormat="1" ht="12" customHeight="1">
      <c r="A26" s="12" t="s">
        <v>31</v>
      </c>
      <c r="B26" s="80" t="s">
        <v>103</v>
      </c>
      <c r="C26" s="54"/>
    </row>
    <row r="27" spans="1:3" s="78" customFormat="1" ht="12" customHeight="1">
      <c r="A27" s="12" t="s">
        <v>32</v>
      </c>
      <c r="B27" s="80" t="s">
        <v>215</v>
      </c>
      <c r="C27" s="54"/>
    </row>
    <row r="28" spans="1:3" s="78" customFormat="1" ht="12" customHeight="1">
      <c r="A28" s="12" t="s">
        <v>33</v>
      </c>
      <c r="B28" s="80" t="s">
        <v>216</v>
      </c>
      <c r="C28" s="54"/>
    </row>
    <row r="29" spans="1:3" s="78" customFormat="1" ht="12" customHeight="1">
      <c r="A29" s="12" t="s">
        <v>67</v>
      </c>
      <c r="B29" s="80" t="s">
        <v>104</v>
      </c>
      <c r="C29" s="54">
        <v>7525324</v>
      </c>
    </row>
    <row r="30" spans="1:3" s="120" customFormat="1" ht="12" customHeight="1" thickBot="1">
      <c r="A30" s="128" t="s">
        <v>68</v>
      </c>
      <c r="B30" s="118" t="s">
        <v>305</v>
      </c>
      <c r="C30" s="119"/>
    </row>
    <row r="31" spans="1:3" s="78" customFormat="1" ht="12" customHeight="1" thickBot="1">
      <c r="A31" s="18" t="s">
        <v>69</v>
      </c>
      <c r="B31" s="19" t="s">
        <v>292</v>
      </c>
      <c r="C31" s="58">
        <f>SUM(C32:C38)</f>
        <v>73000000</v>
      </c>
    </row>
    <row r="32" spans="1:3" s="78" customFormat="1" ht="12" customHeight="1">
      <c r="A32" s="13" t="s">
        <v>107</v>
      </c>
      <c r="B32" s="79" t="s">
        <v>330</v>
      </c>
      <c r="C32" s="55">
        <v>500000</v>
      </c>
    </row>
    <row r="33" spans="1:3" s="78" customFormat="1" ht="12" customHeight="1">
      <c r="A33" s="12" t="s">
        <v>108</v>
      </c>
      <c r="B33" s="80" t="s">
        <v>296</v>
      </c>
      <c r="C33" s="54"/>
    </row>
    <row r="34" spans="1:3" s="78" customFormat="1" ht="12" customHeight="1">
      <c r="A34" s="12" t="s">
        <v>109</v>
      </c>
      <c r="B34" s="80" t="s">
        <v>297</v>
      </c>
      <c r="C34" s="54">
        <v>62000000</v>
      </c>
    </row>
    <row r="35" spans="1:3" s="78" customFormat="1" ht="12" customHeight="1">
      <c r="A35" s="12" t="s">
        <v>110</v>
      </c>
      <c r="B35" s="80" t="s">
        <v>298</v>
      </c>
      <c r="C35" s="54">
        <v>2000000</v>
      </c>
    </row>
    <row r="36" spans="1:3" s="78" customFormat="1" ht="12" customHeight="1">
      <c r="A36" s="12" t="s">
        <v>293</v>
      </c>
      <c r="B36" s="80" t="s">
        <v>111</v>
      </c>
      <c r="C36" s="54"/>
    </row>
    <row r="37" spans="1:3" s="78" customFormat="1" ht="12" customHeight="1">
      <c r="A37" s="12" t="s">
        <v>294</v>
      </c>
      <c r="B37" s="80" t="s">
        <v>329</v>
      </c>
      <c r="C37" s="54">
        <v>1000000</v>
      </c>
    </row>
    <row r="38" spans="1:3" s="78" customFormat="1" ht="12" customHeight="1" thickBot="1">
      <c r="A38" s="14" t="s">
        <v>295</v>
      </c>
      <c r="B38" s="178" t="s">
        <v>318</v>
      </c>
      <c r="C38" s="56">
        <v>7500000</v>
      </c>
    </row>
    <row r="39" spans="1:3" s="78" customFormat="1" ht="12" customHeight="1" thickBot="1">
      <c r="A39" s="18" t="s">
        <v>7</v>
      </c>
      <c r="B39" s="19" t="s">
        <v>224</v>
      </c>
      <c r="C39" s="52">
        <f>SUM(C40:C50)</f>
        <v>11088059</v>
      </c>
    </row>
    <row r="40" spans="1:3" s="78" customFormat="1" ht="12" customHeight="1">
      <c r="A40" s="13" t="s">
        <v>34</v>
      </c>
      <c r="B40" s="79" t="s">
        <v>114</v>
      </c>
      <c r="C40" s="55"/>
    </row>
    <row r="41" spans="1:3" s="78" customFormat="1" ht="12" customHeight="1">
      <c r="A41" s="12" t="s">
        <v>35</v>
      </c>
      <c r="B41" s="80" t="s">
        <v>115</v>
      </c>
      <c r="C41" s="54"/>
    </row>
    <row r="42" spans="1:3" s="78" customFormat="1" ht="12" customHeight="1">
      <c r="A42" s="12" t="s">
        <v>36</v>
      </c>
      <c r="B42" s="80" t="s">
        <v>116</v>
      </c>
      <c r="C42" s="54"/>
    </row>
    <row r="43" spans="1:3" s="78" customFormat="1" ht="12" customHeight="1">
      <c r="A43" s="12" t="s">
        <v>70</v>
      </c>
      <c r="B43" s="80" t="s">
        <v>117</v>
      </c>
      <c r="C43" s="54">
        <v>9153059</v>
      </c>
    </row>
    <row r="44" spans="1:3" s="78" customFormat="1" ht="12" customHeight="1">
      <c r="A44" s="12" t="s">
        <v>71</v>
      </c>
      <c r="B44" s="80" t="s">
        <v>118</v>
      </c>
      <c r="C44" s="54">
        <v>335000</v>
      </c>
    </row>
    <row r="45" spans="1:3" s="78" customFormat="1" ht="12" customHeight="1">
      <c r="A45" s="12" t="s">
        <v>72</v>
      </c>
      <c r="B45" s="80" t="s">
        <v>119</v>
      </c>
      <c r="C45" s="54">
        <v>100000</v>
      </c>
    </row>
    <row r="46" spans="1:3" s="78" customFormat="1" ht="12" customHeight="1">
      <c r="A46" s="12" t="s">
        <v>73</v>
      </c>
      <c r="B46" s="80" t="s">
        <v>120</v>
      </c>
      <c r="C46" s="54"/>
    </row>
    <row r="47" spans="1:3" s="78" customFormat="1" ht="12" customHeight="1">
      <c r="A47" s="12" t="s">
        <v>74</v>
      </c>
      <c r="B47" s="80" t="s">
        <v>299</v>
      </c>
      <c r="C47" s="54"/>
    </row>
    <row r="48" spans="1:3" s="78" customFormat="1" ht="12" customHeight="1">
      <c r="A48" s="12" t="s">
        <v>112</v>
      </c>
      <c r="B48" s="80" t="s">
        <v>121</v>
      </c>
      <c r="C48" s="57"/>
    </row>
    <row r="49" spans="1:3" s="78" customFormat="1" ht="12" customHeight="1">
      <c r="A49" s="14" t="s">
        <v>113</v>
      </c>
      <c r="B49" s="81" t="s">
        <v>226</v>
      </c>
      <c r="C49" s="73"/>
    </row>
    <row r="50" spans="1:3" s="78" customFormat="1" ht="12" customHeight="1" thickBot="1">
      <c r="A50" s="14" t="s">
        <v>225</v>
      </c>
      <c r="B50" s="49" t="s">
        <v>122</v>
      </c>
      <c r="C50" s="73">
        <v>1500000</v>
      </c>
    </row>
    <row r="51" spans="1:3" s="78" customFormat="1" ht="12" customHeight="1" thickBot="1">
      <c r="A51" s="18" t="s">
        <v>8</v>
      </c>
      <c r="B51" s="19" t="s">
        <v>123</v>
      </c>
      <c r="C51" s="52">
        <f>SUM(C52:C56)</f>
        <v>0</v>
      </c>
    </row>
    <row r="52" spans="1:3" s="78" customFormat="1" ht="12" customHeight="1">
      <c r="A52" s="13" t="s">
        <v>37</v>
      </c>
      <c r="B52" s="79" t="s">
        <v>127</v>
      </c>
      <c r="C52" s="105"/>
    </row>
    <row r="53" spans="1:3" s="78" customFormat="1" ht="12" customHeight="1">
      <c r="A53" s="12" t="s">
        <v>38</v>
      </c>
      <c r="B53" s="80" t="s">
        <v>128</v>
      </c>
      <c r="C53" s="57"/>
    </row>
    <row r="54" spans="1:3" s="78" customFormat="1" ht="12" customHeight="1">
      <c r="A54" s="12" t="s">
        <v>124</v>
      </c>
      <c r="B54" s="80" t="s">
        <v>129</v>
      </c>
      <c r="C54" s="57"/>
    </row>
    <row r="55" spans="1:3" s="78" customFormat="1" ht="12" customHeight="1">
      <c r="A55" s="12" t="s">
        <v>125</v>
      </c>
      <c r="B55" s="80" t="s">
        <v>130</v>
      </c>
      <c r="C55" s="57"/>
    </row>
    <row r="56" spans="1:3" s="78" customFormat="1" ht="12" customHeight="1" thickBot="1">
      <c r="A56" s="14" t="s">
        <v>126</v>
      </c>
      <c r="B56" s="49" t="s">
        <v>131</v>
      </c>
      <c r="C56" s="73"/>
    </row>
    <row r="57" spans="1:3" s="78" customFormat="1" ht="12" customHeight="1" thickBot="1">
      <c r="A57" s="18" t="s">
        <v>75</v>
      </c>
      <c r="B57" s="19" t="s">
        <v>132</v>
      </c>
      <c r="C57" s="52">
        <f>SUM(C58:C60)</f>
        <v>16428828</v>
      </c>
    </row>
    <row r="58" spans="1:3" s="78" customFormat="1" ht="12" customHeight="1">
      <c r="A58" s="13" t="s">
        <v>39</v>
      </c>
      <c r="B58" s="79" t="s">
        <v>133</v>
      </c>
      <c r="C58" s="55"/>
    </row>
    <row r="59" spans="1:3" s="78" customFormat="1" ht="12" customHeight="1">
      <c r="A59" s="12" t="s">
        <v>40</v>
      </c>
      <c r="B59" s="80" t="s">
        <v>217</v>
      </c>
      <c r="C59" s="54"/>
    </row>
    <row r="60" spans="1:3" s="78" customFormat="1" ht="12" customHeight="1">
      <c r="A60" s="12" t="s">
        <v>136</v>
      </c>
      <c r="B60" s="80" t="s">
        <v>134</v>
      </c>
      <c r="C60" s="54">
        <v>16428828</v>
      </c>
    </row>
    <row r="61" spans="1:3" s="78" customFormat="1" ht="12" customHeight="1" thickBot="1">
      <c r="A61" s="14" t="s">
        <v>137</v>
      </c>
      <c r="B61" s="49" t="s">
        <v>135</v>
      </c>
      <c r="C61" s="56"/>
    </row>
    <row r="62" spans="1:3" s="78" customFormat="1" ht="12" customHeight="1" thickBot="1">
      <c r="A62" s="18" t="s">
        <v>10</v>
      </c>
      <c r="B62" s="47" t="s">
        <v>138</v>
      </c>
      <c r="C62" s="52">
        <f>SUM(C63:C65)</f>
        <v>1758395</v>
      </c>
    </row>
    <row r="63" spans="1:3" s="78" customFormat="1" ht="12" customHeight="1">
      <c r="A63" s="13" t="s">
        <v>76</v>
      </c>
      <c r="B63" s="79" t="s">
        <v>140</v>
      </c>
      <c r="C63" s="57"/>
    </row>
    <row r="64" spans="1:3" s="78" customFormat="1" ht="12" customHeight="1">
      <c r="A64" s="12" t="s">
        <v>77</v>
      </c>
      <c r="B64" s="80" t="s">
        <v>218</v>
      </c>
      <c r="C64" s="57">
        <v>1758395</v>
      </c>
    </row>
    <row r="65" spans="1:3" s="78" customFormat="1" ht="12" customHeight="1">
      <c r="A65" s="12" t="s">
        <v>90</v>
      </c>
      <c r="B65" s="80" t="s">
        <v>141</v>
      </c>
      <c r="C65" s="57"/>
    </row>
    <row r="66" spans="1:3" s="78" customFormat="1" ht="12" customHeight="1" thickBot="1">
      <c r="A66" s="14" t="s">
        <v>139</v>
      </c>
      <c r="B66" s="49" t="s">
        <v>142</v>
      </c>
      <c r="C66" s="57"/>
    </row>
    <row r="67" spans="1:3" s="78" customFormat="1" ht="12" customHeight="1" thickBot="1">
      <c r="A67" s="115" t="s">
        <v>265</v>
      </c>
      <c r="B67" s="19" t="s">
        <v>143</v>
      </c>
      <c r="C67" s="58">
        <f>+C10+C17+C24+C31+C39+C51+C57+C62</f>
        <v>324721870</v>
      </c>
    </row>
    <row r="68" spans="1:3" s="78" customFormat="1" ht="12" customHeight="1" thickBot="1">
      <c r="A68" s="107" t="s">
        <v>144</v>
      </c>
      <c r="B68" s="47" t="s">
        <v>145</v>
      </c>
      <c r="C68" s="52">
        <f>SUM(C69:C71)</f>
        <v>0</v>
      </c>
    </row>
    <row r="69" spans="1:3" s="78" customFormat="1" ht="12" customHeight="1">
      <c r="A69" s="13" t="s">
        <v>173</v>
      </c>
      <c r="B69" s="79" t="s">
        <v>146</v>
      </c>
      <c r="C69" s="57"/>
    </row>
    <row r="70" spans="1:3" s="78" customFormat="1" ht="12" customHeight="1">
      <c r="A70" s="12" t="s">
        <v>182</v>
      </c>
      <c r="B70" s="80" t="s">
        <v>147</v>
      </c>
      <c r="C70" s="57"/>
    </row>
    <row r="71" spans="1:3" s="78" customFormat="1" ht="12" customHeight="1" thickBot="1">
      <c r="A71" s="14" t="s">
        <v>183</v>
      </c>
      <c r="B71" s="109" t="s">
        <v>306</v>
      </c>
      <c r="C71" s="57"/>
    </row>
    <row r="72" spans="1:3" s="78" customFormat="1" ht="12" customHeight="1" thickBot="1">
      <c r="A72" s="107" t="s">
        <v>149</v>
      </c>
      <c r="B72" s="47" t="s">
        <v>150</v>
      </c>
      <c r="C72" s="52">
        <f>SUM(C73:C76)</f>
        <v>0</v>
      </c>
    </row>
    <row r="73" spans="1:3" s="78" customFormat="1" ht="12" customHeight="1">
      <c r="A73" s="13" t="s">
        <v>62</v>
      </c>
      <c r="B73" s="79" t="s">
        <v>151</v>
      </c>
      <c r="C73" s="57"/>
    </row>
    <row r="74" spans="1:3" s="78" customFormat="1" ht="12" customHeight="1">
      <c r="A74" s="12" t="s">
        <v>63</v>
      </c>
      <c r="B74" s="80" t="s">
        <v>307</v>
      </c>
      <c r="C74" s="57"/>
    </row>
    <row r="75" spans="1:3" s="78" customFormat="1" ht="12" customHeight="1" thickBot="1">
      <c r="A75" s="14" t="s">
        <v>174</v>
      </c>
      <c r="B75" s="81" t="s">
        <v>152</v>
      </c>
      <c r="C75" s="73"/>
    </row>
    <row r="76" spans="1:3" s="78" customFormat="1" ht="12" customHeight="1" thickBot="1">
      <c r="A76" s="130" t="s">
        <v>175</v>
      </c>
      <c r="B76" s="131" t="s">
        <v>308</v>
      </c>
      <c r="C76" s="132"/>
    </row>
    <row r="77" spans="1:3" s="78" customFormat="1" ht="12" customHeight="1" thickBot="1">
      <c r="A77" s="107" t="s">
        <v>153</v>
      </c>
      <c r="B77" s="47" t="s">
        <v>154</v>
      </c>
      <c r="C77" s="52">
        <f>SUM(C78:C79)</f>
        <v>289986938</v>
      </c>
    </row>
    <row r="78" spans="1:3" s="78" customFormat="1" ht="12" customHeight="1" thickBot="1">
      <c r="A78" s="11" t="s">
        <v>176</v>
      </c>
      <c r="B78" s="129" t="s">
        <v>155</v>
      </c>
      <c r="C78" s="73">
        <v>289986938</v>
      </c>
    </row>
    <row r="79" spans="1:3" s="78" customFormat="1" ht="12" customHeight="1" thickBot="1">
      <c r="A79" s="130" t="s">
        <v>177</v>
      </c>
      <c r="B79" s="131" t="s">
        <v>156</v>
      </c>
      <c r="C79" s="132"/>
    </row>
    <row r="80" spans="1:3" s="78" customFormat="1" ht="12" customHeight="1" thickBot="1">
      <c r="A80" s="107" t="s">
        <v>157</v>
      </c>
      <c r="B80" s="47" t="s">
        <v>158</v>
      </c>
      <c r="C80" s="52">
        <f>SUM(C81:C83)</f>
        <v>0</v>
      </c>
    </row>
    <row r="81" spans="1:3" s="78" customFormat="1" ht="12" customHeight="1">
      <c r="A81" s="13" t="s">
        <v>178</v>
      </c>
      <c r="B81" s="79" t="s">
        <v>159</v>
      </c>
      <c r="C81" s="57"/>
    </row>
    <row r="82" spans="1:3" s="78" customFormat="1" ht="12" customHeight="1">
      <c r="A82" s="12" t="s">
        <v>179</v>
      </c>
      <c r="B82" s="80" t="s">
        <v>160</v>
      </c>
      <c r="C82" s="57"/>
    </row>
    <row r="83" spans="1:3" s="78" customFormat="1" ht="12" customHeight="1" thickBot="1">
      <c r="A83" s="16" t="s">
        <v>180</v>
      </c>
      <c r="B83" s="133" t="s">
        <v>309</v>
      </c>
      <c r="C83" s="134"/>
    </row>
    <row r="84" spans="1:3" s="78" customFormat="1" ht="12" customHeight="1" thickBot="1">
      <c r="A84" s="107" t="s">
        <v>161</v>
      </c>
      <c r="B84" s="47" t="s">
        <v>181</v>
      </c>
      <c r="C84" s="52">
        <f>SUM(C85:C88)</f>
        <v>0</v>
      </c>
    </row>
    <row r="85" spans="1:3" s="78" customFormat="1" ht="12" customHeight="1">
      <c r="A85" s="83" t="s">
        <v>162</v>
      </c>
      <c r="B85" s="79" t="s">
        <v>163</v>
      </c>
      <c r="C85" s="57"/>
    </row>
    <row r="86" spans="1:3" s="78" customFormat="1" ht="12" customHeight="1">
      <c r="A86" s="84" t="s">
        <v>164</v>
      </c>
      <c r="B86" s="80" t="s">
        <v>165</v>
      </c>
      <c r="C86" s="57"/>
    </row>
    <row r="87" spans="1:3" s="78" customFormat="1" ht="12" customHeight="1">
      <c r="A87" s="84" t="s">
        <v>166</v>
      </c>
      <c r="B87" s="80" t="s">
        <v>167</v>
      </c>
      <c r="C87" s="57"/>
    </row>
    <row r="88" spans="1:3" s="78" customFormat="1" ht="12" customHeight="1" thickBot="1">
      <c r="A88" s="85" t="s">
        <v>168</v>
      </c>
      <c r="B88" s="49" t="s">
        <v>169</v>
      </c>
      <c r="C88" s="57"/>
    </row>
    <row r="89" spans="1:3" s="78" customFormat="1" ht="12" customHeight="1" thickBot="1">
      <c r="A89" s="107" t="s">
        <v>170</v>
      </c>
      <c r="B89" s="47" t="s">
        <v>264</v>
      </c>
      <c r="C89" s="106"/>
    </row>
    <row r="90" spans="1:3" s="78" customFormat="1" ht="13.5" customHeight="1" thickBot="1">
      <c r="A90" s="107" t="s">
        <v>172</v>
      </c>
      <c r="B90" s="47" t="s">
        <v>171</v>
      </c>
      <c r="C90" s="106"/>
    </row>
    <row r="91" spans="1:3" s="78" customFormat="1" ht="15.75" customHeight="1" thickBot="1">
      <c r="A91" s="107" t="s">
        <v>184</v>
      </c>
      <c r="B91" s="86" t="s">
        <v>267</v>
      </c>
      <c r="C91" s="58">
        <f>+C68+C72+C77+C80+C84+C90+C89</f>
        <v>289986938</v>
      </c>
    </row>
    <row r="92" spans="1:3" s="78" customFormat="1" ht="16.5" customHeight="1" thickBot="1">
      <c r="A92" s="108" t="s">
        <v>266</v>
      </c>
      <c r="B92" s="87" t="s">
        <v>268</v>
      </c>
      <c r="C92" s="58">
        <f>+C67+C91</f>
        <v>614708808</v>
      </c>
    </row>
    <row r="93" spans="1:3" s="78" customFormat="1" ht="10.5" customHeight="1">
      <c r="A93" s="3"/>
      <c r="B93" s="4"/>
      <c r="C93" s="59"/>
    </row>
    <row r="94" spans="1:3" ht="16.5" customHeight="1">
      <c r="A94" s="212" t="s">
        <v>14</v>
      </c>
      <c r="B94" s="212"/>
      <c r="C94" s="212"/>
    </row>
    <row r="95" spans="1:3" s="88" customFormat="1" ht="16.5" customHeight="1" thickBot="1">
      <c r="A95" s="209" t="s">
        <v>65</v>
      </c>
      <c r="B95" s="209"/>
      <c r="C95" s="141" t="str">
        <f>C7</f>
        <v>Forintban!</v>
      </c>
    </row>
    <row r="96" spans="1:3" ht="30" customHeight="1" thickBot="1">
      <c r="A96" s="122" t="s">
        <v>29</v>
      </c>
      <c r="B96" s="123" t="s">
        <v>15</v>
      </c>
      <c r="C96" s="124" t="e">
        <f>+C8</f>
        <v>#REF!</v>
      </c>
    </row>
    <row r="97" spans="1:3" s="77" customFormat="1" ht="12" customHeight="1" thickBot="1">
      <c r="A97" s="122"/>
      <c r="B97" s="123" t="s">
        <v>270</v>
      </c>
      <c r="C97" s="124" t="s">
        <v>271</v>
      </c>
    </row>
    <row r="98" spans="1:3" ht="12" customHeight="1" thickBot="1">
      <c r="A98" s="20" t="s">
        <v>3</v>
      </c>
      <c r="B98" s="22" t="s">
        <v>227</v>
      </c>
      <c r="C98" s="51" t="e">
        <f>C99+C100+C101+C102+C103+C116</f>
        <v>#REF!</v>
      </c>
    </row>
    <row r="99" spans="1:3" ht="12" customHeight="1">
      <c r="A99" s="15" t="s">
        <v>41</v>
      </c>
      <c r="B99" s="8" t="s">
        <v>16</v>
      </c>
      <c r="C99" s="53" t="e">
        <f>'ÖNKORM.'!C94+#REF!+#REF!</f>
        <v>#REF!</v>
      </c>
    </row>
    <row r="100" spans="1:3" ht="12" customHeight="1">
      <c r="A100" s="12" t="s">
        <v>42</v>
      </c>
      <c r="B100" s="6" t="s">
        <v>78</v>
      </c>
      <c r="C100" s="54" t="e">
        <f>'ÖNKORM.'!C95+#REF!+#REF!</f>
        <v>#REF!</v>
      </c>
    </row>
    <row r="101" spans="1:3" ht="12" customHeight="1">
      <c r="A101" s="12" t="s">
        <v>43</v>
      </c>
      <c r="B101" s="6" t="s">
        <v>60</v>
      </c>
      <c r="C101" s="56" t="e">
        <f>'ÖNKORM.'!C96+#REF!+#REF!</f>
        <v>#REF!</v>
      </c>
    </row>
    <row r="102" spans="1:3" ht="12" customHeight="1">
      <c r="A102" s="12" t="s">
        <v>44</v>
      </c>
      <c r="B102" s="9" t="s">
        <v>79</v>
      </c>
      <c r="C102" s="56">
        <v>1834010</v>
      </c>
    </row>
    <row r="103" spans="1:3" ht="12" customHeight="1">
      <c r="A103" s="12" t="s">
        <v>52</v>
      </c>
      <c r="B103" s="17" t="s">
        <v>80</v>
      </c>
      <c r="C103" s="56">
        <v>22660692</v>
      </c>
    </row>
    <row r="104" spans="1:3" ht="12" customHeight="1">
      <c r="A104" s="12" t="s">
        <v>45</v>
      </c>
      <c r="B104" s="6" t="s">
        <v>232</v>
      </c>
      <c r="C104" s="56">
        <v>2050692</v>
      </c>
    </row>
    <row r="105" spans="1:3" ht="12" customHeight="1">
      <c r="A105" s="12" t="s">
        <v>46</v>
      </c>
      <c r="B105" s="34" t="s">
        <v>231</v>
      </c>
      <c r="C105" s="56"/>
    </row>
    <row r="106" spans="1:3" ht="12" customHeight="1">
      <c r="A106" s="12" t="s">
        <v>53</v>
      </c>
      <c r="B106" s="34" t="s">
        <v>230</v>
      </c>
      <c r="C106" s="56"/>
    </row>
    <row r="107" spans="1:3" ht="12" customHeight="1">
      <c r="A107" s="12" t="s">
        <v>54</v>
      </c>
      <c r="B107" s="32" t="s">
        <v>187</v>
      </c>
      <c r="C107" s="56"/>
    </row>
    <row r="108" spans="1:3" ht="12" customHeight="1">
      <c r="A108" s="12" t="s">
        <v>55</v>
      </c>
      <c r="B108" s="33" t="s">
        <v>188</v>
      </c>
      <c r="C108" s="56"/>
    </row>
    <row r="109" spans="1:3" ht="12" customHeight="1">
      <c r="A109" s="12" t="s">
        <v>56</v>
      </c>
      <c r="B109" s="33" t="s">
        <v>189</v>
      </c>
      <c r="C109" s="56"/>
    </row>
    <row r="110" spans="1:3" ht="12" customHeight="1">
      <c r="A110" s="12" t="s">
        <v>58</v>
      </c>
      <c r="B110" s="32" t="s">
        <v>190</v>
      </c>
      <c r="C110" s="56">
        <v>13800000</v>
      </c>
    </row>
    <row r="111" spans="1:3" ht="12" customHeight="1">
      <c r="A111" s="12" t="s">
        <v>81</v>
      </c>
      <c r="B111" s="32" t="s">
        <v>191</v>
      </c>
      <c r="C111" s="56"/>
    </row>
    <row r="112" spans="1:3" ht="12" customHeight="1">
      <c r="A112" s="12" t="s">
        <v>185</v>
      </c>
      <c r="B112" s="33" t="s">
        <v>192</v>
      </c>
      <c r="C112" s="56"/>
    </row>
    <row r="113" spans="1:3" ht="12" customHeight="1">
      <c r="A113" s="11" t="s">
        <v>186</v>
      </c>
      <c r="B113" s="34" t="s">
        <v>193</v>
      </c>
      <c r="C113" s="56"/>
    </row>
    <row r="114" spans="1:3" ht="12" customHeight="1">
      <c r="A114" s="12" t="s">
        <v>228</v>
      </c>
      <c r="B114" s="34" t="s">
        <v>194</v>
      </c>
      <c r="C114" s="56"/>
    </row>
    <row r="115" spans="1:3" ht="12" customHeight="1">
      <c r="A115" s="14" t="s">
        <v>229</v>
      </c>
      <c r="B115" s="34" t="s">
        <v>195</v>
      </c>
      <c r="C115" s="56">
        <v>6810000</v>
      </c>
    </row>
    <row r="116" spans="1:3" ht="12" customHeight="1">
      <c r="A116" s="12" t="s">
        <v>233</v>
      </c>
      <c r="B116" s="9" t="s">
        <v>17</v>
      </c>
      <c r="C116" s="54">
        <v>3090000</v>
      </c>
    </row>
    <row r="117" spans="1:3" ht="12" customHeight="1">
      <c r="A117" s="12" t="s">
        <v>234</v>
      </c>
      <c r="B117" s="6" t="s">
        <v>236</v>
      </c>
      <c r="C117" s="54">
        <v>3090000</v>
      </c>
    </row>
    <row r="118" spans="1:3" ht="12" customHeight="1" thickBot="1">
      <c r="A118" s="16" t="s">
        <v>235</v>
      </c>
      <c r="B118" s="113" t="s">
        <v>237</v>
      </c>
      <c r="C118" s="60"/>
    </row>
    <row r="119" spans="1:3" ht="12" customHeight="1" thickBot="1">
      <c r="A119" s="110" t="s">
        <v>4</v>
      </c>
      <c r="B119" s="111" t="s">
        <v>196</v>
      </c>
      <c r="C119" s="112">
        <f>+C120+C122+C124</f>
        <v>292461469</v>
      </c>
    </row>
    <row r="120" spans="1:3" ht="12" customHeight="1">
      <c r="A120" s="13" t="s">
        <v>47</v>
      </c>
      <c r="B120" s="6" t="s">
        <v>89</v>
      </c>
      <c r="C120" s="55">
        <f>21516043+254000+1818898</f>
        <v>23588941</v>
      </c>
    </row>
    <row r="121" spans="1:3" ht="12" customHeight="1">
      <c r="A121" s="13" t="s">
        <v>48</v>
      </c>
      <c r="B121" s="10" t="s">
        <v>200</v>
      </c>
      <c r="C121" s="55"/>
    </row>
    <row r="122" spans="1:3" ht="12" customHeight="1">
      <c r="A122" s="13" t="s">
        <v>49</v>
      </c>
      <c r="B122" s="10" t="s">
        <v>82</v>
      </c>
      <c r="C122" s="54">
        <v>268872528</v>
      </c>
    </row>
    <row r="123" spans="1:3" ht="12" customHeight="1">
      <c r="A123" s="13" t="s">
        <v>50</v>
      </c>
      <c r="B123" s="10" t="s">
        <v>201</v>
      </c>
      <c r="C123" s="45"/>
    </row>
    <row r="124" spans="1:3" ht="12" customHeight="1">
      <c r="A124" s="13" t="s">
        <v>51</v>
      </c>
      <c r="B124" s="49" t="s">
        <v>311</v>
      </c>
      <c r="C124" s="45"/>
    </row>
    <row r="125" spans="1:3" ht="12" customHeight="1">
      <c r="A125" s="13" t="s">
        <v>57</v>
      </c>
      <c r="B125" s="48" t="s">
        <v>219</v>
      </c>
      <c r="C125" s="45"/>
    </row>
    <row r="126" spans="1:3" ht="12" customHeight="1">
      <c r="A126" s="13" t="s">
        <v>59</v>
      </c>
      <c r="B126" s="75" t="s">
        <v>206</v>
      </c>
      <c r="C126" s="45"/>
    </row>
    <row r="127" spans="1:3" ht="15.75">
      <c r="A127" s="13" t="s">
        <v>83</v>
      </c>
      <c r="B127" s="33" t="s">
        <v>189</v>
      </c>
      <c r="C127" s="45"/>
    </row>
    <row r="128" spans="1:3" ht="12" customHeight="1">
      <c r="A128" s="13" t="s">
        <v>84</v>
      </c>
      <c r="B128" s="33" t="s">
        <v>205</v>
      </c>
      <c r="C128" s="45"/>
    </row>
    <row r="129" spans="1:3" ht="12" customHeight="1">
      <c r="A129" s="13" t="s">
        <v>85</v>
      </c>
      <c r="B129" s="33" t="s">
        <v>204</v>
      </c>
      <c r="C129" s="45"/>
    </row>
    <row r="130" spans="1:3" ht="12" customHeight="1">
      <c r="A130" s="13" t="s">
        <v>197</v>
      </c>
      <c r="B130" s="33" t="s">
        <v>192</v>
      </c>
      <c r="C130" s="45"/>
    </row>
    <row r="131" spans="1:3" ht="12" customHeight="1">
      <c r="A131" s="13" t="s">
        <v>198</v>
      </c>
      <c r="B131" s="33" t="s">
        <v>203</v>
      </c>
      <c r="C131" s="45"/>
    </row>
    <row r="132" spans="1:3" ht="16.5" thickBot="1">
      <c r="A132" s="11" t="s">
        <v>199</v>
      </c>
      <c r="B132" s="33" t="s">
        <v>202</v>
      </c>
      <c r="C132" s="46"/>
    </row>
    <row r="133" spans="1:3" ht="12" customHeight="1" thickBot="1">
      <c r="A133" s="18" t="s">
        <v>5</v>
      </c>
      <c r="B133" s="31" t="s">
        <v>238</v>
      </c>
      <c r="C133" s="52" t="e">
        <f>+C98+C119</f>
        <v>#REF!</v>
      </c>
    </row>
    <row r="134" spans="1:3" ht="12" customHeight="1" thickBot="1">
      <c r="A134" s="18" t="s">
        <v>6</v>
      </c>
      <c r="B134" s="31" t="s">
        <v>239</v>
      </c>
      <c r="C134" s="52">
        <f>+C135+C136+C137</f>
        <v>0</v>
      </c>
    </row>
    <row r="135" spans="1:3" ht="12" customHeight="1">
      <c r="A135" s="13" t="s">
        <v>107</v>
      </c>
      <c r="B135" s="10" t="s">
        <v>246</v>
      </c>
      <c r="C135" s="45"/>
    </row>
    <row r="136" spans="1:3" ht="12" customHeight="1">
      <c r="A136" s="13" t="s">
        <v>108</v>
      </c>
      <c r="B136" s="10" t="s">
        <v>247</v>
      </c>
      <c r="C136" s="45"/>
    </row>
    <row r="137" spans="1:3" ht="12" customHeight="1" thickBot="1">
      <c r="A137" s="11" t="s">
        <v>109</v>
      </c>
      <c r="B137" s="10" t="s">
        <v>248</v>
      </c>
      <c r="C137" s="45"/>
    </row>
    <row r="138" spans="1:3" ht="12" customHeight="1" thickBot="1">
      <c r="A138" s="18" t="s">
        <v>7</v>
      </c>
      <c r="B138" s="31" t="s">
        <v>240</v>
      </c>
      <c r="C138" s="52">
        <f>SUM(C139:C144)</f>
        <v>0</v>
      </c>
    </row>
    <row r="139" spans="1:3" ht="12" customHeight="1">
      <c r="A139" s="13" t="s">
        <v>34</v>
      </c>
      <c r="B139" s="7" t="s">
        <v>249</v>
      </c>
      <c r="C139" s="45"/>
    </row>
    <row r="140" spans="1:3" ht="12" customHeight="1">
      <c r="A140" s="13" t="s">
        <v>35</v>
      </c>
      <c r="B140" s="7" t="s">
        <v>241</v>
      </c>
      <c r="C140" s="45"/>
    </row>
    <row r="141" spans="1:3" ht="12" customHeight="1">
      <c r="A141" s="13" t="s">
        <v>36</v>
      </c>
      <c r="B141" s="7" t="s">
        <v>242</v>
      </c>
      <c r="C141" s="45"/>
    </row>
    <row r="142" spans="1:3" ht="12" customHeight="1">
      <c r="A142" s="13" t="s">
        <v>70</v>
      </c>
      <c r="B142" s="7" t="s">
        <v>243</v>
      </c>
      <c r="C142" s="45"/>
    </row>
    <row r="143" spans="1:3" ht="12" customHeight="1">
      <c r="A143" s="11" t="s">
        <v>71</v>
      </c>
      <c r="B143" s="5" t="s">
        <v>244</v>
      </c>
      <c r="C143" s="46"/>
    </row>
    <row r="144" spans="1:3" ht="12" customHeight="1" thickBot="1">
      <c r="A144" s="16" t="s">
        <v>72</v>
      </c>
      <c r="B144" s="179" t="s">
        <v>245</v>
      </c>
      <c r="C144" s="117"/>
    </row>
    <row r="145" spans="1:3" ht="12" customHeight="1" thickBot="1">
      <c r="A145" s="18" t="s">
        <v>8</v>
      </c>
      <c r="B145" s="31" t="s">
        <v>253</v>
      </c>
      <c r="C145" s="58">
        <f>+C146+C147+C148+C149</f>
        <v>6385218</v>
      </c>
    </row>
    <row r="146" spans="1:3" ht="12" customHeight="1">
      <c r="A146" s="13" t="s">
        <v>37</v>
      </c>
      <c r="B146" s="7" t="s">
        <v>207</v>
      </c>
      <c r="C146" s="45"/>
    </row>
    <row r="147" spans="1:3" ht="12" customHeight="1">
      <c r="A147" s="13" t="s">
        <v>38</v>
      </c>
      <c r="B147" s="7" t="s">
        <v>208</v>
      </c>
      <c r="C147" s="45">
        <v>6385218</v>
      </c>
    </row>
    <row r="148" spans="1:3" ht="12" customHeight="1" thickBot="1">
      <c r="A148" s="11" t="s">
        <v>124</v>
      </c>
      <c r="B148" s="5" t="s">
        <v>254</v>
      </c>
      <c r="C148" s="46"/>
    </row>
    <row r="149" spans="1:3" ht="12" customHeight="1" thickBot="1">
      <c r="A149" s="130" t="s">
        <v>125</v>
      </c>
      <c r="B149" s="135" t="s">
        <v>210</v>
      </c>
      <c r="C149" s="136"/>
    </row>
    <row r="150" spans="1:3" ht="12" customHeight="1" thickBot="1">
      <c r="A150" s="18" t="s">
        <v>9</v>
      </c>
      <c r="B150" s="31" t="s">
        <v>255</v>
      </c>
      <c r="C150" s="61">
        <f>SUM(C151:C155)</f>
        <v>0</v>
      </c>
    </row>
    <row r="151" spans="1:3" ht="12" customHeight="1">
      <c r="A151" s="13" t="s">
        <v>39</v>
      </c>
      <c r="B151" s="7" t="s">
        <v>250</v>
      </c>
      <c r="C151" s="45"/>
    </row>
    <row r="152" spans="1:3" ht="12" customHeight="1">
      <c r="A152" s="13" t="s">
        <v>40</v>
      </c>
      <c r="B152" s="7" t="s">
        <v>257</v>
      </c>
      <c r="C152" s="45"/>
    </row>
    <row r="153" spans="1:3" ht="12" customHeight="1">
      <c r="A153" s="13" t="s">
        <v>136</v>
      </c>
      <c r="B153" s="7" t="s">
        <v>252</v>
      </c>
      <c r="C153" s="45"/>
    </row>
    <row r="154" spans="1:3" ht="12" customHeight="1">
      <c r="A154" s="13" t="s">
        <v>137</v>
      </c>
      <c r="B154" s="7" t="s">
        <v>287</v>
      </c>
      <c r="C154" s="45"/>
    </row>
    <row r="155" spans="1:3" ht="12" customHeight="1" thickBot="1">
      <c r="A155" s="13" t="s">
        <v>256</v>
      </c>
      <c r="B155" s="7" t="s">
        <v>258</v>
      </c>
      <c r="C155" s="45"/>
    </row>
    <row r="156" spans="1:3" ht="12" customHeight="1" thickBot="1">
      <c r="A156" s="18" t="s">
        <v>10</v>
      </c>
      <c r="B156" s="31" t="s">
        <v>259</v>
      </c>
      <c r="C156" s="114"/>
    </row>
    <row r="157" spans="1:3" ht="12" customHeight="1" thickBot="1">
      <c r="A157" s="18" t="s">
        <v>11</v>
      </c>
      <c r="B157" s="31" t="s">
        <v>260</v>
      </c>
      <c r="C157" s="114"/>
    </row>
    <row r="158" spans="1:9" ht="15" customHeight="1" thickBot="1">
      <c r="A158" s="18" t="s">
        <v>12</v>
      </c>
      <c r="B158" s="31" t="s">
        <v>262</v>
      </c>
      <c r="C158" s="137">
        <f>+C134+C138+C145+C150+C156+C157</f>
        <v>6385218</v>
      </c>
      <c r="F158" s="90"/>
      <c r="G158" s="91"/>
      <c r="H158" s="91"/>
      <c r="I158" s="91"/>
    </row>
    <row r="159" spans="1:3" s="78" customFormat="1" ht="17.25" customHeight="1" thickBot="1">
      <c r="A159" s="50" t="s">
        <v>13</v>
      </c>
      <c r="B159" s="138" t="s">
        <v>261</v>
      </c>
      <c r="C159" s="137" t="e">
        <f>+C133+C158</f>
        <v>#REF!</v>
      </c>
    </row>
    <row r="160" spans="1:3" ht="15.75" customHeight="1">
      <c r="A160" s="175"/>
      <c r="B160" s="175"/>
      <c r="C160" s="176" t="e">
        <f>C92-C159</f>
        <v>#REF!</v>
      </c>
    </row>
    <row r="161" spans="1:3" ht="15.75">
      <c r="A161" s="210" t="s">
        <v>209</v>
      </c>
      <c r="B161" s="210"/>
      <c r="C161" s="210"/>
    </row>
    <row r="162" spans="1:3" ht="15" customHeight="1" thickBot="1">
      <c r="A162" s="211" t="s">
        <v>66</v>
      </c>
      <c r="B162" s="211"/>
      <c r="C162" s="142" t="str">
        <f>C95</f>
        <v>Forintban!</v>
      </c>
    </row>
    <row r="163" spans="1:4" ht="13.5" customHeight="1" thickBot="1">
      <c r="A163" s="18">
        <v>1</v>
      </c>
      <c r="B163" s="21" t="s">
        <v>263</v>
      </c>
      <c r="C163" s="52" t="e">
        <f>+C67-C133</f>
        <v>#REF!</v>
      </c>
      <c r="D163" s="92"/>
    </row>
    <row r="164" spans="1:3" ht="27.75" customHeight="1" thickBot="1">
      <c r="A164" s="18" t="s">
        <v>4</v>
      </c>
      <c r="B164" s="21" t="s">
        <v>269</v>
      </c>
      <c r="C164" s="52">
        <f>+C91-C158</f>
        <v>283601720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0" fitToWidth="1" horizontalDpi="600" verticalDpi="600" orientation="portrait" paperSize="8" r:id="rId1"/>
  <rowBreaks count="2" manualBreakCount="2">
    <brk id="67" max="2" man="1"/>
    <brk id="14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4"/>
  <sheetViews>
    <sheetView zoomScale="120" zoomScaleNormal="120" zoomScaleSheetLayoutView="100" workbookViewId="0" topLeftCell="A1">
      <selection activeCell="G154" sqref="G154"/>
    </sheetView>
  </sheetViews>
  <sheetFormatPr defaultColWidth="9.00390625" defaultRowHeight="12.75"/>
  <cols>
    <col min="1" max="1" width="9.50390625" style="66" customWidth="1"/>
    <col min="2" max="2" width="99.375" style="66" customWidth="1"/>
    <col min="3" max="3" width="21.625" style="67" customWidth="1"/>
    <col min="4" max="4" width="9.00390625" style="76" customWidth="1"/>
    <col min="5" max="16384" width="9.375" style="76" customWidth="1"/>
  </cols>
  <sheetData>
    <row r="1" spans="1:3" ht="18.75" customHeight="1">
      <c r="A1" s="167"/>
      <c r="B1" s="205" t="s">
        <v>340</v>
      </c>
      <c r="C1" s="206"/>
    </row>
    <row r="2" spans="1:3" ht="21.75" customHeight="1">
      <c r="A2" s="168"/>
      <c r="B2" s="169" t="e">
        <f>CONCATENATE(#REF!)</f>
        <v>#REF!</v>
      </c>
      <c r="C2" s="170"/>
    </row>
    <row r="3" spans="1:3" ht="21.75" customHeight="1">
      <c r="A3" s="170"/>
      <c r="B3" s="169" t="e">
        <f>'Össz.ÖNK'!B3</f>
        <v>#REF!</v>
      </c>
      <c r="C3" s="170"/>
    </row>
    <row r="4" spans="1:3" ht="21.75" customHeight="1">
      <c r="A4" s="170"/>
      <c r="B4" s="169" t="s">
        <v>316</v>
      </c>
      <c r="C4" s="170"/>
    </row>
    <row r="5" spans="1:3" ht="21.75" customHeight="1">
      <c r="A5" s="167"/>
      <c r="B5" s="167"/>
      <c r="C5" s="171"/>
    </row>
    <row r="6" spans="1:3" ht="15" customHeight="1">
      <c r="A6" s="207" t="s">
        <v>1</v>
      </c>
      <c r="B6" s="207"/>
      <c r="C6" s="207"/>
    </row>
    <row r="7" spans="1:3" ht="15" customHeight="1" thickBot="1">
      <c r="A7" s="208" t="s">
        <v>64</v>
      </c>
      <c r="B7" s="208"/>
      <c r="C7" s="140" t="str">
        <f>CONCATENATE('Össz.ÖNK'!C7)</f>
        <v>Forintban!</v>
      </c>
    </row>
    <row r="8" spans="1:3" ht="24" customHeight="1" thickBot="1">
      <c r="A8" s="172" t="s">
        <v>29</v>
      </c>
      <c r="B8" s="173" t="s">
        <v>2</v>
      </c>
      <c r="C8" s="174" t="e">
        <f>+CONCATENATE(LEFT(#REF!,4),". évi előirányzat")</f>
        <v>#REF!</v>
      </c>
    </row>
    <row r="9" spans="1:3" s="77" customFormat="1" ht="12" customHeight="1" thickBot="1">
      <c r="A9" s="125"/>
      <c r="B9" s="126" t="s">
        <v>270</v>
      </c>
      <c r="C9" s="127" t="s">
        <v>271</v>
      </c>
    </row>
    <row r="10" spans="1:3" s="78" customFormat="1" ht="12" customHeight="1" thickBot="1">
      <c r="A10" s="18" t="s">
        <v>3</v>
      </c>
      <c r="B10" s="19" t="s">
        <v>92</v>
      </c>
      <c r="C10" s="52">
        <f>+C11+C12+C13+C14+C15+C16</f>
        <v>180353584</v>
      </c>
    </row>
    <row r="11" spans="1:3" s="78" customFormat="1" ht="12" customHeight="1">
      <c r="A11" s="13" t="s">
        <v>41</v>
      </c>
      <c r="B11" s="79" t="s">
        <v>93</v>
      </c>
      <c r="C11" s="55">
        <f>'ÖNK-Kötelező'!C9</f>
        <v>82994587</v>
      </c>
    </row>
    <row r="12" spans="1:3" s="78" customFormat="1" ht="12" customHeight="1">
      <c r="A12" s="12" t="s">
        <v>42</v>
      </c>
      <c r="B12" s="80" t="s">
        <v>94</v>
      </c>
      <c r="C12" s="54">
        <f>'ÖNK-Kötelező'!C10</f>
        <v>61353950</v>
      </c>
    </row>
    <row r="13" spans="1:3" s="78" customFormat="1" ht="12" customHeight="1">
      <c r="A13" s="12" t="s">
        <v>43</v>
      </c>
      <c r="B13" s="80" t="s">
        <v>291</v>
      </c>
      <c r="C13" s="54">
        <f>'ÖNK-Kötelező'!C11</f>
        <v>32277067</v>
      </c>
    </row>
    <row r="14" spans="1:3" s="78" customFormat="1" ht="12" customHeight="1">
      <c r="A14" s="12" t="s">
        <v>44</v>
      </c>
      <c r="B14" s="80" t="s">
        <v>95</v>
      </c>
      <c r="C14" s="54">
        <f>'ÖNK-Kötelező'!C12</f>
        <v>3727980</v>
      </c>
    </row>
    <row r="15" spans="1:3" s="78" customFormat="1" ht="12" customHeight="1">
      <c r="A15" s="12" t="s">
        <v>61</v>
      </c>
      <c r="B15" s="48" t="s">
        <v>222</v>
      </c>
      <c r="C15" s="54"/>
    </row>
    <row r="16" spans="1:3" s="78" customFormat="1" ht="12" customHeight="1" thickBot="1">
      <c r="A16" s="14" t="s">
        <v>45</v>
      </c>
      <c r="B16" s="49" t="s">
        <v>223</v>
      </c>
      <c r="C16" s="54"/>
    </row>
    <row r="17" spans="1:3" s="78" customFormat="1" ht="12" customHeight="1" thickBot="1">
      <c r="A17" s="18" t="s">
        <v>4</v>
      </c>
      <c r="B17" s="47" t="s">
        <v>96</v>
      </c>
      <c r="C17" s="52">
        <f>+C18+C19+C20+C21+C22</f>
        <v>22455065</v>
      </c>
    </row>
    <row r="18" spans="1:3" s="78" customFormat="1" ht="12" customHeight="1">
      <c r="A18" s="13" t="s">
        <v>47</v>
      </c>
      <c r="B18" s="79" t="s">
        <v>97</v>
      </c>
      <c r="C18" s="55"/>
    </row>
    <row r="19" spans="1:3" s="78" customFormat="1" ht="12" customHeight="1">
      <c r="A19" s="12" t="s">
        <v>48</v>
      </c>
      <c r="B19" s="80" t="s">
        <v>98</v>
      </c>
      <c r="C19" s="54"/>
    </row>
    <row r="20" spans="1:3" s="78" customFormat="1" ht="12" customHeight="1">
      <c r="A20" s="12" t="s">
        <v>49</v>
      </c>
      <c r="B20" s="80" t="s">
        <v>213</v>
      </c>
      <c r="C20" s="54"/>
    </row>
    <row r="21" spans="1:3" s="78" customFormat="1" ht="12" customHeight="1">
      <c r="A21" s="12" t="s">
        <v>50</v>
      </c>
      <c r="B21" s="80" t="s">
        <v>214</v>
      </c>
      <c r="C21" s="54"/>
    </row>
    <row r="22" spans="1:3" s="78" customFormat="1" ht="12" customHeight="1">
      <c r="A22" s="12" t="s">
        <v>51</v>
      </c>
      <c r="B22" s="80" t="s">
        <v>310</v>
      </c>
      <c r="C22" s="54">
        <f>'ÖNK-Kötelező'!C20</f>
        <v>22455065</v>
      </c>
    </row>
    <row r="23" spans="1:3" s="78" customFormat="1" ht="12" customHeight="1" thickBot="1">
      <c r="A23" s="14" t="s">
        <v>57</v>
      </c>
      <c r="B23" s="49" t="s">
        <v>100</v>
      </c>
      <c r="C23" s="56"/>
    </row>
    <row r="24" spans="1:3" s="78" customFormat="1" ht="12" customHeight="1" thickBot="1">
      <c r="A24" s="18" t="s">
        <v>5</v>
      </c>
      <c r="B24" s="19" t="s">
        <v>101</v>
      </c>
      <c r="C24" s="52">
        <f>+C25+C26+C27+C28+C29</f>
        <v>0</v>
      </c>
    </row>
    <row r="25" spans="1:3" s="78" customFormat="1" ht="12" customHeight="1">
      <c r="A25" s="13" t="s">
        <v>30</v>
      </c>
      <c r="B25" s="79" t="s">
        <v>102</v>
      </c>
      <c r="C25" s="55"/>
    </row>
    <row r="26" spans="1:3" s="78" customFormat="1" ht="12" customHeight="1">
      <c r="A26" s="12" t="s">
        <v>31</v>
      </c>
      <c r="B26" s="80" t="s">
        <v>103</v>
      </c>
      <c r="C26" s="54"/>
    </row>
    <row r="27" spans="1:3" s="78" customFormat="1" ht="12" customHeight="1">
      <c r="A27" s="12" t="s">
        <v>32</v>
      </c>
      <c r="B27" s="80" t="s">
        <v>215</v>
      </c>
      <c r="C27" s="54"/>
    </row>
    <row r="28" spans="1:3" s="78" customFormat="1" ht="12" customHeight="1">
      <c r="A28" s="12" t="s">
        <v>33</v>
      </c>
      <c r="B28" s="80" t="s">
        <v>216</v>
      </c>
      <c r="C28" s="54"/>
    </row>
    <row r="29" spans="1:3" s="78" customFormat="1" ht="12" customHeight="1">
      <c r="A29" s="12" t="s">
        <v>67</v>
      </c>
      <c r="B29" s="80" t="s">
        <v>104</v>
      </c>
      <c r="C29" s="54"/>
    </row>
    <row r="30" spans="1:3" s="120" customFormat="1" ht="12" customHeight="1" thickBot="1">
      <c r="A30" s="128" t="s">
        <v>68</v>
      </c>
      <c r="B30" s="118" t="s">
        <v>305</v>
      </c>
      <c r="C30" s="119"/>
    </row>
    <row r="31" spans="1:3" s="78" customFormat="1" ht="12" customHeight="1" thickBot="1">
      <c r="A31" s="18" t="s">
        <v>69</v>
      </c>
      <c r="B31" s="19" t="s">
        <v>292</v>
      </c>
      <c r="C31" s="58">
        <f>SUM(C32:C38)</f>
        <v>73000000</v>
      </c>
    </row>
    <row r="32" spans="1:3" s="78" customFormat="1" ht="12" customHeight="1">
      <c r="A32" s="13" t="s">
        <v>107</v>
      </c>
      <c r="B32" s="79" t="str">
        <f>'Össz.ÖNK'!B32</f>
        <v>Késedelmi pótlék</v>
      </c>
      <c r="C32" s="55">
        <f>'ÖNK-Kötelező'!C30</f>
        <v>500000</v>
      </c>
    </row>
    <row r="33" spans="1:3" s="78" customFormat="1" ht="12" customHeight="1">
      <c r="A33" s="12" t="s">
        <v>108</v>
      </c>
      <c r="B33" s="79" t="str">
        <f>'Össz.ÖNK'!B33</f>
        <v>Idegenforgalmi adó</v>
      </c>
      <c r="C33" s="54"/>
    </row>
    <row r="34" spans="1:3" s="78" customFormat="1" ht="12" customHeight="1">
      <c r="A34" s="12" t="s">
        <v>109</v>
      </c>
      <c r="B34" s="79" t="str">
        <f>'Össz.ÖNK'!B34</f>
        <v>Iparűzési adó</v>
      </c>
      <c r="C34" s="54">
        <f>'ÖNK-Kötelező'!C32</f>
        <v>62000000</v>
      </c>
    </row>
    <row r="35" spans="1:3" s="78" customFormat="1" ht="12" customHeight="1">
      <c r="A35" s="12" t="s">
        <v>110</v>
      </c>
      <c r="B35" s="79" t="str">
        <f>'Össz.ÖNK'!B35</f>
        <v>Talajterhelési díj</v>
      </c>
      <c r="C35" s="54">
        <f>'ÖNK-Kötelező'!C33</f>
        <v>2000000</v>
      </c>
    </row>
    <row r="36" spans="1:3" s="78" customFormat="1" ht="12" customHeight="1">
      <c r="A36" s="12" t="s">
        <v>293</v>
      </c>
      <c r="B36" s="79" t="str">
        <f>'Össz.ÖNK'!B36</f>
        <v>Gépjárműadó</v>
      </c>
      <c r="C36" s="54">
        <f>'ÖNK-Kötelező'!C34</f>
        <v>0</v>
      </c>
    </row>
    <row r="37" spans="1:3" s="78" customFormat="1" ht="12" customHeight="1">
      <c r="A37" s="12" t="s">
        <v>294</v>
      </c>
      <c r="B37" s="79" t="str">
        <f>'Össz.ÖNK'!B37</f>
        <v>Egyéb bírság</v>
      </c>
      <c r="C37" s="54">
        <f>'ÖNK-Kötelező'!C35</f>
        <v>1000000</v>
      </c>
    </row>
    <row r="38" spans="1:3" s="78" customFormat="1" ht="12" customHeight="1" thickBot="1">
      <c r="A38" s="14" t="s">
        <v>295</v>
      </c>
      <c r="B38" s="79" t="str">
        <f>'Össz.ÖNK'!B38</f>
        <v>Kommunális adó</v>
      </c>
      <c r="C38" s="56">
        <f>'ÖNK-Kötelező'!C36</f>
        <v>7500000</v>
      </c>
    </row>
    <row r="39" spans="1:3" s="78" customFormat="1" ht="12" customHeight="1" thickBot="1">
      <c r="A39" s="18" t="s">
        <v>7</v>
      </c>
      <c r="B39" s="19" t="s">
        <v>224</v>
      </c>
      <c r="C39" s="52" t="e">
        <f>SUM(C40:C50)</f>
        <v>#REF!</v>
      </c>
    </row>
    <row r="40" spans="1:3" s="78" customFormat="1" ht="12" customHeight="1">
      <c r="A40" s="13" t="s">
        <v>34</v>
      </c>
      <c r="B40" s="79" t="s">
        <v>114</v>
      </c>
      <c r="C40" s="55"/>
    </row>
    <row r="41" spans="1:3" s="78" customFormat="1" ht="12" customHeight="1">
      <c r="A41" s="12" t="s">
        <v>35</v>
      </c>
      <c r="B41" s="80" t="s">
        <v>115</v>
      </c>
      <c r="C41" s="54"/>
    </row>
    <row r="42" spans="1:3" s="78" customFormat="1" ht="12" customHeight="1">
      <c r="A42" s="12" t="s">
        <v>36</v>
      </c>
      <c r="B42" s="80" t="s">
        <v>116</v>
      </c>
      <c r="C42" s="54"/>
    </row>
    <row r="43" spans="1:3" s="78" customFormat="1" ht="12" customHeight="1">
      <c r="A43" s="12" t="s">
        <v>70</v>
      </c>
      <c r="B43" s="80" t="s">
        <v>117</v>
      </c>
      <c r="C43" s="54" t="e">
        <f>#REF!+'ÖNK-Kötelező'!C41</f>
        <v>#REF!</v>
      </c>
    </row>
    <row r="44" spans="1:3" s="78" customFormat="1" ht="12" customHeight="1">
      <c r="A44" s="12" t="s">
        <v>71</v>
      </c>
      <c r="B44" s="80" t="s">
        <v>118</v>
      </c>
      <c r="C44" s="54" t="e">
        <f>#REF!</f>
        <v>#REF!</v>
      </c>
    </row>
    <row r="45" spans="1:3" s="78" customFormat="1" ht="12" customHeight="1">
      <c r="A45" s="12" t="s">
        <v>72</v>
      </c>
      <c r="B45" s="80" t="s">
        <v>119</v>
      </c>
      <c r="C45" s="54" t="e">
        <f>#REF!</f>
        <v>#REF!</v>
      </c>
    </row>
    <row r="46" spans="1:3" s="78" customFormat="1" ht="12" customHeight="1">
      <c r="A46" s="12" t="s">
        <v>73</v>
      </c>
      <c r="B46" s="80" t="s">
        <v>120</v>
      </c>
      <c r="C46" s="54"/>
    </row>
    <row r="47" spans="1:3" s="78" customFormat="1" ht="12" customHeight="1">
      <c r="A47" s="12" t="s">
        <v>74</v>
      </c>
      <c r="B47" s="80" t="s">
        <v>299</v>
      </c>
      <c r="C47" s="54"/>
    </row>
    <row r="48" spans="1:3" s="78" customFormat="1" ht="12" customHeight="1">
      <c r="A48" s="12" t="s">
        <v>112</v>
      </c>
      <c r="B48" s="80" t="s">
        <v>121</v>
      </c>
      <c r="C48" s="57"/>
    </row>
    <row r="49" spans="1:3" s="78" customFormat="1" ht="12" customHeight="1">
      <c r="A49" s="14" t="s">
        <v>113</v>
      </c>
      <c r="B49" s="81" t="s">
        <v>226</v>
      </c>
      <c r="C49" s="73"/>
    </row>
    <row r="50" spans="1:3" s="78" customFormat="1" ht="12" customHeight="1" thickBot="1">
      <c r="A50" s="14" t="s">
        <v>225</v>
      </c>
      <c r="B50" s="49" t="s">
        <v>122</v>
      </c>
      <c r="C50" s="73"/>
    </row>
    <row r="51" spans="1:3" s="78" customFormat="1" ht="12" customHeight="1" thickBot="1">
      <c r="A51" s="18" t="s">
        <v>8</v>
      </c>
      <c r="B51" s="19" t="s">
        <v>123</v>
      </c>
      <c r="C51" s="52">
        <f>SUM(C52:C56)</f>
        <v>0</v>
      </c>
    </row>
    <row r="52" spans="1:3" s="78" customFormat="1" ht="12" customHeight="1">
      <c r="A52" s="13" t="s">
        <v>37</v>
      </c>
      <c r="B52" s="79" t="s">
        <v>127</v>
      </c>
      <c r="C52" s="105"/>
    </row>
    <row r="53" spans="1:3" s="78" customFormat="1" ht="12" customHeight="1">
      <c r="A53" s="12" t="s">
        <v>38</v>
      </c>
      <c r="B53" s="80" t="s">
        <v>128</v>
      </c>
      <c r="C53" s="57"/>
    </row>
    <row r="54" spans="1:3" s="78" customFormat="1" ht="12" customHeight="1">
      <c r="A54" s="12" t="s">
        <v>124</v>
      </c>
      <c r="B54" s="80" t="s">
        <v>129</v>
      </c>
      <c r="C54" s="57"/>
    </row>
    <row r="55" spans="1:3" s="78" customFormat="1" ht="12" customHeight="1">
      <c r="A55" s="12" t="s">
        <v>125</v>
      </c>
      <c r="B55" s="80" t="s">
        <v>130</v>
      </c>
      <c r="C55" s="57"/>
    </row>
    <row r="56" spans="1:3" s="78" customFormat="1" ht="12" customHeight="1" thickBot="1">
      <c r="A56" s="14" t="s">
        <v>126</v>
      </c>
      <c r="B56" s="49" t="s">
        <v>131</v>
      </c>
      <c r="C56" s="73"/>
    </row>
    <row r="57" spans="1:3" s="78" customFormat="1" ht="12" customHeight="1" thickBot="1">
      <c r="A57" s="18" t="s">
        <v>75</v>
      </c>
      <c r="B57" s="19" t="s">
        <v>132</v>
      </c>
      <c r="C57" s="52">
        <f>SUM(C58:C60)</f>
        <v>16428828</v>
      </c>
    </row>
    <row r="58" spans="1:3" s="78" customFormat="1" ht="12" customHeight="1">
      <c r="A58" s="13" t="s">
        <v>39</v>
      </c>
      <c r="B58" s="79" t="s">
        <v>133</v>
      </c>
      <c r="C58" s="55"/>
    </row>
    <row r="59" spans="1:3" s="78" customFormat="1" ht="12" customHeight="1">
      <c r="A59" s="12" t="s">
        <v>40</v>
      </c>
      <c r="B59" s="80" t="s">
        <v>217</v>
      </c>
      <c r="C59" s="54"/>
    </row>
    <row r="60" spans="1:3" s="78" customFormat="1" ht="12" customHeight="1">
      <c r="A60" s="12" t="s">
        <v>136</v>
      </c>
      <c r="B60" s="80" t="s">
        <v>134</v>
      </c>
      <c r="C60" s="54">
        <v>16428828</v>
      </c>
    </row>
    <row r="61" spans="1:3" s="78" customFormat="1" ht="12" customHeight="1" thickBot="1">
      <c r="A61" s="14" t="s">
        <v>137</v>
      </c>
      <c r="B61" s="49" t="s">
        <v>135</v>
      </c>
      <c r="C61" s="56"/>
    </row>
    <row r="62" spans="1:3" s="78" customFormat="1" ht="12" customHeight="1" thickBot="1">
      <c r="A62" s="18" t="s">
        <v>10</v>
      </c>
      <c r="B62" s="47" t="s">
        <v>138</v>
      </c>
      <c r="C62" s="52">
        <f>SUM(C63:C65)</f>
        <v>0</v>
      </c>
    </row>
    <row r="63" spans="1:3" s="78" customFormat="1" ht="12" customHeight="1">
      <c r="A63" s="13" t="s">
        <v>76</v>
      </c>
      <c r="B63" s="79" t="s">
        <v>140</v>
      </c>
      <c r="C63" s="57"/>
    </row>
    <row r="64" spans="1:3" s="78" customFormat="1" ht="12" customHeight="1">
      <c r="A64" s="12" t="s">
        <v>77</v>
      </c>
      <c r="B64" s="80" t="s">
        <v>218</v>
      </c>
      <c r="C64" s="57"/>
    </row>
    <row r="65" spans="1:3" s="78" customFormat="1" ht="12" customHeight="1">
      <c r="A65" s="12" t="s">
        <v>90</v>
      </c>
      <c r="B65" s="80" t="s">
        <v>141</v>
      </c>
      <c r="C65" s="57"/>
    </row>
    <row r="66" spans="1:3" s="78" customFormat="1" ht="12" customHeight="1" thickBot="1">
      <c r="A66" s="14" t="s">
        <v>139</v>
      </c>
      <c r="B66" s="49" t="s">
        <v>142</v>
      </c>
      <c r="C66" s="57"/>
    </row>
    <row r="67" spans="1:3" s="78" customFormat="1" ht="12" customHeight="1" thickBot="1">
      <c r="A67" s="115" t="s">
        <v>265</v>
      </c>
      <c r="B67" s="19" t="s">
        <v>143</v>
      </c>
      <c r="C67" s="58" t="e">
        <f>+C10+C17+C24+C31+C39+C51+C57+C62</f>
        <v>#REF!</v>
      </c>
    </row>
    <row r="68" spans="1:3" s="78" customFormat="1" ht="12" customHeight="1" thickBot="1">
      <c r="A68" s="107" t="s">
        <v>144</v>
      </c>
      <c r="B68" s="47" t="s">
        <v>145</v>
      </c>
      <c r="C68" s="52">
        <f>SUM(C69:C71)</f>
        <v>0</v>
      </c>
    </row>
    <row r="69" spans="1:3" s="78" customFormat="1" ht="12" customHeight="1">
      <c r="A69" s="13" t="s">
        <v>173</v>
      </c>
      <c r="B69" s="79" t="s">
        <v>146</v>
      </c>
      <c r="C69" s="57"/>
    </row>
    <row r="70" spans="1:3" s="78" customFormat="1" ht="12" customHeight="1">
      <c r="A70" s="12" t="s">
        <v>182</v>
      </c>
      <c r="B70" s="80" t="s">
        <v>147</v>
      </c>
      <c r="C70" s="57"/>
    </row>
    <row r="71" spans="1:3" s="78" customFormat="1" ht="12" customHeight="1" thickBot="1">
      <c r="A71" s="14" t="s">
        <v>183</v>
      </c>
      <c r="B71" s="109" t="s">
        <v>306</v>
      </c>
      <c r="C71" s="57"/>
    </row>
    <row r="72" spans="1:3" s="78" customFormat="1" ht="12" customHeight="1" thickBot="1">
      <c r="A72" s="107" t="s">
        <v>149</v>
      </c>
      <c r="B72" s="47" t="s">
        <v>150</v>
      </c>
      <c r="C72" s="52">
        <f>SUM(C73:C76)</f>
        <v>0</v>
      </c>
    </row>
    <row r="73" spans="1:3" s="78" customFormat="1" ht="12" customHeight="1">
      <c r="A73" s="13" t="s">
        <v>62</v>
      </c>
      <c r="B73" s="79" t="s">
        <v>151</v>
      </c>
      <c r="C73" s="57"/>
    </row>
    <row r="74" spans="1:3" s="78" customFormat="1" ht="12" customHeight="1">
      <c r="A74" s="12" t="s">
        <v>63</v>
      </c>
      <c r="B74" s="80" t="s">
        <v>307</v>
      </c>
      <c r="C74" s="57"/>
    </row>
    <row r="75" spans="1:3" s="78" customFormat="1" ht="12" customHeight="1" thickBot="1">
      <c r="A75" s="14" t="s">
        <v>174</v>
      </c>
      <c r="B75" s="81" t="s">
        <v>152</v>
      </c>
      <c r="C75" s="73"/>
    </row>
    <row r="76" spans="1:3" s="78" customFormat="1" ht="12" customHeight="1" thickBot="1">
      <c r="A76" s="130" t="s">
        <v>175</v>
      </c>
      <c r="B76" s="131" t="s">
        <v>308</v>
      </c>
      <c r="C76" s="132"/>
    </row>
    <row r="77" spans="1:3" s="78" customFormat="1" ht="12" customHeight="1" thickBot="1">
      <c r="A77" s="107" t="s">
        <v>153</v>
      </c>
      <c r="B77" s="47" t="s">
        <v>154</v>
      </c>
      <c r="C77" s="52" t="e">
        <f>SUM(C78:C79)</f>
        <v>#REF!</v>
      </c>
    </row>
    <row r="78" spans="1:3" s="78" customFormat="1" ht="12" customHeight="1" thickBot="1">
      <c r="A78" s="11" t="s">
        <v>176</v>
      </c>
      <c r="B78" s="129" t="s">
        <v>155</v>
      </c>
      <c r="C78" s="73" t="e">
        <f>'ÖNK-Kötelező'!C76+#REF!</f>
        <v>#REF!</v>
      </c>
    </row>
    <row r="79" spans="1:3" s="78" customFormat="1" ht="12" customHeight="1" thickBot="1">
      <c r="A79" s="130" t="s">
        <v>177</v>
      </c>
      <c r="B79" s="131" t="s">
        <v>156</v>
      </c>
      <c r="C79" s="132"/>
    </row>
    <row r="80" spans="1:3" s="78" customFormat="1" ht="12" customHeight="1" thickBot="1">
      <c r="A80" s="107" t="s">
        <v>157</v>
      </c>
      <c r="B80" s="47" t="s">
        <v>158</v>
      </c>
      <c r="C80" s="52">
        <f>SUM(C81:C83)</f>
        <v>0</v>
      </c>
    </row>
    <row r="81" spans="1:3" s="78" customFormat="1" ht="12" customHeight="1">
      <c r="A81" s="13" t="s">
        <v>178</v>
      </c>
      <c r="B81" s="79" t="s">
        <v>159</v>
      </c>
      <c r="C81" s="57"/>
    </row>
    <row r="82" spans="1:3" s="78" customFormat="1" ht="12" customHeight="1">
      <c r="A82" s="12" t="s">
        <v>179</v>
      </c>
      <c r="B82" s="80" t="s">
        <v>160</v>
      </c>
      <c r="C82" s="57"/>
    </row>
    <row r="83" spans="1:3" s="78" customFormat="1" ht="12" customHeight="1" thickBot="1">
      <c r="A83" s="16" t="s">
        <v>180</v>
      </c>
      <c r="B83" s="133" t="s">
        <v>309</v>
      </c>
      <c r="C83" s="134"/>
    </row>
    <row r="84" spans="1:3" s="78" customFormat="1" ht="12" customHeight="1" thickBot="1">
      <c r="A84" s="107" t="s">
        <v>161</v>
      </c>
      <c r="B84" s="47" t="s">
        <v>181</v>
      </c>
      <c r="C84" s="52">
        <f>SUM(C85:C88)</f>
        <v>0</v>
      </c>
    </row>
    <row r="85" spans="1:3" s="78" customFormat="1" ht="12" customHeight="1">
      <c r="A85" s="83" t="s">
        <v>162</v>
      </c>
      <c r="B85" s="79" t="s">
        <v>163</v>
      </c>
      <c r="C85" s="57"/>
    </row>
    <row r="86" spans="1:3" s="78" customFormat="1" ht="12" customHeight="1">
      <c r="A86" s="84" t="s">
        <v>164</v>
      </c>
      <c r="B86" s="80" t="s">
        <v>165</v>
      </c>
      <c r="C86" s="57"/>
    </row>
    <row r="87" spans="1:3" s="78" customFormat="1" ht="12" customHeight="1">
      <c r="A87" s="84" t="s">
        <v>166</v>
      </c>
      <c r="B87" s="80" t="s">
        <v>167</v>
      </c>
      <c r="C87" s="57"/>
    </row>
    <row r="88" spans="1:3" s="78" customFormat="1" ht="12" customHeight="1" thickBot="1">
      <c r="A88" s="85" t="s">
        <v>168</v>
      </c>
      <c r="B88" s="49" t="s">
        <v>169</v>
      </c>
      <c r="C88" s="57"/>
    </row>
    <row r="89" spans="1:3" s="78" customFormat="1" ht="12" customHeight="1" thickBot="1">
      <c r="A89" s="107" t="s">
        <v>170</v>
      </c>
      <c r="B89" s="47" t="s">
        <v>264</v>
      </c>
      <c r="C89" s="106"/>
    </row>
    <row r="90" spans="1:3" s="78" customFormat="1" ht="13.5" customHeight="1" thickBot="1">
      <c r="A90" s="107" t="s">
        <v>172</v>
      </c>
      <c r="B90" s="47" t="s">
        <v>171</v>
      </c>
      <c r="C90" s="106"/>
    </row>
    <row r="91" spans="1:3" s="78" customFormat="1" ht="15.75" customHeight="1" thickBot="1">
      <c r="A91" s="107" t="s">
        <v>184</v>
      </c>
      <c r="B91" s="86" t="s">
        <v>267</v>
      </c>
      <c r="C91" s="58" t="e">
        <f>+C68+C72+C77+C80+C84+C90+C89</f>
        <v>#REF!</v>
      </c>
    </row>
    <row r="92" spans="1:3" s="78" customFormat="1" ht="16.5" customHeight="1" thickBot="1">
      <c r="A92" s="108" t="s">
        <v>266</v>
      </c>
      <c r="B92" s="87" t="s">
        <v>268</v>
      </c>
      <c r="C92" s="58" t="e">
        <f>+C67+C91</f>
        <v>#REF!</v>
      </c>
    </row>
    <row r="93" spans="1:3" s="78" customFormat="1" ht="10.5" customHeight="1">
      <c r="A93" s="3"/>
      <c r="B93" s="4"/>
      <c r="C93" s="59"/>
    </row>
    <row r="94" spans="1:3" ht="16.5" customHeight="1">
      <c r="A94" s="212" t="s">
        <v>14</v>
      </c>
      <c r="B94" s="212"/>
      <c r="C94" s="212"/>
    </row>
    <row r="95" spans="1:3" s="88" customFormat="1" ht="16.5" customHeight="1" thickBot="1">
      <c r="A95" s="209" t="s">
        <v>65</v>
      </c>
      <c r="B95" s="209"/>
      <c r="C95" s="141" t="str">
        <f>C7</f>
        <v>Forintban!</v>
      </c>
    </row>
    <row r="96" spans="1:3" ht="30" customHeight="1" thickBot="1">
      <c r="A96" s="122" t="s">
        <v>29</v>
      </c>
      <c r="B96" s="123" t="s">
        <v>15</v>
      </c>
      <c r="C96" s="124" t="e">
        <f>+C8</f>
        <v>#REF!</v>
      </c>
    </row>
    <row r="97" spans="1:3" s="77" customFormat="1" ht="12" customHeight="1" thickBot="1">
      <c r="A97" s="122"/>
      <c r="B97" s="123" t="s">
        <v>270</v>
      </c>
      <c r="C97" s="124" t="s">
        <v>271</v>
      </c>
    </row>
    <row r="98" spans="1:3" ht="12" customHeight="1" thickBot="1">
      <c r="A98" s="20" t="s">
        <v>3</v>
      </c>
      <c r="B98" s="22" t="s">
        <v>227</v>
      </c>
      <c r="C98" s="51" t="e">
        <f>C99+C100+C101+C102+C103+C116</f>
        <v>#REF!</v>
      </c>
    </row>
    <row r="99" spans="1:3" ht="12" customHeight="1">
      <c r="A99" s="15" t="s">
        <v>41</v>
      </c>
      <c r="B99" s="8" t="s">
        <v>16</v>
      </c>
      <c r="C99" s="53" t="e">
        <f>#REF!+#REF!+'ÖNK-Kötelező'!C94</f>
        <v>#REF!</v>
      </c>
    </row>
    <row r="100" spans="1:3" ht="12" customHeight="1">
      <c r="A100" s="12" t="s">
        <v>42</v>
      </c>
      <c r="B100" s="6" t="s">
        <v>78</v>
      </c>
      <c r="C100" s="54" t="e">
        <f>'ÖNK-Kötelező'!C95+#REF!+#REF!</f>
        <v>#REF!</v>
      </c>
    </row>
    <row r="101" spans="1:3" ht="12" customHeight="1">
      <c r="A101" s="12" t="s">
        <v>43</v>
      </c>
      <c r="B101" s="6" t="s">
        <v>60</v>
      </c>
      <c r="C101" s="56" t="e">
        <f>'ÖNK-Kötelező'!C96+#REF!+#REF!</f>
        <v>#REF!</v>
      </c>
    </row>
    <row r="102" spans="1:3" ht="12" customHeight="1">
      <c r="A102" s="12" t="s">
        <v>44</v>
      </c>
      <c r="B102" s="9" t="s">
        <v>79</v>
      </c>
      <c r="C102" s="56"/>
    </row>
    <row r="103" spans="1:3" ht="12" customHeight="1">
      <c r="A103" s="12" t="s">
        <v>52</v>
      </c>
      <c r="B103" s="17" t="s">
        <v>80</v>
      </c>
      <c r="C103" s="56">
        <v>2050692</v>
      </c>
    </row>
    <row r="104" spans="1:3" ht="12" customHeight="1">
      <c r="A104" s="12" t="s">
        <v>45</v>
      </c>
      <c r="B104" s="6" t="s">
        <v>232</v>
      </c>
      <c r="C104" s="56">
        <f>'ÖNK-Kötelező'!C99</f>
        <v>2050692</v>
      </c>
    </row>
    <row r="105" spans="1:3" ht="12" customHeight="1">
      <c r="A105" s="12" t="s">
        <v>46</v>
      </c>
      <c r="B105" s="34" t="s">
        <v>231</v>
      </c>
      <c r="C105" s="56"/>
    </row>
    <row r="106" spans="1:3" ht="12" customHeight="1">
      <c r="A106" s="12" t="s">
        <v>53</v>
      </c>
      <c r="B106" s="34" t="s">
        <v>230</v>
      </c>
      <c r="C106" s="56"/>
    </row>
    <row r="107" spans="1:3" ht="12" customHeight="1">
      <c r="A107" s="12" t="s">
        <v>54</v>
      </c>
      <c r="B107" s="32" t="s">
        <v>187</v>
      </c>
      <c r="C107" s="56"/>
    </row>
    <row r="108" spans="1:3" ht="12" customHeight="1">
      <c r="A108" s="12" t="s">
        <v>55</v>
      </c>
      <c r="B108" s="33" t="s">
        <v>188</v>
      </c>
      <c r="C108" s="56"/>
    </row>
    <row r="109" spans="1:3" ht="12" customHeight="1">
      <c r="A109" s="12" t="s">
        <v>56</v>
      </c>
      <c r="B109" s="33" t="s">
        <v>189</v>
      </c>
      <c r="C109" s="56"/>
    </row>
    <row r="110" spans="1:3" ht="12" customHeight="1">
      <c r="A110" s="12" t="s">
        <v>58</v>
      </c>
      <c r="B110" s="32" t="s">
        <v>190</v>
      </c>
      <c r="C110" s="56"/>
    </row>
    <row r="111" spans="1:3" ht="12" customHeight="1">
      <c r="A111" s="12" t="s">
        <v>81</v>
      </c>
      <c r="B111" s="32" t="s">
        <v>191</v>
      </c>
      <c r="C111" s="56"/>
    </row>
    <row r="112" spans="1:3" ht="12" customHeight="1">
      <c r="A112" s="12" t="s">
        <v>185</v>
      </c>
      <c r="B112" s="33" t="s">
        <v>192</v>
      </c>
      <c r="C112" s="56"/>
    </row>
    <row r="113" spans="1:3" ht="12" customHeight="1">
      <c r="A113" s="11" t="s">
        <v>186</v>
      </c>
      <c r="B113" s="34" t="s">
        <v>193</v>
      </c>
      <c r="C113" s="56"/>
    </row>
    <row r="114" spans="1:3" ht="12" customHeight="1">
      <c r="A114" s="12" t="s">
        <v>228</v>
      </c>
      <c r="B114" s="34" t="s">
        <v>194</v>
      </c>
      <c r="C114" s="56"/>
    </row>
    <row r="115" spans="1:3" ht="12" customHeight="1">
      <c r="A115" s="14" t="s">
        <v>229</v>
      </c>
      <c r="B115" s="34" t="s">
        <v>195</v>
      </c>
      <c r="C115" s="56"/>
    </row>
    <row r="116" spans="1:3" ht="12" customHeight="1">
      <c r="A116" s="12" t="s">
        <v>233</v>
      </c>
      <c r="B116" s="9" t="s">
        <v>17</v>
      </c>
      <c r="C116" s="54">
        <f>'ÖNK-Kötelező'!C111</f>
        <v>3090000</v>
      </c>
    </row>
    <row r="117" spans="1:3" ht="12" customHeight="1">
      <c r="A117" s="12" t="s">
        <v>234</v>
      </c>
      <c r="B117" s="6" t="s">
        <v>236</v>
      </c>
      <c r="C117" s="54">
        <v>3090000</v>
      </c>
    </row>
    <row r="118" spans="1:3" ht="12" customHeight="1" thickBot="1">
      <c r="A118" s="16" t="s">
        <v>235</v>
      </c>
      <c r="B118" s="113" t="s">
        <v>237</v>
      </c>
      <c r="C118" s="60"/>
    </row>
    <row r="119" spans="1:3" ht="12" customHeight="1" thickBot="1">
      <c r="A119" s="110" t="s">
        <v>4</v>
      </c>
      <c r="B119" s="111" t="s">
        <v>196</v>
      </c>
      <c r="C119" s="112" t="e">
        <f>+C120+C122+C124</f>
        <v>#REF!</v>
      </c>
    </row>
    <row r="120" spans="1:3" ht="12" customHeight="1">
      <c r="A120" s="13" t="s">
        <v>47</v>
      </c>
      <c r="B120" s="6" t="s">
        <v>89</v>
      </c>
      <c r="C120" s="55" t="e">
        <f>#REF!+#REF!</f>
        <v>#REF!</v>
      </c>
    </row>
    <row r="121" spans="1:3" ht="12" customHeight="1">
      <c r="A121" s="13" t="s">
        <v>48</v>
      </c>
      <c r="B121" s="10" t="s">
        <v>200</v>
      </c>
      <c r="C121" s="55"/>
    </row>
    <row r="122" spans="1:3" ht="12" customHeight="1">
      <c r="A122" s="13" t="s">
        <v>49</v>
      </c>
      <c r="B122" s="10" t="s">
        <v>82</v>
      </c>
      <c r="C122" s="54"/>
    </row>
    <row r="123" spans="1:3" ht="12" customHeight="1">
      <c r="A123" s="13" t="s">
        <v>50</v>
      </c>
      <c r="B123" s="10" t="s">
        <v>201</v>
      </c>
      <c r="C123" s="45"/>
    </row>
    <row r="124" spans="1:3" ht="12" customHeight="1">
      <c r="A124" s="13" t="s">
        <v>51</v>
      </c>
      <c r="B124" s="49" t="s">
        <v>311</v>
      </c>
      <c r="C124" s="45"/>
    </row>
    <row r="125" spans="1:3" ht="12" customHeight="1">
      <c r="A125" s="13" t="s">
        <v>57</v>
      </c>
      <c r="B125" s="48" t="s">
        <v>219</v>
      </c>
      <c r="C125" s="45"/>
    </row>
    <row r="126" spans="1:3" ht="12" customHeight="1">
      <c r="A126" s="13" t="s">
        <v>59</v>
      </c>
      <c r="B126" s="75" t="s">
        <v>206</v>
      </c>
      <c r="C126" s="45"/>
    </row>
    <row r="127" spans="1:3" ht="15.75">
      <c r="A127" s="13" t="s">
        <v>83</v>
      </c>
      <c r="B127" s="33" t="s">
        <v>189</v>
      </c>
      <c r="C127" s="45"/>
    </row>
    <row r="128" spans="1:3" ht="12" customHeight="1">
      <c r="A128" s="13" t="s">
        <v>84</v>
      </c>
      <c r="B128" s="33" t="s">
        <v>205</v>
      </c>
      <c r="C128" s="45"/>
    </row>
    <row r="129" spans="1:3" ht="12" customHeight="1">
      <c r="A129" s="13" t="s">
        <v>85</v>
      </c>
      <c r="B129" s="33" t="s">
        <v>204</v>
      </c>
      <c r="C129" s="45"/>
    </row>
    <row r="130" spans="1:3" ht="12" customHeight="1">
      <c r="A130" s="13" t="s">
        <v>197</v>
      </c>
      <c r="B130" s="33" t="s">
        <v>192</v>
      </c>
      <c r="C130" s="45"/>
    </row>
    <row r="131" spans="1:3" ht="12" customHeight="1">
      <c r="A131" s="13" t="s">
        <v>198</v>
      </c>
      <c r="B131" s="33" t="s">
        <v>203</v>
      </c>
      <c r="C131" s="45"/>
    </row>
    <row r="132" spans="1:3" ht="16.5" thickBot="1">
      <c r="A132" s="11" t="s">
        <v>199</v>
      </c>
      <c r="B132" s="33" t="s">
        <v>202</v>
      </c>
      <c r="C132" s="46"/>
    </row>
    <row r="133" spans="1:3" ht="12" customHeight="1" thickBot="1">
      <c r="A133" s="18" t="s">
        <v>5</v>
      </c>
      <c r="B133" s="31" t="s">
        <v>238</v>
      </c>
      <c r="C133" s="52" t="e">
        <f>+C98+C119</f>
        <v>#REF!</v>
      </c>
    </row>
    <row r="134" spans="1:3" ht="12" customHeight="1" thickBot="1">
      <c r="A134" s="18" t="s">
        <v>6</v>
      </c>
      <c r="B134" s="31" t="s">
        <v>239</v>
      </c>
      <c r="C134" s="52">
        <f>+C135+C136+C137</f>
        <v>0</v>
      </c>
    </row>
    <row r="135" spans="1:3" ht="12" customHeight="1">
      <c r="A135" s="13" t="s">
        <v>107</v>
      </c>
      <c r="B135" s="10" t="s">
        <v>246</v>
      </c>
      <c r="C135" s="45"/>
    </row>
    <row r="136" spans="1:3" ht="12" customHeight="1">
      <c r="A136" s="13" t="s">
        <v>108</v>
      </c>
      <c r="B136" s="10" t="s">
        <v>247</v>
      </c>
      <c r="C136" s="45"/>
    </row>
    <row r="137" spans="1:3" ht="12" customHeight="1" thickBot="1">
      <c r="A137" s="11" t="s">
        <v>109</v>
      </c>
      <c r="B137" s="10" t="s">
        <v>248</v>
      </c>
      <c r="C137" s="45"/>
    </row>
    <row r="138" spans="1:3" ht="12" customHeight="1" thickBot="1">
      <c r="A138" s="18" t="s">
        <v>7</v>
      </c>
      <c r="B138" s="31" t="s">
        <v>240</v>
      </c>
      <c r="C138" s="52">
        <f>SUM(C139:C144)</f>
        <v>0</v>
      </c>
    </row>
    <row r="139" spans="1:3" ht="12" customHeight="1">
      <c r="A139" s="13" t="s">
        <v>34</v>
      </c>
      <c r="B139" s="7" t="s">
        <v>249</v>
      </c>
      <c r="C139" s="45"/>
    </row>
    <row r="140" spans="1:3" ht="12" customHeight="1">
      <c r="A140" s="13" t="s">
        <v>35</v>
      </c>
      <c r="B140" s="7" t="s">
        <v>241</v>
      </c>
      <c r="C140" s="45"/>
    </row>
    <row r="141" spans="1:3" ht="12" customHeight="1">
      <c r="A141" s="13" t="s">
        <v>36</v>
      </c>
      <c r="B141" s="7" t="s">
        <v>242</v>
      </c>
      <c r="C141" s="45"/>
    </row>
    <row r="142" spans="1:3" ht="12" customHeight="1">
      <c r="A142" s="13" t="s">
        <v>70</v>
      </c>
      <c r="B142" s="7" t="s">
        <v>243</v>
      </c>
      <c r="C142" s="45"/>
    </row>
    <row r="143" spans="1:3" ht="12" customHeight="1">
      <c r="A143" s="11" t="s">
        <v>71</v>
      </c>
      <c r="B143" s="5" t="s">
        <v>244</v>
      </c>
      <c r="C143" s="46"/>
    </row>
    <row r="144" spans="1:3" ht="12" customHeight="1" thickBot="1">
      <c r="A144" s="16" t="s">
        <v>72</v>
      </c>
      <c r="B144" s="179" t="s">
        <v>245</v>
      </c>
      <c r="C144" s="117"/>
    </row>
    <row r="145" spans="1:3" ht="12" customHeight="1" thickBot="1">
      <c r="A145" s="18" t="s">
        <v>8</v>
      </c>
      <c r="B145" s="31" t="s">
        <v>253</v>
      </c>
      <c r="C145" s="58">
        <f>+C146+C147+C148+C149</f>
        <v>6385218</v>
      </c>
    </row>
    <row r="146" spans="1:3" ht="12" customHeight="1">
      <c r="A146" s="13" t="s">
        <v>37</v>
      </c>
      <c r="B146" s="7" t="s">
        <v>207</v>
      </c>
      <c r="C146" s="45"/>
    </row>
    <row r="147" spans="1:3" ht="12" customHeight="1">
      <c r="A147" s="13" t="s">
        <v>38</v>
      </c>
      <c r="B147" s="7" t="s">
        <v>208</v>
      </c>
      <c r="C147" s="45">
        <f>'ÖNK-Kötelező'!C142</f>
        <v>6385218</v>
      </c>
    </row>
    <row r="148" spans="1:3" ht="12" customHeight="1" thickBot="1">
      <c r="A148" s="11" t="s">
        <v>124</v>
      </c>
      <c r="B148" s="5" t="s">
        <v>254</v>
      </c>
      <c r="C148" s="46"/>
    </row>
    <row r="149" spans="1:3" ht="12" customHeight="1" thickBot="1">
      <c r="A149" s="130" t="s">
        <v>125</v>
      </c>
      <c r="B149" s="135" t="s">
        <v>210</v>
      </c>
      <c r="C149" s="136"/>
    </row>
    <row r="150" spans="1:3" ht="12" customHeight="1" thickBot="1">
      <c r="A150" s="18" t="s">
        <v>9</v>
      </c>
      <c r="B150" s="31" t="s">
        <v>255</v>
      </c>
      <c r="C150" s="61">
        <f>SUM(C151:C155)</f>
        <v>0</v>
      </c>
    </row>
    <row r="151" spans="1:3" ht="12" customHeight="1">
      <c r="A151" s="13" t="s">
        <v>39</v>
      </c>
      <c r="B151" s="7" t="s">
        <v>250</v>
      </c>
      <c r="C151" s="45"/>
    </row>
    <row r="152" spans="1:3" ht="12" customHeight="1">
      <c r="A152" s="13" t="s">
        <v>40</v>
      </c>
      <c r="B152" s="7" t="s">
        <v>257</v>
      </c>
      <c r="C152" s="45"/>
    </row>
    <row r="153" spans="1:3" ht="12" customHeight="1">
      <c r="A153" s="13" t="s">
        <v>136</v>
      </c>
      <c r="B153" s="7" t="s">
        <v>252</v>
      </c>
      <c r="C153" s="45"/>
    </row>
    <row r="154" spans="1:3" ht="12" customHeight="1">
      <c r="A154" s="13" t="s">
        <v>137</v>
      </c>
      <c r="B154" s="7" t="s">
        <v>287</v>
      </c>
      <c r="C154" s="45"/>
    </row>
    <row r="155" spans="1:3" ht="12" customHeight="1" thickBot="1">
      <c r="A155" s="13" t="s">
        <v>256</v>
      </c>
      <c r="B155" s="7" t="s">
        <v>258</v>
      </c>
      <c r="C155" s="45"/>
    </row>
    <row r="156" spans="1:3" ht="12" customHeight="1" thickBot="1">
      <c r="A156" s="18" t="s">
        <v>10</v>
      </c>
      <c r="B156" s="31" t="s">
        <v>259</v>
      </c>
      <c r="C156" s="114"/>
    </row>
    <row r="157" spans="1:3" ht="12" customHeight="1" thickBot="1">
      <c r="A157" s="18" t="s">
        <v>11</v>
      </c>
      <c r="B157" s="31" t="s">
        <v>260</v>
      </c>
      <c r="C157" s="114"/>
    </row>
    <row r="158" spans="1:9" ht="15" customHeight="1" thickBot="1">
      <c r="A158" s="18" t="s">
        <v>12</v>
      </c>
      <c r="B158" s="31" t="s">
        <v>262</v>
      </c>
      <c r="C158" s="137">
        <f>+C134+C138+C145+C150+C156+C157</f>
        <v>6385218</v>
      </c>
      <c r="F158" s="90"/>
      <c r="G158" s="91"/>
      <c r="H158" s="91"/>
      <c r="I158" s="91"/>
    </row>
    <row r="159" spans="1:3" s="78" customFormat="1" ht="17.25" customHeight="1" thickBot="1">
      <c r="A159" s="50" t="s">
        <v>13</v>
      </c>
      <c r="B159" s="138" t="s">
        <v>261</v>
      </c>
      <c r="C159" s="137" t="e">
        <f>+C133+C158</f>
        <v>#REF!</v>
      </c>
    </row>
    <row r="160" spans="1:3" ht="15.75" customHeight="1">
      <c r="A160" s="139"/>
      <c r="B160" s="139"/>
      <c r="C160" s="176" t="e">
        <f>C92-C159</f>
        <v>#REF!</v>
      </c>
    </row>
    <row r="161" spans="1:3" ht="15.75">
      <c r="A161" s="210" t="s">
        <v>209</v>
      </c>
      <c r="B161" s="210"/>
      <c r="C161" s="210"/>
    </row>
    <row r="162" spans="1:3" ht="15" customHeight="1" thickBot="1">
      <c r="A162" s="211" t="s">
        <v>66</v>
      </c>
      <c r="B162" s="211"/>
      <c r="C162" s="142" t="str">
        <f>C95</f>
        <v>Forintban!</v>
      </c>
    </row>
    <row r="163" spans="1:4" ht="13.5" customHeight="1" thickBot="1">
      <c r="A163" s="18">
        <v>1</v>
      </c>
      <c r="B163" s="21" t="s">
        <v>263</v>
      </c>
      <c r="C163" s="52" t="e">
        <f>+C67-C133</f>
        <v>#REF!</v>
      </c>
      <c r="D163" s="92"/>
    </row>
    <row r="164" spans="1:3" ht="27.75" customHeight="1" thickBot="1">
      <c r="A164" s="18" t="s">
        <v>4</v>
      </c>
      <c r="B164" s="21" t="s">
        <v>269</v>
      </c>
      <c r="C164" s="52" t="e">
        <f>+C91-C158</f>
        <v>#REF!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9" scale="33" r:id="rId1"/>
  <rowBreaks count="2" manualBreakCount="2">
    <brk id="67" max="2" man="1"/>
    <brk id="1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4"/>
  <sheetViews>
    <sheetView zoomScale="120" zoomScaleNormal="120" zoomScaleSheetLayoutView="100" workbookViewId="0" topLeftCell="A1">
      <selection activeCell="G156" sqref="G156"/>
    </sheetView>
  </sheetViews>
  <sheetFormatPr defaultColWidth="9.00390625" defaultRowHeight="12.75"/>
  <cols>
    <col min="1" max="1" width="9.50390625" style="66" customWidth="1"/>
    <col min="2" max="2" width="99.375" style="66" customWidth="1"/>
    <col min="3" max="3" width="21.625" style="67" customWidth="1"/>
    <col min="4" max="4" width="9.00390625" style="76" customWidth="1"/>
    <col min="5" max="16384" width="9.375" style="76" customWidth="1"/>
  </cols>
  <sheetData>
    <row r="1" spans="1:3" ht="18.75" customHeight="1">
      <c r="A1" s="167"/>
      <c r="B1" s="205" t="s">
        <v>342</v>
      </c>
      <c r="C1" s="206"/>
    </row>
    <row r="2" spans="1:3" ht="21.75" customHeight="1">
      <c r="A2" s="168"/>
      <c r="B2" s="169" t="e">
        <f>CONCATENATE(#REF!)</f>
        <v>#REF!</v>
      </c>
      <c r="C2" s="170"/>
    </row>
    <row r="3" spans="1:3" ht="21.75" customHeight="1">
      <c r="A3" s="170"/>
      <c r="B3" s="169" t="e">
        <f>'Össz.Önk. KÖT.'!B3</f>
        <v>#REF!</v>
      </c>
      <c r="C3" s="170"/>
    </row>
    <row r="4" spans="1:3" ht="21.75" customHeight="1">
      <c r="A4" s="170"/>
      <c r="B4" s="169" t="s">
        <v>317</v>
      </c>
      <c r="C4" s="170"/>
    </row>
    <row r="5" spans="1:3" ht="21.75" customHeight="1">
      <c r="A5" s="167"/>
      <c r="B5" s="167"/>
      <c r="C5" s="171"/>
    </row>
    <row r="6" spans="1:3" ht="15" customHeight="1">
      <c r="A6" s="207" t="s">
        <v>1</v>
      </c>
      <c r="B6" s="207"/>
      <c r="C6" s="207"/>
    </row>
    <row r="7" spans="1:3" ht="15" customHeight="1" thickBot="1">
      <c r="A7" s="208" t="s">
        <v>64</v>
      </c>
      <c r="B7" s="208"/>
      <c r="C7" s="140" t="str">
        <f>CONCATENATE('Össz.ÖNK'!C7)</f>
        <v>Forintban!</v>
      </c>
    </row>
    <row r="8" spans="1:3" ht="24" customHeight="1" thickBot="1">
      <c r="A8" s="172" t="s">
        <v>29</v>
      </c>
      <c r="B8" s="173" t="s">
        <v>2</v>
      </c>
      <c r="C8" s="174" t="e">
        <f>+CONCATENATE(LEFT(#REF!,4),". évi előirányzat")</f>
        <v>#REF!</v>
      </c>
    </row>
    <row r="9" spans="1:3" s="77" customFormat="1" ht="12" customHeight="1" thickBot="1">
      <c r="A9" s="125"/>
      <c r="B9" s="126" t="s">
        <v>270</v>
      </c>
      <c r="C9" s="127" t="s">
        <v>271</v>
      </c>
    </row>
    <row r="10" spans="1:3" s="78" customFormat="1" ht="12" customHeight="1" thickBot="1">
      <c r="A10" s="18" t="s">
        <v>3</v>
      </c>
      <c r="B10" s="19" t="s">
        <v>92</v>
      </c>
      <c r="C10" s="52">
        <f>+C11+C12+C13+C14+C15+C16</f>
        <v>0</v>
      </c>
    </row>
    <row r="11" spans="1:3" s="78" customFormat="1" ht="12" customHeight="1">
      <c r="A11" s="13" t="s">
        <v>41</v>
      </c>
      <c r="B11" s="79" t="s">
        <v>93</v>
      </c>
      <c r="C11" s="55"/>
    </row>
    <row r="12" spans="1:3" s="78" customFormat="1" ht="12" customHeight="1">
      <c r="A12" s="12" t="s">
        <v>42</v>
      </c>
      <c r="B12" s="80" t="s">
        <v>94</v>
      </c>
      <c r="C12" s="54"/>
    </row>
    <row r="13" spans="1:3" s="78" customFormat="1" ht="12" customHeight="1">
      <c r="A13" s="12" t="s">
        <v>43</v>
      </c>
      <c r="B13" s="80" t="s">
        <v>291</v>
      </c>
      <c r="C13" s="54"/>
    </row>
    <row r="14" spans="1:3" s="78" customFormat="1" ht="12" customHeight="1">
      <c r="A14" s="12" t="s">
        <v>44</v>
      </c>
      <c r="B14" s="80" t="s">
        <v>95</v>
      </c>
      <c r="C14" s="54"/>
    </row>
    <row r="15" spans="1:3" s="78" customFormat="1" ht="12" customHeight="1">
      <c r="A15" s="12" t="s">
        <v>61</v>
      </c>
      <c r="B15" s="48" t="s">
        <v>222</v>
      </c>
      <c r="C15" s="54"/>
    </row>
    <row r="16" spans="1:3" s="78" customFormat="1" ht="12" customHeight="1" thickBot="1">
      <c r="A16" s="14" t="s">
        <v>45</v>
      </c>
      <c r="B16" s="49" t="s">
        <v>223</v>
      </c>
      <c r="C16" s="54"/>
    </row>
    <row r="17" spans="1:3" s="78" customFormat="1" ht="12" customHeight="1" thickBot="1">
      <c r="A17" s="18" t="s">
        <v>4</v>
      </c>
      <c r="B17" s="47" t="s">
        <v>96</v>
      </c>
      <c r="C17" s="52">
        <f>+C18+C19+C20+C21+C22</f>
        <v>0</v>
      </c>
    </row>
    <row r="18" spans="1:3" s="78" customFormat="1" ht="12" customHeight="1">
      <c r="A18" s="13" t="s">
        <v>47</v>
      </c>
      <c r="B18" s="79" t="s">
        <v>97</v>
      </c>
      <c r="C18" s="55"/>
    </row>
    <row r="19" spans="1:3" s="78" customFormat="1" ht="12" customHeight="1">
      <c r="A19" s="12" t="s">
        <v>48</v>
      </c>
      <c r="B19" s="80" t="s">
        <v>98</v>
      </c>
      <c r="C19" s="54"/>
    </row>
    <row r="20" spans="1:3" s="78" customFormat="1" ht="12" customHeight="1">
      <c r="A20" s="12" t="s">
        <v>49</v>
      </c>
      <c r="B20" s="80" t="s">
        <v>213</v>
      </c>
      <c r="C20" s="54"/>
    </row>
    <row r="21" spans="1:3" s="78" customFormat="1" ht="12" customHeight="1">
      <c r="A21" s="12" t="s">
        <v>50</v>
      </c>
      <c r="B21" s="80" t="s">
        <v>214</v>
      </c>
      <c r="C21" s="54"/>
    </row>
    <row r="22" spans="1:3" s="78" customFormat="1" ht="12" customHeight="1">
      <c r="A22" s="12" t="s">
        <v>51</v>
      </c>
      <c r="B22" s="80" t="s">
        <v>310</v>
      </c>
      <c r="C22" s="54"/>
    </row>
    <row r="23" spans="1:3" s="78" customFormat="1" ht="12" customHeight="1" thickBot="1">
      <c r="A23" s="14" t="s">
        <v>57</v>
      </c>
      <c r="B23" s="49" t="s">
        <v>100</v>
      </c>
      <c r="C23" s="56"/>
    </row>
    <row r="24" spans="1:3" s="78" customFormat="1" ht="12" customHeight="1" thickBot="1">
      <c r="A24" s="18" t="s">
        <v>5</v>
      </c>
      <c r="B24" s="19" t="s">
        <v>101</v>
      </c>
      <c r="C24" s="52">
        <f>+C25+C26+C27+C28+C29</f>
        <v>19637939</v>
      </c>
    </row>
    <row r="25" spans="1:3" s="78" customFormat="1" ht="12" customHeight="1">
      <c r="A25" s="13" t="s">
        <v>30</v>
      </c>
      <c r="B25" s="79" t="s">
        <v>102</v>
      </c>
      <c r="C25" s="55">
        <v>12112615</v>
      </c>
    </row>
    <row r="26" spans="1:3" s="78" customFormat="1" ht="12" customHeight="1">
      <c r="A26" s="12" t="s">
        <v>31</v>
      </c>
      <c r="B26" s="80" t="s">
        <v>103</v>
      </c>
      <c r="C26" s="54"/>
    </row>
    <row r="27" spans="1:3" s="78" customFormat="1" ht="12" customHeight="1">
      <c r="A27" s="12" t="s">
        <v>32</v>
      </c>
      <c r="B27" s="80" t="s">
        <v>215</v>
      </c>
      <c r="C27" s="54"/>
    </row>
    <row r="28" spans="1:3" s="78" customFormat="1" ht="12" customHeight="1">
      <c r="A28" s="12" t="s">
        <v>33</v>
      </c>
      <c r="B28" s="80" t="s">
        <v>216</v>
      </c>
      <c r="C28" s="54"/>
    </row>
    <row r="29" spans="1:3" s="78" customFormat="1" ht="12" customHeight="1">
      <c r="A29" s="12" t="s">
        <v>67</v>
      </c>
      <c r="B29" s="80" t="s">
        <v>104</v>
      </c>
      <c r="C29" s="54">
        <f>'ÖNK-Önként v.'!C27</f>
        <v>7525324</v>
      </c>
    </row>
    <row r="30" spans="1:3" s="120" customFormat="1" ht="12" customHeight="1" thickBot="1">
      <c r="A30" s="128" t="s">
        <v>68</v>
      </c>
      <c r="B30" s="118" t="s">
        <v>305</v>
      </c>
      <c r="C30" s="119"/>
    </row>
    <row r="31" spans="1:3" s="78" customFormat="1" ht="12" customHeight="1" thickBot="1">
      <c r="A31" s="18" t="s">
        <v>69</v>
      </c>
      <c r="B31" s="19" t="s">
        <v>292</v>
      </c>
      <c r="C31" s="58">
        <f>SUM(C32:C38)</f>
        <v>0</v>
      </c>
    </row>
    <row r="32" spans="1:3" s="78" customFormat="1" ht="12" customHeight="1">
      <c r="A32" s="13" t="s">
        <v>107</v>
      </c>
      <c r="B32" s="79" t="str">
        <f>'Össz.ÖNK'!B32</f>
        <v>Késedelmi pótlék</v>
      </c>
      <c r="C32" s="55"/>
    </row>
    <row r="33" spans="1:3" s="78" customFormat="1" ht="12" customHeight="1">
      <c r="A33" s="12" t="s">
        <v>108</v>
      </c>
      <c r="B33" s="79" t="str">
        <f>'Össz.ÖNK'!B33</f>
        <v>Idegenforgalmi adó</v>
      </c>
      <c r="C33" s="54"/>
    </row>
    <row r="34" spans="1:3" s="78" customFormat="1" ht="12" customHeight="1">
      <c r="A34" s="12" t="s">
        <v>109</v>
      </c>
      <c r="B34" s="79" t="str">
        <f>'Össz.ÖNK'!B34</f>
        <v>Iparűzési adó</v>
      </c>
      <c r="C34" s="54"/>
    </row>
    <row r="35" spans="1:3" s="78" customFormat="1" ht="12" customHeight="1">
      <c r="A35" s="12" t="s">
        <v>110</v>
      </c>
      <c r="B35" s="79" t="str">
        <f>'Össz.ÖNK'!B35</f>
        <v>Talajterhelési díj</v>
      </c>
      <c r="C35" s="54"/>
    </row>
    <row r="36" spans="1:3" s="78" customFormat="1" ht="12" customHeight="1">
      <c r="A36" s="12" t="s">
        <v>293</v>
      </c>
      <c r="B36" s="79" t="str">
        <f>'Össz.ÖNK'!B36</f>
        <v>Gépjárműadó</v>
      </c>
      <c r="C36" s="54"/>
    </row>
    <row r="37" spans="1:3" s="78" customFormat="1" ht="12" customHeight="1">
      <c r="A37" s="12" t="s">
        <v>294</v>
      </c>
      <c r="B37" s="79" t="str">
        <f>'Össz.ÖNK'!B37</f>
        <v>Egyéb bírság</v>
      </c>
      <c r="C37" s="54"/>
    </row>
    <row r="38" spans="1:3" s="78" customFormat="1" ht="12" customHeight="1" thickBot="1">
      <c r="A38" s="14" t="s">
        <v>295</v>
      </c>
      <c r="B38" s="79" t="str">
        <f>'Össz.ÖNK'!B38</f>
        <v>Kommunális adó</v>
      </c>
      <c r="C38" s="56"/>
    </row>
    <row r="39" spans="1:3" s="78" customFormat="1" ht="12" customHeight="1" thickBot="1">
      <c r="A39" s="18" t="s">
        <v>7</v>
      </c>
      <c r="B39" s="19" t="s">
        <v>224</v>
      </c>
      <c r="C39" s="52">
        <f>SUM(C40:C50)</f>
        <v>1500000</v>
      </c>
    </row>
    <row r="40" spans="1:3" s="78" customFormat="1" ht="12" customHeight="1">
      <c r="A40" s="13" t="s">
        <v>34</v>
      </c>
      <c r="B40" s="79" t="s">
        <v>114</v>
      </c>
      <c r="C40" s="55"/>
    </row>
    <row r="41" spans="1:3" s="78" customFormat="1" ht="12" customHeight="1">
      <c r="A41" s="12" t="s">
        <v>35</v>
      </c>
      <c r="B41" s="80" t="s">
        <v>115</v>
      </c>
      <c r="C41" s="54"/>
    </row>
    <row r="42" spans="1:3" s="78" customFormat="1" ht="12" customHeight="1">
      <c r="A42" s="12" t="s">
        <v>36</v>
      </c>
      <c r="B42" s="80" t="s">
        <v>116</v>
      </c>
      <c r="C42" s="54"/>
    </row>
    <row r="43" spans="1:3" s="78" customFormat="1" ht="12" customHeight="1">
      <c r="A43" s="12" t="s">
        <v>70</v>
      </c>
      <c r="B43" s="80" t="s">
        <v>117</v>
      </c>
      <c r="C43" s="54"/>
    </row>
    <row r="44" spans="1:3" s="78" customFormat="1" ht="12" customHeight="1">
      <c r="A44" s="12" t="s">
        <v>71</v>
      </c>
      <c r="B44" s="80" t="s">
        <v>118</v>
      </c>
      <c r="C44" s="54"/>
    </row>
    <row r="45" spans="1:3" s="78" customFormat="1" ht="12" customHeight="1">
      <c r="A45" s="12" t="s">
        <v>72</v>
      </c>
      <c r="B45" s="80" t="s">
        <v>119</v>
      </c>
      <c r="C45" s="54"/>
    </row>
    <row r="46" spans="1:3" s="78" customFormat="1" ht="12" customHeight="1">
      <c r="A46" s="12" t="s">
        <v>73</v>
      </c>
      <c r="B46" s="80" t="s">
        <v>120</v>
      </c>
      <c r="C46" s="54"/>
    </row>
    <row r="47" spans="1:3" s="78" customFormat="1" ht="12" customHeight="1">
      <c r="A47" s="12" t="s">
        <v>74</v>
      </c>
      <c r="B47" s="80" t="s">
        <v>299</v>
      </c>
      <c r="C47" s="54"/>
    </row>
    <row r="48" spans="1:3" s="78" customFormat="1" ht="12" customHeight="1">
      <c r="A48" s="12" t="s">
        <v>112</v>
      </c>
      <c r="B48" s="80" t="s">
        <v>121</v>
      </c>
      <c r="C48" s="57"/>
    </row>
    <row r="49" spans="1:3" s="78" customFormat="1" ht="12" customHeight="1">
      <c r="A49" s="14" t="s">
        <v>113</v>
      </c>
      <c r="B49" s="81" t="s">
        <v>226</v>
      </c>
      <c r="C49" s="73"/>
    </row>
    <row r="50" spans="1:3" s="78" customFormat="1" ht="12" customHeight="1" thickBot="1">
      <c r="A50" s="14" t="s">
        <v>225</v>
      </c>
      <c r="B50" s="49" t="s">
        <v>122</v>
      </c>
      <c r="C50" s="73">
        <f>'ÖNK-Önként v.'!C48</f>
        <v>1500000</v>
      </c>
    </row>
    <row r="51" spans="1:3" s="78" customFormat="1" ht="12" customHeight="1" thickBot="1">
      <c r="A51" s="18" t="s">
        <v>8</v>
      </c>
      <c r="B51" s="19" t="s">
        <v>123</v>
      </c>
      <c r="C51" s="52">
        <f>SUM(C52:C56)</f>
        <v>0</v>
      </c>
    </row>
    <row r="52" spans="1:3" s="78" customFormat="1" ht="12" customHeight="1">
      <c r="A52" s="13" t="s">
        <v>37</v>
      </c>
      <c r="B52" s="79" t="s">
        <v>127</v>
      </c>
      <c r="C52" s="105"/>
    </row>
    <row r="53" spans="1:3" s="78" customFormat="1" ht="12" customHeight="1">
      <c r="A53" s="12" t="s">
        <v>38</v>
      </c>
      <c r="B53" s="80" t="s">
        <v>128</v>
      </c>
      <c r="C53" s="57"/>
    </row>
    <row r="54" spans="1:3" s="78" customFormat="1" ht="12" customHeight="1">
      <c r="A54" s="12" t="s">
        <v>124</v>
      </c>
      <c r="B54" s="80" t="s">
        <v>129</v>
      </c>
      <c r="C54" s="57"/>
    </row>
    <row r="55" spans="1:3" s="78" customFormat="1" ht="12" customHeight="1">
      <c r="A55" s="12" t="s">
        <v>125</v>
      </c>
      <c r="B55" s="80" t="s">
        <v>130</v>
      </c>
      <c r="C55" s="57"/>
    </row>
    <row r="56" spans="1:3" s="78" customFormat="1" ht="12" customHeight="1" thickBot="1">
      <c r="A56" s="14" t="s">
        <v>126</v>
      </c>
      <c r="B56" s="49" t="s">
        <v>131</v>
      </c>
      <c r="C56" s="73"/>
    </row>
    <row r="57" spans="1:3" s="78" customFormat="1" ht="12" customHeight="1" thickBot="1">
      <c r="A57" s="18" t="s">
        <v>75</v>
      </c>
      <c r="B57" s="19" t="s">
        <v>132</v>
      </c>
      <c r="C57" s="52">
        <f>SUM(C58:C60)</f>
        <v>0</v>
      </c>
    </row>
    <row r="58" spans="1:3" s="78" customFormat="1" ht="12" customHeight="1">
      <c r="A58" s="13" t="s">
        <v>39</v>
      </c>
      <c r="B58" s="79" t="s">
        <v>133</v>
      </c>
      <c r="C58" s="55"/>
    </row>
    <row r="59" spans="1:3" s="78" customFormat="1" ht="12" customHeight="1">
      <c r="A59" s="12" t="s">
        <v>40</v>
      </c>
      <c r="B59" s="80" t="s">
        <v>217</v>
      </c>
      <c r="C59" s="54"/>
    </row>
    <row r="60" spans="1:3" s="78" customFormat="1" ht="12" customHeight="1">
      <c r="A60" s="12" t="s">
        <v>136</v>
      </c>
      <c r="B60" s="80" t="s">
        <v>134</v>
      </c>
      <c r="C60" s="54"/>
    </row>
    <row r="61" spans="1:3" s="78" customFormat="1" ht="12" customHeight="1" thickBot="1">
      <c r="A61" s="14" t="s">
        <v>137</v>
      </c>
      <c r="B61" s="49" t="s">
        <v>135</v>
      </c>
      <c r="C61" s="56"/>
    </row>
    <row r="62" spans="1:3" s="78" customFormat="1" ht="12" customHeight="1" thickBot="1">
      <c r="A62" s="18" t="s">
        <v>10</v>
      </c>
      <c r="B62" s="47" t="s">
        <v>138</v>
      </c>
      <c r="C62" s="52">
        <f>SUM(C63:C65)</f>
        <v>1758395</v>
      </c>
    </row>
    <row r="63" spans="1:3" s="78" customFormat="1" ht="12" customHeight="1">
      <c r="A63" s="13" t="s">
        <v>76</v>
      </c>
      <c r="B63" s="79" t="s">
        <v>140</v>
      </c>
      <c r="C63" s="57"/>
    </row>
    <row r="64" spans="1:3" s="78" customFormat="1" ht="12" customHeight="1">
      <c r="A64" s="12" t="s">
        <v>77</v>
      </c>
      <c r="B64" s="80" t="s">
        <v>218</v>
      </c>
      <c r="C64" s="57">
        <f>'ÖNK-Önként v.'!C62</f>
        <v>1758395</v>
      </c>
    </row>
    <row r="65" spans="1:3" s="78" customFormat="1" ht="12" customHeight="1">
      <c r="A65" s="12" t="s">
        <v>90</v>
      </c>
      <c r="B65" s="80" t="s">
        <v>141</v>
      </c>
      <c r="C65" s="57"/>
    </row>
    <row r="66" spans="1:3" s="78" customFormat="1" ht="12" customHeight="1" thickBot="1">
      <c r="A66" s="14" t="s">
        <v>139</v>
      </c>
      <c r="B66" s="49" t="s">
        <v>142</v>
      </c>
      <c r="C66" s="57"/>
    </row>
    <row r="67" spans="1:3" s="78" customFormat="1" ht="12" customHeight="1" thickBot="1">
      <c r="A67" s="115" t="s">
        <v>265</v>
      </c>
      <c r="B67" s="19" t="s">
        <v>143</v>
      </c>
      <c r="C67" s="58">
        <f>+C10+C17+C24+C31+C39+C51+C57+C62</f>
        <v>22896334</v>
      </c>
    </row>
    <row r="68" spans="1:3" s="78" customFormat="1" ht="12" customHeight="1" thickBot="1">
      <c r="A68" s="107" t="s">
        <v>144</v>
      </c>
      <c r="B68" s="47" t="s">
        <v>145</v>
      </c>
      <c r="C68" s="52">
        <f>SUM(C69:C71)</f>
        <v>0</v>
      </c>
    </row>
    <row r="69" spans="1:3" s="78" customFormat="1" ht="12" customHeight="1">
      <c r="A69" s="13" t="s">
        <v>173</v>
      </c>
      <c r="B69" s="79" t="s">
        <v>146</v>
      </c>
      <c r="C69" s="57"/>
    </row>
    <row r="70" spans="1:3" s="78" customFormat="1" ht="12" customHeight="1">
      <c r="A70" s="12" t="s">
        <v>182</v>
      </c>
      <c r="B70" s="80" t="s">
        <v>147</v>
      </c>
      <c r="C70" s="57"/>
    </row>
    <row r="71" spans="1:3" s="78" customFormat="1" ht="12" customHeight="1" thickBot="1">
      <c r="A71" s="14" t="s">
        <v>183</v>
      </c>
      <c r="B71" s="109" t="s">
        <v>306</v>
      </c>
      <c r="C71" s="57"/>
    </row>
    <row r="72" spans="1:3" s="78" customFormat="1" ht="12" customHeight="1" thickBot="1">
      <c r="A72" s="107" t="s">
        <v>149</v>
      </c>
      <c r="B72" s="47" t="s">
        <v>150</v>
      </c>
      <c r="C72" s="52">
        <f>SUM(C73:C76)</f>
        <v>0</v>
      </c>
    </row>
    <row r="73" spans="1:3" s="78" customFormat="1" ht="12" customHeight="1">
      <c r="A73" s="13" t="s">
        <v>62</v>
      </c>
      <c r="B73" s="79" t="s">
        <v>151</v>
      </c>
      <c r="C73" s="57"/>
    </row>
    <row r="74" spans="1:3" s="78" customFormat="1" ht="12" customHeight="1">
      <c r="A74" s="12" t="s">
        <v>63</v>
      </c>
      <c r="B74" s="80" t="s">
        <v>307</v>
      </c>
      <c r="C74" s="57"/>
    </row>
    <row r="75" spans="1:3" s="78" customFormat="1" ht="12" customHeight="1" thickBot="1">
      <c r="A75" s="14" t="s">
        <v>174</v>
      </c>
      <c r="B75" s="81" t="s">
        <v>152</v>
      </c>
      <c r="C75" s="73"/>
    </row>
    <row r="76" spans="1:3" s="78" customFormat="1" ht="12" customHeight="1" thickBot="1">
      <c r="A76" s="130" t="s">
        <v>175</v>
      </c>
      <c r="B76" s="131" t="s">
        <v>308</v>
      </c>
      <c r="C76" s="132"/>
    </row>
    <row r="77" spans="1:3" s="78" customFormat="1" ht="12" customHeight="1" thickBot="1">
      <c r="A77" s="107" t="s">
        <v>153</v>
      </c>
      <c r="B77" s="47" t="s">
        <v>154</v>
      </c>
      <c r="C77" s="52">
        <f>SUM(C78:C79)</f>
        <v>0</v>
      </c>
    </row>
    <row r="78" spans="1:3" s="78" customFormat="1" ht="12" customHeight="1" thickBot="1">
      <c r="A78" s="11" t="s">
        <v>176</v>
      </c>
      <c r="B78" s="129" t="s">
        <v>155</v>
      </c>
      <c r="C78" s="73"/>
    </row>
    <row r="79" spans="1:3" s="78" customFormat="1" ht="12" customHeight="1" thickBot="1">
      <c r="A79" s="130" t="s">
        <v>177</v>
      </c>
      <c r="B79" s="131" t="s">
        <v>156</v>
      </c>
      <c r="C79" s="132"/>
    </row>
    <row r="80" spans="1:3" s="78" customFormat="1" ht="12" customHeight="1" thickBot="1">
      <c r="A80" s="107" t="s">
        <v>157</v>
      </c>
      <c r="B80" s="47" t="s">
        <v>158</v>
      </c>
      <c r="C80" s="52">
        <f>SUM(C81:C83)</f>
        <v>0</v>
      </c>
    </row>
    <row r="81" spans="1:3" s="78" customFormat="1" ht="12" customHeight="1">
      <c r="A81" s="13" t="s">
        <v>178</v>
      </c>
      <c r="B81" s="79" t="s">
        <v>159</v>
      </c>
      <c r="C81" s="57"/>
    </row>
    <row r="82" spans="1:3" s="78" customFormat="1" ht="12" customHeight="1">
      <c r="A82" s="12" t="s">
        <v>179</v>
      </c>
      <c r="B82" s="80" t="s">
        <v>160</v>
      </c>
      <c r="C82" s="57"/>
    </row>
    <row r="83" spans="1:3" s="78" customFormat="1" ht="12" customHeight="1" thickBot="1">
      <c r="A83" s="16" t="s">
        <v>180</v>
      </c>
      <c r="B83" s="133" t="s">
        <v>309</v>
      </c>
      <c r="C83" s="134"/>
    </row>
    <row r="84" spans="1:3" s="78" customFormat="1" ht="12" customHeight="1" thickBot="1">
      <c r="A84" s="107" t="s">
        <v>161</v>
      </c>
      <c r="B84" s="47" t="s">
        <v>181</v>
      </c>
      <c r="C84" s="52">
        <f>SUM(C85:C88)</f>
        <v>0</v>
      </c>
    </row>
    <row r="85" spans="1:3" s="78" customFormat="1" ht="12" customHeight="1">
      <c r="A85" s="83" t="s">
        <v>162</v>
      </c>
      <c r="B85" s="79" t="s">
        <v>163</v>
      </c>
      <c r="C85" s="57"/>
    </row>
    <row r="86" spans="1:3" s="78" customFormat="1" ht="12" customHeight="1">
      <c r="A86" s="84" t="s">
        <v>164</v>
      </c>
      <c r="B86" s="80" t="s">
        <v>165</v>
      </c>
      <c r="C86" s="57"/>
    </row>
    <row r="87" spans="1:3" s="78" customFormat="1" ht="12" customHeight="1">
      <c r="A87" s="84" t="s">
        <v>166</v>
      </c>
      <c r="B87" s="80" t="s">
        <v>167</v>
      </c>
      <c r="C87" s="57"/>
    </row>
    <row r="88" spans="1:3" s="78" customFormat="1" ht="12" customHeight="1" thickBot="1">
      <c r="A88" s="85" t="s">
        <v>168</v>
      </c>
      <c r="B88" s="49" t="s">
        <v>169</v>
      </c>
      <c r="C88" s="57"/>
    </row>
    <row r="89" spans="1:3" s="78" customFormat="1" ht="12" customHeight="1" thickBot="1">
      <c r="A89" s="107" t="s">
        <v>170</v>
      </c>
      <c r="B89" s="47" t="s">
        <v>264</v>
      </c>
      <c r="C89" s="106"/>
    </row>
    <row r="90" spans="1:3" s="78" customFormat="1" ht="13.5" customHeight="1" thickBot="1">
      <c r="A90" s="107" t="s">
        <v>172</v>
      </c>
      <c r="B90" s="47" t="s">
        <v>171</v>
      </c>
      <c r="C90" s="106"/>
    </row>
    <row r="91" spans="1:3" s="78" customFormat="1" ht="15.75" customHeight="1" thickBot="1">
      <c r="A91" s="107" t="s">
        <v>184</v>
      </c>
      <c r="B91" s="86" t="s">
        <v>267</v>
      </c>
      <c r="C91" s="58">
        <f>+C68+C72+C77+C80+C84+C90+C89</f>
        <v>0</v>
      </c>
    </row>
    <row r="92" spans="1:3" s="78" customFormat="1" ht="16.5" customHeight="1" thickBot="1">
      <c r="A92" s="108" t="s">
        <v>266</v>
      </c>
      <c r="B92" s="87" t="s">
        <v>268</v>
      </c>
      <c r="C92" s="58">
        <f>+C67+C91</f>
        <v>22896334</v>
      </c>
    </row>
    <row r="93" spans="1:3" s="78" customFormat="1" ht="10.5" customHeight="1">
      <c r="A93" s="3"/>
      <c r="B93" s="4"/>
      <c r="C93" s="59"/>
    </row>
    <row r="94" spans="1:3" ht="16.5" customHeight="1">
      <c r="A94" s="212" t="s">
        <v>14</v>
      </c>
      <c r="B94" s="212"/>
      <c r="C94" s="212"/>
    </row>
    <row r="95" spans="1:3" s="88" customFormat="1" ht="16.5" customHeight="1" thickBot="1">
      <c r="A95" s="209" t="s">
        <v>65</v>
      </c>
      <c r="B95" s="209"/>
      <c r="C95" s="141" t="str">
        <f>C7</f>
        <v>Forintban!</v>
      </c>
    </row>
    <row r="96" spans="1:3" ht="30" customHeight="1" thickBot="1">
      <c r="A96" s="122" t="s">
        <v>29</v>
      </c>
      <c r="B96" s="123" t="s">
        <v>15</v>
      </c>
      <c r="C96" s="124" t="e">
        <f>+C8</f>
        <v>#REF!</v>
      </c>
    </row>
    <row r="97" spans="1:3" s="77" customFormat="1" ht="12" customHeight="1" thickBot="1">
      <c r="A97" s="122"/>
      <c r="B97" s="123" t="s">
        <v>270</v>
      </c>
      <c r="C97" s="124" t="s">
        <v>271</v>
      </c>
    </row>
    <row r="98" spans="1:3" ht="12" customHeight="1" thickBot="1">
      <c r="A98" s="20" t="s">
        <v>3</v>
      </c>
      <c r="B98" s="22" t="s">
        <v>227</v>
      </c>
      <c r="C98" s="51">
        <f>C99+C100+C101+C102+C103+C116</f>
        <v>69978459</v>
      </c>
    </row>
    <row r="99" spans="1:3" ht="12" customHeight="1">
      <c r="A99" s="15" t="s">
        <v>41</v>
      </c>
      <c r="B99" s="8" t="s">
        <v>16</v>
      </c>
      <c r="C99" s="53">
        <f>'ÖNK-Önként v.'!C94</f>
        <v>14335484</v>
      </c>
    </row>
    <row r="100" spans="1:3" ht="12" customHeight="1">
      <c r="A100" s="12" t="s">
        <v>42</v>
      </c>
      <c r="B100" s="6" t="s">
        <v>78</v>
      </c>
      <c r="C100" s="54">
        <f>'ÖNK-Önként v.'!C95</f>
        <v>2457247</v>
      </c>
    </row>
    <row r="101" spans="1:3" ht="12" customHeight="1">
      <c r="A101" s="12" t="s">
        <v>43</v>
      </c>
      <c r="B101" s="6" t="s">
        <v>60</v>
      </c>
      <c r="C101" s="56">
        <f>'ÖNK-Önként v.'!C96</f>
        <v>30741718</v>
      </c>
    </row>
    <row r="102" spans="1:3" ht="12" customHeight="1">
      <c r="A102" s="12" t="s">
        <v>44</v>
      </c>
      <c r="B102" s="9" t="s">
        <v>79</v>
      </c>
      <c r="C102" s="56">
        <f>'ÖNK-Önként v.'!C97</f>
        <v>1834010</v>
      </c>
    </row>
    <row r="103" spans="1:3" ht="12" customHeight="1">
      <c r="A103" s="12" t="s">
        <v>52</v>
      </c>
      <c r="B103" s="17" t="s">
        <v>80</v>
      </c>
      <c r="C103" s="56">
        <f>'ÖNK-Önként v.'!C98</f>
        <v>20610000</v>
      </c>
    </row>
    <row r="104" spans="1:3" ht="12" customHeight="1">
      <c r="A104" s="12" t="s">
        <v>45</v>
      </c>
      <c r="B104" s="6" t="s">
        <v>232</v>
      </c>
      <c r="C104" s="56"/>
    </row>
    <row r="105" spans="1:3" ht="12" customHeight="1">
      <c r="A105" s="12" t="s">
        <v>46</v>
      </c>
      <c r="B105" s="34" t="s">
        <v>231</v>
      </c>
      <c r="C105" s="56"/>
    </row>
    <row r="106" spans="1:3" ht="12" customHeight="1">
      <c r="A106" s="12" t="s">
        <v>53</v>
      </c>
      <c r="B106" s="34" t="s">
        <v>230</v>
      </c>
      <c r="C106" s="56"/>
    </row>
    <row r="107" spans="1:3" ht="12" customHeight="1">
      <c r="A107" s="12" t="s">
        <v>54</v>
      </c>
      <c r="B107" s="32" t="s">
        <v>187</v>
      </c>
      <c r="C107" s="56"/>
    </row>
    <row r="108" spans="1:3" ht="12" customHeight="1">
      <c r="A108" s="12" t="s">
        <v>55</v>
      </c>
      <c r="B108" s="33" t="s">
        <v>188</v>
      </c>
      <c r="C108" s="56"/>
    </row>
    <row r="109" spans="1:3" ht="12" customHeight="1">
      <c r="A109" s="12" t="s">
        <v>56</v>
      </c>
      <c r="B109" s="33" t="s">
        <v>189</v>
      </c>
      <c r="C109" s="56"/>
    </row>
    <row r="110" spans="1:3" ht="12" customHeight="1">
      <c r="A110" s="12" t="s">
        <v>58</v>
      </c>
      <c r="B110" s="32" t="s">
        <v>190</v>
      </c>
      <c r="C110" s="56">
        <f>'ÖNK-Önként v.'!C105</f>
        <v>13800000</v>
      </c>
    </row>
    <row r="111" spans="1:3" ht="12" customHeight="1">
      <c r="A111" s="12" t="s">
        <v>81</v>
      </c>
      <c r="B111" s="32" t="s">
        <v>191</v>
      </c>
      <c r="C111" s="56"/>
    </row>
    <row r="112" spans="1:3" ht="12" customHeight="1">
      <c r="A112" s="12" t="s">
        <v>185</v>
      </c>
      <c r="B112" s="33" t="s">
        <v>192</v>
      </c>
      <c r="C112" s="56"/>
    </row>
    <row r="113" spans="1:3" ht="12" customHeight="1">
      <c r="A113" s="11" t="s">
        <v>186</v>
      </c>
      <c r="B113" s="34" t="s">
        <v>193</v>
      </c>
      <c r="C113" s="56"/>
    </row>
    <row r="114" spans="1:3" ht="12" customHeight="1">
      <c r="A114" s="12" t="s">
        <v>228</v>
      </c>
      <c r="B114" s="34" t="s">
        <v>194</v>
      </c>
      <c r="C114" s="56"/>
    </row>
    <row r="115" spans="1:3" ht="12" customHeight="1">
      <c r="A115" s="14" t="s">
        <v>229</v>
      </c>
      <c r="B115" s="34" t="s">
        <v>195</v>
      </c>
      <c r="C115" s="56">
        <f>'ÖNK-Önként v.'!C110</f>
        <v>6810000</v>
      </c>
    </row>
    <row r="116" spans="1:3" ht="12" customHeight="1">
      <c r="A116" s="12" t="s">
        <v>233</v>
      </c>
      <c r="B116" s="9" t="s">
        <v>17</v>
      </c>
      <c r="C116" s="54"/>
    </row>
    <row r="117" spans="1:3" ht="12" customHeight="1">
      <c r="A117" s="12" t="s">
        <v>234</v>
      </c>
      <c r="B117" s="6" t="s">
        <v>236</v>
      </c>
      <c r="C117" s="54"/>
    </row>
    <row r="118" spans="1:3" ht="12" customHeight="1" thickBot="1">
      <c r="A118" s="16" t="s">
        <v>235</v>
      </c>
      <c r="B118" s="113" t="s">
        <v>237</v>
      </c>
      <c r="C118" s="60"/>
    </row>
    <row r="119" spans="1:3" ht="12" customHeight="1" thickBot="1">
      <c r="A119" s="110" t="s">
        <v>4</v>
      </c>
      <c r="B119" s="111" t="s">
        <v>196</v>
      </c>
      <c r="C119" s="112">
        <f>+C120+C122+C124</f>
        <v>290388571</v>
      </c>
    </row>
    <row r="120" spans="1:3" ht="12" customHeight="1">
      <c r="A120" s="13" t="s">
        <v>47</v>
      </c>
      <c r="B120" s="6" t="s">
        <v>89</v>
      </c>
      <c r="C120" s="55">
        <f>'ÖNK-Önként v.'!C115</f>
        <v>21516043</v>
      </c>
    </row>
    <row r="121" spans="1:3" ht="12" customHeight="1">
      <c r="A121" s="13" t="s">
        <v>48</v>
      </c>
      <c r="B121" s="10" t="s">
        <v>200</v>
      </c>
      <c r="C121" s="55"/>
    </row>
    <row r="122" spans="1:3" ht="12" customHeight="1">
      <c r="A122" s="13" t="s">
        <v>49</v>
      </c>
      <c r="B122" s="10" t="s">
        <v>82</v>
      </c>
      <c r="C122" s="54">
        <f>'ÖNK-Önként v.'!C117</f>
        <v>268872528</v>
      </c>
    </row>
    <row r="123" spans="1:3" ht="12" customHeight="1">
      <c r="A123" s="13" t="s">
        <v>50</v>
      </c>
      <c r="B123" s="10" t="s">
        <v>201</v>
      </c>
      <c r="C123" s="45"/>
    </row>
    <row r="124" spans="1:3" ht="12" customHeight="1">
      <c r="A124" s="13" t="s">
        <v>51</v>
      </c>
      <c r="B124" s="49" t="s">
        <v>311</v>
      </c>
      <c r="C124" s="45"/>
    </row>
    <row r="125" spans="1:3" ht="12" customHeight="1">
      <c r="A125" s="13" t="s">
        <v>57</v>
      </c>
      <c r="B125" s="48" t="s">
        <v>219</v>
      </c>
      <c r="C125" s="45"/>
    </row>
    <row r="126" spans="1:3" ht="12" customHeight="1">
      <c r="A126" s="13" t="s">
        <v>59</v>
      </c>
      <c r="B126" s="75" t="s">
        <v>206</v>
      </c>
      <c r="C126" s="45"/>
    </row>
    <row r="127" spans="1:3" ht="15.75">
      <c r="A127" s="13" t="s">
        <v>83</v>
      </c>
      <c r="B127" s="33" t="s">
        <v>189</v>
      </c>
      <c r="C127" s="45"/>
    </row>
    <row r="128" spans="1:3" ht="12" customHeight="1">
      <c r="A128" s="13" t="s">
        <v>84</v>
      </c>
      <c r="B128" s="33" t="s">
        <v>205</v>
      </c>
      <c r="C128" s="45"/>
    </row>
    <row r="129" spans="1:3" ht="12" customHeight="1">
      <c r="A129" s="13" t="s">
        <v>85</v>
      </c>
      <c r="B129" s="33" t="s">
        <v>204</v>
      </c>
      <c r="C129" s="45"/>
    </row>
    <row r="130" spans="1:3" ht="12" customHeight="1">
      <c r="A130" s="13" t="s">
        <v>197</v>
      </c>
      <c r="B130" s="33" t="s">
        <v>192</v>
      </c>
      <c r="C130" s="45"/>
    </row>
    <row r="131" spans="1:3" ht="12" customHeight="1">
      <c r="A131" s="13" t="s">
        <v>198</v>
      </c>
      <c r="B131" s="33" t="s">
        <v>203</v>
      </c>
      <c r="C131" s="45"/>
    </row>
    <row r="132" spans="1:3" ht="16.5" thickBot="1">
      <c r="A132" s="11" t="s">
        <v>199</v>
      </c>
      <c r="B132" s="33" t="s">
        <v>202</v>
      </c>
      <c r="C132" s="46"/>
    </row>
    <row r="133" spans="1:3" ht="12" customHeight="1" thickBot="1">
      <c r="A133" s="18" t="s">
        <v>5</v>
      </c>
      <c r="B133" s="31" t="s">
        <v>238</v>
      </c>
      <c r="C133" s="52">
        <f>+C98+C119</f>
        <v>360367030</v>
      </c>
    </row>
    <row r="134" spans="1:3" ht="12" customHeight="1" thickBot="1">
      <c r="A134" s="18" t="s">
        <v>6</v>
      </c>
      <c r="B134" s="31" t="s">
        <v>239</v>
      </c>
      <c r="C134" s="52">
        <f>+C135+C136+C137</f>
        <v>0</v>
      </c>
    </row>
    <row r="135" spans="1:3" ht="12" customHeight="1">
      <c r="A135" s="13" t="s">
        <v>107</v>
      </c>
      <c r="B135" s="10" t="s">
        <v>246</v>
      </c>
      <c r="C135" s="45"/>
    </row>
    <row r="136" spans="1:3" ht="12" customHeight="1">
      <c r="A136" s="13" t="s">
        <v>108</v>
      </c>
      <c r="B136" s="10" t="s">
        <v>247</v>
      </c>
      <c r="C136" s="45"/>
    </row>
    <row r="137" spans="1:3" ht="12" customHeight="1" thickBot="1">
      <c r="A137" s="11" t="s">
        <v>109</v>
      </c>
      <c r="B137" s="10" t="s">
        <v>248</v>
      </c>
      <c r="C137" s="45"/>
    </row>
    <row r="138" spans="1:3" ht="12" customHeight="1" thickBot="1">
      <c r="A138" s="18" t="s">
        <v>7</v>
      </c>
      <c r="B138" s="31" t="s">
        <v>240</v>
      </c>
      <c r="C138" s="52">
        <f>SUM(C139:C144)</f>
        <v>0</v>
      </c>
    </row>
    <row r="139" spans="1:3" ht="12" customHeight="1">
      <c r="A139" s="13" t="s">
        <v>34</v>
      </c>
      <c r="B139" s="7" t="s">
        <v>249</v>
      </c>
      <c r="C139" s="45"/>
    </row>
    <row r="140" spans="1:3" ht="12" customHeight="1">
      <c r="A140" s="13" t="s">
        <v>35</v>
      </c>
      <c r="B140" s="7" t="s">
        <v>241</v>
      </c>
      <c r="C140" s="45"/>
    </row>
    <row r="141" spans="1:3" ht="12" customHeight="1">
      <c r="A141" s="13" t="s">
        <v>36</v>
      </c>
      <c r="B141" s="7" t="s">
        <v>242</v>
      </c>
      <c r="C141" s="45"/>
    </row>
    <row r="142" spans="1:3" ht="12" customHeight="1">
      <c r="A142" s="13" t="s">
        <v>70</v>
      </c>
      <c r="B142" s="7" t="s">
        <v>243</v>
      </c>
      <c r="C142" s="45"/>
    </row>
    <row r="143" spans="1:3" ht="12" customHeight="1">
      <c r="A143" s="11" t="s">
        <v>71</v>
      </c>
      <c r="B143" s="5" t="s">
        <v>244</v>
      </c>
      <c r="C143" s="46"/>
    </row>
    <row r="144" spans="1:3" ht="12" customHeight="1" thickBot="1">
      <c r="A144" s="16" t="s">
        <v>72</v>
      </c>
      <c r="B144" s="179" t="s">
        <v>245</v>
      </c>
      <c r="C144" s="117"/>
    </row>
    <row r="145" spans="1:3" ht="12" customHeight="1" thickBot="1">
      <c r="A145" s="18" t="s">
        <v>8</v>
      </c>
      <c r="B145" s="31" t="s">
        <v>253</v>
      </c>
      <c r="C145" s="58">
        <f>+C146+C147+C148+C149</f>
        <v>0</v>
      </c>
    </row>
    <row r="146" spans="1:3" ht="12" customHeight="1">
      <c r="A146" s="13" t="s">
        <v>37</v>
      </c>
      <c r="B146" s="7" t="s">
        <v>207</v>
      </c>
      <c r="C146" s="45"/>
    </row>
    <row r="147" spans="1:3" ht="12" customHeight="1">
      <c r="A147" s="13" t="s">
        <v>38</v>
      </c>
      <c r="B147" s="7" t="s">
        <v>208</v>
      </c>
      <c r="C147" s="45"/>
    </row>
    <row r="148" spans="1:3" ht="12" customHeight="1" thickBot="1">
      <c r="A148" s="11" t="s">
        <v>124</v>
      </c>
      <c r="B148" s="5" t="s">
        <v>254</v>
      </c>
      <c r="C148" s="46"/>
    </row>
    <row r="149" spans="1:3" ht="12" customHeight="1" thickBot="1">
      <c r="A149" s="130" t="s">
        <v>125</v>
      </c>
      <c r="B149" s="135" t="s">
        <v>210</v>
      </c>
      <c r="C149" s="136"/>
    </row>
    <row r="150" spans="1:3" ht="12" customHeight="1" thickBot="1">
      <c r="A150" s="18" t="s">
        <v>9</v>
      </c>
      <c r="B150" s="31" t="s">
        <v>255</v>
      </c>
      <c r="C150" s="61">
        <f>SUM(C151:C155)</f>
        <v>0</v>
      </c>
    </row>
    <row r="151" spans="1:3" ht="12" customHeight="1">
      <c r="A151" s="13" t="s">
        <v>39</v>
      </c>
      <c r="B151" s="7" t="s">
        <v>250</v>
      </c>
      <c r="C151" s="45"/>
    </row>
    <row r="152" spans="1:3" ht="12" customHeight="1">
      <c r="A152" s="13" t="s">
        <v>40</v>
      </c>
      <c r="B152" s="7" t="s">
        <v>257</v>
      </c>
      <c r="C152" s="45"/>
    </row>
    <row r="153" spans="1:3" ht="12" customHeight="1">
      <c r="A153" s="13" t="s">
        <v>136</v>
      </c>
      <c r="B153" s="7" t="s">
        <v>252</v>
      </c>
      <c r="C153" s="45"/>
    </row>
    <row r="154" spans="1:3" ht="12" customHeight="1">
      <c r="A154" s="13" t="s">
        <v>137</v>
      </c>
      <c r="B154" s="7" t="s">
        <v>287</v>
      </c>
      <c r="C154" s="45"/>
    </row>
    <row r="155" spans="1:3" ht="12" customHeight="1" thickBot="1">
      <c r="A155" s="13" t="s">
        <v>256</v>
      </c>
      <c r="B155" s="7" t="s">
        <v>258</v>
      </c>
      <c r="C155" s="45"/>
    </row>
    <row r="156" spans="1:3" ht="12" customHeight="1" thickBot="1">
      <c r="A156" s="18" t="s">
        <v>10</v>
      </c>
      <c r="B156" s="31" t="s">
        <v>259</v>
      </c>
      <c r="C156" s="114"/>
    </row>
    <row r="157" spans="1:3" ht="12" customHeight="1" thickBot="1">
      <c r="A157" s="18" t="s">
        <v>11</v>
      </c>
      <c r="B157" s="31" t="s">
        <v>260</v>
      </c>
      <c r="C157" s="114"/>
    </row>
    <row r="158" spans="1:9" ht="15" customHeight="1" thickBot="1">
      <c r="A158" s="18" t="s">
        <v>12</v>
      </c>
      <c r="B158" s="31" t="s">
        <v>262</v>
      </c>
      <c r="C158" s="137">
        <f>+C134+C138+C145+C150+C156+C157</f>
        <v>0</v>
      </c>
      <c r="F158" s="90"/>
      <c r="G158" s="91"/>
      <c r="H158" s="91"/>
      <c r="I158" s="91"/>
    </row>
    <row r="159" spans="1:3" s="78" customFormat="1" ht="17.25" customHeight="1" thickBot="1">
      <c r="A159" s="50" t="s">
        <v>13</v>
      </c>
      <c r="B159" s="138" t="s">
        <v>261</v>
      </c>
      <c r="C159" s="137">
        <f>+C133+C158</f>
        <v>360367030</v>
      </c>
    </row>
    <row r="160" spans="1:3" ht="15.75" customHeight="1">
      <c r="A160" s="139"/>
      <c r="B160" s="139"/>
      <c r="C160" s="176">
        <f>C92-C159</f>
        <v>-337470696</v>
      </c>
    </row>
    <row r="161" spans="1:3" ht="15.75">
      <c r="A161" s="210" t="s">
        <v>209</v>
      </c>
      <c r="B161" s="210"/>
      <c r="C161" s="210"/>
    </row>
    <row r="162" spans="1:3" ht="15" customHeight="1" thickBot="1">
      <c r="A162" s="211" t="s">
        <v>66</v>
      </c>
      <c r="B162" s="211"/>
      <c r="C162" s="142" t="str">
        <f>C95</f>
        <v>Forintban!</v>
      </c>
    </row>
    <row r="163" spans="1:4" ht="13.5" customHeight="1" thickBot="1">
      <c r="A163" s="18">
        <v>1</v>
      </c>
      <c r="B163" s="21" t="s">
        <v>263</v>
      </c>
      <c r="C163" s="52">
        <f>+C67-C133</f>
        <v>-337470696</v>
      </c>
      <c r="D163" s="92"/>
    </row>
    <row r="164" spans="1:3" ht="27.75" customHeight="1" thickBot="1">
      <c r="A164" s="18" t="s">
        <v>4</v>
      </c>
      <c r="B164" s="21" t="s">
        <v>269</v>
      </c>
      <c r="C164" s="52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9" scale="33" r:id="rId1"/>
  <rowBreaks count="2" manualBreakCount="2">
    <brk id="67" max="2" man="1"/>
    <brk id="144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4"/>
  <sheetViews>
    <sheetView zoomScale="120" zoomScaleNormal="120" workbookViewId="0" topLeftCell="A1">
      <selection activeCell="G12" sqref="G12"/>
    </sheetView>
  </sheetViews>
  <sheetFormatPr defaultColWidth="9.00390625" defaultRowHeight="12.75"/>
  <cols>
    <col min="1" max="1" width="60.625" style="203" customWidth="1"/>
    <col min="2" max="2" width="15.625" style="182" customWidth="1"/>
    <col min="3" max="3" width="16.375" style="182" customWidth="1"/>
    <col min="4" max="4" width="18.00390625" style="182" customWidth="1"/>
    <col min="5" max="5" width="16.625" style="182" customWidth="1"/>
    <col min="6" max="6" width="18.875" style="182" customWidth="1"/>
    <col min="7" max="8" width="12.875" style="182" customWidth="1"/>
    <col min="9" max="9" width="13.875" style="182" customWidth="1"/>
    <col min="10" max="16384" width="9.375" style="182" customWidth="1"/>
  </cols>
  <sheetData>
    <row r="1" spans="1:6" ht="12.75">
      <c r="A1" s="180" t="s">
        <v>343</v>
      </c>
      <c r="B1" s="181"/>
      <c r="C1" s="181"/>
      <c r="D1" s="181"/>
      <c r="E1" s="181"/>
      <c r="F1" s="181"/>
    </row>
    <row r="2" spans="1:6" ht="12.75">
      <c r="A2" s="180"/>
      <c r="B2" s="181"/>
      <c r="C2" s="181"/>
      <c r="D2" s="181"/>
      <c r="E2" s="181"/>
      <c r="F2" s="181"/>
    </row>
    <row r="3" spans="1:6" ht="24.75" customHeight="1">
      <c r="A3" s="213" t="s">
        <v>0</v>
      </c>
      <c r="B3" s="213"/>
      <c r="C3" s="213"/>
      <c r="D3" s="213"/>
      <c r="E3" s="213"/>
      <c r="F3" s="213"/>
    </row>
    <row r="4" spans="1:6" ht="23.25" customHeight="1" thickBot="1">
      <c r="A4" s="180"/>
      <c r="B4" s="181"/>
      <c r="C4" s="181"/>
      <c r="D4" s="181"/>
      <c r="E4" s="181"/>
      <c r="F4" s="183" t="s">
        <v>304</v>
      </c>
    </row>
    <row r="5" spans="1:6" s="186" customFormat="1" ht="48.75" customHeight="1" thickBot="1">
      <c r="A5" s="184" t="s">
        <v>28</v>
      </c>
      <c r="B5" s="185" t="s">
        <v>26</v>
      </c>
      <c r="C5" s="185" t="s">
        <v>27</v>
      </c>
      <c r="D5" s="185" t="s">
        <v>337</v>
      </c>
      <c r="E5" s="185" t="s">
        <v>338</v>
      </c>
      <c r="F5" s="204" t="s">
        <v>339</v>
      </c>
    </row>
    <row r="6" spans="1:6" ht="15" customHeight="1" thickBot="1">
      <c r="A6" s="187" t="s">
        <v>270</v>
      </c>
      <c r="B6" s="188" t="s">
        <v>271</v>
      </c>
      <c r="C6" s="188" t="s">
        <v>272</v>
      </c>
      <c r="D6" s="188" t="s">
        <v>274</v>
      </c>
      <c r="E6" s="188" t="s">
        <v>273</v>
      </c>
      <c r="F6" s="189" t="s">
        <v>302</v>
      </c>
    </row>
    <row r="7" spans="1:6" ht="26.25" customHeight="1">
      <c r="A7" s="190" t="s">
        <v>334</v>
      </c>
      <c r="B7" s="191">
        <v>85106551</v>
      </c>
      <c r="C7" s="192" t="s">
        <v>322</v>
      </c>
      <c r="D7" s="191">
        <v>70747425</v>
      </c>
      <c r="E7" s="191">
        <v>14359126</v>
      </c>
      <c r="F7" s="193">
        <f aca="true" t="shared" si="0" ref="F7:F23">B7-D7-E7</f>
        <v>0</v>
      </c>
    </row>
    <row r="8" spans="1:6" ht="15.75" customHeight="1">
      <c r="A8" s="190" t="s">
        <v>335</v>
      </c>
      <c r="B8" s="191">
        <v>88906668</v>
      </c>
      <c r="C8" s="192" t="s">
        <v>323</v>
      </c>
      <c r="D8" s="191">
        <v>29838534</v>
      </c>
      <c r="E8" s="191">
        <v>59068134</v>
      </c>
      <c r="F8" s="193">
        <f t="shared" si="0"/>
        <v>0</v>
      </c>
    </row>
    <row r="9" spans="1:6" ht="15.75" customHeight="1">
      <c r="A9" s="190" t="s">
        <v>324</v>
      </c>
      <c r="B9" s="191">
        <v>12177000</v>
      </c>
      <c r="C9" s="192" t="s">
        <v>323</v>
      </c>
      <c r="D9" s="191">
        <v>10723843</v>
      </c>
      <c r="E9" s="191">
        <v>1453157</v>
      </c>
      <c r="F9" s="193">
        <f t="shared" si="0"/>
        <v>0</v>
      </c>
    </row>
    <row r="10" spans="1:6" ht="15.75" customHeight="1">
      <c r="A10" s="190" t="s">
        <v>325</v>
      </c>
      <c r="B10" s="191">
        <v>1353000</v>
      </c>
      <c r="C10" s="192" t="s">
        <v>323</v>
      </c>
      <c r="D10" s="191"/>
      <c r="E10" s="191">
        <v>1353000</v>
      </c>
      <c r="F10" s="193">
        <f t="shared" si="0"/>
        <v>0</v>
      </c>
    </row>
    <row r="11" spans="1:6" ht="24" customHeight="1">
      <c r="A11" s="190" t="s">
        <v>336</v>
      </c>
      <c r="B11" s="191">
        <v>112560000</v>
      </c>
      <c r="C11" s="192" t="s">
        <v>323</v>
      </c>
      <c r="D11" s="191">
        <v>8961200</v>
      </c>
      <c r="E11" s="191">
        <v>103598800</v>
      </c>
      <c r="F11" s="193">
        <f t="shared" si="0"/>
        <v>0</v>
      </c>
    </row>
    <row r="12" spans="1:6" ht="24" customHeight="1">
      <c r="A12" s="190" t="s">
        <v>332</v>
      </c>
      <c r="B12" s="191">
        <v>29999997</v>
      </c>
      <c r="C12" s="192" t="s">
        <v>326</v>
      </c>
      <c r="D12" s="191"/>
      <c r="E12" s="191">
        <v>29999997</v>
      </c>
      <c r="F12" s="193"/>
    </row>
    <row r="13" spans="1:6" ht="15.75" customHeight="1">
      <c r="A13" s="190" t="s">
        <v>333</v>
      </c>
      <c r="B13" s="191">
        <v>25000000</v>
      </c>
      <c r="C13" s="192" t="s">
        <v>327</v>
      </c>
      <c r="D13" s="191"/>
      <c r="E13" s="191">
        <v>25000000</v>
      </c>
      <c r="F13" s="193">
        <f t="shared" si="0"/>
        <v>0</v>
      </c>
    </row>
    <row r="14" spans="1:6" ht="15.75" customHeight="1">
      <c r="A14" s="190" t="s">
        <v>328</v>
      </c>
      <c r="B14" s="191">
        <v>34040314</v>
      </c>
      <c r="C14" s="192" t="s">
        <v>327</v>
      </c>
      <c r="D14" s="191"/>
      <c r="E14" s="191">
        <v>34040314</v>
      </c>
      <c r="F14" s="193">
        <f t="shared" si="0"/>
        <v>0</v>
      </c>
    </row>
    <row r="15" spans="1:6" ht="15.75" customHeight="1">
      <c r="A15" s="190"/>
      <c r="B15" s="191"/>
      <c r="C15" s="192"/>
      <c r="D15" s="191"/>
      <c r="E15" s="191"/>
      <c r="F15" s="193">
        <f t="shared" si="0"/>
        <v>0</v>
      </c>
    </row>
    <row r="16" spans="1:6" ht="15.75" customHeight="1">
      <c r="A16" s="190"/>
      <c r="B16" s="191"/>
      <c r="C16" s="192"/>
      <c r="D16" s="191"/>
      <c r="E16" s="191"/>
      <c r="F16" s="193">
        <f t="shared" si="0"/>
        <v>0</v>
      </c>
    </row>
    <row r="17" spans="1:6" ht="15.75" customHeight="1">
      <c r="A17" s="190"/>
      <c r="B17" s="191"/>
      <c r="C17" s="192"/>
      <c r="D17" s="191"/>
      <c r="E17" s="191"/>
      <c r="F17" s="193">
        <f t="shared" si="0"/>
        <v>0</v>
      </c>
    </row>
    <row r="18" spans="1:6" ht="15.75" customHeight="1">
      <c r="A18" s="190"/>
      <c r="B18" s="191"/>
      <c r="C18" s="192"/>
      <c r="D18" s="191"/>
      <c r="E18" s="191"/>
      <c r="F18" s="193">
        <f t="shared" si="0"/>
        <v>0</v>
      </c>
    </row>
    <row r="19" spans="1:6" ht="15.75" customHeight="1">
      <c r="A19" s="190"/>
      <c r="B19" s="191"/>
      <c r="C19" s="192"/>
      <c r="D19" s="191"/>
      <c r="E19" s="191"/>
      <c r="F19" s="193">
        <f t="shared" si="0"/>
        <v>0</v>
      </c>
    </row>
    <row r="20" spans="1:6" ht="15.75" customHeight="1">
      <c r="A20" s="190"/>
      <c r="B20" s="191"/>
      <c r="C20" s="192"/>
      <c r="D20" s="191"/>
      <c r="E20" s="191"/>
      <c r="F20" s="193">
        <f t="shared" si="0"/>
        <v>0</v>
      </c>
    </row>
    <row r="21" spans="1:6" ht="15.75" customHeight="1">
      <c r="A21" s="190"/>
      <c r="B21" s="191"/>
      <c r="C21" s="192"/>
      <c r="D21" s="191"/>
      <c r="E21" s="191"/>
      <c r="F21" s="193">
        <f t="shared" si="0"/>
        <v>0</v>
      </c>
    </row>
    <row r="22" spans="1:6" ht="15.75" customHeight="1">
      <c r="A22" s="190"/>
      <c r="B22" s="191"/>
      <c r="C22" s="192"/>
      <c r="D22" s="191"/>
      <c r="E22" s="191"/>
      <c r="F22" s="193">
        <f t="shared" si="0"/>
        <v>0</v>
      </c>
    </row>
    <row r="23" spans="1:6" ht="15.75" customHeight="1" thickBot="1">
      <c r="A23" s="194"/>
      <c r="B23" s="195"/>
      <c r="C23" s="196"/>
      <c r="D23" s="195"/>
      <c r="E23" s="195"/>
      <c r="F23" s="197">
        <f t="shared" si="0"/>
        <v>0</v>
      </c>
    </row>
    <row r="24" spans="1:6" s="202" customFormat="1" ht="18" customHeight="1" thickBot="1">
      <c r="A24" s="198" t="s">
        <v>25</v>
      </c>
      <c r="B24" s="199">
        <f>SUM(B7:B23)</f>
        <v>389143530</v>
      </c>
      <c r="C24" s="200"/>
      <c r="D24" s="199">
        <f>SUM(D7:D23)</f>
        <v>120271002</v>
      </c>
      <c r="E24" s="199">
        <f>SUM(E7:E23)</f>
        <v>268872528</v>
      </c>
      <c r="F24" s="201">
        <f>SUM(F7:F23)</f>
        <v>0</v>
      </c>
    </row>
  </sheetData>
  <sheetProtection/>
  <mergeCells count="1">
    <mergeCell ref="A3:F3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600" verticalDpi="600" orientation="landscape" paperSize="9" scale="96" r:id="rId1"/>
  <headerFooter alignWithMargins="0">
    <oddHeader xml:space="preserve">&amp;R&amp;"Times New Roman CE,Félkövér dőlt"&amp;12 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9"/>
  <sheetViews>
    <sheetView zoomScale="120" zoomScaleNormal="120" zoomScaleSheetLayoutView="85" workbookViewId="0" topLeftCell="A1">
      <selection activeCell="D16" sqref="D16"/>
    </sheetView>
  </sheetViews>
  <sheetFormatPr defaultColWidth="9.00390625" defaultRowHeight="12.75"/>
  <cols>
    <col min="1" max="1" width="19.50390625" style="70" customWidth="1"/>
    <col min="2" max="2" width="72.00390625" style="71" customWidth="1"/>
    <col min="3" max="3" width="25.00390625" style="72" customWidth="1"/>
    <col min="4" max="4" width="17.375" style="2" customWidth="1"/>
    <col min="5" max="16384" width="9.375" style="2" customWidth="1"/>
  </cols>
  <sheetData>
    <row r="1" spans="1:3" s="1" customFormat="1" ht="16.5" customHeight="1" thickBot="1">
      <c r="A1" s="144"/>
      <c r="B1" s="145"/>
      <c r="C1" s="143" t="s">
        <v>346</v>
      </c>
    </row>
    <row r="2" spans="1:3" s="25" customFormat="1" ht="21" customHeight="1">
      <c r="A2" s="146" t="s">
        <v>24</v>
      </c>
      <c r="B2" s="147" t="e">
        <f>CONCATENATE(#REF!)</f>
        <v>#REF!</v>
      </c>
      <c r="C2" s="148" t="s">
        <v>18</v>
      </c>
    </row>
    <row r="3" spans="1:3" s="25" customFormat="1" ht="16.5" thickBot="1">
      <c r="A3" s="149" t="s">
        <v>86</v>
      </c>
      <c r="B3" s="150" t="s">
        <v>212</v>
      </c>
      <c r="C3" s="151" t="s">
        <v>18</v>
      </c>
    </row>
    <row r="4" spans="1:3" s="26" customFormat="1" ht="22.5" customHeight="1" thickBot="1">
      <c r="A4" s="152"/>
      <c r="B4" s="152"/>
      <c r="C4" s="153" t="s">
        <v>331</v>
      </c>
    </row>
    <row r="5" spans="1:3" ht="13.5" thickBot="1">
      <c r="A5" s="154" t="s">
        <v>87</v>
      </c>
      <c r="B5" s="155" t="s">
        <v>303</v>
      </c>
      <c r="C5" s="156" t="s">
        <v>19</v>
      </c>
    </row>
    <row r="6" spans="1:3" s="24" customFormat="1" ht="12.75" customHeight="1" thickBot="1">
      <c r="A6" s="157"/>
      <c r="B6" s="158" t="s">
        <v>270</v>
      </c>
      <c r="C6" s="159" t="s">
        <v>271</v>
      </c>
    </row>
    <row r="7" spans="1:3" s="24" customFormat="1" ht="15.75" customHeight="1" thickBot="1">
      <c r="A7" s="160"/>
      <c r="B7" s="161" t="s">
        <v>20</v>
      </c>
      <c r="C7" s="162"/>
    </row>
    <row r="8" spans="1:3" s="24" customFormat="1" ht="12" customHeight="1" thickBot="1">
      <c r="A8" s="23" t="s">
        <v>3</v>
      </c>
      <c r="B8" s="19" t="s">
        <v>92</v>
      </c>
      <c r="C8" s="52">
        <f>+C9+C10+C11+C12+C13+C14</f>
        <v>180353584</v>
      </c>
    </row>
    <row r="9" spans="1:4" s="27" customFormat="1" ht="12" customHeight="1">
      <c r="A9" s="93" t="s">
        <v>41</v>
      </c>
      <c r="B9" s="79" t="s">
        <v>93</v>
      </c>
      <c r="C9" s="55">
        <v>82994587</v>
      </c>
      <c r="D9" s="27">
        <v>62271454</v>
      </c>
    </row>
    <row r="10" spans="1:3" s="28" customFormat="1" ht="12" customHeight="1">
      <c r="A10" s="94" t="s">
        <v>42</v>
      </c>
      <c r="B10" s="80" t="s">
        <v>94</v>
      </c>
      <c r="C10" s="54">
        <v>61353950</v>
      </c>
    </row>
    <row r="11" spans="1:3" s="28" customFormat="1" ht="12" customHeight="1">
      <c r="A11" s="94" t="s">
        <v>43</v>
      </c>
      <c r="B11" s="80" t="s">
        <v>291</v>
      </c>
      <c r="C11" s="54">
        <v>32277067</v>
      </c>
    </row>
    <row r="12" spans="1:3" s="28" customFormat="1" ht="12" customHeight="1">
      <c r="A12" s="94" t="s">
        <v>44</v>
      </c>
      <c r="B12" s="80" t="s">
        <v>95</v>
      </c>
      <c r="C12" s="54">
        <v>3727980</v>
      </c>
    </row>
    <row r="13" spans="1:3" s="28" customFormat="1" ht="12" customHeight="1">
      <c r="A13" s="94" t="s">
        <v>61</v>
      </c>
      <c r="B13" s="80" t="s">
        <v>275</v>
      </c>
      <c r="C13" s="54"/>
    </row>
    <row r="14" spans="1:3" s="27" customFormat="1" ht="12" customHeight="1" thickBot="1">
      <c r="A14" s="95" t="s">
        <v>45</v>
      </c>
      <c r="B14" s="118" t="s">
        <v>312</v>
      </c>
      <c r="C14" s="54"/>
    </row>
    <row r="15" spans="1:3" s="27" customFormat="1" ht="12" customHeight="1" thickBot="1">
      <c r="A15" s="23" t="s">
        <v>4</v>
      </c>
      <c r="B15" s="47" t="s">
        <v>96</v>
      </c>
      <c r="C15" s="52">
        <f>+C16+C17+C18+C19+C20</f>
        <v>22455065</v>
      </c>
    </row>
    <row r="16" spans="1:3" s="27" customFormat="1" ht="12" customHeight="1">
      <c r="A16" s="93" t="s">
        <v>47</v>
      </c>
      <c r="B16" s="79" t="s">
        <v>97</v>
      </c>
      <c r="C16" s="55"/>
    </row>
    <row r="17" spans="1:3" s="27" customFormat="1" ht="12" customHeight="1">
      <c r="A17" s="94" t="s">
        <v>48</v>
      </c>
      <c r="B17" s="80" t="s">
        <v>98</v>
      </c>
      <c r="C17" s="54"/>
    </row>
    <row r="18" spans="1:3" s="27" customFormat="1" ht="12" customHeight="1">
      <c r="A18" s="94" t="s">
        <v>49</v>
      </c>
      <c r="B18" s="80" t="s">
        <v>213</v>
      </c>
      <c r="C18" s="54"/>
    </row>
    <row r="19" spans="1:3" s="27" customFormat="1" ht="12" customHeight="1">
      <c r="A19" s="94" t="s">
        <v>50</v>
      </c>
      <c r="B19" s="80" t="s">
        <v>214</v>
      </c>
      <c r="C19" s="54"/>
    </row>
    <row r="20" spans="1:3" s="27" customFormat="1" ht="12" customHeight="1">
      <c r="A20" s="94" t="s">
        <v>51</v>
      </c>
      <c r="B20" s="80" t="s">
        <v>99</v>
      </c>
      <c r="C20" s="54">
        <v>22455065</v>
      </c>
    </row>
    <row r="21" spans="1:3" s="28" customFormat="1" ht="12" customHeight="1" thickBot="1">
      <c r="A21" s="95" t="s">
        <v>57</v>
      </c>
      <c r="B21" s="118" t="s">
        <v>313</v>
      </c>
      <c r="C21" s="56"/>
    </row>
    <row r="22" spans="1:3" s="28" customFormat="1" ht="12" customHeight="1" thickBot="1">
      <c r="A22" s="23" t="s">
        <v>5</v>
      </c>
      <c r="B22" s="19" t="s">
        <v>101</v>
      </c>
      <c r="C22" s="52">
        <f>+C23+C24+C25+C26+C27</f>
        <v>19637939</v>
      </c>
    </row>
    <row r="23" spans="1:4" s="28" customFormat="1" ht="12" customHeight="1">
      <c r="A23" s="93" t="s">
        <v>30</v>
      </c>
      <c r="B23" s="79" t="s">
        <v>102</v>
      </c>
      <c r="C23" s="55">
        <v>12112615</v>
      </c>
      <c r="D23" s="28">
        <v>12112615</v>
      </c>
    </row>
    <row r="24" spans="1:3" s="27" customFormat="1" ht="12" customHeight="1">
      <c r="A24" s="94" t="s">
        <v>31</v>
      </c>
      <c r="B24" s="80" t="s">
        <v>103</v>
      </c>
      <c r="C24" s="54"/>
    </row>
    <row r="25" spans="1:3" s="28" customFormat="1" ht="12" customHeight="1">
      <c r="A25" s="94" t="s">
        <v>32</v>
      </c>
      <c r="B25" s="80" t="s">
        <v>215</v>
      </c>
      <c r="C25" s="54"/>
    </row>
    <row r="26" spans="1:3" s="28" customFormat="1" ht="12" customHeight="1">
      <c r="A26" s="94" t="s">
        <v>33</v>
      </c>
      <c r="B26" s="80" t="s">
        <v>216</v>
      </c>
      <c r="C26" s="54"/>
    </row>
    <row r="27" spans="1:4" s="28" customFormat="1" ht="12" customHeight="1">
      <c r="A27" s="94" t="s">
        <v>67</v>
      </c>
      <c r="B27" s="80" t="s">
        <v>104</v>
      </c>
      <c r="C27" s="54">
        <v>7525324</v>
      </c>
      <c r="D27" s="28">
        <v>2525332</v>
      </c>
    </row>
    <row r="28" spans="1:3" s="28" customFormat="1" ht="12" customHeight="1" thickBot="1">
      <c r="A28" s="95" t="s">
        <v>68</v>
      </c>
      <c r="B28" s="118" t="s">
        <v>305</v>
      </c>
      <c r="C28" s="119"/>
    </row>
    <row r="29" spans="1:3" s="28" customFormat="1" ht="12" customHeight="1" thickBot="1">
      <c r="A29" s="23" t="s">
        <v>69</v>
      </c>
      <c r="B29" s="19" t="s">
        <v>300</v>
      </c>
      <c r="C29" s="58">
        <f>C30+C31+C32+C33+C34+C35+C36</f>
        <v>73000000</v>
      </c>
    </row>
    <row r="30" spans="1:3" s="28" customFormat="1" ht="12" customHeight="1">
      <c r="A30" s="93" t="s">
        <v>107</v>
      </c>
      <c r="B30" s="79" t="s">
        <v>330</v>
      </c>
      <c r="C30" s="55">
        <v>500000</v>
      </c>
    </row>
    <row r="31" spans="1:3" s="28" customFormat="1" ht="12" customHeight="1">
      <c r="A31" s="94" t="s">
        <v>108</v>
      </c>
      <c r="B31" s="79" t="str">
        <f>'Össz.ÖNK'!B33</f>
        <v>Idegenforgalmi adó</v>
      </c>
      <c r="C31" s="54"/>
    </row>
    <row r="32" spans="1:3" s="28" customFormat="1" ht="12" customHeight="1">
      <c r="A32" s="94" t="s">
        <v>109</v>
      </c>
      <c r="B32" s="79" t="str">
        <f>'Össz.ÖNK'!B34</f>
        <v>Iparűzési adó</v>
      </c>
      <c r="C32" s="54">
        <v>62000000</v>
      </c>
    </row>
    <row r="33" spans="1:3" s="28" customFormat="1" ht="12" customHeight="1">
      <c r="A33" s="94" t="s">
        <v>110</v>
      </c>
      <c r="B33" s="79" t="str">
        <f>'Össz.ÖNK'!B35</f>
        <v>Talajterhelési díj</v>
      </c>
      <c r="C33" s="54">
        <v>2000000</v>
      </c>
    </row>
    <row r="34" spans="1:3" s="28" customFormat="1" ht="12" customHeight="1">
      <c r="A34" s="94" t="s">
        <v>293</v>
      </c>
      <c r="B34" s="79" t="str">
        <f>'Össz.ÖNK'!B36</f>
        <v>Gépjárműadó</v>
      </c>
      <c r="C34" s="54"/>
    </row>
    <row r="35" spans="1:3" s="28" customFormat="1" ht="12" customHeight="1">
      <c r="A35" s="94" t="s">
        <v>294</v>
      </c>
      <c r="B35" s="79" t="s">
        <v>329</v>
      </c>
      <c r="C35" s="54">
        <v>1000000</v>
      </c>
    </row>
    <row r="36" spans="1:3" s="28" customFormat="1" ht="12" customHeight="1" thickBot="1">
      <c r="A36" s="95" t="s">
        <v>295</v>
      </c>
      <c r="B36" s="79" t="str">
        <f>'Össz.ÖNK'!B38</f>
        <v>Kommunális adó</v>
      </c>
      <c r="C36" s="56">
        <v>7500000</v>
      </c>
    </row>
    <row r="37" spans="1:3" s="28" customFormat="1" ht="12" customHeight="1" thickBot="1">
      <c r="A37" s="23" t="s">
        <v>7</v>
      </c>
      <c r="B37" s="19" t="s">
        <v>224</v>
      </c>
      <c r="C37" s="52">
        <f>SUM(C38:C48)</f>
        <v>9853059</v>
      </c>
    </row>
    <row r="38" spans="1:3" s="28" customFormat="1" ht="12" customHeight="1">
      <c r="A38" s="93" t="s">
        <v>34</v>
      </c>
      <c r="B38" s="79" t="s">
        <v>114</v>
      </c>
      <c r="C38" s="55"/>
    </row>
    <row r="39" spans="1:3" s="28" customFormat="1" ht="12" customHeight="1">
      <c r="A39" s="94" t="s">
        <v>35</v>
      </c>
      <c r="B39" s="80" t="s">
        <v>115</v>
      </c>
      <c r="C39" s="54"/>
    </row>
    <row r="40" spans="1:3" s="28" customFormat="1" ht="12" customHeight="1">
      <c r="A40" s="94" t="s">
        <v>36</v>
      </c>
      <c r="B40" s="80" t="s">
        <v>116</v>
      </c>
      <c r="C40" s="54"/>
    </row>
    <row r="41" spans="1:4" s="28" customFormat="1" ht="12" customHeight="1">
      <c r="A41" s="94" t="s">
        <v>70</v>
      </c>
      <c r="B41" s="80" t="s">
        <v>117</v>
      </c>
      <c r="C41" s="54">
        <v>8353059</v>
      </c>
      <c r="D41" s="28">
        <v>5853059</v>
      </c>
    </row>
    <row r="42" spans="1:3" s="28" customFormat="1" ht="12" customHeight="1">
      <c r="A42" s="94" t="s">
        <v>71</v>
      </c>
      <c r="B42" s="80" t="s">
        <v>118</v>
      </c>
      <c r="C42" s="54"/>
    </row>
    <row r="43" spans="1:3" s="28" customFormat="1" ht="12" customHeight="1">
      <c r="A43" s="94" t="s">
        <v>72</v>
      </c>
      <c r="B43" s="80" t="s">
        <v>119</v>
      </c>
      <c r="C43" s="54"/>
    </row>
    <row r="44" spans="1:3" s="28" customFormat="1" ht="12" customHeight="1">
      <c r="A44" s="94" t="s">
        <v>73</v>
      </c>
      <c r="B44" s="80" t="s">
        <v>120</v>
      </c>
      <c r="C44" s="54"/>
    </row>
    <row r="45" spans="1:3" s="28" customFormat="1" ht="12" customHeight="1">
      <c r="A45" s="94" t="s">
        <v>74</v>
      </c>
      <c r="B45" s="80" t="s">
        <v>299</v>
      </c>
      <c r="C45" s="54"/>
    </row>
    <row r="46" spans="1:3" s="28" customFormat="1" ht="12" customHeight="1">
      <c r="A46" s="94" t="s">
        <v>112</v>
      </c>
      <c r="B46" s="80" t="s">
        <v>121</v>
      </c>
      <c r="C46" s="57"/>
    </row>
    <row r="47" spans="1:3" s="28" customFormat="1" ht="12" customHeight="1">
      <c r="A47" s="95" t="s">
        <v>113</v>
      </c>
      <c r="B47" s="81" t="s">
        <v>226</v>
      </c>
      <c r="C47" s="73"/>
    </row>
    <row r="48" spans="1:3" s="28" customFormat="1" ht="12" customHeight="1" thickBot="1">
      <c r="A48" s="95" t="s">
        <v>225</v>
      </c>
      <c r="B48" s="118" t="s">
        <v>314</v>
      </c>
      <c r="C48" s="121">
        <v>1500000</v>
      </c>
    </row>
    <row r="49" spans="1:3" s="28" customFormat="1" ht="12" customHeight="1" thickBot="1">
      <c r="A49" s="23" t="s">
        <v>8</v>
      </c>
      <c r="B49" s="19" t="s">
        <v>123</v>
      </c>
      <c r="C49" s="52">
        <f>SUM(C50:C54)</f>
        <v>0</v>
      </c>
    </row>
    <row r="50" spans="1:3" s="28" customFormat="1" ht="12" customHeight="1">
      <c r="A50" s="93" t="s">
        <v>37</v>
      </c>
      <c r="B50" s="79" t="s">
        <v>127</v>
      </c>
      <c r="C50" s="105"/>
    </row>
    <row r="51" spans="1:3" s="28" customFormat="1" ht="12" customHeight="1">
      <c r="A51" s="94" t="s">
        <v>38</v>
      </c>
      <c r="B51" s="80" t="s">
        <v>128</v>
      </c>
      <c r="C51" s="57"/>
    </row>
    <row r="52" spans="1:3" s="28" customFormat="1" ht="12" customHeight="1">
      <c r="A52" s="94" t="s">
        <v>124</v>
      </c>
      <c r="B52" s="80" t="s">
        <v>129</v>
      </c>
      <c r="C52" s="57"/>
    </row>
    <row r="53" spans="1:3" s="28" customFormat="1" ht="12" customHeight="1">
      <c r="A53" s="94" t="s">
        <v>125</v>
      </c>
      <c r="B53" s="80" t="s">
        <v>130</v>
      </c>
      <c r="C53" s="57"/>
    </row>
    <row r="54" spans="1:3" s="28" customFormat="1" ht="12" customHeight="1" thickBot="1">
      <c r="A54" s="95" t="s">
        <v>126</v>
      </c>
      <c r="B54" s="81" t="s">
        <v>131</v>
      </c>
      <c r="C54" s="73"/>
    </row>
    <row r="55" spans="1:3" s="28" customFormat="1" ht="12" customHeight="1" thickBot="1">
      <c r="A55" s="23" t="s">
        <v>75</v>
      </c>
      <c r="B55" s="19" t="s">
        <v>132</v>
      </c>
      <c r="C55" s="52">
        <f>SUM(C56:C58)</f>
        <v>16428828</v>
      </c>
    </row>
    <row r="56" spans="1:3" s="28" customFormat="1" ht="12" customHeight="1">
      <c r="A56" s="93" t="s">
        <v>39</v>
      </c>
      <c r="B56" s="79" t="s">
        <v>133</v>
      </c>
      <c r="C56" s="55"/>
    </row>
    <row r="57" spans="1:3" s="28" customFormat="1" ht="12" customHeight="1">
      <c r="A57" s="94" t="s">
        <v>40</v>
      </c>
      <c r="B57" s="80" t="s">
        <v>217</v>
      </c>
      <c r="C57" s="54"/>
    </row>
    <row r="58" spans="1:3" s="28" customFormat="1" ht="12" customHeight="1">
      <c r="A58" s="94" t="s">
        <v>136</v>
      </c>
      <c r="B58" s="80" t="s">
        <v>134</v>
      </c>
      <c r="C58" s="54">
        <v>16428828</v>
      </c>
    </row>
    <row r="59" spans="1:3" s="28" customFormat="1" ht="12" customHeight="1" thickBot="1">
      <c r="A59" s="95" t="s">
        <v>137</v>
      </c>
      <c r="B59" s="81" t="s">
        <v>135</v>
      </c>
      <c r="C59" s="56"/>
    </row>
    <row r="60" spans="1:3" s="28" customFormat="1" ht="12" customHeight="1" thickBot="1">
      <c r="A60" s="23" t="s">
        <v>10</v>
      </c>
      <c r="B60" s="47" t="s">
        <v>138</v>
      </c>
      <c r="C60" s="52">
        <f>SUM(C61:C63)</f>
        <v>1758395</v>
      </c>
    </row>
    <row r="61" spans="1:3" s="28" customFormat="1" ht="12" customHeight="1">
      <c r="A61" s="93" t="s">
        <v>76</v>
      </c>
      <c r="B61" s="79" t="s">
        <v>140</v>
      </c>
      <c r="C61" s="57"/>
    </row>
    <row r="62" spans="1:3" s="28" customFormat="1" ht="12" customHeight="1">
      <c r="A62" s="94" t="s">
        <v>77</v>
      </c>
      <c r="B62" s="80" t="s">
        <v>218</v>
      </c>
      <c r="C62" s="57">
        <v>1758395</v>
      </c>
    </row>
    <row r="63" spans="1:3" s="28" customFormat="1" ht="12" customHeight="1">
      <c r="A63" s="94" t="s">
        <v>90</v>
      </c>
      <c r="B63" s="80" t="s">
        <v>141</v>
      </c>
      <c r="C63" s="57"/>
    </row>
    <row r="64" spans="1:3" s="28" customFormat="1" ht="12" customHeight="1" thickBot="1">
      <c r="A64" s="95" t="s">
        <v>139</v>
      </c>
      <c r="B64" s="81" t="s">
        <v>142</v>
      </c>
      <c r="C64" s="57"/>
    </row>
    <row r="65" spans="1:3" s="28" customFormat="1" ht="12" customHeight="1" thickBot="1">
      <c r="A65" s="23" t="s">
        <v>11</v>
      </c>
      <c r="B65" s="19" t="s">
        <v>143</v>
      </c>
      <c r="C65" s="58">
        <f>+C8+C15+C22+C29+C37+C49+C55+C60</f>
        <v>323486870</v>
      </c>
    </row>
    <row r="66" spans="1:3" s="28" customFormat="1" ht="12" customHeight="1" thickBot="1">
      <c r="A66" s="96" t="s">
        <v>211</v>
      </c>
      <c r="B66" s="47" t="s">
        <v>145</v>
      </c>
      <c r="C66" s="52">
        <f>SUM(C67:C69)</f>
        <v>0</v>
      </c>
    </row>
    <row r="67" spans="1:3" s="28" customFormat="1" ht="12" customHeight="1">
      <c r="A67" s="93" t="s">
        <v>173</v>
      </c>
      <c r="B67" s="79" t="s">
        <v>146</v>
      </c>
      <c r="C67" s="57"/>
    </row>
    <row r="68" spans="1:3" s="28" customFormat="1" ht="12" customHeight="1">
      <c r="A68" s="94" t="s">
        <v>182</v>
      </c>
      <c r="B68" s="80" t="s">
        <v>147</v>
      </c>
      <c r="C68" s="57"/>
    </row>
    <row r="69" spans="1:3" s="28" customFormat="1" ht="12" customHeight="1" thickBot="1">
      <c r="A69" s="95" t="s">
        <v>183</v>
      </c>
      <c r="B69" s="82" t="s">
        <v>251</v>
      </c>
      <c r="C69" s="57"/>
    </row>
    <row r="70" spans="1:3" s="28" customFormat="1" ht="12" customHeight="1" thickBot="1">
      <c r="A70" s="96" t="s">
        <v>149</v>
      </c>
      <c r="B70" s="47" t="s">
        <v>150</v>
      </c>
      <c r="C70" s="52">
        <f>SUM(C71:C74)</f>
        <v>0</v>
      </c>
    </row>
    <row r="71" spans="1:3" s="28" customFormat="1" ht="12" customHeight="1">
      <c r="A71" s="93" t="s">
        <v>62</v>
      </c>
      <c r="B71" s="79" t="s">
        <v>151</v>
      </c>
      <c r="C71" s="57"/>
    </row>
    <row r="72" spans="1:3" s="28" customFormat="1" ht="12" customHeight="1">
      <c r="A72" s="94" t="s">
        <v>63</v>
      </c>
      <c r="B72" s="80" t="s">
        <v>307</v>
      </c>
      <c r="C72" s="57"/>
    </row>
    <row r="73" spans="1:3" s="28" customFormat="1" ht="12" customHeight="1">
      <c r="A73" s="94" t="s">
        <v>174</v>
      </c>
      <c r="B73" s="80" t="s">
        <v>152</v>
      </c>
      <c r="C73" s="57"/>
    </row>
    <row r="74" spans="1:3" s="28" customFormat="1" ht="12" customHeight="1">
      <c r="A74" s="94" t="s">
        <v>175</v>
      </c>
      <c r="B74" s="48" t="s">
        <v>308</v>
      </c>
      <c r="C74" s="57"/>
    </row>
    <row r="75" spans="1:3" s="28" customFormat="1" ht="12" customHeight="1" thickBot="1">
      <c r="A75" s="100" t="s">
        <v>153</v>
      </c>
      <c r="B75" s="138" t="s">
        <v>154</v>
      </c>
      <c r="C75" s="112">
        <f>SUM(C76:C77)</f>
        <v>289232439</v>
      </c>
    </row>
    <row r="76" spans="1:3" s="28" customFormat="1" ht="12" customHeight="1">
      <c r="A76" s="93" t="s">
        <v>176</v>
      </c>
      <c r="B76" s="79" t="s">
        <v>155</v>
      </c>
      <c r="C76" s="57">
        <v>289232439</v>
      </c>
    </row>
    <row r="77" spans="1:3" s="28" customFormat="1" ht="12" customHeight="1" thickBot="1">
      <c r="A77" s="95" t="s">
        <v>177</v>
      </c>
      <c r="B77" s="81" t="s">
        <v>156</v>
      </c>
      <c r="C77" s="57"/>
    </row>
    <row r="78" spans="1:3" s="27" customFormat="1" ht="12" customHeight="1" thickBot="1">
      <c r="A78" s="96" t="s">
        <v>157</v>
      </c>
      <c r="B78" s="47" t="s">
        <v>158</v>
      </c>
      <c r="C78" s="52">
        <f>SUM(C79:C81)</f>
        <v>0</v>
      </c>
    </row>
    <row r="79" spans="1:3" s="28" customFormat="1" ht="12" customHeight="1">
      <c r="A79" s="93" t="s">
        <v>178</v>
      </c>
      <c r="B79" s="79" t="s">
        <v>159</v>
      </c>
      <c r="C79" s="57"/>
    </row>
    <row r="80" spans="1:3" s="28" customFormat="1" ht="12" customHeight="1">
      <c r="A80" s="94" t="s">
        <v>179</v>
      </c>
      <c r="B80" s="80" t="s">
        <v>160</v>
      </c>
      <c r="C80" s="57"/>
    </row>
    <row r="81" spans="1:3" s="28" customFormat="1" ht="12" customHeight="1" thickBot="1">
      <c r="A81" s="95" t="s">
        <v>180</v>
      </c>
      <c r="B81" s="81" t="s">
        <v>309</v>
      </c>
      <c r="C81" s="57"/>
    </row>
    <row r="82" spans="1:3" s="28" customFormat="1" ht="12" customHeight="1" thickBot="1">
      <c r="A82" s="96" t="s">
        <v>161</v>
      </c>
      <c r="B82" s="47" t="s">
        <v>181</v>
      </c>
      <c r="C82" s="52">
        <f>SUM(C83:C86)</f>
        <v>0</v>
      </c>
    </row>
    <row r="83" spans="1:3" s="28" customFormat="1" ht="12" customHeight="1">
      <c r="A83" s="97" t="s">
        <v>162</v>
      </c>
      <c r="B83" s="79" t="s">
        <v>163</v>
      </c>
      <c r="C83" s="57"/>
    </row>
    <row r="84" spans="1:3" s="28" customFormat="1" ht="12" customHeight="1">
      <c r="A84" s="98" t="s">
        <v>164</v>
      </c>
      <c r="B84" s="80" t="s">
        <v>165</v>
      </c>
      <c r="C84" s="57"/>
    </row>
    <row r="85" spans="1:3" s="28" customFormat="1" ht="12" customHeight="1">
      <c r="A85" s="98" t="s">
        <v>166</v>
      </c>
      <c r="B85" s="80" t="s">
        <v>167</v>
      </c>
      <c r="C85" s="57"/>
    </row>
    <row r="86" spans="1:3" s="27" customFormat="1" ht="12" customHeight="1" thickBot="1">
      <c r="A86" s="99" t="s">
        <v>168</v>
      </c>
      <c r="B86" s="81" t="s">
        <v>169</v>
      </c>
      <c r="C86" s="57"/>
    </row>
    <row r="87" spans="1:3" s="27" customFormat="1" ht="12" customHeight="1" thickBot="1">
      <c r="A87" s="96" t="s">
        <v>170</v>
      </c>
      <c r="B87" s="47" t="s">
        <v>264</v>
      </c>
      <c r="C87" s="106"/>
    </row>
    <row r="88" spans="1:3" s="27" customFormat="1" ht="12" customHeight="1" thickBot="1">
      <c r="A88" s="96" t="s">
        <v>276</v>
      </c>
      <c r="B88" s="47" t="s">
        <v>171</v>
      </c>
      <c r="C88" s="106"/>
    </row>
    <row r="89" spans="1:3" s="27" customFormat="1" ht="12" customHeight="1" thickBot="1">
      <c r="A89" s="96" t="s">
        <v>277</v>
      </c>
      <c r="B89" s="86" t="s">
        <v>267</v>
      </c>
      <c r="C89" s="58">
        <f>+C66+C70+C75+C78+C82+C88+C87</f>
        <v>289232439</v>
      </c>
    </row>
    <row r="90" spans="1:3" s="27" customFormat="1" ht="12" customHeight="1" thickBot="1">
      <c r="A90" s="100" t="s">
        <v>278</v>
      </c>
      <c r="B90" s="87" t="s">
        <v>279</v>
      </c>
      <c r="C90" s="58">
        <f>+C65+C89</f>
        <v>612719309</v>
      </c>
    </row>
    <row r="91" spans="1:3" s="28" customFormat="1" ht="6.75" customHeight="1" thickBot="1">
      <c r="A91" s="38"/>
      <c r="B91" s="39"/>
      <c r="C91" s="63"/>
    </row>
    <row r="92" spans="1:3" s="24" customFormat="1" ht="16.5" customHeight="1" thickBot="1">
      <c r="A92" s="40"/>
      <c r="B92" s="41" t="s">
        <v>21</v>
      </c>
      <c r="C92" s="64"/>
    </row>
    <row r="93" spans="1:3" s="29" customFormat="1" ht="12" customHeight="1" thickBot="1">
      <c r="A93" s="74" t="s">
        <v>3</v>
      </c>
      <c r="B93" s="22" t="s">
        <v>283</v>
      </c>
      <c r="C93" s="51" t="e">
        <f>+C94+C95+C96+C97+C98+C111</f>
        <v>#REF!</v>
      </c>
    </row>
    <row r="94" spans="1:3" ht="12" customHeight="1">
      <c r="A94" s="101" t="s">
        <v>41</v>
      </c>
      <c r="B94" s="8" t="s">
        <v>16</v>
      </c>
      <c r="C94" s="53" t="e">
        <f>'ÖNK-Kötelező'!C94+'ÖNK-Önként v.'!C94+#REF!</f>
        <v>#REF!</v>
      </c>
    </row>
    <row r="95" spans="1:3" ht="12" customHeight="1">
      <c r="A95" s="94" t="s">
        <v>42</v>
      </c>
      <c r="B95" s="6" t="s">
        <v>78</v>
      </c>
      <c r="C95" s="54" t="e">
        <f>'ÖNK-Kötelező'!C95+'ÖNK-Önként v.'!C95+#REF!</f>
        <v>#REF!</v>
      </c>
    </row>
    <row r="96" spans="1:3" ht="12" customHeight="1">
      <c r="A96" s="94" t="s">
        <v>43</v>
      </c>
      <c r="B96" s="6" t="s">
        <v>60</v>
      </c>
      <c r="C96" s="56">
        <v>65972105</v>
      </c>
    </row>
    <row r="97" spans="1:3" ht="12" customHeight="1">
      <c r="A97" s="94" t="s">
        <v>44</v>
      </c>
      <c r="B97" s="9" t="s">
        <v>79</v>
      </c>
      <c r="C97" s="56">
        <v>1834010</v>
      </c>
    </row>
    <row r="98" spans="1:3" ht="12" customHeight="1">
      <c r="A98" s="94" t="s">
        <v>52</v>
      </c>
      <c r="B98" s="17" t="s">
        <v>80</v>
      </c>
      <c r="C98" s="56">
        <v>22660692</v>
      </c>
    </row>
    <row r="99" spans="1:4" ht="12" customHeight="1">
      <c r="A99" s="94" t="s">
        <v>45</v>
      </c>
      <c r="B99" s="6" t="s">
        <v>280</v>
      </c>
      <c r="C99" s="56">
        <v>2050692</v>
      </c>
      <c r="D99" s="2">
        <v>-1549308</v>
      </c>
    </row>
    <row r="100" spans="1:3" ht="12" customHeight="1">
      <c r="A100" s="94" t="s">
        <v>46</v>
      </c>
      <c r="B100" s="32" t="s">
        <v>231</v>
      </c>
      <c r="C100" s="56"/>
    </row>
    <row r="101" spans="1:3" ht="12" customHeight="1">
      <c r="A101" s="94" t="s">
        <v>53</v>
      </c>
      <c r="B101" s="32" t="s">
        <v>230</v>
      </c>
      <c r="C101" s="56"/>
    </row>
    <row r="102" spans="1:3" ht="12" customHeight="1">
      <c r="A102" s="94" t="s">
        <v>54</v>
      </c>
      <c r="B102" s="32" t="s">
        <v>187</v>
      </c>
      <c r="C102" s="56"/>
    </row>
    <row r="103" spans="1:3" ht="12" customHeight="1">
      <c r="A103" s="94" t="s">
        <v>55</v>
      </c>
      <c r="B103" s="33" t="s">
        <v>188</v>
      </c>
      <c r="C103" s="56"/>
    </row>
    <row r="104" spans="1:3" ht="12" customHeight="1">
      <c r="A104" s="94" t="s">
        <v>56</v>
      </c>
      <c r="B104" s="33" t="s">
        <v>189</v>
      </c>
      <c r="C104" s="56"/>
    </row>
    <row r="105" spans="1:3" ht="12" customHeight="1">
      <c r="A105" s="94" t="s">
        <v>58</v>
      </c>
      <c r="B105" s="32" t="s">
        <v>190</v>
      </c>
      <c r="C105" s="56">
        <v>13800000</v>
      </c>
    </row>
    <row r="106" spans="1:3" ht="12" customHeight="1">
      <c r="A106" s="94" t="s">
        <v>81</v>
      </c>
      <c r="B106" s="32" t="s">
        <v>191</v>
      </c>
      <c r="C106" s="56"/>
    </row>
    <row r="107" spans="1:3" ht="12" customHeight="1">
      <c r="A107" s="94" t="s">
        <v>185</v>
      </c>
      <c r="B107" s="33" t="s">
        <v>192</v>
      </c>
      <c r="C107" s="56"/>
    </row>
    <row r="108" spans="1:3" ht="12" customHeight="1">
      <c r="A108" s="102" t="s">
        <v>186</v>
      </c>
      <c r="B108" s="34" t="s">
        <v>193</v>
      </c>
      <c r="C108" s="56"/>
    </row>
    <row r="109" spans="1:3" ht="12" customHeight="1">
      <c r="A109" s="94" t="s">
        <v>228</v>
      </c>
      <c r="B109" s="34" t="s">
        <v>194</v>
      </c>
      <c r="C109" s="56"/>
    </row>
    <row r="110" spans="1:3" ht="12" customHeight="1">
      <c r="A110" s="94" t="s">
        <v>229</v>
      </c>
      <c r="B110" s="33" t="s">
        <v>195</v>
      </c>
      <c r="C110" s="54">
        <v>6810000</v>
      </c>
    </row>
    <row r="111" spans="1:3" ht="12" customHeight="1">
      <c r="A111" s="94" t="s">
        <v>233</v>
      </c>
      <c r="B111" s="9" t="s">
        <v>17</v>
      </c>
      <c r="C111" s="54">
        <v>3090000</v>
      </c>
    </row>
    <row r="112" spans="1:3" ht="12" customHeight="1">
      <c r="A112" s="95" t="s">
        <v>234</v>
      </c>
      <c r="B112" s="6" t="s">
        <v>281</v>
      </c>
      <c r="C112" s="56">
        <v>3090000</v>
      </c>
    </row>
    <row r="113" spans="1:3" ht="12" customHeight="1" thickBot="1">
      <c r="A113" s="103" t="s">
        <v>235</v>
      </c>
      <c r="B113" s="35" t="s">
        <v>282</v>
      </c>
      <c r="C113" s="60"/>
    </row>
    <row r="114" spans="1:3" ht="12" customHeight="1" thickBot="1">
      <c r="A114" s="23" t="s">
        <v>4</v>
      </c>
      <c r="B114" s="21" t="s">
        <v>196</v>
      </c>
      <c r="C114" s="52">
        <f>+C115+C117+C119</f>
        <v>290388571</v>
      </c>
    </row>
    <row r="115" spans="1:3" ht="12" customHeight="1">
      <c r="A115" s="93" t="s">
        <v>47</v>
      </c>
      <c r="B115" s="6" t="s">
        <v>89</v>
      </c>
      <c r="C115" s="55">
        <v>21516043</v>
      </c>
    </row>
    <row r="116" spans="1:3" ht="12" customHeight="1">
      <c r="A116" s="93" t="s">
        <v>48</v>
      </c>
      <c r="B116" s="10" t="s">
        <v>200</v>
      </c>
      <c r="C116" s="55"/>
    </row>
    <row r="117" spans="1:3" ht="12" customHeight="1">
      <c r="A117" s="93" t="s">
        <v>49</v>
      </c>
      <c r="B117" s="10" t="s">
        <v>82</v>
      </c>
      <c r="C117" s="54">
        <v>268872528</v>
      </c>
    </row>
    <row r="118" spans="1:3" ht="12" customHeight="1">
      <c r="A118" s="93" t="s">
        <v>50</v>
      </c>
      <c r="B118" s="10" t="s">
        <v>201</v>
      </c>
      <c r="C118" s="45"/>
    </row>
    <row r="119" spans="1:3" ht="12" customHeight="1">
      <c r="A119" s="93" t="s">
        <v>51</v>
      </c>
      <c r="B119" s="49" t="s">
        <v>91</v>
      </c>
      <c r="C119" s="45"/>
    </row>
    <row r="120" spans="1:3" ht="12" customHeight="1">
      <c r="A120" s="93" t="s">
        <v>57</v>
      </c>
      <c r="B120" s="48" t="s">
        <v>219</v>
      </c>
      <c r="C120" s="45"/>
    </row>
    <row r="121" spans="1:3" ht="12" customHeight="1">
      <c r="A121" s="93" t="s">
        <v>59</v>
      </c>
      <c r="B121" s="75" t="s">
        <v>206</v>
      </c>
      <c r="C121" s="45"/>
    </row>
    <row r="122" spans="1:3" ht="12" customHeight="1">
      <c r="A122" s="93" t="s">
        <v>83</v>
      </c>
      <c r="B122" s="33" t="s">
        <v>189</v>
      </c>
      <c r="C122" s="45"/>
    </row>
    <row r="123" spans="1:3" ht="12" customHeight="1">
      <c r="A123" s="93" t="s">
        <v>84</v>
      </c>
      <c r="B123" s="33" t="s">
        <v>205</v>
      </c>
      <c r="C123" s="45"/>
    </row>
    <row r="124" spans="1:3" ht="12" customHeight="1">
      <c r="A124" s="93" t="s">
        <v>85</v>
      </c>
      <c r="B124" s="33" t="s">
        <v>204</v>
      </c>
      <c r="C124" s="45"/>
    </row>
    <row r="125" spans="1:3" ht="12" customHeight="1">
      <c r="A125" s="93" t="s">
        <v>197</v>
      </c>
      <c r="B125" s="33" t="s">
        <v>192</v>
      </c>
      <c r="C125" s="45"/>
    </row>
    <row r="126" spans="1:3" ht="12" customHeight="1">
      <c r="A126" s="93" t="s">
        <v>198</v>
      </c>
      <c r="B126" s="33" t="s">
        <v>203</v>
      </c>
      <c r="C126" s="45"/>
    </row>
    <row r="127" spans="1:3" ht="12" customHeight="1" thickBot="1">
      <c r="A127" s="102" t="s">
        <v>199</v>
      </c>
      <c r="B127" s="33" t="s">
        <v>202</v>
      </c>
      <c r="C127" s="46"/>
    </row>
    <row r="128" spans="1:3" ht="12" customHeight="1" thickBot="1">
      <c r="A128" s="23" t="s">
        <v>5</v>
      </c>
      <c r="B128" s="31" t="s">
        <v>238</v>
      </c>
      <c r="C128" s="52" t="e">
        <f>+C93+C114</f>
        <v>#REF!</v>
      </c>
    </row>
    <row r="129" spans="1:3" ht="12" customHeight="1" thickBot="1">
      <c r="A129" s="23" t="s">
        <v>6</v>
      </c>
      <c r="B129" s="31" t="s">
        <v>239</v>
      </c>
      <c r="C129" s="52">
        <f>+C130+C131+C132</f>
        <v>0</v>
      </c>
    </row>
    <row r="130" spans="1:3" s="29" customFormat="1" ht="12" customHeight="1">
      <c r="A130" s="93" t="s">
        <v>107</v>
      </c>
      <c r="B130" s="7" t="s">
        <v>286</v>
      </c>
      <c r="C130" s="45"/>
    </row>
    <row r="131" spans="1:3" ht="12" customHeight="1">
      <c r="A131" s="93" t="s">
        <v>108</v>
      </c>
      <c r="B131" s="7" t="s">
        <v>247</v>
      </c>
      <c r="C131" s="45"/>
    </row>
    <row r="132" spans="1:3" ht="12" customHeight="1" thickBot="1">
      <c r="A132" s="102" t="s">
        <v>109</v>
      </c>
      <c r="B132" s="5" t="s">
        <v>285</v>
      </c>
      <c r="C132" s="45"/>
    </row>
    <row r="133" spans="1:3" ht="12" customHeight="1" thickBot="1">
      <c r="A133" s="23" t="s">
        <v>7</v>
      </c>
      <c r="B133" s="31" t="s">
        <v>240</v>
      </c>
      <c r="C133" s="52">
        <f>+C134+C135+C136+C137+C138+C139</f>
        <v>0</v>
      </c>
    </row>
    <row r="134" spans="1:3" ht="12" customHeight="1">
      <c r="A134" s="93" t="s">
        <v>34</v>
      </c>
      <c r="B134" s="7" t="s">
        <v>249</v>
      </c>
      <c r="C134" s="45"/>
    </row>
    <row r="135" spans="1:3" ht="12" customHeight="1">
      <c r="A135" s="93" t="s">
        <v>35</v>
      </c>
      <c r="B135" s="7" t="s">
        <v>241</v>
      </c>
      <c r="C135" s="45"/>
    </row>
    <row r="136" spans="1:3" ht="12" customHeight="1">
      <c r="A136" s="93" t="s">
        <v>36</v>
      </c>
      <c r="B136" s="7" t="s">
        <v>242</v>
      </c>
      <c r="C136" s="45"/>
    </row>
    <row r="137" spans="1:3" ht="12" customHeight="1">
      <c r="A137" s="93" t="s">
        <v>70</v>
      </c>
      <c r="B137" s="7" t="s">
        <v>284</v>
      </c>
      <c r="C137" s="45"/>
    </row>
    <row r="138" spans="1:3" ht="12" customHeight="1">
      <c r="A138" s="93" t="s">
        <v>71</v>
      </c>
      <c r="B138" s="7" t="s">
        <v>244</v>
      </c>
      <c r="C138" s="45"/>
    </row>
    <row r="139" spans="1:3" s="29" customFormat="1" ht="12" customHeight="1" thickBot="1">
      <c r="A139" s="102" t="s">
        <v>72</v>
      </c>
      <c r="B139" s="5" t="s">
        <v>245</v>
      </c>
      <c r="C139" s="45"/>
    </row>
    <row r="140" spans="1:11" ht="12" customHeight="1" thickBot="1">
      <c r="A140" s="23" t="s">
        <v>8</v>
      </c>
      <c r="B140" s="31" t="s">
        <v>290</v>
      </c>
      <c r="C140" s="58" t="e">
        <f>+C141+C142+C144+C145+C143</f>
        <v>#REF!</v>
      </c>
      <c r="K140" s="44"/>
    </row>
    <row r="141" spans="1:3" ht="12.75">
      <c r="A141" s="93" t="s">
        <v>37</v>
      </c>
      <c r="B141" s="7" t="s">
        <v>207</v>
      </c>
      <c r="C141" s="45"/>
    </row>
    <row r="142" spans="1:3" ht="12" customHeight="1">
      <c r="A142" s="93" t="s">
        <v>38</v>
      </c>
      <c r="B142" s="7" t="s">
        <v>208</v>
      </c>
      <c r="C142" s="45">
        <v>6385218</v>
      </c>
    </row>
    <row r="143" spans="1:3" ht="12" customHeight="1">
      <c r="A143" s="93" t="s">
        <v>124</v>
      </c>
      <c r="B143" s="7" t="s">
        <v>289</v>
      </c>
      <c r="C143" s="45" t="e">
        <f>#REF!+#REF!</f>
        <v>#REF!</v>
      </c>
    </row>
    <row r="144" spans="1:3" s="29" customFormat="1" ht="12" customHeight="1">
      <c r="A144" s="93" t="s">
        <v>125</v>
      </c>
      <c r="B144" s="7" t="s">
        <v>254</v>
      </c>
      <c r="C144" s="45"/>
    </row>
    <row r="145" spans="1:3" s="29" customFormat="1" ht="12" customHeight="1" thickBot="1">
      <c r="A145" s="102" t="s">
        <v>126</v>
      </c>
      <c r="B145" s="5" t="s">
        <v>210</v>
      </c>
      <c r="C145" s="45"/>
    </row>
    <row r="146" spans="1:3" s="29" customFormat="1" ht="12" customHeight="1" thickBot="1">
      <c r="A146" s="23" t="s">
        <v>9</v>
      </c>
      <c r="B146" s="31" t="s">
        <v>255</v>
      </c>
      <c r="C146" s="61">
        <f>+C147+C148+C149+C150+C151</f>
        <v>0</v>
      </c>
    </row>
    <row r="147" spans="1:3" s="29" customFormat="1" ht="12" customHeight="1">
      <c r="A147" s="93" t="s">
        <v>39</v>
      </c>
      <c r="B147" s="7" t="s">
        <v>250</v>
      </c>
      <c r="C147" s="45"/>
    </row>
    <row r="148" spans="1:3" s="29" customFormat="1" ht="12" customHeight="1">
      <c r="A148" s="93" t="s">
        <v>40</v>
      </c>
      <c r="B148" s="7" t="s">
        <v>257</v>
      </c>
      <c r="C148" s="45"/>
    </row>
    <row r="149" spans="1:3" s="29" customFormat="1" ht="12" customHeight="1">
      <c r="A149" s="93" t="s">
        <v>136</v>
      </c>
      <c r="B149" s="7" t="s">
        <v>252</v>
      </c>
      <c r="C149" s="45"/>
    </row>
    <row r="150" spans="1:3" s="29" customFormat="1" ht="12" customHeight="1">
      <c r="A150" s="93" t="s">
        <v>137</v>
      </c>
      <c r="B150" s="7" t="s">
        <v>287</v>
      </c>
      <c r="C150" s="45"/>
    </row>
    <row r="151" spans="1:3" ht="12.75" customHeight="1" thickBot="1">
      <c r="A151" s="102" t="s">
        <v>256</v>
      </c>
      <c r="B151" s="5" t="s">
        <v>258</v>
      </c>
      <c r="C151" s="46"/>
    </row>
    <row r="152" spans="1:3" ht="12.75" customHeight="1" thickBot="1">
      <c r="A152" s="116" t="s">
        <v>10</v>
      </c>
      <c r="B152" s="31" t="s">
        <v>259</v>
      </c>
      <c r="C152" s="61"/>
    </row>
    <row r="153" spans="1:3" ht="12.75" customHeight="1" thickBot="1">
      <c r="A153" s="116" t="s">
        <v>11</v>
      </c>
      <c r="B153" s="31" t="s">
        <v>260</v>
      </c>
      <c r="C153" s="61"/>
    </row>
    <row r="154" spans="1:3" ht="12" customHeight="1" thickBot="1">
      <c r="A154" s="23" t="s">
        <v>12</v>
      </c>
      <c r="B154" s="31" t="s">
        <v>262</v>
      </c>
      <c r="C154" s="89" t="e">
        <f>+C129+C133+C140+C146+C152+C153</f>
        <v>#REF!</v>
      </c>
    </row>
    <row r="155" spans="1:3" ht="15" customHeight="1" thickBot="1">
      <c r="A155" s="104" t="s">
        <v>13</v>
      </c>
      <c r="B155" s="65" t="s">
        <v>261</v>
      </c>
      <c r="C155" s="89" t="e">
        <f>+C128+C154</f>
        <v>#REF!</v>
      </c>
    </row>
    <row r="156" spans="1:3" ht="13.5" thickBot="1">
      <c r="A156" s="68"/>
      <c r="B156" s="69"/>
      <c r="C156" s="166" t="e">
        <f>C90-C155</f>
        <v>#REF!</v>
      </c>
    </row>
    <row r="157" spans="1:3" ht="15" customHeight="1" thickBot="1">
      <c r="A157" s="42" t="s">
        <v>288</v>
      </c>
      <c r="B157" s="43"/>
      <c r="C157" s="30">
        <v>14</v>
      </c>
    </row>
    <row r="158" spans="1:3" ht="14.25" customHeight="1" thickBot="1">
      <c r="A158" s="42" t="s">
        <v>88</v>
      </c>
      <c r="B158" s="43"/>
      <c r="C158" s="30">
        <v>18</v>
      </c>
    </row>
    <row r="159" spans="1:3" ht="12.75">
      <c r="A159" s="163"/>
      <c r="B159" s="164"/>
      <c r="C159" s="177"/>
    </row>
    <row r="160" spans="1:2" ht="12.75">
      <c r="A160" s="163"/>
      <c r="B160" s="164"/>
    </row>
    <row r="161" spans="1:3" ht="12.75">
      <c r="A161" s="163"/>
      <c r="B161" s="164"/>
      <c r="C161" s="165"/>
    </row>
    <row r="162" spans="1:3" ht="12.75">
      <c r="A162" s="163"/>
      <c r="B162" s="164"/>
      <c r="C162" s="165"/>
    </row>
    <row r="163" spans="1:3" ht="12.75">
      <c r="A163" s="163"/>
      <c r="B163" s="164"/>
      <c r="C163" s="165"/>
    </row>
    <row r="164" spans="1:3" ht="12.75">
      <c r="A164" s="163"/>
      <c r="B164" s="164"/>
      <c r="C164" s="165"/>
    </row>
    <row r="165" spans="1:3" ht="12.75">
      <c r="A165" s="163"/>
      <c r="B165" s="164"/>
      <c r="C165" s="165"/>
    </row>
    <row r="166" spans="1:3" ht="12.75">
      <c r="A166" s="163"/>
      <c r="B166" s="164"/>
      <c r="C166" s="165"/>
    </row>
    <row r="167" spans="1:3" ht="12.75">
      <c r="A167" s="163"/>
      <c r="B167" s="164"/>
      <c r="C167" s="165"/>
    </row>
    <row r="168" spans="1:3" ht="12.75">
      <c r="A168" s="163"/>
      <c r="B168" s="164"/>
      <c r="C168" s="165"/>
    </row>
    <row r="169" spans="1:3" ht="12.75">
      <c r="A169" s="163"/>
      <c r="B169" s="164"/>
      <c r="C169" s="165"/>
    </row>
    <row r="170" spans="1:3" ht="12.75">
      <c r="A170" s="163"/>
      <c r="B170" s="164"/>
      <c r="C170" s="165"/>
    </row>
    <row r="171" spans="1:3" ht="12.75">
      <c r="A171" s="163"/>
      <c r="B171" s="164"/>
      <c r="C171" s="165"/>
    </row>
    <row r="172" spans="1:3" ht="12.75">
      <c r="A172" s="163"/>
      <c r="B172" s="164"/>
      <c r="C172" s="165"/>
    </row>
    <row r="173" spans="1:3" ht="12.75">
      <c r="A173" s="163"/>
      <c r="B173" s="164"/>
      <c r="C173" s="165"/>
    </row>
    <row r="174" spans="1:3" ht="12.75">
      <c r="A174" s="163"/>
      <c r="B174" s="164"/>
      <c r="C174" s="165"/>
    </row>
    <row r="175" spans="1:3" ht="12.75">
      <c r="A175" s="163"/>
      <c r="B175" s="164"/>
      <c r="C175" s="165"/>
    </row>
    <row r="176" spans="1:3" ht="12.75">
      <c r="A176" s="163"/>
      <c r="B176" s="164"/>
      <c r="C176" s="165"/>
    </row>
    <row r="177" spans="1:3" ht="12.75">
      <c r="A177" s="163"/>
      <c r="B177" s="164"/>
      <c r="C177" s="165"/>
    </row>
    <row r="178" spans="1:3" ht="12.75">
      <c r="A178" s="163"/>
      <c r="B178" s="164"/>
      <c r="C178" s="165"/>
    </row>
    <row r="179" spans="1:3" ht="12.75">
      <c r="A179" s="163"/>
      <c r="B179" s="164"/>
      <c r="C179" s="1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1" r:id="rId1"/>
  <rowBreaks count="1" manualBreakCount="1"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6"/>
  <sheetViews>
    <sheetView zoomScale="120" zoomScaleNormal="120" zoomScaleSheetLayoutView="85" workbookViewId="0" topLeftCell="A1">
      <selection activeCell="E156" sqref="E156"/>
    </sheetView>
  </sheetViews>
  <sheetFormatPr defaultColWidth="9.00390625" defaultRowHeight="12.75"/>
  <cols>
    <col min="1" max="1" width="19.50390625" style="70" customWidth="1"/>
    <col min="2" max="2" width="72.00390625" style="71" customWidth="1"/>
    <col min="3" max="3" width="25.00390625" style="72" customWidth="1"/>
    <col min="4" max="4" width="19.625" style="2" customWidth="1"/>
    <col min="5" max="16384" width="9.375" style="2" customWidth="1"/>
  </cols>
  <sheetData>
    <row r="1" spans="1:3" s="1" customFormat="1" ht="16.5" customHeight="1" thickBot="1">
      <c r="A1" s="144"/>
      <c r="B1" s="145"/>
      <c r="C1" s="143" t="s">
        <v>345</v>
      </c>
    </row>
    <row r="2" spans="1:3" s="25" customFormat="1" ht="21" customHeight="1">
      <c r="A2" s="146" t="s">
        <v>24</v>
      </c>
      <c r="B2" s="147" t="e">
        <f>CONCATENATE(#REF!)</f>
        <v>#REF!</v>
      </c>
      <c r="C2" s="148" t="s">
        <v>18</v>
      </c>
    </row>
    <row r="3" spans="1:3" s="25" customFormat="1" ht="16.5" thickBot="1">
      <c r="A3" s="149" t="s">
        <v>86</v>
      </c>
      <c r="B3" s="150" t="s">
        <v>220</v>
      </c>
      <c r="C3" s="151" t="s">
        <v>22</v>
      </c>
    </row>
    <row r="4" spans="1:3" s="26" customFormat="1" ht="22.5" customHeight="1" thickBot="1">
      <c r="A4" s="152"/>
      <c r="B4" s="152"/>
      <c r="C4" s="153" t="str">
        <f>'ÖNKORM.'!C4</f>
        <v>Ft-ban</v>
      </c>
    </row>
    <row r="5" spans="1:3" ht="13.5" thickBot="1">
      <c r="A5" s="154" t="s">
        <v>87</v>
      </c>
      <c r="B5" s="155" t="s">
        <v>303</v>
      </c>
      <c r="C5" s="156" t="s">
        <v>19</v>
      </c>
    </row>
    <row r="6" spans="1:3" s="24" customFormat="1" ht="12.75" customHeight="1" thickBot="1">
      <c r="A6" s="157"/>
      <c r="B6" s="158" t="s">
        <v>270</v>
      </c>
      <c r="C6" s="159" t="s">
        <v>271</v>
      </c>
    </row>
    <row r="7" spans="1:3" s="24" customFormat="1" ht="15.75" customHeight="1" thickBot="1">
      <c r="A7" s="36"/>
      <c r="B7" s="37" t="s">
        <v>20</v>
      </c>
      <c r="C7" s="62"/>
    </row>
    <row r="8" spans="1:3" s="24" customFormat="1" ht="12" customHeight="1" thickBot="1">
      <c r="A8" s="23" t="s">
        <v>3</v>
      </c>
      <c r="B8" s="19" t="s">
        <v>92</v>
      </c>
      <c r="C8" s="52">
        <f>+C9+C10+C11+C12+C13+C14</f>
        <v>180353584</v>
      </c>
    </row>
    <row r="9" spans="1:3" s="27" customFormat="1" ht="12" customHeight="1">
      <c r="A9" s="93" t="s">
        <v>41</v>
      </c>
      <c r="B9" s="79" t="s">
        <v>93</v>
      </c>
      <c r="C9" s="55">
        <v>82994587</v>
      </c>
    </row>
    <row r="10" spans="1:3" s="28" customFormat="1" ht="12" customHeight="1">
      <c r="A10" s="94" t="s">
        <v>42</v>
      </c>
      <c r="B10" s="80" t="s">
        <v>94</v>
      </c>
      <c r="C10" s="54">
        <v>61353950</v>
      </c>
    </row>
    <row r="11" spans="1:3" s="28" customFormat="1" ht="12" customHeight="1">
      <c r="A11" s="94" t="s">
        <v>43</v>
      </c>
      <c r="B11" s="80" t="s">
        <v>291</v>
      </c>
      <c r="C11" s="54">
        <v>32277067</v>
      </c>
    </row>
    <row r="12" spans="1:3" s="28" customFormat="1" ht="12" customHeight="1">
      <c r="A12" s="94" t="s">
        <v>44</v>
      </c>
      <c r="B12" s="80" t="s">
        <v>95</v>
      </c>
      <c r="C12" s="54">
        <v>3727980</v>
      </c>
    </row>
    <row r="13" spans="1:3" s="28" customFormat="1" ht="12" customHeight="1">
      <c r="A13" s="94" t="s">
        <v>61</v>
      </c>
      <c r="B13" s="80" t="s">
        <v>275</v>
      </c>
      <c r="C13" s="54"/>
    </row>
    <row r="14" spans="1:3" s="27" customFormat="1" ht="12" customHeight="1" thickBot="1">
      <c r="A14" s="95" t="s">
        <v>45</v>
      </c>
      <c r="B14" s="81" t="s">
        <v>223</v>
      </c>
      <c r="C14" s="54"/>
    </row>
    <row r="15" spans="1:3" s="27" customFormat="1" ht="12" customHeight="1" thickBot="1">
      <c r="A15" s="23" t="s">
        <v>4</v>
      </c>
      <c r="B15" s="47" t="s">
        <v>96</v>
      </c>
      <c r="C15" s="52">
        <f>+C16+C17+C18+C19+C20</f>
        <v>22455065</v>
      </c>
    </row>
    <row r="16" spans="1:3" s="27" customFormat="1" ht="12" customHeight="1">
      <c r="A16" s="93" t="s">
        <v>47</v>
      </c>
      <c r="B16" s="79" t="s">
        <v>97</v>
      </c>
      <c r="C16" s="55"/>
    </row>
    <row r="17" spans="1:3" s="27" customFormat="1" ht="12" customHeight="1">
      <c r="A17" s="94" t="s">
        <v>48</v>
      </c>
      <c r="B17" s="80" t="s">
        <v>98</v>
      </c>
      <c r="C17" s="54"/>
    </row>
    <row r="18" spans="1:3" s="27" customFormat="1" ht="12" customHeight="1">
      <c r="A18" s="94" t="s">
        <v>49</v>
      </c>
      <c r="B18" s="80" t="s">
        <v>213</v>
      </c>
      <c r="C18" s="54"/>
    </row>
    <row r="19" spans="1:3" s="27" customFormat="1" ht="12" customHeight="1">
      <c r="A19" s="94" t="s">
        <v>50</v>
      </c>
      <c r="B19" s="80" t="s">
        <v>214</v>
      </c>
      <c r="C19" s="54"/>
    </row>
    <row r="20" spans="1:3" s="27" customFormat="1" ht="12" customHeight="1">
      <c r="A20" s="94" t="s">
        <v>51</v>
      </c>
      <c r="B20" s="80" t="s">
        <v>99</v>
      </c>
      <c r="C20" s="54">
        <v>22455065</v>
      </c>
    </row>
    <row r="21" spans="1:3" s="28" customFormat="1" ht="12" customHeight="1" thickBot="1">
      <c r="A21" s="95" t="s">
        <v>57</v>
      </c>
      <c r="B21" s="81" t="s">
        <v>100</v>
      </c>
      <c r="C21" s="56"/>
    </row>
    <row r="22" spans="1:3" s="28" customFormat="1" ht="12" customHeight="1" thickBot="1">
      <c r="A22" s="23" t="s">
        <v>5</v>
      </c>
      <c r="B22" s="19" t="s">
        <v>101</v>
      </c>
      <c r="C22" s="52">
        <f>+C23+C24+C25+C26+C27</f>
        <v>0</v>
      </c>
    </row>
    <row r="23" spans="1:3" s="28" customFormat="1" ht="12" customHeight="1">
      <c r="A23" s="93" t="s">
        <v>30</v>
      </c>
      <c r="B23" s="79" t="s">
        <v>102</v>
      </c>
      <c r="C23" s="55"/>
    </row>
    <row r="24" spans="1:3" s="27" customFormat="1" ht="12" customHeight="1">
      <c r="A24" s="94" t="s">
        <v>31</v>
      </c>
      <c r="B24" s="80" t="s">
        <v>103</v>
      </c>
      <c r="C24" s="54"/>
    </row>
    <row r="25" spans="1:3" s="28" customFormat="1" ht="12" customHeight="1">
      <c r="A25" s="94" t="s">
        <v>32</v>
      </c>
      <c r="B25" s="80" t="s">
        <v>215</v>
      </c>
      <c r="C25" s="54"/>
    </row>
    <row r="26" spans="1:3" s="28" customFormat="1" ht="12" customHeight="1">
      <c r="A26" s="94" t="s">
        <v>33</v>
      </c>
      <c r="B26" s="80" t="s">
        <v>216</v>
      </c>
      <c r="C26" s="54"/>
    </row>
    <row r="27" spans="1:3" s="28" customFormat="1" ht="12" customHeight="1">
      <c r="A27" s="94" t="s">
        <v>67</v>
      </c>
      <c r="B27" s="80" t="s">
        <v>104</v>
      </c>
      <c r="C27" s="54"/>
    </row>
    <row r="28" spans="1:3" s="28" customFormat="1" ht="12" customHeight="1" thickBot="1">
      <c r="A28" s="95" t="s">
        <v>68</v>
      </c>
      <c r="B28" s="81" t="s">
        <v>105</v>
      </c>
      <c r="C28" s="56"/>
    </row>
    <row r="29" spans="1:3" s="28" customFormat="1" ht="12" customHeight="1" thickBot="1">
      <c r="A29" s="23" t="s">
        <v>69</v>
      </c>
      <c r="B29" s="19" t="s">
        <v>300</v>
      </c>
      <c r="C29" s="58">
        <f>SUM(C30:C36)</f>
        <v>73550000</v>
      </c>
    </row>
    <row r="30" spans="1:3" s="28" customFormat="1" ht="12" customHeight="1">
      <c r="A30" s="93" t="s">
        <v>107</v>
      </c>
      <c r="B30" s="79" t="s">
        <v>330</v>
      </c>
      <c r="C30" s="55">
        <v>500000</v>
      </c>
    </row>
    <row r="31" spans="1:3" s="28" customFormat="1" ht="12" customHeight="1">
      <c r="A31" s="94" t="s">
        <v>108</v>
      </c>
      <c r="B31" s="79" t="str">
        <f>'Össz.ÖNK'!B33</f>
        <v>Idegenforgalmi adó</v>
      </c>
      <c r="C31" s="54">
        <v>550000</v>
      </c>
    </row>
    <row r="32" spans="1:3" s="28" customFormat="1" ht="12" customHeight="1">
      <c r="A32" s="94" t="s">
        <v>109</v>
      </c>
      <c r="B32" s="79" t="str">
        <f>'Össz.ÖNK'!B34</f>
        <v>Iparűzési adó</v>
      </c>
      <c r="C32" s="54">
        <v>62000000</v>
      </c>
    </row>
    <row r="33" spans="1:3" s="28" customFormat="1" ht="12" customHeight="1">
      <c r="A33" s="94" t="s">
        <v>110</v>
      </c>
      <c r="B33" s="79" t="str">
        <f>'Össz.ÖNK'!B35</f>
        <v>Talajterhelési díj</v>
      </c>
      <c r="C33" s="54">
        <v>2000000</v>
      </c>
    </row>
    <row r="34" spans="1:3" s="28" customFormat="1" ht="12" customHeight="1">
      <c r="A34" s="94" t="s">
        <v>293</v>
      </c>
      <c r="B34" s="79" t="str">
        <f>'Össz.ÖNK'!B36</f>
        <v>Gépjárműadó</v>
      </c>
      <c r="C34" s="54"/>
    </row>
    <row r="35" spans="1:3" s="28" customFormat="1" ht="12" customHeight="1">
      <c r="A35" s="94" t="s">
        <v>294</v>
      </c>
      <c r="B35" s="79" t="s">
        <v>329</v>
      </c>
      <c r="C35" s="54">
        <v>1000000</v>
      </c>
    </row>
    <row r="36" spans="1:3" s="28" customFormat="1" ht="12" customHeight="1" thickBot="1">
      <c r="A36" s="95" t="s">
        <v>295</v>
      </c>
      <c r="B36" s="79" t="str">
        <f>'Össz.ÖNK'!B38</f>
        <v>Kommunális adó</v>
      </c>
      <c r="C36" s="56">
        <v>7500000</v>
      </c>
    </row>
    <row r="37" spans="1:3" s="28" customFormat="1" ht="12" customHeight="1" thickBot="1">
      <c r="A37" s="23" t="s">
        <v>7</v>
      </c>
      <c r="B37" s="19" t="s">
        <v>224</v>
      </c>
      <c r="C37" s="52">
        <f>SUM(C38:C48)</f>
        <v>8353059</v>
      </c>
    </row>
    <row r="38" spans="1:3" s="28" customFormat="1" ht="12" customHeight="1">
      <c r="A38" s="93" t="s">
        <v>34</v>
      </c>
      <c r="B38" s="79" t="s">
        <v>114</v>
      </c>
      <c r="C38" s="55"/>
    </row>
    <row r="39" spans="1:3" s="28" customFormat="1" ht="12" customHeight="1">
      <c r="A39" s="94" t="s">
        <v>35</v>
      </c>
      <c r="B39" s="80" t="s">
        <v>115</v>
      </c>
      <c r="C39" s="54"/>
    </row>
    <row r="40" spans="1:3" s="28" customFormat="1" ht="12" customHeight="1">
      <c r="A40" s="94" t="s">
        <v>36</v>
      </c>
      <c r="B40" s="80" t="s">
        <v>116</v>
      </c>
      <c r="C40" s="54"/>
    </row>
    <row r="41" spans="1:3" s="28" customFormat="1" ht="12" customHeight="1">
      <c r="A41" s="94" t="s">
        <v>70</v>
      </c>
      <c r="B41" s="80" t="s">
        <v>117</v>
      </c>
      <c r="C41" s="54">
        <v>8353059</v>
      </c>
    </row>
    <row r="42" spans="1:3" s="28" customFormat="1" ht="12" customHeight="1">
      <c r="A42" s="94" t="s">
        <v>71</v>
      </c>
      <c r="B42" s="80" t="s">
        <v>118</v>
      </c>
      <c r="C42" s="54"/>
    </row>
    <row r="43" spans="1:3" s="28" customFormat="1" ht="12" customHeight="1">
      <c r="A43" s="94" t="s">
        <v>72</v>
      </c>
      <c r="B43" s="80" t="s">
        <v>119</v>
      </c>
      <c r="C43" s="54"/>
    </row>
    <row r="44" spans="1:3" s="28" customFormat="1" ht="12" customHeight="1">
      <c r="A44" s="94" t="s">
        <v>73</v>
      </c>
      <c r="B44" s="80" t="s">
        <v>120</v>
      </c>
      <c r="C44" s="54"/>
    </row>
    <row r="45" spans="1:3" s="28" customFormat="1" ht="12" customHeight="1">
      <c r="A45" s="94" t="s">
        <v>74</v>
      </c>
      <c r="B45" s="80" t="s">
        <v>299</v>
      </c>
      <c r="C45" s="54"/>
    </row>
    <row r="46" spans="1:3" s="28" customFormat="1" ht="12" customHeight="1">
      <c r="A46" s="94" t="s">
        <v>112</v>
      </c>
      <c r="B46" s="80" t="s">
        <v>121</v>
      </c>
      <c r="C46" s="57"/>
    </row>
    <row r="47" spans="1:3" s="28" customFormat="1" ht="12" customHeight="1">
      <c r="A47" s="95" t="s">
        <v>113</v>
      </c>
      <c r="B47" s="81" t="s">
        <v>226</v>
      </c>
      <c r="C47" s="73"/>
    </row>
    <row r="48" spans="1:3" s="28" customFormat="1" ht="12" customHeight="1" thickBot="1">
      <c r="A48" s="95" t="s">
        <v>225</v>
      </c>
      <c r="B48" s="81" t="s">
        <v>122</v>
      </c>
      <c r="C48" s="73"/>
    </row>
    <row r="49" spans="1:3" s="28" customFormat="1" ht="12" customHeight="1" thickBot="1">
      <c r="A49" s="23" t="s">
        <v>8</v>
      </c>
      <c r="B49" s="19" t="s">
        <v>123</v>
      </c>
      <c r="C49" s="52">
        <f>SUM(C50:C54)</f>
        <v>0</v>
      </c>
    </row>
    <row r="50" spans="1:3" s="28" customFormat="1" ht="12" customHeight="1">
      <c r="A50" s="93" t="s">
        <v>37</v>
      </c>
      <c r="B50" s="79" t="s">
        <v>127</v>
      </c>
      <c r="C50" s="105"/>
    </row>
    <row r="51" spans="1:3" s="28" customFormat="1" ht="12" customHeight="1">
      <c r="A51" s="94" t="s">
        <v>38</v>
      </c>
      <c r="B51" s="80" t="s">
        <v>128</v>
      </c>
      <c r="C51" s="57"/>
    </row>
    <row r="52" spans="1:3" s="28" customFormat="1" ht="12" customHeight="1">
      <c r="A52" s="94" t="s">
        <v>124</v>
      </c>
      <c r="B52" s="80" t="s">
        <v>129</v>
      </c>
      <c r="C52" s="57"/>
    </row>
    <row r="53" spans="1:3" s="28" customFormat="1" ht="12" customHeight="1">
      <c r="A53" s="94" t="s">
        <v>125</v>
      </c>
      <c r="B53" s="80" t="s">
        <v>130</v>
      </c>
      <c r="C53" s="57"/>
    </row>
    <row r="54" spans="1:3" s="28" customFormat="1" ht="12" customHeight="1" thickBot="1">
      <c r="A54" s="95" t="s">
        <v>126</v>
      </c>
      <c r="B54" s="81" t="s">
        <v>131</v>
      </c>
      <c r="C54" s="73"/>
    </row>
    <row r="55" spans="1:3" s="28" customFormat="1" ht="12" customHeight="1" thickBot="1">
      <c r="A55" s="23" t="s">
        <v>75</v>
      </c>
      <c r="B55" s="19" t="s">
        <v>132</v>
      </c>
      <c r="C55" s="52">
        <f>SUM(C56:C58)</f>
        <v>0</v>
      </c>
    </row>
    <row r="56" spans="1:3" s="28" customFormat="1" ht="12" customHeight="1">
      <c r="A56" s="93" t="s">
        <v>39</v>
      </c>
      <c r="B56" s="79" t="s">
        <v>133</v>
      </c>
      <c r="C56" s="55"/>
    </row>
    <row r="57" spans="1:3" s="28" customFormat="1" ht="12" customHeight="1">
      <c r="A57" s="94" t="s">
        <v>40</v>
      </c>
      <c r="B57" s="80" t="s">
        <v>217</v>
      </c>
      <c r="C57" s="54"/>
    </row>
    <row r="58" spans="1:3" s="28" customFormat="1" ht="12" customHeight="1">
      <c r="A58" s="94" t="s">
        <v>136</v>
      </c>
      <c r="B58" s="80" t="s">
        <v>134</v>
      </c>
      <c r="C58" s="54"/>
    </row>
    <row r="59" spans="1:3" s="28" customFormat="1" ht="12" customHeight="1" thickBot="1">
      <c r="A59" s="95" t="s">
        <v>137</v>
      </c>
      <c r="B59" s="81" t="s">
        <v>135</v>
      </c>
      <c r="C59" s="56"/>
    </row>
    <row r="60" spans="1:3" s="28" customFormat="1" ht="12" customHeight="1" thickBot="1">
      <c r="A60" s="23" t="s">
        <v>10</v>
      </c>
      <c r="B60" s="47" t="s">
        <v>138</v>
      </c>
      <c r="C60" s="52">
        <f>SUM(C61:C63)</f>
        <v>16428828</v>
      </c>
    </row>
    <row r="61" spans="1:3" s="28" customFormat="1" ht="12" customHeight="1">
      <c r="A61" s="93" t="s">
        <v>76</v>
      </c>
      <c r="B61" s="79" t="s">
        <v>140</v>
      </c>
      <c r="C61" s="57"/>
    </row>
    <row r="62" spans="1:3" s="28" customFormat="1" ht="12" customHeight="1">
      <c r="A62" s="94" t="s">
        <v>77</v>
      </c>
      <c r="B62" s="80" t="s">
        <v>218</v>
      </c>
      <c r="C62" s="57"/>
    </row>
    <row r="63" spans="1:3" s="28" customFormat="1" ht="12" customHeight="1">
      <c r="A63" s="94" t="s">
        <v>90</v>
      </c>
      <c r="B63" s="80" t="s">
        <v>141</v>
      </c>
      <c r="C63" s="57">
        <v>16428828</v>
      </c>
    </row>
    <row r="64" spans="1:3" s="28" customFormat="1" ht="12" customHeight="1" thickBot="1">
      <c r="A64" s="95" t="s">
        <v>139</v>
      </c>
      <c r="B64" s="81" t="s">
        <v>142</v>
      </c>
      <c r="C64" s="57"/>
    </row>
    <row r="65" spans="1:3" s="28" customFormat="1" ht="12" customHeight="1" thickBot="1">
      <c r="A65" s="23" t="s">
        <v>11</v>
      </c>
      <c r="B65" s="19" t="s">
        <v>143</v>
      </c>
      <c r="C65" s="58">
        <f>+C8+C15+C22+C29+C37+C49+C55+C60</f>
        <v>301140536</v>
      </c>
    </row>
    <row r="66" spans="1:3" s="28" customFormat="1" ht="12" customHeight="1" thickBot="1">
      <c r="A66" s="96" t="s">
        <v>211</v>
      </c>
      <c r="B66" s="47" t="s">
        <v>145</v>
      </c>
      <c r="C66" s="52">
        <f>SUM(C67:C69)</f>
        <v>0</v>
      </c>
    </row>
    <row r="67" spans="1:3" s="28" customFormat="1" ht="12" customHeight="1">
      <c r="A67" s="93" t="s">
        <v>173</v>
      </c>
      <c r="B67" s="79" t="s">
        <v>146</v>
      </c>
      <c r="C67" s="57"/>
    </row>
    <row r="68" spans="1:3" s="28" customFormat="1" ht="12" customHeight="1">
      <c r="A68" s="94" t="s">
        <v>182</v>
      </c>
      <c r="B68" s="80" t="s">
        <v>147</v>
      </c>
      <c r="C68" s="57"/>
    </row>
    <row r="69" spans="1:3" s="28" customFormat="1" ht="12" customHeight="1" thickBot="1">
      <c r="A69" s="95" t="s">
        <v>183</v>
      </c>
      <c r="B69" s="82" t="s">
        <v>148</v>
      </c>
      <c r="C69" s="57"/>
    </row>
    <row r="70" spans="1:3" s="28" customFormat="1" ht="12" customHeight="1" thickBot="1">
      <c r="A70" s="96" t="s">
        <v>149</v>
      </c>
      <c r="B70" s="47" t="s">
        <v>150</v>
      </c>
      <c r="C70" s="52">
        <f>SUM(C71:C74)</f>
        <v>0</v>
      </c>
    </row>
    <row r="71" spans="1:3" s="28" customFormat="1" ht="12" customHeight="1">
      <c r="A71" s="93" t="s">
        <v>62</v>
      </c>
      <c r="B71" s="79" t="s">
        <v>151</v>
      </c>
      <c r="C71" s="57"/>
    </row>
    <row r="72" spans="1:3" s="28" customFormat="1" ht="12" customHeight="1">
      <c r="A72" s="94" t="s">
        <v>63</v>
      </c>
      <c r="B72" s="80" t="s">
        <v>307</v>
      </c>
      <c r="C72" s="57"/>
    </row>
    <row r="73" spans="1:3" s="28" customFormat="1" ht="12" customHeight="1">
      <c r="A73" s="94" t="s">
        <v>174</v>
      </c>
      <c r="B73" s="80" t="s">
        <v>152</v>
      </c>
      <c r="C73" s="57"/>
    </row>
    <row r="74" spans="1:3" s="28" customFormat="1" ht="12" customHeight="1">
      <c r="A74" s="94" t="s">
        <v>175</v>
      </c>
      <c r="B74" s="48" t="s">
        <v>308</v>
      </c>
      <c r="C74" s="57"/>
    </row>
    <row r="75" spans="1:3" s="28" customFormat="1" ht="12" customHeight="1" thickBot="1">
      <c r="A75" s="100" t="s">
        <v>153</v>
      </c>
      <c r="B75" s="138" t="s">
        <v>154</v>
      </c>
      <c r="C75" s="112">
        <f>SUM(C76:C77)</f>
        <v>289232439</v>
      </c>
    </row>
    <row r="76" spans="1:3" s="28" customFormat="1" ht="12" customHeight="1">
      <c r="A76" s="93" t="s">
        <v>176</v>
      </c>
      <c r="B76" s="79" t="s">
        <v>155</v>
      </c>
      <c r="C76" s="57">
        <v>289232439</v>
      </c>
    </row>
    <row r="77" spans="1:3" s="28" customFormat="1" ht="12" customHeight="1" thickBot="1">
      <c r="A77" s="95" t="s">
        <v>177</v>
      </c>
      <c r="B77" s="81" t="s">
        <v>156</v>
      </c>
      <c r="C77" s="57"/>
    </row>
    <row r="78" spans="1:3" s="27" customFormat="1" ht="12" customHeight="1" thickBot="1">
      <c r="A78" s="96" t="s">
        <v>157</v>
      </c>
      <c r="B78" s="47" t="s">
        <v>158</v>
      </c>
      <c r="C78" s="52">
        <f>SUM(C79:C81)</f>
        <v>0</v>
      </c>
    </row>
    <row r="79" spans="1:3" s="28" customFormat="1" ht="12" customHeight="1">
      <c r="A79" s="93" t="s">
        <v>178</v>
      </c>
      <c r="B79" s="79" t="s">
        <v>159</v>
      </c>
      <c r="C79" s="57"/>
    </row>
    <row r="80" spans="1:3" s="28" customFormat="1" ht="12" customHeight="1">
      <c r="A80" s="94" t="s">
        <v>179</v>
      </c>
      <c r="B80" s="80" t="s">
        <v>160</v>
      </c>
      <c r="C80" s="57"/>
    </row>
    <row r="81" spans="1:3" s="28" customFormat="1" ht="12" customHeight="1" thickBot="1">
      <c r="A81" s="95" t="s">
        <v>180</v>
      </c>
      <c r="B81" s="81" t="s">
        <v>309</v>
      </c>
      <c r="C81" s="57"/>
    </row>
    <row r="82" spans="1:3" s="28" customFormat="1" ht="12" customHeight="1" thickBot="1">
      <c r="A82" s="96" t="s">
        <v>161</v>
      </c>
      <c r="B82" s="47" t="s">
        <v>181</v>
      </c>
      <c r="C82" s="52">
        <f>SUM(C83:C86)</f>
        <v>0</v>
      </c>
    </row>
    <row r="83" spans="1:3" s="28" customFormat="1" ht="12" customHeight="1">
      <c r="A83" s="97" t="s">
        <v>162</v>
      </c>
      <c r="B83" s="79" t="s">
        <v>163</v>
      </c>
      <c r="C83" s="57"/>
    </row>
    <row r="84" spans="1:3" s="28" customFormat="1" ht="12" customHeight="1">
      <c r="A84" s="98" t="s">
        <v>164</v>
      </c>
      <c r="B84" s="80" t="s">
        <v>165</v>
      </c>
      <c r="C84" s="57"/>
    </row>
    <row r="85" spans="1:3" s="28" customFormat="1" ht="12" customHeight="1">
      <c r="A85" s="98" t="s">
        <v>166</v>
      </c>
      <c r="B85" s="80" t="s">
        <v>167</v>
      </c>
      <c r="C85" s="57"/>
    </row>
    <row r="86" spans="1:3" s="27" customFormat="1" ht="12" customHeight="1" thickBot="1">
      <c r="A86" s="99" t="s">
        <v>168</v>
      </c>
      <c r="B86" s="81" t="s">
        <v>169</v>
      </c>
      <c r="C86" s="57"/>
    </row>
    <row r="87" spans="1:3" s="27" customFormat="1" ht="12" customHeight="1" thickBot="1">
      <c r="A87" s="96" t="s">
        <v>170</v>
      </c>
      <c r="B87" s="47" t="s">
        <v>264</v>
      </c>
      <c r="C87" s="106"/>
    </row>
    <row r="88" spans="1:3" s="27" customFormat="1" ht="12" customHeight="1" thickBot="1">
      <c r="A88" s="96" t="s">
        <v>276</v>
      </c>
      <c r="B88" s="47" t="s">
        <v>171</v>
      </c>
      <c r="C88" s="106"/>
    </row>
    <row r="89" spans="1:3" s="27" customFormat="1" ht="12" customHeight="1" thickBot="1">
      <c r="A89" s="96" t="s">
        <v>277</v>
      </c>
      <c r="B89" s="86" t="s">
        <v>267</v>
      </c>
      <c r="C89" s="58">
        <f>+C66+C70+C75+C78+C82+C88+C87</f>
        <v>289232439</v>
      </c>
    </row>
    <row r="90" spans="1:3" s="27" customFormat="1" ht="12" customHeight="1" thickBot="1">
      <c r="A90" s="100" t="s">
        <v>278</v>
      </c>
      <c r="B90" s="87" t="s">
        <v>279</v>
      </c>
      <c r="C90" s="58">
        <f>+C65+C89</f>
        <v>590372975</v>
      </c>
    </row>
    <row r="91" spans="1:3" s="28" customFormat="1" ht="6.75" customHeight="1" thickBot="1">
      <c r="A91" s="38"/>
      <c r="B91" s="39"/>
      <c r="C91" s="63"/>
    </row>
    <row r="92" spans="1:3" s="24" customFormat="1" ht="16.5" customHeight="1" thickBot="1">
      <c r="A92" s="40"/>
      <c r="B92" s="41" t="s">
        <v>21</v>
      </c>
      <c r="C92" s="64"/>
    </row>
    <row r="93" spans="1:3" s="29" customFormat="1" ht="12" customHeight="1" thickBot="1">
      <c r="A93" s="74" t="s">
        <v>3</v>
      </c>
      <c r="B93" s="22" t="s">
        <v>283</v>
      </c>
      <c r="C93" s="51">
        <f>+C94+C95+C96+C97+C98+C111</f>
        <v>68012680</v>
      </c>
    </row>
    <row r="94" spans="1:4" ht="12" customHeight="1">
      <c r="A94" s="101" t="s">
        <v>41</v>
      </c>
      <c r="B94" s="8" t="s">
        <v>16</v>
      </c>
      <c r="C94" s="53">
        <f>4875472+18639660</f>
        <v>23515132</v>
      </c>
      <c r="D94" s="2" t="s">
        <v>319</v>
      </c>
    </row>
    <row r="95" spans="1:3" ht="12" customHeight="1">
      <c r="A95" s="94" t="s">
        <v>42</v>
      </c>
      <c r="B95" s="6" t="s">
        <v>78</v>
      </c>
      <c r="C95" s="54">
        <f>24528+840000+3261941</f>
        <v>4126469</v>
      </c>
    </row>
    <row r="96" spans="1:3" ht="12" customHeight="1">
      <c r="A96" s="94" t="s">
        <v>43</v>
      </c>
      <c r="B96" s="6" t="s">
        <v>60</v>
      </c>
      <c r="C96" s="56">
        <v>35230387</v>
      </c>
    </row>
    <row r="97" spans="1:3" ht="12" customHeight="1">
      <c r="A97" s="94" t="s">
        <v>44</v>
      </c>
      <c r="B97" s="9" t="s">
        <v>79</v>
      </c>
      <c r="C97" s="56"/>
    </row>
    <row r="98" spans="1:3" ht="12" customHeight="1">
      <c r="A98" s="94" t="s">
        <v>52</v>
      </c>
      <c r="B98" s="17" t="s">
        <v>80</v>
      </c>
      <c r="C98" s="56">
        <v>2050692</v>
      </c>
    </row>
    <row r="99" spans="1:3" ht="12" customHeight="1">
      <c r="A99" s="94" t="s">
        <v>45</v>
      </c>
      <c r="B99" s="6" t="s">
        <v>280</v>
      </c>
      <c r="C99" s="56">
        <v>2050692</v>
      </c>
    </row>
    <row r="100" spans="1:3" ht="12" customHeight="1">
      <c r="A100" s="94" t="s">
        <v>46</v>
      </c>
      <c r="B100" s="32" t="s">
        <v>231</v>
      </c>
      <c r="C100" s="56"/>
    </row>
    <row r="101" spans="1:3" ht="12" customHeight="1">
      <c r="A101" s="94" t="s">
        <v>53</v>
      </c>
      <c r="B101" s="32" t="s">
        <v>230</v>
      </c>
      <c r="C101" s="56"/>
    </row>
    <row r="102" spans="1:3" ht="12" customHeight="1">
      <c r="A102" s="94" t="s">
        <v>54</v>
      </c>
      <c r="B102" s="32" t="s">
        <v>187</v>
      </c>
      <c r="C102" s="56"/>
    </row>
    <row r="103" spans="1:3" ht="12" customHeight="1">
      <c r="A103" s="94" t="s">
        <v>55</v>
      </c>
      <c r="B103" s="33" t="s">
        <v>188</v>
      </c>
      <c r="C103" s="56"/>
    </row>
    <row r="104" spans="1:3" ht="12" customHeight="1">
      <c r="A104" s="94" t="s">
        <v>56</v>
      </c>
      <c r="B104" s="33" t="s">
        <v>189</v>
      </c>
      <c r="C104" s="56"/>
    </row>
    <row r="105" spans="1:3" ht="12" customHeight="1">
      <c r="A105" s="94" t="s">
        <v>58</v>
      </c>
      <c r="B105" s="32" t="s">
        <v>190</v>
      </c>
      <c r="C105" s="56"/>
    </row>
    <row r="106" spans="1:3" ht="12" customHeight="1">
      <c r="A106" s="94" t="s">
        <v>81</v>
      </c>
      <c r="B106" s="32" t="s">
        <v>191</v>
      </c>
      <c r="C106" s="56"/>
    </row>
    <row r="107" spans="1:3" ht="12" customHeight="1">
      <c r="A107" s="94" t="s">
        <v>185</v>
      </c>
      <c r="B107" s="33" t="s">
        <v>192</v>
      </c>
      <c r="C107" s="56"/>
    </row>
    <row r="108" spans="1:3" ht="12" customHeight="1">
      <c r="A108" s="102" t="s">
        <v>186</v>
      </c>
      <c r="B108" s="34" t="s">
        <v>193</v>
      </c>
      <c r="C108" s="56"/>
    </row>
    <row r="109" spans="1:3" ht="12" customHeight="1">
      <c r="A109" s="94" t="s">
        <v>228</v>
      </c>
      <c r="B109" s="34" t="s">
        <v>194</v>
      </c>
      <c r="C109" s="56"/>
    </row>
    <row r="110" spans="1:3" ht="12" customHeight="1">
      <c r="A110" s="94" t="s">
        <v>229</v>
      </c>
      <c r="B110" s="33" t="s">
        <v>195</v>
      </c>
      <c r="C110" s="54"/>
    </row>
    <row r="111" spans="1:3" ht="12" customHeight="1">
      <c r="A111" s="94" t="s">
        <v>233</v>
      </c>
      <c r="B111" s="9" t="s">
        <v>17</v>
      </c>
      <c r="C111" s="54">
        <v>3090000</v>
      </c>
    </row>
    <row r="112" spans="1:3" ht="12" customHeight="1">
      <c r="A112" s="95" t="s">
        <v>234</v>
      </c>
      <c r="B112" s="6" t="s">
        <v>281</v>
      </c>
      <c r="C112" s="56">
        <v>3090000</v>
      </c>
    </row>
    <row r="113" spans="1:3" ht="12" customHeight="1" thickBot="1">
      <c r="A113" s="103" t="s">
        <v>235</v>
      </c>
      <c r="B113" s="35" t="s">
        <v>282</v>
      </c>
      <c r="C113" s="60"/>
    </row>
    <row r="114" spans="1:3" ht="12" customHeight="1" thickBot="1">
      <c r="A114" s="23" t="s">
        <v>4</v>
      </c>
      <c r="B114" s="21" t="s">
        <v>196</v>
      </c>
      <c r="C114" s="52">
        <f>+C115+C117+C119</f>
        <v>0</v>
      </c>
    </row>
    <row r="115" spans="1:3" ht="12" customHeight="1">
      <c r="A115" s="93" t="s">
        <v>47</v>
      </c>
      <c r="B115" s="6" t="s">
        <v>89</v>
      </c>
      <c r="C115" s="55"/>
    </row>
    <row r="116" spans="1:3" ht="12" customHeight="1">
      <c r="A116" s="93" t="s">
        <v>48</v>
      </c>
      <c r="B116" s="10" t="s">
        <v>200</v>
      </c>
      <c r="C116" s="55"/>
    </row>
    <row r="117" spans="1:3" ht="12" customHeight="1">
      <c r="A117" s="93" t="s">
        <v>49</v>
      </c>
      <c r="B117" s="10" t="s">
        <v>82</v>
      </c>
      <c r="C117" s="54"/>
    </row>
    <row r="118" spans="1:3" ht="12" customHeight="1">
      <c r="A118" s="93" t="s">
        <v>50</v>
      </c>
      <c r="B118" s="10" t="s">
        <v>201</v>
      </c>
      <c r="C118" s="45"/>
    </row>
    <row r="119" spans="1:3" ht="12" customHeight="1">
      <c r="A119" s="93" t="s">
        <v>51</v>
      </c>
      <c r="B119" s="49" t="s">
        <v>91</v>
      </c>
      <c r="C119" s="45"/>
    </row>
    <row r="120" spans="1:3" ht="12" customHeight="1">
      <c r="A120" s="93" t="s">
        <v>57</v>
      </c>
      <c r="B120" s="48" t="s">
        <v>219</v>
      </c>
      <c r="C120" s="45"/>
    </row>
    <row r="121" spans="1:3" ht="12" customHeight="1">
      <c r="A121" s="93" t="s">
        <v>59</v>
      </c>
      <c r="B121" s="75" t="s">
        <v>206</v>
      </c>
      <c r="C121" s="45"/>
    </row>
    <row r="122" spans="1:3" ht="12" customHeight="1">
      <c r="A122" s="93" t="s">
        <v>83</v>
      </c>
      <c r="B122" s="33" t="s">
        <v>189</v>
      </c>
      <c r="C122" s="45"/>
    </row>
    <row r="123" spans="1:3" ht="12" customHeight="1">
      <c r="A123" s="93" t="s">
        <v>84</v>
      </c>
      <c r="B123" s="33" t="s">
        <v>205</v>
      </c>
      <c r="C123" s="45"/>
    </row>
    <row r="124" spans="1:3" ht="12" customHeight="1">
      <c r="A124" s="93" t="s">
        <v>85</v>
      </c>
      <c r="B124" s="33" t="s">
        <v>204</v>
      </c>
      <c r="C124" s="45"/>
    </row>
    <row r="125" spans="1:3" ht="12" customHeight="1">
      <c r="A125" s="93" t="s">
        <v>197</v>
      </c>
      <c r="B125" s="33" t="s">
        <v>192</v>
      </c>
      <c r="C125" s="45"/>
    </row>
    <row r="126" spans="1:3" ht="12" customHeight="1">
      <c r="A126" s="93" t="s">
        <v>198</v>
      </c>
      <c r="B126" s="33" t="s">
        <v>203</v>
      </c>
      <c r="C126" s="45"/>
    </row>
    <row r="127" spans="1:3" ht="12" customHeight="1" thickBot="1">
      <c r="A127" s="102" t="s">
        <v>199</v>
      </c>
      <c r="B127" s="33" t="s">
        <v>202</v>
      </c>
      <c r="C127" s="46"/>
    </row>
    <row r="128" spans="1:3" ht="12" customHeight="1" thickBot="1">
      <c r="A128" s="23" t="s">
        <v>5</v>
      </c>
      <c r="B128" s="31" t="s">
        <v>238</v>
      </c>
      <c r="C128" s="52">
        <f>+C93+C114</f>
        <v>68012680</v>
      </c>
    </row>
    <row r="129" spans="1:3" ht="12" customHeight="1" thickBot="1">
      <c r="A129" s="23" t="s">
        <v>6</v>
      </c>
      <c r="B129" s="31" t="s">
        <v>239</v>
      </c>
      <c r="C129" s="52">
        <f>+C130+C131+C132</f>
        <v>0</v>
      </c>
    </row>
    <row r="130" spans="1:3" s="29" customFormat="1" ht="12" customHeight="1">
      <c r="A130" s="93" t="s">
        <v>107</v>
      </c>
      <c r="B130" s="7" t="s">
        <v>286</v>
      </c>
      <c r="C130" s="45"/>
    </row>
    <row r="131" spans="1:3" ht="12" customHeight="1">
      <c r="A131" s="93" t="s">
        <v>108</v>
      </c>
      <c r="B131" s="7" t="s">
        <v>247</v>
      </c>
      <c r="C131" s="45"/>
    </row>
    <row r="132" spans="1:3" ht="12" customHeight="1" thickBot="1">
      <c r="A132" s="102" t="s">
        <v>109</v>
      </c>
      <c r="B132" s="5" t="s">
        <v>285</v>
      </c>
      <c r="C132" s="45"/>
    </row>
    <row r="133" spans="1:3" ht="12" customHeight="1" thickBot="1">
      <c r="A133" s="23" t="s">
        <v>7</v>
      </c>
      <c r="B133" s="31" t="s">
        <v>240</v>
      </c>
      <c r="C133" s="52">
        <f>+C134+C135+C136+C137+C138+C139</f>
        <v>0</v>
      </c>
    </row>
    <row r="134" spans="1:3" ht="12" customHeight="1">
      <c r="A134" s="93" t="s">
        <v>34</v>
      </c>
      <c r="B134" s="7" t="s">
        <v>249</v>
      </c>
      <c r="C134" s="45"/>
    </row>
    <row r="135" spans="1:3" ht="12" customHeight="1">
      <c r="A135" s="93" t="s">
        <v>35</v>
      </c>
      <c r="B135" s="7" t="s">
        <v>241</v>
      </c>
      <c r="C135" s="45"/>
    </row>
    <row r="136" spans="1:3" ht="12" customHeight="1">
      <c r="A136" s="93" t="s">
        <v>36</v>
      </c>
      <c r="B136" s="7" t="s">
        <v>242</v>
      </c>
      <c r="C136" s="45"/>
    </row>
    <row r="137" spans="1:3" ht="12" customHeight="1">
      <c r="A137" s="93" t="s">
        <v>70</v>
      </c>
      <c r="B137" s="7" t="s">
        <v>284</v>
      </c>
      <c r="C137" s="45"/>
    </row>
    <row r="138" spans="1:3" ht="12" customHeight="1">
      <c r="A138" s="93" t="s">
        <v>71</v>
      </c>
      <c r="B138" s="7" t="s">
        <v>244</v>
      </c>
      <c r="C138" s="45"/>
    </row>
    <row r="139" spans="1:3" s="29" customFormat="1" ht="12" customHeight="1" thickBot="1">
      <c r="A139" s="102" t="s">
        <v>72</v>
      </c>
      <c r="B139" s="5" t="s">
        <v>245</v>
      </c>
      <c r="C139" s="45"/>
    </row>
    <row r="140" spans="1:11" ht="12" customHeight="1" thickBot="1">
      <c r="A140" s="23" t="s">
        <v>8</v>
      </c>
      <c r="B140" s="31" t="s">
        <v>290</v>
      </c>
      <c r="C140" s="58" t="e">
        <f>+C141+C142+C144+C145+C143</f>
        <v>#REF!</v>
      </c>
      <c r="K140" s="44"/>
    </row>
    <row r="141" spans="1:3" ht="12.75">
      <c r="A141" s="93" t="s">
        <v>37</v>
      </c>
      <c r="B141" s="7" t="s">
        <v>207</v>
      </c>
      <c r="C141" s="45"/>
    </row>
    <row r="142" spans="1:3" ht="12" customHeight="1">
      <c r="A142" s="93" t="s">
        <v>38</v>
      </c>
      <c r="B142" s="7" t="s">
        <v>208</v>
      </c>
      <c r="C142" s="45">
        <v>6385218</v>
      </c>
    </row>
    <row r="143" spans="1:3" s="29" customFormat="1" ht="12" customHeight="1">
      <c r="A143" s="93" t="s">
        <v>124</v>
      </c>
      <c r="B143" s="7" t="s">
        <v>289</v>
      </c>
      <c r="C143" s="45" t="e">
        <f>#REF!+#REF!</f>
        <v>#REF!</v>
      </c>
    </row>
    <row r="144" spans="1:3" s="29" customFormat="1" ht="12" customHeight="1">
      <c r="A144" s="93" t="s">
        <v>125</v>
      </c>
      <c r="B144" s="7" t="s">
        <v>254</v>
      </c>
      <c r="C144" s="45"/>
    </row>
    <row r="145" spans="1:3" s="29" customFormat="1" ht="12" customHeight="1" thickBot="1">
      <c r="A145" s="102" t="s">
        <v>126</v>
      </c>
      <c r="B145" s="5" t="s">
        <v>210</v>
      </c>
      <c r="C145" s="45"/>
    </row>
    <row r="146" spans="1:3" s="29" customFormat="1" ht="12" customHeight="1" thickBot="1">
      <c r="A146" s="23" t="s">
        <v>9</v>
      </c>
      <c r="B146" s="31" t="s">
        <v>255</v>
      </c>
      <c r="C146" s="61">
        <f>+C147+C148+C149+C150+C151</f>
        <v>0</v>
      </c>
    </row>
    <row r="147" spans="1:3" s="29" customFormat="1" ht="12" customHeight="1">
      <c r="A147" s="93" t="s">
        <v>39</v>
      </c>
      <c r="B147" s="7" t="s">
        <v>250</v>
      </c>
      <c r="C147" s="45"/>
    </row>
    <row r="148" spans="1:3" s="29" customFormat="1" ht="12" customHeight="1">
      <c r="A148" s="93" t="s">
        <v>40</v>
      </c>
      <c r="B148" s="7" t="s">
        <v>257</v>
      </c>
      <c r="C148" s="45"/>
    </row>
    <row r="149" spans="1:3" s="29" customFormat="1" ht="12" customHeight="1">
      <c r="A149" s="93" t="s">
        <v>136</v>
      </c>
      <c r="B149" s="7" t="s">
        <v>252</v>
      </c>
      <c r="C149" s="45"/>
    </row>
    <row r="150" spans="1:3" ht="12.75" customHeight="1">
      <c r="A150" s="93" t="s">
        <v>137</v>
      </c>
      <c r="B150" s="7" t="s">
        <v>287</v>
      </c>
      <c r="C150" s="45"/>
    </row>
    <row r="151" spans="1:3" ht="12.75" customHeight="1" thickBot="1">
      <c r="A151" s="102" t="s">
        <v>256</v>
      </c>
      <c r="B151" s="5" t="s">
        <v>258</v>
      </c>
      <c r="C151" s="46"/>
    </row>
    <row r="152" spans="1:3" ht="12.75" customHeight="1" thickBot="1">
      <c r="A152" s="116" t="s">
        <v>10</v>
      </c>
      <c r="B152" s="31" t="s">
        <v>259</v>
      </c>
      <c r="C152" s="61"/>
    </row>
    <row r="153" spans="1:3" ht="12" customHeight="1" thickBot="1">
      <c r="A153" s="116" t="s">
        <v>11</v>
      </c>
      <c r="B153" s="31" t="s">
        <v>260</v>
      </c>
      <c r="C153" s="61"/>
    </row>
    <row r="154" spans="1:3" ht="15" customHeight="1" thickBot="1">
      <c r="A154" s="23" t="s">
        <v>12</v>
      </c>
      <c r="B154" s="31" t="s">
        <v>262</v>
      </c>
      <c r="C154" s="89" t="e">
        <f>+C129+C133+C140+C146+C152+C153</f>
        <v>#REF!</v>
      </c>
    </row>
    <row r="155" spans="1:3" ht="13.5" thickBot="1">
      <c r="A155" s="104" t="s">
        <v>13</v>
      </c>
      <c r="B155" s="65" t="s">
        <v>261</v>
      </c>
      <c r="C155" s="89" t="e">
        <f>+C128+C154</f>
        <v>#REF!</v>
      </c>
    </row>
    <row r="156" spans="1:3" ht="9" customHeight="1">
      <c r="A156" s="68"/>
      <c r="B156" s="69"/>
      <c r="C156" s="166" t="e">
        <f>C90-C155</f>
        <v>#REF!</v>
      </c>
    </row>
    <row r="157" spans="1:3" ht="12.75">
      <c r="A157" s="163"/>
      <c r="B157" s="164"/>
      <c r="C157" s="165"/>
    </row>
    <row r="158" spans="1:2" ht="12.75">
      <c r="A158" s="163"/>
      <c r="B158" s="164"/>
    </row>
    <row r="159" spans="1:3" ht="12.75">
      <c r="A159" s="163"/>
      <c r="B159" s="164"/>
      <c r="C159" s="165"/>
    </row>
    <row r="160" spans="1:3" ht="12.75">
      <c r="A160" s="163"/>
      <c r="B160" s="164"/>
      <c r="C160" s="165"/>
    </row>
    <row r="161" spans="1:3" ht="12.75">
      <c r="A161" s="163"/>
      <c r="B161" s="164"/>
      <c r="C161" s="165"/>
    </row>
    <row r="162" spans="1:3" ht="12.75">
      <c r="A162" s="163"/>
      <c r="B162" s="164"/>
      <c r="C162" s="165"/>
    </row>
    <row r="163" spans="1:3" ht="12.75">
      <c r="A163" s="163"/>
      <c r="B163" s="164"/>
      <c r="C163" s="165"/>
    </row>
    <row r="164" spans="1:3" ht="12.75">
      <c r="A164" s="163"/>
      <c r="B164" s="164"/>
      <c r="C164" s="165"/>
    </row>
    <row r="165" spans="1:3" ht="12.75">
      <c r="A165" s="163"/>
      <c r="B165" s="164"/>
      <c r="C165" s="165"/>
    </row>
    <row r="166" spans="1:3" ht="12.75">
      <c r="A166" s="163"/>
      <c r="B166" s="164"/>
      <c r="C166" s="165"/>
    </row>
    <row r="167" spans="1:3" ht="12.75">
      <c r="A167" s="163"/>
      <c r="B167" s="164"/>
      <c r="C167" s="165"/>
    </row>
    <row r="168" spans="1:3" ht="12.75">
      <c r="A168" s="163"/>
      <c r="B168" s="164"/>
      <c r="C168" s="165"/>
    </row>
    <row r="169" spans="1:3" ht="12.75">
      <c r="A169" s="163"/>
      <c r="B169" s="164"/>
      <c r="C169" s="165"/>
    </row>
    <row r="170" spans="1:3" ht="12.75">
      <c r="A170" s="163"/>
      <c r="B170" s="164"/>
      <c r="C170" s="165"/>
    </row>
    <row r="171" spans="1:3" ht="12.75">
      <c r="A171" s="163"/>
      <c r="B171" s="164"/>
      <c r="C171" s="165"/>
    </row>
    <row r="172" spans="1:3" ht="12.75">
      <c r="A172" s="163"/>
      <c r="B172" s="164"/>
      <c r="C172" s="165"/>
    </row>
    <row r="173" spans="1:3" ht="12.75">
      <c r="A173" s="163"/>
      <c r="B173" s="164"/>
      <c r="C173" s="165"/>
    </row>
    <row r="174" spans="1:3" ht="12.75">
      <c r="A174" s="163"/>
      <c r="B174" s="164"/>
      <c r="C174" s="165"/>
    </row>
    <row r="175" spans="1:3" ht="12.75">
      <c r="A175" s="163"/>
      <c r="B175" s="164"/>
      <c r="C175" s="165"/>
    </row>
    <row r="176" spans="1:3" ht="12.75">
      <c r="A176" s="163"/>
      <c r="B176" s="164"/>
      <c r="C176" s="1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0" r:id="rId1"/>
  <rowBreaks count="1" manualBreakCount="1"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6"/>
  <sheetViews>
    <sheetView tabSelected="1" zoomScale="120" zoomScaleNormal="120" zoomScaleSheetLayoutView="85" workbookViewId="0" topLeftCell="A1">
      <selection activeCell="I154" sqref="I154"/>
    </sheetView>
  </sheetViews>
  <sheetFormatPr defaultColWidth="9.00390625" defaultRowHeight="12.75"/>
  <cols>
    <col min="1" max="1" width="19.50390625" style="70" customWidth="1"/>
    <col min="2" max="2" width="72.00390625" style="71" customWidth="1"/>
    <col min="3" max="3" width="25.00390625" style="72" customWidth="1"/>
    <col min="4" max="4" width="26.125" style="2" customWidth="1"/>
    <col min="5" max="16384" width="9.375" style="2" customWidth="1"/>
  </cols>
  <sheetData>
    <row r="1" spans="1:3" s="1" customFormat="1" ht="16.5" customHeight="1" thickBot="1">
      <c r="A1" s="144"/>
      <c r="B1" s="145"/>
      <c r="C1" s="143" t="s">
        <v>344</v>
      </c>
    </row>
    <row r="2" spans="1:3" s="25" customFormat="1" ht="21" customHeight="1">
      <c r="A2" s="146" t="s">
        <v>24</v>
      </c>
      <c r="B2" s="147" t="e">
        <f>CONCATENATE(#REF!)</f>
        <v>#REF!</v>
      </c>
      <c r="C2" s="148" t="s">
        <v>18</v>
      </c>
    </row>
    <row r="3" spans="1:3" s="25" customFormat="1" ht="16.5" thickBot="1">
      <c r="A3" s="149" t="s">
        <v>86</v>
      </c>
      <c r="B3" s="150" t="s">
        <v>221</v>
      </c>
      <c r="C3" s="151" t="s">
        <v>23</v>
      </c>
    </row>
    <row r="4" spans="1:3" s="26" customFormat="1" ht="22.5" customHeight="1" thickBot="1">
      <c r="A4" s="152"/>
      <c r="B4" s="152"/>
      <c r="C4" s="153" t="str">
        <f>'ÖNK-Kötelező'!C4</f>
        <v>Ft-ban</v>
      </c>
    </row>
    <row r="5" spans="1:3" ht="13.5" thickBot="1">
      <c r="A5" s="154" t="s">
        <v>87</v>
      </c>
      <c r="B5" s="155" t="s">
        <v>303</v>
      </c>
      <c r="C5" s="156" t="s">
        <v>19</v>
      </c>
    </row>
    <row r="6" spans="1:3" s="24" customFormat="1" ht="12.75" customHeight="1" thickBot="1">
      <c r="A6" s="157"/>
      <c r="B6" s="158" t="s">
        <v>270</v>
      </c>
      <c r="C6" s="159" t="s">
        <v>271</v>
      </c>
    </row>
    <row r="7" spans="1:3" s="24" customFormat="1" ht="15.75" customHeight="1" thickBot="1">
      <c r="A7" s="36"/>
      <c r="B7" s="37" t="s">
        <v>20</v>
      </c>
      <c r="C7" s="62"/>
    </row>
    <row r="8" spans="1:3" s="24" customFormat="1" ht="12" customHeight="1" thickBot="1">
      <c r="A8" s="23" t="s">
        <v>3</v>
      </c>
      <c r="B8" s="19" t="s">
        <v>92</v>
      </c>
      <c r="C8" s="52">
        <f>+C9+C10+C11+C12+C13+C14</f>
        <v>0</v>
      </c>
    </row>
    <row r="9" spans="1:3" s="27" customFormat="1" ht="12" customHeight="1">
      <c r="A9" s="93" t="s">
        <v>41</v>
      </c>
      <c r="B9" s="79" t="s">
        <v>93</v>
      </c>
      <c r="C9" s="55"/>
    </row>
    <row r="10" spans="1:3" s="28" customFormat="1" ht="12" customHeight="1">
      <c r="A10" s="94" t="s">
        <v>42</v>
      </c>
      <c r="B10" s="80" t="s">
        <v>94</v>
      </c>
      <c r="C10" s="54"/>
    </row>
    <row r="11" spans="1:3" s="28" customFormat="1" ht="12" customHeight="1">
      <c r="A11" s="94" t="s">
        <v>43</v>
      </c>
      <c r="B11" s="80" t="s">
        <v>291</v>
      </c>
      <c r="C11" s="54"/>
    </row>
    <row r="12" spans="1:3" s="28" customFormat="1" ht="12" customHeight="1">
      <c r="A12" s="94" t="s">
        <v>44</v>
      </c>
      <c r="B12" s="80" t="s">
        <v>95</v>
      </c>
      <c r="C12" s="54"/>
    </row>
    <row r="13" spans="1:3" s="28" customFormat="1" ht="12" customHeight="1">
      <c r="A13" s="94" t="s">
        <v>61</v>
      </c>
      <c r="B13" s="80" t="s">
        <v>275</v>
      </c>
      <c r="C13" s="54"/>
    </row>
    <row r="14" spans="1:3" s="27" customFormat="1" ht="12" customHeight="1" thickBot="1">
      <c r="A14" s="95" t="s">
        <v>45</v>
      </c>
      <c r="B14" s="81" t="s">
        <v>223</v>
      </c>
      <c r="C14" s="54"/>
    </row>
    <row r="15" spans="1:3" s="27" customFormat="1" ht="12" customHeight="1" thickBot="1">
      <c r="A15" s="23" t="s">
        <v>4</v>
      </c>
      <c r="B15" s="47" t="s">
        <v>96</v>
      </c>
      <c r="C15" s="52">
        <f>+C16+C17+C18+C19+C20</f>
        <v>0</v>
      </c>
    </row>
    <row r="16" spans="1:3" s="27" customFormat="1" ht="12" customHeight="1">
      <c r="A16" s="93" t="s">
        <v>47</v>
      </c>
      <c r="B16" s="79" t="s">
        <v>97</v>
      </c>
      <c r="C16" s="55"/>
    </row>
    <row r="17" spans="1:3" s="27" customFormat="1" ht="12" customHeight="1">
      <c r="A17" s="94" t="s">
        <v>48</v>
      </c>
      <c r="B17" s="80" t="s">
        <v>98</v>
      </c>
      <c r="C17" s="54"/>
    </row>
    <row r="18" spans="1:3" s="27" customFormat="1" ht="12" customHeight="1">
      <c r="A18" s="94" t="s">
        <v>49</v>
      </c>
      <c r="B18" s="80" t="s">
        <v>213</v>
      </c>
      <c r="C18" s="54"/>
    </row>
    <row r="19" spans="1:3" s="27" customFormat="1" ht="12" customHeight="1">
      <c r="A19" s="94" t="s">
        <v>50</v>
      </c>
      <c r="B19" s="80" t="s">
        <v>214</v>
      </c>
      <c r="C19" s="54"/>
    </row>
    <row r="20" spans="1:3" s="27" customFormat="1" ht="12" customHeight="1">
      <c r="A20" s="94" t="s">
        <v>51</v>
      </c>
      <c r="B20" s="80" t="s">
        <v>99</v>
      </c>
      <c r="C20" s="54"/>
    </row>
    <row r="21" spans="1:3" s="28" customFormat="1" ht="12" customHeight="1" thickBot="1">
      <c r="A21" s="95" t="s">
        <v>57</v>
      </c>
      <c r="B21" s="81" t="s">
        <v>100</v>
      </c>
      <c r="C21" s="56"/>
    </row>
    <row r="22" spans="1:3" s="28" customFormat="1" ht="12" customHeight="1" thickBot="1">
      <c r="A22" s="23" t="s">
        <v>5</v>
      </c>
      <c r="B22" s="19" t="s">
        <v>101</v>
      </c>
      <c r="C22" s="52">
        <f>+C23+C24+C25+C26+C27</f>
        <v>19637939</v>
      </c>
    </row>
    <row r="23" spans="1:3" s="28" customFormat="1" ht="12" customHeight="1">
      <c r="A23" s="93" t="s">
        <v>30</v>
      </c>
      <c r="B23" s="79" t="s">
        <v>102</v>
      </c>
      <c r="C23" s="55">
        <v>12112615</v>
      </c>
    </row>
    <row r="24" spans="1:3" s="27" customFormat="1" ht="12" customHeight="1">
      <c r="A24" s="94" t="s">
        <v>31</v>
      </c>
      <c r="B24" s="80" t="s">
        <v>103</v>
      </c>
      <c r="C24" s="54"/>
    </row>
    <row r="25" spans="1:3" s="28" customFormat="1" ht="12" customHeight="1">
      <c r="A25" s="94" t="s">
        <v>32</v>
      </c>
      <c r="B25" s="80" t="s">
        <v>215</v>
      </c>
      <c r="C25" s="54"/>
    </row>
    <row r="26" spans="1:3" s="28" customFormat="1" ht="12" customHeight="1">
      <c r="A26" s="94" t="s">
        <v>33</v>
      </c>
      <c r="B26" s="80" t="s">
        <v>216</v>
      </c>
      <c r="C26" s="54"/>
    </row>
    <row r="27" spans="1:3" s="28" customFormat="1" ht="12" customHeight="1">
      <c r="A27" s="94" t="s">
        <v>67</v>
      </c>
      <c r="B27" s="80" t="s">
        <v>104</v>
      </c>
      <c r="C27" s="54">
        <v>7525324</v>
      </c>
    </row>
    <row r="28" spans="1:3" s="28" customFormat="1" ht="12" customHeight="1" thickBot="1">
      <c r="A28" s="95" t="s">
        <v>68</v>
      </c>
      <c r="B28" s="81" t="s">
        <v>105</v>
      </c>
      <c r="C28" s="56"/>
    </row>
    <row r="29" spans="1:3" s="28" customFormat="1" ht="12" customHeight="1" thickBot="1">
      <c r="A29" s="23" t="s">
        <v>69</v>
      </c>
      <c r="B29" s="19" t="s">
        <v>106</v>
      </c>
      <c r="C29" s="58">
        <f>SUM(C30:C36)</f>
        <v>0</v>
      </c>
    </row>
    <row r="30" spans="1:3" s="28" customFormat="1" ht="12" customHeight="1">
      <c r="A30" s="93" t="s">
        <v>107</v>
      </c>
      <c r="B30" s="79" t="str">
        <f>'Össz.ÖNK'!B32</f>
        <v>Késedelmi pótlék</v>
      </c>
      <c r="C30" s="55"/>
    </row>
    <row r="31" spans="1:3" s="28" customFormat="1" ht="12" customHeight="1">
      <c r="A31" s="94" t="s">
        <v>108</v>
      </c>
      <c r="B31" s="79" t="str">
        <f>'Össz.ÖNK'!B33</f>
        <v>Idegenforgalmi adó</v>
      </c>
      <c r="C31" s="54"/>
    </row>
    <row r="32" spans="1:3" s="28" customFormat="1" ht="12" customHeight="1">
      <c r="A32" s="94" t="s">
        <v>109</v>
      </c>
      <c r="B32" s="79" t="str">
        <f>'Össz.ÖNK'!B34</f>
        <v>Iparűzési adó</v>
      </c>
      <c r="C32" s="54"/>
    </row>
    <row r="33" spans="1:3" s="28" customFormat="1" ht="12" customHeight="1">
      <c r="A33" s="94" t="s">
        <v>110</v>
      </c>
      <c r="B33" s="79" t="str">
        <f>'Össz.ÖNK'!B35</f>
        <v>Talajterhelési díj</v>
      </c>
      <c r="C33" s="54"/>
    </row>
    <row r="34" spans="1:3" s="28" customFormat="1" ht="12" customHeight="1">
      <c r="A34" s="94" t="s">
        <v>293</v>
      </c>
      <c r="B34" s="79" t="str">
        <f>'Össz.ÖNK'!B36</f>
        <v>Gépjárműadó</v>
      </c>
      <c r="C34" s="54"/>
    </row>
    <row r="35" spans="1:3" s="28" customFormat="1" ht="12" customHeight="1">
      <c r="A35" s="94" t="s">
        <v>294</v>
      </c>
      <c r="B35" s="79" t="str">
        <f>'Össz.ÖNK'!B37</f>
        <v>Egyéb bírság</v>
      </c>
      <c r="C35" s="54"/>
    </row>
    <row r="36" spans="1:3" s="28" customFormat="1" ht="12" customHeight="1" thickBot="1">
      <c r="A36" s="95" t="s">
        <v>295</v>
      </c>
      <c r="B36" s="79" t="str">
        <f>'Össz.ÖNK'!B38</f>
        <v>Kommunális adó</v>
      </c>
      <c r="C36" s="56"/>
    </row>
    <row r="37" spans="1:3" s="28" customFormat="1" ht="12" customHeight="1" thickBot="1">
      <c r="A37" s="23" t="s">
        <v>7</v>
      </c>
      <c r="B37" s="19" t="s">
        <v>224</v>
      </c>
      <c r="C37" s="52">
        <f>SUM(C38:C48)</f>
        <v>1500000</v>
      </c>
    </row>
    <row r="38" spans="1:3" s="28" customFormat="1" ht="12" customHeight="1">
      <c r="A38" s="93" t="s">
        <v>34</v>
      </c>
      <c r="B38" s="79" t="s">
        <v>114</v>
      </c>
      <c r="C38" s="55"/>
    </row>
    <row r="39" spans="1:3" s="28" customFormat="1" ht="12" customHeight="1">
      <c r="A39" s="94" t="s">
        <v>35</v>
      </c>
      <c r="B39" s="80" t="s">
        <v>115</v>
      </c>
      <c r="C39" s="54"/>
    </row>
    <row r="40" spans="1:3" s="28" customFormat="1" ht="12" customHeight="1">
      <c r="A40" s="94" t="s">
        <v>36</v>
      </c>
      <c r="B40" s="80" t="s">
        <v>116</v>
      </c>
      <c r="C40" s="54"/>
    </row>
    <row r="41" spans="1:3" s="28" customFormat="1" ht="12" customHeight="1">
      <c r="A41" s="94" t="s">
        <v>70</v>
      </c>
      <c r="B41" s="80" t="s">
        <v>117</v>
      </c>
      <c r="C41" s="54"/>
    </row>
    <row r="42" spans="1:3" s="28" customFormat="1" ht="12" customHeight="1">
      <c r="A42" s="94" t="s">
        <v>71</v>
      </c>
      <c r="B42" s="80" t="s">
        <v>118</v>
      </c>
      <c r="C42" s="54"/>
    </row>
    <row r="43" spans="1:3" s="28" customFormat="1" ht="12" customHeight="1">
      <c r="A43" s="94" t="s">
        <v>72</v>
      </c>
      <c r="B43" s="80" t="s">
        <v>119</v>
      </c>
      <c r="C43" s="54"/>
    </row>
    <row r="44" spans="1:3" s="28" customFormat="1" ht="12" customHeight="1">
      <c r="A44" s="94" t="s">
        <v>73</v>
      </c>
      <c r="B44" s="80" t="s">
        <v>120</v>
      </c>
      <c r="C44" s="54"/>
    </row>
    <row r="45" spans="1:3" s="28" customFormat="1" ht="12" customHeight="1">
      <c r="A45" s="94" t="s">
        <v>74</v>
      </c>
      <c r="B45" s="80" t="s">
        <v>301</v>
      </c>
      <c r="C45" s="54"/>
    </row>
    <row r="46" spans="1:3" s="28" customFormat="1" ht="12" customHeight="1">
      <c r="A46" s="94" t="s">
        <v>112</v>
      </c>
      <c r="B46" s="80" t="s">
        <v>121</v>
      </c>
      <c r="C46" s="57"/>
    </row>
    <row r="47" spans="1:3" s="28" customFormat="1" ht="12" customHeight="1">
      <c r="A47" s="95" t="s">
        <v>113</v>
      </c>
      <c r="B47" s="81" t="s">
        <v>226</v>
      </c>
      <c r="C47" s="73"/>
    </row>
    <row r="48" spans="1:3" s="28" customFormat="1" ht="12" customHeight="1" thickBot="1">
      <c r="A48" s="95" t="s">
        <v>225</v>
      </c>
      <c r="B48" s="81" t="s">
        <v>122</v>
      </c>
      <c r="C48" s="73">
        <v>1500000</v>
      </c>
    </row>
    <row r="49" spans="1:3" s="28" customFormat="1" ht="12" customHeight="1" thickBot="1">
      <c r="A49" s="23" t="s">
        <v>8</v>
      </c>
      <c r="B49" s="19" t="s">
        <v>123</v>
      </c>
      <c r="C49" s="52">
        <f>SUM(C50:C54)</f>
        <v>0</v>
      </c>
    </row>
    <row r="50" spans="1:3" s="28" customFormat="1" ht="12" customHeight="1">
      <c r="A50" s="93" t="s">
        <v>37</v>
      </c>
      <c r="B50" s="79" t="s">
        <v>127</v>
      </c>
      <c r="C50" s="105"/>
    </row>
    <row r="51" spans="1:3" s="28" customFormat="1" ht="12" customHeight="1">
      <c r="A51" s="94" t="s">
        <v>38</v>
      </c>
      <c r="B51" s="80" t="s">
        <v>128</v>
      </c>
      <c r="C51" s="57"/>
    </row>
    <row r="52" spans="1:3" s="28" customFormat="1" ht="12" customHeight="1">
      <c r="A52" s="94" t="s">
        <v>124</v>
      </c>
      <c r="B52" s="80" t="s">
        <v>129</v>
      </c>
      <c r="C52" s="57"/>
    </row>
    <row r="53" spans="1:3" s="28" customFormat="1" ht="12" customHeight="1">
      <c r="A53" s="94" t="s">
        <v>125</v>
      </c>
      <c r="B53" s="80" t="s">
        <v>130</v>
      </c>
      <c r="C53" s="57"/>
    </row>
    <row r="54" spans="1:3" s="28" customFormat="1" ht="12" customHeight="1" thickBot="1">
      <c r="A54" s="95" t="s">
        <v>126</v>
      </c>
      <c r="B54" s="81" t="s">
        <v>131</v>
      </c>
      <c r="C54" s="73"/>
    </row>
    <row r="55" spans="1:3" s="28" customFormat="1" ht="12" customHeight="1" thickBot="1">
      <c r="A55" s="23" t="s">
        <v>75</v>
      </c>
      <c r="B55" s="19" t="s">
        <v>132</v>
      </c>
      <c r="C55" s="52">
        <f>SUM(C56:C58)</f>
        <v>0</v>
      </c>
    </row>
    <row r="56" spans="1:3" s="28" customFormat="1" ht="12" customHeight="1">
      <c r="A56" s="93" t="s">
        <v>39</v>
      </c>
      <c r="B56" s="79" t="s">
        <v>133</v>
      </c>
      <c r="C56" s="55"/>
    </row>
    <row r="57" spans="1:3" s="28" customFormat="1" ht="12" customHeight="1">
      <c r="A57" s="94" t="s">
        <v>40</v>
      </c>
      <c r="B57" s="80" t="s">
        <v>217</v>
      </c>
      <c r="C57" s="54"/>
    </row>
    <row r="58" spans="1:3" s="28" customFormat="1" ht="12" customHeight="1">
      <c r="A58" s="94" t="s">
        <v>136</v>
      </c>
      <c r="B58" s="80" t="s">
        <v>134</v>
      </c>
      <c r="C58" s="54"/>
    </row>
    <row r="59" spans="1:3" s="28" customFormat="1" ht="12" customHeight="1" thickBot="1">
      <c r="A59" s="95" t="s">
        <v>137</v>
      </c>
      <c r="B59" s="81" t="s">
        <v>135</v>
      </c>
      <c r="C59" s="56"/>
    </row>
    <row r="60" spans="1:3" s="28" customFormat="1" ht="12" customHeight="1" thickBot="1">
      <c r="A60" s="23" t="s">
        <v>10</v>
      </c>
      <c r="B60" s="47" t="s">
        <v>138</v>
      </c>
      <c r="C60" s="52">
        <f>SUM(C61:C63)</f>
        <v>1758395</v>
      </c>
    </row>
    <row r="61" spans="1:3" s="28" customFormat="1" ht="12" customHeight="1">
      <c r="A61" s="93" t="s">
        <v>76</v>
      </c>
      <c r="B61" s="79" t="s">
        <v>140</v>
      </c>
      <c r="C61" s="57"/>
    </row>
    <row r="62" spans="1:3" s="28" customFormat="1" ht="12" customHeight="1">
      <c r="A62" s="94" t="s">
        <v>77</v>
      </c>
      <c r="B62" s="80" t="s">
        <v>218</v>
      </c>
      <c r="C62" s="57">
        <v>1758395</v>
      </c>
    </row>
    <row r="63" spans="1:3" s="28" customFormat="1" ht="12" customHeight="1">
      <c r="A63" s="94" t="s">
        <v>90</v>
      </c>
      <c r="B63" s="80" t="s">
        <v>141</v>
      </c>
      <c r="C63" s="57"/>
    </row>
    <row r="64" spans="1:3" s="28" customFormat="1" ht="12" customHeight="1" thickBot="1">
      <c r="A64" s="95" t="s">
        <v>139</v>
      </c>
      <c r="B64" s="81" t="s">
        <v>142</v>
      </c>
      <c r="C64" s="57"/>
    </row>
    <row r="65" spans="1:3" s="28" customFormat="1" ht="12" customHeight="1" thickBot="1">
      <c r="A65" s="23" t="s">
        <v>11</v>
      </c>
      <c r="B65" s="19" t="s">
        <v>143</v>
      </c>
      <c r="C65" s="58">
        <f>+C8+C15+C22+C29+C37+C49+C55+C60</f>
        <v>22896334</v>
      </c>
    </row>
    <row r="66" spans="1:3" s="28" customFormat="1" ht="12" customHeight="1" thickBot="1">
      <c r="A66" s="96" t="s">
        <v>211</v>
      </c>
      <c r="B66" s="47" t="s">
        <v>145</v>
      </c>
      <c r="C66" s="52">
        <f>SUM(C67:C69)</f>
        <v>0</v>
      </c>
    </row>
    <row r="67" spans="1:3" s="28" customFormat="1" ht="12" customHeight="1">
      <c r="A67" s="93" t="s">
        <v>173</v>
      </c>
      <c r="B67" s="79" t="s">
        <v>146</v>
      </c>
      <c r="C67" s="57"/>
    </row>
    <row r="68" spans="1:3" s="28" customFormat="1" ht="12" customHeight="1">
      <c r="A68" s="94" t="s">
        <v>182</v>
      </c>
      <c r="B68" s="80" t="s">
        <v>147</v>
      </c>
      <c r="C68" s="57"/>
    </row>
    <row r="69" spans="1:3" s="28" customFormat="1" ht="12" customHeight="1" thickBot="1">
      <c r="A69" s="95" t="s">
        <v>183</v>
      </c>
      <c r="B69" s="82" t="s">
        <v>148</v>
      </c>
      <c r="C69" s="57"/>
    </row>
    <row r="70" spans="1:3" s="28" customFormat="1" ht="12" customHeight="1" thickBot="1">
      <c r="A70" s="96" t="s">
        <v>149</v>
      </c>
      <c r="B70" s="47" t="s">
        <v>150</v>
      </c>
      <c r="C70" s="52">
        <f>SUM(C71:C74)</f>
        <v>0</v>
      </c>
    </row>
    <row r="71" spans="1:3" s="28" customFormat="1" ht="12" customHeight="1">
      <c r="A71" s="93" t="s">
        <v>62</v>
      </c>
      <c r="B71" s="79" t="s">
        <v>151</v>
      </c>
      <c r="C71" s="57"/>
    </row>
    <row r="72" spans="1:3" s="28" customFormat="1" ht="12" customHeight="1">
      <c r="A72" s="94" t="s">
        <v>63</v>
      </c>
      <c r="B72" s="80" t="s">
        <v>307</v>
      </c>
      <c r="C72" s="57"/>
    </row>
    <row r="73" spans="1:3" s="28" customFormat="1" ht="12" customHeight="1">
      <c r="A73" s="94" t="s">
        <v>174</v>
      </c>
      <c r="B73" s="80" t="s">
        <v>152</v>
      </c>
      <c r="C73" s="57"/>
    </row>
    <row r="74" spans="1:3" s="28" customFormat="1" ht="12" customHeight="1">
      <c r="A74" s="94" t="s">
        <v>175</v>
      </c>
      <c r="B74" s="48" t="s">
        <v>308</v>
      </c>
      <c r="C74" s="57"/>
    </row>
    <row r="75" spans="1:3" s="28" customFormat="1" ht="12" customHeight="1" thickBot="1">
      <c r="A75" s="100" t="s">
        <v>153</v>
      </c>
      <c r="B75" s="138" t="s">
        <v>154</v>
      </c>
      <c r="C75" s="112">
        <f>SUM(C76:C77)</f>
        <v>0</v>
      </c>
    </row>
    <row r="76" spans="1:3" s="28" customFormat="1" ht="12" customHeight="1">
      <c r="A76" s="93" t="s">
        <v>176</v>
      </c>
      <c r="B76" s="79" t="s">
        <v>155</v>
      </c>
      <c r="C76" s="57"/>
    </row>
    <row r="77" spans="1:3" s="28" customFormat="1" ht="12" customHeight="1" thickBot="1">
      <c r="A77" s="95" t="s">
        <v>177</v>
      </c>
      <c r="B77" s="81" t="s">
        <v>156</v>
      </c>
      <c r="C77" s="57"/>
    </row>
    <row r="78" spans="1:3" s="27" customFormat="1" ht="12" customHeight="1" thickBot="1">
      <c r="A78" s="96" t="s">
        <v>157</v>
      </c>
      <c r="B78" s="47" t="s">
        <v>158</v>
      </c>
      <c r="C78" s="52">
        <f>SUM(C79:C81)</f>
        <v>0</v>
      </c>
    </row>
    <row r="79" spans="1:3" s="28" customFormat="1" ht="12" customHeight="1">
      <c r="A79" s="93" t="s">
        <v>178</v>
      </c>
      <c r="B79" s="79" t="s">
        <v>159</v>
      </c>
      <c r="C79" s="57"/>
    </row>
    <row r="80" spans="1:3" s="28" customFormat="1" ht="12" customHeight="1">
      <c r="A80" s="94" t="s">
        <v>179</v>
      </c>
      <c r="B80" s="80" t="s">
        <v>160</v>
      </c>
      <c r="C80" s="57"/>
    </row>
    <row r="81" spans="1:3" s="28" customFormat="1" ht="12" customHeight="1" thickBot="1">
      <c r="A81" s="95" t="s">
        <v>180</v>
      </c>
      <c r="B81" s="81" t="s">
        <v>309</v>
      </c>
      <c r="C81" s="57"/>
    </row>
    <row r="82" spans="1:3" s="28" customFormat="1" ht="12" customHeight="1" thickBot="1">
      <c r="A82" s="96" t="s">
        <v>161</v>
      </c>
      <c r="B82" s="47" t="s">
        <v>181</v>
      </c>
      <c r="C82" s="52">
        <f>SUM(C83:C86)</f>
        <v>0</v>
      </c>
    </row>
    <row r="83" spans="1:3" s="28" customFormat="1" ht="12" customHeight="1">
      <c r="A83" s="97" t="s">
        <v>162</v>
      </c>
      <c r="B83" s="79" t="s">
        <v>163</v>
      </c>
      <c r="C83" s="57"/>
    </row>
    <row r="84" spans="1:3" s="28" customFormat="1" ht="12" customHeight="1">
      <c r="A84" s="98" t="s">
        <v>164</v>
      </c>
      <c r="B84" s="80" t="s">
        <v>165</v>
      </c>
      <c r="C84" s="57"/>
    </row>
    <row r="85" spans="1:3" s="28" customFormat="1" ht="12" customHeight="1">
      <c r="A85" s="98" t="s">
        <v>166</v>
      </c>
      <c r="B85" s="80" t="s">
        <v>167</v>
      </c>
      <c r="C85" s="57"/>
    </row>
    <row r="86" spans="1:3" s="27" customFormat="1" ht="12" customHeight="1" thickBot="1">
      <c r="A86" s="99" t="s">
        <v>168</v>
      </c>
      <c r="B86" s="81" t="s">
        <v>169</v>
      </c>
      <c r="C86" s="57"/>
    </row>
    <row r="87" spans="1:3" s="27" customFormat="1" ht="12" customHeight="1" thickBot="1">
      <c r="A87" s="96" t="s">
        <v>170</v>
      </c>
      <c r="B87" s="47" t="s">
        <v>264</v>
      </c>
      <c r="C87" s="106"/>
    </row>
    <row r="88" spans="1:3" s="27" customFormat="1" ht="12" customHeight="1" thickBot="1">
      <c r="A88" s="96" t="s">
        <v>276</v>
      </c>
      <c r="B88" s="47" t="s">
        <v>171</v>
      </c>
      <c r="C88" s="106"/>
    </row>
    <row r="89" spans="1:3" s="27" customFormat="1" ht="12" customHeight="1" thickBot="1">
      <c r="A89" s="96" t="s">
        <v>277</v>
      </c>
      <c r="B89" s="86" t="s">
        <v>267</v>
      </c>
      <c r="C89" s="58">
        <f>+C66+C70+C75+C78+C82+C88+C87</f>
        <v>0</v>
      </c>
    </row>
    <row r="90" spans="1:3" s="27" customFormat="1" ht="12" customHeight="1" thickBot="1">
      <c r="A90" s="100" t="s">
        <v>278</v>
      </c>
      <c r="B90" s="87" t="s">
        <v>279</v>
      </c>
      <c r="C90" s="58">
        <f>+C65+C89</f>
        <v>22896334</v>
      </c>
    </row>
    <row r="91" spans="1:3" s="28" customFormat="1" ht="6.75" customHeight="1" thickBot="1">
      <c r="A91" s="38"/>
      <c r="B91" s="39"/>
      <c r="C91" s="63"/>
    </row>
    <row r="92" spans="1:3" s="24" customFormat="1" ht="16.5" customHeight="1" thickBot="1">
      <c r="A92" s="40"/>
      <c r="B92" s="41" t="s">
        <v>21</v>
      </c>
      <c r="C92" s="64"/>
    </row>
    <row r="93" spans="1:3" s="29" customFormat="1" ht="12" customHeight="1" thickBot="1">
      <c r="A93" s="74" t="s">
        <v>3</v>
      </c>
      <c r="B93" s="22" t="s">
        <v>283</v>
      </c>
      <c r="C93" s="51">
        <f>+C94+C95+C96+C97+C98+C111</f>
        <v>69978459</v>
      </c>
    </row>
    <row r="94" spans="1:4" ht="12" customHeight="1">
      <c r="A94" s="101" t="s">
        <v>41</v>
      </c>
      <c r="B94" s="8" t="s">
        <v>16</v>
      </c>
      <c r="C94" s="53">
        <v>14335484</v>
      </c>
      <c r="D94" s="2" t="s">
        <v>321</v>
      </c>
    </row>
    <row r="95" spans="1:4" ht="12" customHeight="1">
      <c r="A95" s="94" t="s">
        <v>42</v>
      </c>
      <c r="B95" s="6" t="s">
        <v>78</v>
      </c>
      <c r="C95" s="54">
        <v>2457247</v>
      </c>
      <c r="D95" s="2" t="s">
        <v>320</v>
      </c>
    </row>
    <row r="96" spans="1:3" ht="12" customHeight="1">
      <c r="A96" s="94" t="s">
        <v>43</v>
      </c>
      <c r="B96" s="6" t="s">
        <v>60</v>
      </c>
      <c r="C96" s="56">
        <v>30741718</v>
      </c>
    </row>
    <row r="97" spans="1:3" ht="12" customHeight="1">
      <c r="A97" s="94" t="s">
        <v>44</v>
      </c>
      <c r="B97" s="9" t="s">
        <v>79</v>
      </c>
      <c r="C97" s="56">
        <v>1834010</v>
      </c>
    </row>
    <row r="98" spans="1:3" ht="12" customHeight="1">
      <c r="A98" s="94" t="s">
        <v>52</v>
      </c>
      <c r="B98" s="17" t="s">
        <v>80</v>
      </c>
      <c r="C98" s="56">
        <v>20610000</v>
      </c>
    </row>
    <row r="99" spans="1:3" ht="12" customHeight="1">
      <c r="A99" s="94" t="s">
        <v>45</v>
      </c>
      <c r="B99" s="6" t="s">
        <v>280</v>
      </c>
      <c r="C99" s="56"/>
    </row>
    <row r="100" spans="1:3" ht="12" customHeight="1">
      <c r="A100" s="94" t="s">
        <v>46</v>
      </c>
      <c r="B100" s="32" t="s">
        <v>231</v>
      </c>
      <c r="C100" s="56"/>
    </row>
    <row r="101" spans="1:3" ht="12" customHeight="1">
      <c r="A101" s="94" t="s">
        <v>53</v>
      </c>
      <c r="B101" s="32" t="s">
        <v>230</v>
      </c>
      <c r="C101" s="56"/>
    </row>
    <row r="102" spans="1:3" ht="12" customHeight="1">
      <c r="A102" s="94" t="s">
        <v>54</v>
      </c>
      <c r="B102" s="32" t="s">
        <v>187</v>
      </c>
      <c r="C102" s="56"/>
    </row>
    <row r="103" spans="1:3" ht="12" customHeight="1">
      <c r="A103" s="94" t="s">
        <v>55</v>
      </c>
      <c r="B103" s="33" t="s">
        <v>188</v>
      </c>
      <c r="C103" s="56"/>
    </row>
    <row r="104" spans="1:3" ht="12" customHeight="1">
      <c r="A104" s="94" t="s">
        <v>56</v>
      </c>
      <c r="B104" s="33" t="s">
        <v>189</v>
      </c>
      <c r="C104" s="56"/>
    </row>
    <row r="105" spans="1:3" ht="12" customHeight="1">
      <c r="A105" s="94" t="s">
        <v>58</v>
      </c>
      <c r="B105" s="32" t="s">
        <v>190</v>
      </c>
      <c r="C105" s="56">
        <v>13800000</v>
      </c>
    </row>
    <row r="106" spans="1:3" ht="12" customHeight="1">
      <c r="A106" s="94" t="s">
        <v>81</v>
      </c>
      <c r="B106" s="32" t="s">
        <v>191</v>
      </c>
      <c r="C106" s="56"/>
    </row>
    <row r="107" spans="1:3" ht="12" customHeight="1">
      <c r="A107" s="94" t="s">
        <v>185</v>
      </c>
      <c r="B107" s="33" t="s">
        <v>192</v>
      </c>
      <c r="C107" s="56"/>
    </row>
    <row r="108" spans="1:3" ht="12" customHeight="1">
      <c r="A108" s="102" t="s">
        <v>186</v>
      </c>
      <c r="B108" s="34" t="s">
        <v>193</v>
      </c>
      <c r="C108" s="56"/>
    </row>
    <row r="109" spans="1:3" ht="12" customHeight="1">
      <c r="A109" s="94" t="s">
        <v>228</v>
      </c>
      <c r="B109" s="34" t="s">
        <v>194</v>
      </c>
      <c r="C109" s="56"/>
    </row>
    <row r="110" spans="1:3" ht="12" customHeight="1">
      <c r="A110" s="94" t="s">
        <v>229</v>
      </c>
      <c r="B110" s="33" t="s">
        <v>195</v>
      </c>
      <c r="C110" s="54">
        <v>6810000</v>
      </c>
    </row>
    <row r="111" spans="1:3" ht="12" customHeight="1">
      <c r="A111" s="94" t="s">
        <v>233</v>
      </c>
      <c r="B111" s="9" t="s">
        <v>17</v>
      </c>
      <c r="C111" s="54"/>
    </row>
    <row r="112" spans="1:3" ht="12" customHeight="1">
      <c r="A112" s="95" t="s">
        <v>234</v>
      </c>
      <c r="B112" s="6" t="s">
        <v>281</v>
      </c>
      <c r="C112" s="56"/>
    </row>
    <row r="113" spans="1:3" ht="12" customHeight="1" thickBot="1">
      <c r="A113" s="103" t="s">
        <v>235</v>
      </c>
      <c r="B113" s="35" t="s">
        <v>282</v>
      </c>
      <c r="C113" s="60"/>
    </row>
    <row r="114" spans="1:3" ht="12" customHeight="1" thickBot="1">
      <c r="A114" s="23" t="s">
        <v>4</v>
      </c>
      <c r="B114" s="21" t="s">
        <v>196</v>
      </c>
      <c r="C114" s="52">
        <f>+C115+C117+C119</f>
        <v>290388571</v>
      </c>
    </row>
    <row r="115" spans="1:3" ht="12" customHeight="1">
      <c r="A115" s="93" t="s">
        <v>47</v>
      </c>
      <c r="B115" s="6" t="s">
        <v>89</v>
      </c>
      <c r="C115" s="55">
        <v>21516043</v>
      </c>
    </row>
    <row r="116" spans="1:3" ht="12" customHeight="1">
      <c r="A116" s="93" t="s">
        <v>48</v>
      </c>
      <c r="B116" s="10" t="s">
        <v>200</v>
      </c>
      <c r="C116" s="55"/>
    </row>
    <row r="117" spans="1:3" ht="12" customHeight="1">
      <c r="A117" s="93" t="s">
        <v>49</v>
      </c>
      <c r="B117" s="10" t="s">
        <v>82</v>
      </c>
      <c r="C117" s="54">
        <v>268872528</v>
      </c>
    </row>
    <row r="118" spans="1:3" ht="12" customHeight="1">
      <c r="A118" s="93" t="s">
        <v>50</v>
      </c>
      <c r="B118" s="10" t="s">
        <v>201</v>
      </c>
      <c r="C118" s="45"/>
    </row>
    <row r="119" spans="1:3" ht="12" customHeight="1">
      <c r="A119" s="93" t="s">
        <v>51</v>
      </c>
      <c r="B119" s="49" t="s">
        <v>91</v>
      </c>
      <c r="C119" s="45"/>
    </row>
    <row r="120" spans="1:3" ht="12" customHeight="1">
      <c r="A120" s="93" t="s">
        <v>57</v>
      </c>
      <c r="B120" s="48" t="s">
        <v>219</v>
      </c>
      <c r="C120" s="45"/>
    </row>
    <row r="121" spans="1:3" ht="12" customHeight="1">
      <c r="A121" s="93" t="s">
        <v>59</v>
      </c>
      <c r="B121" s="75" t="s">
        <v>206</v>
      </c>
      <c r="C121" s="45"/>
    </row>
    <row r="122" spans="1:3" ht="12" customHeight="1">
      <c r="A122" s="93" t="s">
        <v>83</v>
      </c>
      <c r="B122" s="33" t="s">
        <v>189</v>
      </c>
      <c r="C122" s="45"/>
    </row>
    <row r="123" spans="1:3" ht="12" customHeight="1">
      <c r="A123" s="93" t="s">
        <v>84</v>
      </c>
      <c r="B123" s="33" t="s">
        <v>205</v>
      </c>
      <c r="C123" s="45"/>
    </row>
    <row r="124" spans="1:3" ht="12" customHeight="1">
      <c r="A124" s="93" t="s">
        <v>85</v>
      </c>
      <c r="B124" s="33" t="s">
        <v>204</v>
      </c>
      <c r="C124" s="45"/>
    </row>
    <row r="125" spans="1:3" ht="12" customHeight="1">
      <c r="A125" s="93" t="s">
        <v>197</v>
      </c>
      <c r="B125" s="33" t="s">
        <v>192</v>
      </c>
      <c r="C125" s="45"/>
    </row>
    <row r="126" spans="1:3" ht="12" customHeight="1">
      <c r="A126" s="93" t="s">
        <v>198</v>
      </c>
      <c r="B126" s="33" t="s">
        <v>203</v>
      </c>
      <c r="C126" s="45"/>
    </row>
    <row r="127" spans="1:3" ht="12" customHeight="1" thickBot="1">
      <c r="A127" s="102" t="s">
        <v>199</v>
      </c>
      <c r="B127" s="33" t="s">
        <v>202</v>
      </c>
      <c r="C127" s="46"/>
    </row>
    <row r="128" spans="1:3" ht="12" customHeight="1" thickBot="1">
      <c r="A128" s="23" t="s">
        <v>5</v>
      </c>
      <c r="B128" s="31" t="s">
        <v>238</v>
      </c>
      <c r="C128" s="52">
        <f>+C93+C114</f>
        <v>360367030</v>
      </c>
    </row>
    <row r="129" spans="1:3" ht="12" customHeight="1" thickBot="1">
      <c r="A129" s="23" t="s">
        <v>6</v>
      </c>
      <c r="B129" s="31" t="s">
        <v>239</v>
      </c>
      <c r="C129" s="52">
        <f>+C130+C131+C132</f>
        <v>0</v>
      </c>
    </row>
    <row r="130" spans="1:3" s="29" customFormat="1" ht="12" customHeight="1">
      <c r="A130" s="93" t="s">
        <v>107</v>
      </c>
      <c r="B130" s="7" t="s">
        <v>286</v>
      </c>
      <c r="C130" s="45"/>
    </row>
    <row r="131" spans="1:3" ht="12" customHeight="1">
      <c r="A131" s="93" t="s">
        <v>108</v>
      </c>
      <c r="B131" s="7" t="s">
        <v>247</v>
      </c>
      <c r="C131" s="45"/>
    </row>
    <row r="132" spans="1:3" ht="12" customHeight="1" thickBot="1">
      <c r="A132" s="102" t="s">
        <v>109</v>
      </c>
      <c r="B132" s="5" t="s">
        <v>285</v>
      </c>
      <c r="C132" s="45"/>
    </row>
    <row r="133" spans="1:3" ht="12" customHeight="1" thickBot="1">
      <c r="A133" s="23" t="s">
        <v>7</v>
      </c>
      <c r="B133" s="31" t="s">
        <v>240</v>
      </c>
      <c r="C133" s="52">
        <f>+C134+C135+C136+C137+C138+C139</f>
        <v>0</v>
      </c>
    </row>
    <row r="134" spans="1:3" ht="12" customHeight="1">
      <c r="A134" s="93" t="s">
        <v>34</v>
      </c>
      <c r="B134" s="7" t="s">
        <v>249</v>
      </c>
      <c r="C134" s="45"/>
    </row>
    <row r="135" spans="1:3" ht="12" customHeight="1">
      <c r="A135" s="93" t="s">
        <v>35</v>
      </c>
      <c r="B135" s="7" t="s">
        <v>241</v>
      </c>
      <c r="C135" s="45"/>
    </row>
    <row r="136" spans="1:3" ht="12" customHeight="1">
      <c r="A136" s="93" t="s">
        <v>36</v>
      </c>
      <c r="B136" s="7" t="s">
        <v>242</v>
      </c>
      <c r="C136" s="45"/>
    </row>
    <row r="137" spans="1:3" ht="12" customHeight="1">
      <c r="A137" s="93" t="s">
        <v>70</v>
      </c>
      <c r="B137" s="7" t="s">
        <v>284</v>
      </c>
      <c r="C137" s="45"/>
    </row>
    <row r="138" spans="1:3" ht="12" customHeight="1">
      <c r="A138" s="93" t="s">
        <v>71</v>
      </c>
      <c r="B138" s="7" t="s">
        <v>244</v>
      </c>
      <c r="C138" s="45"/>
    </row>
    <row r="139" spans="1:3" s="29" customFormat="1" ht="12" customHeight="1" thickBot="1">
      <c r="A139" s="102" t="s">
        <v>72</v>
      </c>
      <c r="B139" s="5" t="s">
        <v>245</v>
      </c>
      <c r="C139" s="45"/>
    </row>
    <row r="140" spans="1:11" ht="12" customHeight="1" thickBot="1">
      <c r="A140" s="23" t="s">
        <v>8</v>
      </c>
      <c r="B140" s="31" t="s">
        <v>290</v>
      </c>
      <c r="C140" s="58">
        <f>+C141+C142+C144+C145+C143</f>
        <v>0</v>
      </c>
      <c r="K140" s="44"/>
    </row>
    <row r="141" spans="1:3" ht="12.75">
      <c r="A141" s="93" t="s">
        <v>37</v>
      </c>
      <c r="B141" s="7" t="s">
        <v>207</v>
      </c>
      <c r="C141" s="45"/>
    </row>
    <row r="142" spans="1:3" ht="12" customHeight="1">
      <c r="A142" s="93" t="s">
        <v>38</v>
      </c>
      <c r="B142" s="7" t="s">
        <v>208</v>
      </c>
      <c r="C142" s="45"/>
    </row>
    <row r="143" spans="1:3" s="29" customFormat="1" ht="12" customHeight="1">
      <c r="A143" s="93" t="s">
        <v>124</v>
      </c>
      <c r="B143" s="7" t="s">
        <v>289</v>
      </c>
      <c r="C143" s="45"/>
    </row>
    <row r="144" spans="1:3" s="29" customFormat="1" ht="12" customHeight="1">
      <c r="A144" s="93" t="s">
        <v>125</v>
      </c>
      <c r="B144" s="7" t="s">
        <v>254</v>
      </c>
      <c r="C144" s="45"/>
    </row>
    <row r="145" spans="1:3" s="29" customFormat="1" ht="12" customHeight="1" thickBot="1">
      <c r="A145" s="102" t="s">
        <v>126</v>
      </c>
      <c r="B145" s="5" t="s">
        <v>210</v>
      </c>
      <c r="C145" s="45"/>
    </row>
    <row r="146" spans="1:3" s="29" customFormat="1" ht="12" customHeight="1" thickBot="1">
      <c r="A146" s="23" t="s">
        <v>9</v>
      </c>
      <c r="B146" s="31" t="s">
        <v>255</v>
      </c>
      <c r="C146" s="61">
        <f>+C147+C148+C149+C150+C151</f>
        <v>0</v>
      </c>
    </row>
    <row r="147" spans="1:3" s="29" customFormat="1" ht="12" customHeight="1">
      <c r="A147" s="93" t="s">
        <v>39</v>
      </c>
      <c r="B147" s="7" t="s">
        <v>250</v>
      </c>
      <c r="C147" s="45"/>
    </row>
    <row r="148" spans="1:3" s="29" customFormat="1" ht="12" customHeight="1">
      <c r="A148" s="93" t="s">
        <v>40</v>
      </c>
      <c r="B148" s="7" t="s">
        <v>257</v>
      </c>
      <c r="C148" s="45"/>
    </row>
    <row r="149" spans="1:3" s="29" customFormat="1" ht="12" customHeight="1">
      <c r="A149" s="93" t="s">
        <v>136</v>
      </c>
      <c r="B149" s="7" t="s">
        <v>252</v>
      </c>
      <c r="C149" s="45"/>
    </row>
    <row r="150" spans="1:3" ht="12.75" customHeight="1">
      <c r="A150" s="93" t="s">
        <v>137</v>
      </c>
      <c r="B150" s="7" t="s">
        <v>287</v>
      </c>
      <c r="C150" s="45"/>
    </row>
    <row r="151" spans="1:3" ht="12.75" customHeight="1" thickBot="1">
      <c r="A151" s="102" t="s">
        <v>256</v>
      </c>
      <c r="B151" s="5" t="s">
        <v>258</v>
      </c>
      <c r="C151" s="46"/>
    </row>
    <row r="152" spans="1:3" ht="12.75" customHeight="1" thickBot="1">
      <c r="A152" s="116" t="s">
        <v>10</v>
      </c>
      <c r="B152" s="31" t="s">
        <v>259</v>
      </c>
      <c r="C152" s="61"/>
    </row>
    <row r="153" spans="1:3" ht="12" customHeight="1" thickBot="1">
      <c r="A153" s="116" t="s">
        <v>11</v>
      </c>
      <c r="B153" s="31" t="s">
        <v>260</v>
      </c>
      <c r="C153" s="61"/>
    </row>
    <row r="154" spans="1:3" ht="15" customHeight="1" thickBot="1">
      <c r="A154" s="23" t="s">
        <v>12</v>
      </c>
      <c r="B154" s="31" t="s">
        <v>262</v>
      </c>
      <c r="C154" s="89">
        <f>+C129+C133+C140+C146+C152+C153</f>
        <v>0</v>
      </c>
    </row>
    <row r="155" spans="1:3" ht="13.5" thickBot="1">
      <c r="A155" s="104" t="s">
        <v>13</v>
      </c>
      <c r="B155" s="65" t="s">
        <v>261</v>
      </c>
      <c r="C155" s="89">
        <f>+C128+C154</f>
        <v>360367030</v>
      </c>
    </row>
    <row r="156" spans="1:3" ht="7.5" customHeight="1">
      <c r="A156" s="68"/>
      <c r="B156" s="69"/>
      <c r="C156" s="166">
        <f>C90-C155</f>
        <v>-337470696</v>
      </c>
    </row>
    <row r="157" spans="1:3" ht="12.75">
      <c r="A157" s="163"/>
      <c r="B157" s="164"/>
      <c r="C157" s="165"/>
    </row>
    <row r="158" spans="1:2" ht="12.75">
      <c r="A158" s="163"/>
      <c r="B158" s="164"/>
    </row>
    <row r="159" spans="1:3" ht="12.75">
      <c r="A159" s="163"/>
      <c r="B159" s="164"/>
      <c r="C159" s="165"/>
    </row>
    <row r="160" spans="1:3" ht="12.75">
      <c r="A160" s="163"/>
      <c r="B160" s="164"/>
      <c r="C160" s="165"/>
    </row>
    <row r="161" spans="1:3" ht="12.75">
      <c r="A161" s="163"/>
      <c r="B161" s="164"/>
      <c r="C161" s="165"/>
    </row>
    <row r="162" spans="1:3" ht="12.75">
      <c r="A162" s="163"/>
      <c r="B162" s="164"/>
      <c r="C162" s="165"/>
    </row>
    <row r="163" spans="1:3" ht="12.75">
      <c r="A163" s="163"/>
      <c r="B163" s="164"/>
      <c r="C163" s="165"/>
    </row>
    <row r="164" spans="1:3" ht="12.75">
      <c r="A164" s="163"/>
      <c r="B164" s="164"/>
      <c r="C164" s="165"/>
    </row>
    <row r="165" spans="1:3" ht="12.75">
      <c r="A165" s="163"/>
      <c r="B165" s="164"/>
      <c r="C165" s="165"/>
    </row>
    <row r="166" spans="1:3" ht="12.75">
      <c r="A166" s="163"/>
      <c r="B166" s="164"/>
      <c r="C166" s="165"/>
    </row>
    <row r="167" spans="1:3" ht="12.75">
      <c r="A167" s="163"/>
      <c r="B167" s="164"/>
      <c r="C167" s="165"/>
    </row>
    <row r="168" spans="1:3" ht="12.75">
      <c r="A168" s="163"/>
      <c r="B168" s="164"/>
      <c r="C168" s="165"/>
    </row>
    <row r="169" spans="1:3" ht="12.75">
      <c r="A169" s="163"/>
      <c r="B169" s="164"/>
      <c r="C169" s="165"/>
    </row>
    <row r="170" spans="1:3" ht="12.75">
      <c r="A170" s="163"/>
      <c r="B170" s="164"/>
      <c r="C170" s="165"/>
    </row>
    <row r="171" spans="1:3" ht="12.75">
      <c r="A171" s="163"/>
      <c r="B171" s="164"/>
      <c r="C171" s="165"/>
    </row>
    <row r="172" spans="1:3" ht="12.75">
      <c r="A172" s="163"/>
      <c r="B172" s="164"/>
      <c r="C172" s="165"/>
    </row>
    <row r="173" spans="1:3" ht="12.75">
      <c r="A173" s="163"/>
      <c r="B173" s="164"/>
      <c r="C173" s="165"/>
    </row>
    <row r="174" spans="1:3" ht="12.75">
      <c r="A174" s="163"/>
      <c r="B174" s="164"/>
      <c r="C174" s="165"/>
    </row>
    <row r="175" spans="1:3" ht="12.75">
      <c r="A175" s="163"/>
      <c r="B175" s="164"/>
      <c r="C175" s="165"/>
    </row>
    <row r="176" spans="1:3" ht="12.75">
      <c r="A176" s="163"/>
      <c r="B176" s="164"/>
      <c r="C176" s="1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6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2020-08-31T11:49:05Z</cp:lastPrinted>
  <dcterms:created xsi:type="dcterms:W3CDTF">1999-10-30T10:30:45Z</dcterms:created>
  <dcterms:modified xsi:type="dcterms:W3CDTF">2020-09-07T11:40:17Z</dcterms:modified>
  <cp:category/>
  <cp:version/>
  <cp:contentType/>
  <cp:contentStatus/>
</cp:coreProperties>
</file>