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firstSheet="3" activeTab="17"/>
  </bookViews>
  <sheets>
    <sheet name="2." sheetId="1" r:id="rId1"/>
    <sheet name="2a" sheetId="2" r:id="rId2"/>
    <sheet name="2b" sheetId="3" r:id="rId3"/>
    <sheet name="3." sheetId="4" r:id="rId4"/>
    <sheet name="3.a" sheetId="5" r:id="rId5"/>
    <sheet name="3.b" sheetId="6" r:id="rId6"/>
    <sheet name="4." sheetId="7" r:id="rId7"/>
    <sheet name="5." sheetId="8" r:id="rId8"/>
    <sheet name="6." sheetId="9" r:id="rId9"/>
    <sheet name="7." sheetId="10" r:id="rId10"/>
    <sheet name="8.Községi összevont" sheetId="11" r:id="rId11"/>
    <sheet name="8.Óvoda" sheetId="12" r:id="rId12"/>
    <sheet name="8.Községi" sheetId="13" r:id="rId13"/>
    <sheet name="8.Közös" sheetId="14" r:id="rId14"/>
    <sheet name="9." sheetId="15" r:id="rId15"/>
    <sheet name="10" sheetId="16" r:id="rId16"/>
    <sheet name="11" sheetId="17" r:id="rId17"/>
    <sheet name="12.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0">'2.'!$A$1:$F$402</definedName>
  </definedNames>
  <calcPr fullCalcOnLoad="1"/>
</workbook>
</file>

<file path=xl/sharedStrings.xml><?xml version="1.0" encoding="utf-8"?>
<sst xmlns="http://schemas.openxmlformats.org/spreadsheetml/2006/main" count="3197" uniqueCount="1242">
  <si>
    <t>841133 Adó, illeték kiszabása, beszedése, ellenőrzés - Közös Hivatal 10 hó</t>
  </si>
  <si>
    <t>890301 Civil szervezetek működési támogatása</t>
  </si>
  <si>
    <t>Sopron és Környéke Szoc.Gyermek</t>
  </si>
  <si>
    <t xml:space="preserve">     Jővő Alapítvány támogatása</t>
  </si>
  <si>
    <t xml:space="preserve">     Polgárőrség támogatása</t>
  </si>
  <si>
    <t xml:space="preserve">     Ágfalvi Mozgáskorl. Egyesülete</t>
  </si>
  <si>
    <t xml:space="preserve">     Lovas Klub</t>
  </si>
  <si>
    <t xml:space="preserve">     Virágos Egyesület</t>
  </si>
  <si>
    <t xml:space="preserve">     Sopron Rendőrség Alapítvány támogatása (benzin)</t>
  </si>
  <si>
    <t xml:space="preserve">     Kistérségi Társulati tagdíj (Fertőd KT Sopron)</t>
  </si>
  <si>
    <t xml:space="preserve">     Natúr Park</t>
  </si>
  <si>
    <t xml:space="preserve">     Megyei Területfejlesztési Tanács tagdíj </t>
  </si>
  <si>
    <t xml:space="preserve">     Egyéb gazdasági szervezetek támogatása (Kapuvári Vizitársulat)</t>
  </si>
  <si>
    <t>931903 Máshová nem sorolható egyéb sporttámogatás</t>
  </si>
  <si>
    <t xml:space="preserve">     Ágfalvi Sport Egyesület tám</t>
  </si>
  <si>
    <t>932919 Máshová nem sorolható egyéb szórakoztatási tevékenység</t>
  </si>
  <si>
    <t xml:space="preserve">     Ágfalvi Fúvószenekar tám.</t>
  </si>
  <si>
    <t xml:space="preserve">     Énekkar tám</t>
  </si>
  <si>
    <t xml:space="preserve">     Néptáncegyüttes tám.</t>
  </si>
  <si>
    <r>
      <t xml:space="preserve">      </t>
    </r>
    <r>
      <rPr>
        <b/>
        <sz val="10"/>
        <rFont val="Times New Roman CE"/>
        <family val="1"/>
      </rPr>
      <t>Felújítási kiadások összesen:</t>
    </r>
  </si>
  <si>
    <t xml:space="preserve">      Beruházási kiadások összesen:</t>
  </si>
  <si>
    <t xml:space="preserve">      KIADÁSOK ÖSSZESEN:</t>
  </si>
  <si>
    <t>562913 Iskolai intézményi étkeztetés</t>
  </si>
  <si>
    <t xml:space="preserve">      Dologi és egyéb folyó kiadások</t>
  </si>
  <si>
    <t>NAPSUGÁR ÓVODA</t>
  </si>
  <si>
    <t>851011 Óvodai nevelés, ellátás</t>
  </si>
  <si>
    <t xml:space="preserve">      Személyi juttatások</t>
  </si>
  <si>
    <t xml:space="preserve">      Munkaadót terhelő járulékok</t>
  </si>
  <si>
    <t xml:space="preserve">      Működési kiadások összesen:</t>
  </si>
  <si>
    <t>851013 Nemzeti és etnikai kisebbségi óvodai nevelés. Ellátás</t>
  </si>
  <si>
    <t>562912 Óvodai intézményi étkeztetés</t>
  </si>
  <si>
    <t>NEM INTÉZMÉNYI KIADÁSOK:</t>
  </si>
  <si>
    <t>EGÉSZSÉGÜGYI ELLÁTÁS</t>
  </si>
  <si>
    <t>869041 Család- és nővédelmi egészségügyi gondozás</t>
  </si>
  <si>
    <t xml:space="preserve">      Munkaadói járulékok</t>
  </si>
  <si>
    <t xml:space="preserve">      Felhalmozási kiadások összesen:</t>
  </si>
  <si>
    <t xml:space="preserve">869062 Ifjúság - eü. védelem </t>
  </si>
  <si>
    <t>843044 Gyógyító-megelőző ellátások finanszírozása</t>
  </si>
  <si>
    <t xml:space="preserve">      Támogatás értékű kiadás  (Pereszteg Orvosi Ügyelet)</t>
  </si>
  <si>
    <t>TELEPÜLÉSÜZEMELTETÉS</t>
  </si>
  <si>
    <t>841403 Város- és községgazdálkodási szolgáltatások</t>
  </si>
  <si>
    <t xml:space="preserve">      Munkaadót terhelő járulékok </t>
  </si>
  <si>
    <t xml:space="preserve">     Támogatás értékű kiadások</t>
  </si>
  <si>
    <t xml:space="preserve">      Pénzeszköz átadás</t>
  </si>
  <si>
    <t xml:space="preserve">      Számítógép</t>
  </si>
  <si>
    <t xml:space="preserve">      Sószóró kocsi</t>
  </si>
  <si>
    <t xml:space="preserve">      Harang játék</t>
  </si>
  <si>
    <t xml:space="preserve">      Radiátor csere</t>
  </si>
  <si>
    <t xml:space="preserve">      Turisztikai tájékoztató tábla </t>
  </si>
  <si>
    <t xml:space="preserve">      Kecskehegyi kilátó felúj.</t>
  </si>
  <si>
    <t xml:space="preserve">      Traktor felújítás</t>
  </si>
  <si>
    <t xml:space="preserve">      Felújítások összesen:</t>
  </si>
  <si>
    <r>
      <t xml:space="preserve">      </t>
    </r>
    <r>
      <rPr>
        <b/>
        <sz val="10"/>
        <rFont val="Times New Roman CE"/>
        <family val="1"/>
      </rPr>
      <t>Felhalmozási kiadások összesen:</t>
    </r>
  </si>
  <si>
    <t>522001 Közutak üzemeltetése</t>
  </si>
  <si>
    <t>421100 Út, autópálya építése</t>
  </si>
  <si>
    <t xml:space="preserve">      Ágfalva-Somfalva közötti útépítés</t>
  </si>
  <si>
    <t xml:space="preserve">      Kerékpárút temetőtől Sopron felé</t>
  </si>
  <si>
    <t>813000 Zöldterület kezelés</t>
  </si>
  <si>
    <t xml:space="preserve">      Munkaadói járulék</t>
  </si>
  <si>
    <t xml:space="preserve">      Urnafal építés</t>
  </si>
  <si>
    <r>
      <t xml:space="preserve">      </t>
    </r>
    <r>
      <rPr>
        <b/>
        <sz val="10"/>
        <rFont val="Times New Roman CE"/>
        <family val="1"/>
      </rPr>
      <t>Beruházási kiadások összesen:</t>
    </r>
  </si>
  <si>
    <t xml:space="preserve">      Felújítások:</t>
  </si>
  <si>
    <t>960302 Köztemető fenntartás- és működtetés</t>
  </si>
  <si>
    <t>841402 Közvilágítás</t>
  </si>
  <si>
    <t>360000 Víztermelés, -kezelés,  -ellátás</t>
  </si>
  <si>
    <t xml:space="preserve">      Dologi kiadás</t>
  </si>
  <si>
    <t xml:space="preserve">      Felújítások</t>
  </si>
  <si>
    <t xml:space="preserve">      Felújítások ÁFA-ja</t>
  </si>
  <si>
    <t xml:space="preserve">      Felújítási kiadások összesen:</t>
  </si>
  <si>
    <t>370000 Szennyvíz gyűjtése, tisztítása, elhelyezése</t>
  </si>
  <si>
    <t>889921 Szociális étkezetés</t>
  </si>
  <si>
    <t>RENDSZERES PÉNZBELI ELLÁTÁSOK</t>
  </si>
  <si>
    <t>882111 Aktív korúak ellátása - Polgármesteri Hivatal 2 hó</t>
  </si>
  <si>
    <t xml:space="preserve">      Szociálpolitikai juttatások</t>
  </si>
  <si>
    <t>882112 Időskorúak járadéka</t>
  </si>
  <si>
    <t>882115 Ápolási díj alanyi jogon -  Polgármesteri Hivatal 2 hó</t>
  </si>
  <si>
    <t xml:space="preserve">      Munkaadót terhelő járulék</t>
  </si>
  <si>
    <t>882111 Aktív korúak ellátása - Önkormányzat 10 hó</t>
  </si>
  <si>
    <t>882113 Lakásfenntartási támogatás</t>
  </si>
  <si>
    <t>882116 Ápolási díj méltányossági alapon</t>
  </si>
  <si>
    <t xml:space="preserve">      Szociálipolitikai juttatások</t>
  </si>
  <si>
    <t>882117 Rendszeres gyermekvédelmi pénzbeli ellátás -  Polgármesteri Hivatal 2 hó</t>
  </si>
  <si>
    <t>882117 Rendszeres gyermekvédelmi pénzbeli ellátás  - Közös Hivatal</t>
  </si>
  <si>
    <t>882118 Kiegészítő gyermekvédelmi támogatás</t>
  </si>
  <si>
    <t>882119 Óvodáztatási támogatás</t>
  </si>
  <si>
    <t>ESETI PÉNZBELI ELLÁTÁSOK</t>
  </si>
  <si>
    <t>882122 Átmeneti segély</t>
  </si>
  <si>
    <t>882123 Temetési segély</t>
  </si>
  <si>
    <t>882124 Rendkívüli gyermekvédelmi támogatás</t>
  </si>
  <si>
    <t>889967 Mozgáskorlátozottak gépjárműszerzési és átalakítási tám.</t>
  </si>
  <si>
    <t>882129 Egyéb önkormányzati eseti pénzbeli ellátások</t>
  </si>
  <si>
    <t>854314 Szociális ösztöndíjak</t>
  </si>
  <si>
    <t xml:space="preserve">      Szociálipolitikai juttatások (BURSA)</t>
  </si>
  <si>
    <t>TERMÉSZETBENI ELLÁTÁSOK</t>
  </si>
  <si>
    <t>882202 Közgyógyellátás  -  Polgármesteri Hivatal 2 hó</t>
  </si>
  <si>
    <t>882202 Közgyógyellátás - Önkormányzat 10 hó</t>
  </si>
  <si>
    <t>882203 Köztemetés</t>
  </si>
  <si>
    <t>HELYI KÖZMŰVELŐDÉSI TEVÉKENYSÉG</t>
  </si>
  <si>
    <t>910123 Könyvtári szolgáltatások</t>
  </si>
  <si>
    <t>910501 Közművelődési tevékenységek és támogatásuk</t>
  </si>
  <si>
    <t xml:space="preserve">      Dologi kiadások</t>
  </si>
  <si>
    <t xml:space="preserve">      Működési célú pénzeszközátadás államháztáson kívülre</t>
  </si>
  <si>
    <t xml:space="preserve">      Működési kiadások összesen:       </t>
  </si>
  <si>
    <r>
      <t xml:space="preserve">      </t>
    </r>
    <r>
      <rPr>
        <sz val="10"/>
        <rFont val="Times New Roman CE"/>
        <family val="1"/>
      </rPr>
      <t>Számítógép vásárlás</t>
    </r>
  </si>
  <si>
    <r>
      <t xml:space="preserve">      </t>
    </r>
    <r>
      <rPr>
        <sz val="10"/>
        <rFont val="Times New Roman CE"/>
        <family val="1"/>
      </rPr>
      <t>Számítógép felújítás</t>
    </r>
  </si>
  <si>
    <t>3/a sz.melléklet</t>
  </si>
  <si>
    <t>KIADÁSAI ÖNÁLLÓAN MŰKÖDŐ ÉS GAZDÁLKODÓ, ÉS ÖNÁLLÓAN MŰKÖDŐ KÖLTSÉGVETÉSI SZERVENKÉNTI BONTÁSBAN</t>
  </si>
  <si>
    <t>Munkaadót terhelő járulékok</t>
  </si>
  <si>
    <t>Műk.c.támogatásértékű kiadások</t>
  </si>
  <si>
    <t>Felh.c.támogatásértékű kiadások</t>
  </si>
  <si>
    <t>Műk.c.pénzeszk.átadás államházt.kívülre</t>
  </si>
  <si>
    <t>Szociálpol. juttatások</t>
  </si>
  <si>
    <t>Felújítási kiadások</t>
  </si>
  <si>
    <t>Hosszú lejáratú hiteltörl.</t>
  </si>
  <si>
    <t>Rövid lejáratú hiteltörl.</t>
  </si>
  <si>
    <t xml:space="preserve">Kiadások összesen </t>
  </si>
  <si>
    <t>3/b sz.melléklet</t>
  </si>
  <si>
    <t xml:space="preserve">                                                    Kiadások kiemelt előirányzatonként</t>
  </si>
  <si>
    <t xml:space="preserve">            adatok e Ft</t>
  </si>
  <si>
    <t>Állig.</t>
  </si>
  <si>
    <t>vállalt</t>
  </si>
  <si>
    <t>4.sz. melléklet</t>
  </si>
  <si>
    <t>2013. ÉVI KÖLTSÉGVETÉS</t>
  </si>
  <si>
    <t xml:space="preserve">          1.oldal</t>
  </si>
  <si>
    <t xml:space="preserve"> SZOCIÁLPOLITIKAI JUTTATÁSOK ÉS PÉNZESZKÖZÁTADÁS</t>
  </si>
  <si>
    <t>Alcím</t>
  </si>
  <si>
    <t xml:space="preserve">      Szakfeladat</t>
  </si>
  <si>
    <t>Szocpol juttatás</t>
  </si>
  <si>
    <t>Pénzeszk-átadás</t>
  </si>
  <si>
    <t xml:space="preserve">      Megnevezés</t>
  </si>
  <si>
    <t>telj.</t>
  </si>
  <si>
    <t xml:space="preserve"> - Sopron és Környéke Szoc.Gyermek véd.</t>
  </si>
  <si>
    <t xml:space="preserve"> - Jövő Alapítvány</t>
  </si>
  <si>
    <t xml:space="preserve"> - Polgárőrség támogatása</t>
  </si>
  <si>
    <t xml:space="preserve"> - Ágfalvi Mozgáskorl. Egyesülete</t>
  </si>
  <si>
    <t xml:space="preserve"> - Natur Park</t>
  </si>
  <si>
    <t xml:space="preserve"> - Ágfalvi Lovas Klub</t>
  </si>
  <si>
    <t xml:space="preserve"> - Virágos Egyesület</t>
  </si>
  <si>
    <t xml:space="preserve"> - Sopron Rendőrség Alapítvány támogatás (benzin)</t>
  </si>
  <si>
    <t xml:space="preserve"> - Kistérségi társulati tagdíj (Fertőd KT Sopron)</t>
  </si>
  <si>
    <t xml:space="preserve"> - Megyei Területfejlesztési Tanács</t>
  </si>
  <si>
    <t xml:space="preserve"> - Egyéb gazdaségiszervezetek támogatása (Kapuvári Vízitársulat)</t>
  </si>
  <si>
    <t>931903 Máshová nem sorolható egyéb sport tám.</t>
  </si>
  <si>
    <t xml:space="preserve"> - Ágfalvi Sport Egyesület</t>
  </si>
  <si>
    <t>932919 Máshova nem sorolható egyéb szórakozt.tev.</t>
  </si>
  <si>
    <t xml:space="preserve"> - Ágfalvi Fúvószenekar támogatása</t>
  </si>
  <si>
    <t>- Néptánc együttes támogatása</t>
  </si>
  <si>
    <t xml:space="preserve"> - Morgenröte Énekkar támogatása</t>
  </si>
  <si>
    <t>843044 Gyógyító-megelőző ellátások</t>
  </si>
  <si>
    <t xml:space="preserve"> - Pereszteg Orvosi Ügyelet</t>
  </si>
  <si>
    <t>841126 Önkormányzatok és társulások igazgatási tevékenysége</t>
  </si>
  <si>
    <t xml:space="preserve"> - Pénztári ürítés</t>
  </si>
  <si>
    <t>841403 Város- és községgazdálkodás</t>
  </si>
  <si>
    <t xml:space="preserve"> - NNÖ</t>
  </si>
  <si>
    <t xml:space="preserve"> - TAEG</t>
  </si>
  <si>
    <t xml:space="preserve"> - étkezési díj támogatás háztartásoknak</t>
  </si>
  <si>
    <t xml:space="preserve"> - Alpokalja Ikva mente Leader Egyesület</t>
  </si>
  <si>
    <t>882111 Aktív korúak ellátása</t>
  </si>
  <si>
    <t xml:space="preserve"> - Aktív korúak ellátása PH. 2.hó</t>
  </si>
  <si>
    <t xml:space="preserve"> - Aktív korúak ellátása Önkorm.10.hó</t>
  </si>
  <si>
    <t>- Szociálpolitikai juttatás</t>
  </si>
  <si>
    <t xml:space="preserve">882115 Ápolási díj alanyi jogon </t>
  </si>
  <si>
    <t xml:space="preserve"> - Ápolási díj PH 2hó</t>
  </si>
  <si>
    <t xml:space="preserve"> - Ápolási díj</t>
  </si>
  <si>
    <t>882117 Rendszeres gyermekvédelmi pénzbeli ellátás</t>
  </si>
  <si>
    <t xml:space="preserve"> - Rendszeres gyermekvéd.támogatás PH 2.hó</t>
  </si>
  <si>
    <t xml:space="preserve"> - Rendszeres gyermekvéd.támogatás Közös Hivatal</t>
  </si>
  <si>
    <t xml:space="preserve"> - Átmeneti segély</t>
  </si>
  <si>
    <t xml:space="preserve"> - Temetési segély</t>
  </si>
  <si>
    <t>882129 Egyéb önkormányzati eseti pénzbeli ellátás</t>
  </si>
  <si>
    <t xml:space="preserve"> - Újszülöttek támogatása</t>
  </si>
  <si>
    <t xml:space="preserve"> - Egyszeri támogatás</t>
  </si>
  <si>
    <t xml:space="preserve"> - BURSA ösztöndíj</t>
  </si>
  <si>
    <t>882202 Közgyógyellátás</t>
  </si>
  <si>
    <t xml:space="preserve"> - Közgyógyellátás PH. 2.hó</t>
  </si>
  <si>
    <t xml:space="preserve"> - Köztemetés</t>
  </si>
  <si>
    <t>Összesen:</t>
  </si>
  <si>
    <t xml:space="preserve"> 5.sz.melléklet</t>
  </si>
  <si>
    <r>
      <t xml:space="preserve"> 1</t>
    </r>
    <r>
      <rPr>
        <sz val="9"/>
        <rFont val="Times New Roman CE"/>
        <family val="1"/>
      </rPr>
      <t>.oldal</t>
    </r>
  </si>
  <si>
    <t xml:space="preserve"> FEJLESZTÉSI KIADÁSOK</t>
  </si>
  <si>
    <r>
      <t xml:space="preserve">  </t>
    </r>
    <r>
      <rPr>
        <sz val="9"/>
        <rFont val="Times New Roman CE"/>
        <family val="1"/>
      </rPr>
      <t>adatok e Ft-ban</t>
    </r>
  </si>
  <si>
    <t xml:space="preserve">             Szakfeladat</t>
  </si>
  <si>
    <t>Felújítás</t>
  </si>
  <si>
    <t>Beruházás</t>
  </si>
  <si>
    <t xml:space="preserve">             Megnevezés</t>
  </si>
  <si>
    <t xml:space="preserve"> - Számítógép vásárlás - ASUS notebook </t>
  </si>
  <si>
    <t xml:space="preserve"> - Számítógép beszerzés </t>
  </si>
  <si>
    <t xml:space="preserve"> - Sószóró kocsi </t>
  </si>
  <si>
    <t xml:space="preserve"> - Harang játék</t>
  </si>
  <si>
    <t xml:space="preserve"> - Radiátor csere</t>
  </si>
  <si>
    <t xml:space="preserve"> - Turisztikai tájékoztató tábla</t>
  </si>
  <si>
    <t xml:space="preserve"> - Kecske-hegyi kilátó felújítás</t>
  </si>
  <si>
    <t xml:space="preserve"> -Traktor felújítás</t>
  </si>
  <si>
    <t>960302 Köztemető fenntartás- és müködtetés</t>
  </si>
  <si>
    <t xml:space="preserve"> - Urnafal építés</t>
  </si>
  <si>
    <t>360000 Víztermelés,- kezelés, - ellátás</t>
  </si>
  <si>
    <t xml:space="preserve"> - Felújítások</t>
  </si>
  <si>
    <t xml:space="preserve">370000 Szenyvíz gyűjtése, tisztítása, elhelyezése </t>
  </si>
  <si>
    <t>910501 Közművelődési tevékenységek és támogatások</t>
  </si>
  <si>
    <t xml:space="preserve"> - TOSHIBA notebook </t>
  </si>
  <si>
    <t xml:space="preserve">   6.sz. melléklet</t>
  </si>
  <si>
    <t>2013. évi költségvetés</t>
  </si>
  <si>
    <t xml:space="preserve">           1. oldal</t>
  </si>
  <si>
    <t>Munkáltató</t>
  </si>
  <si>
    <t>Teljes</t>
  </si>
  <si>
    <t>Részmka-</t>
  </si>
  <si>
    <t>Összes</t>
  </si>
  <si>
    <t>munka-</t>
  </si>
  <si>
    <t>idős teljes</t>
  </si>
  <si>
    <t xml:space="preserve">állo- </t>
  </si>
  <si>
    <t xml:space="preserve">állományi </t>
  </si>
  <si>
    <t>időben</t>
  </si>
  <si>
    <t>mkaidőre</t>
  </si>
  <si>
    <t>mányi</t>
  </si>
  <si>
    <t>létszám</t>
  </si>
  <si>
    <t>fogl. (fő)</t>
  </si>
  <si>
    <t>számítva</t>
  </si>
  <si>
    <t>(teljes m.időre szám.)</t>
  </si>
  <si>
    <t>ÖNKORMÁNYZAT</t>
  </si>
  <si>
    <t>Polgármester</t>
  </si>
  <si>
    <t>*Megbízási jogviszony</t>
  </si>
  <si>
    <t>POLGÁRMESTERI HIV.-KÖZÖS HIVATAL</t>
  </si>
  <si>
    <t>Hivatalvezető</t>
  </si>
  <si>
    <t>Jegyző</t>
  </si>
  <si>
    <t>Aljegyző</t>
  </si>
  <si>
    <t>Ügyintéző</t>
  </si>
  <si>
    <t>* Megbízási jogviszony</t>
  </si>
  <si>
    <t>Magasabb vezető</t>
  </si>
  <si>
    <t>Helyettes vezető</t>
  </si>
  <si>
    <t>Beosztott óvónő</t>
  </si>
  <si>
    <t>Dajka</t>
  </si>
  <si>
    <t>GYÓGYÍTÓ, MEGELŐZŐ ELLÁTÁSOK</t>
  </si>
  <si>
    <t>Védőnő</t>
  </si>
  <si>
    <t>* Megbízásos jogviszony</t>
  </si>
  <si>
    <t>Fizikai (takarító)</t>
  </si>
  <si>
    <t>VÁROS ÉS KÖZSÉGG.</t>
  </si>
  <si>
    <t>Hivatalsegéd</t>
  </si>
  <si>
    <t>Falugondnok</t>
  </si>
  <si>
    <t>Parkgondozó</t>
  </si>
  <si>
    <t>KÖZMŰV.KÖNYVTÁRI T.</t>
  </si>
  <si>
    <t xml:space="preserve">    Közművelődési szervező</t>
  </si>
  <si>
    <t>ÁLLOMÁNYI LÉTSZ.ÖSSZ:</t>
  </si>
  <si>
    <t>MEGBÍZÁSI JOGVISZONY ÖSSZ:</t>
  </si>
  <si>
    <t>összes foglalkoztatott:</t>
  </si>
  <si>
    <t xml:space="preserve"> *A megbízási jogviszony nem alkalmazotti jogviszony, állományi létszámban nem szerepeltethető </t>
  </si>
  <si>
    <t>Ágfalva Községi</t>
  </si>
  <si>
    <t xml:space="preserve">                                        GÖRDÜLŐ TERV</t>
  </si>
  <si>
    <t>7.sz.melléklet</t>
  </si>
  <si>
    <t>Önkormányzat</t>
  </si>
  <si>
    <t xml:space="preserve">     Ágfalva Községi Önkormányzat 2013. évi előirányzata</t>
  </si>
  <si>
    <t xml:space="preserve">              </t>
  </si>
  <si>
    <t xml:space="preserve">                       MÉRLEG</t>
  </si>
  <si>
    <t>adatok e/Ft-ban</t>
  </si>
  <si>
    <t xml:space="preserve"> B E V É T E L E K</t>
  </si>
  <si>
    <t>K I A D Á S O K</t>
  </si>
  <si>
    <t>2015.évi</t>
  </si>
  <si>
    <t>2013.évi telj.</t>
  </si>
  <si>
    <t>Működési célú bevételek</t>
  </si>
  <si>
    <t>eredeti ei.</t>
  </si>
  <si>
    <t>I.mód.</t>
  </si>
  <si>
    <t>számított</t>
  </si>
  <si>
    <t>Működési kiadások</t>
  </si>
  <si>
    <t>Hatósági jogkörhöz köthető bevételek</t>
  </si>
  <si>
    <t>Intézményi működési bevételek</t>
  </si>
  <si>
    <t>Munkaadót terhelő járulékfizetési köt.</t>
  </si>
  <si>
    <t>Dologi jellegű kiadások</t>
  </si>
  <si>
    <t>Kiszámlázott termék, szolgáltatás ÁFA-ja</t>
  </si>
  <si>
    <t>Műk.célú pénzeszk.átad. államházt. kívülre</t>
  </si>
  <si>
    <t>Szociálpolitikai juttatás</t>
  </si>
  <si>
    <t>Működési célú tartalék</t>
  </si>
  <si>
    <t xml:space="preserve">   ebből: Gépjárműadó:5.600 e Ft, Term.föld 50e</t>
  </si>
  <si>
    <t>Pótlékok, bírságok egyéb sajátos bevételek</t>
  </si>
  <si>
    <t>Normatív állami támogatás</t>
  </si>
  <si>
    <t>Normatív kötött felhasználású támogatás</t>
  </si>
  <si>
    <t>Támogatás értékű bevételek</t>
  </si>
  <si>
    <t>Műk. célú pénzeszközátvétel államházt. kívülről</t>
  </si>
  <si>
    <t>Működési célú pénzmaradvány</t>
  </si>
  <si>
    <t>Likvid Hitel</t>
  </si>
  <si>
    <t>Működési bevételek összesen</t>
  </si>
  <si>
    <t>Működési kiadások összesen</t>
  </si>
  <si>
    <t>Felhalmozási célú bevételek</t>
  </si>
  <si>
    <t>Felhalmozási kiadások</t>
  </si>
  <si>
    <t>Felújítási kiadások előzetes ÁFÁ-ja</t>
  </si>
  <si>
    <t>Tárgyi eszk.,immat.javak értékesítése</t>
  </si>
  <si>
    <t>Felújítások ÁFA-ja</t>
  </si>
  <si>
    <t>Önkorm. sajátos felhalm. és tőkebevételei</t>
  </si>
  <si>
    <t>Beruházási kiadások</t>
  </si>
  <si>
    <t>Üzemeltetésből származó bevételek (Vízmű)</t>
  </si>
  <si>
    <t>Beruházások ÁFA-ja</t>
  </si>
  <si>
    <t>Felhalm.célú p.e.átad.államházt.-on belülre</t>
  </si>
  <si>
    <t>Felhalmozási célú pénzmaradvány (Viziközműből)</t>
  </si>
  <si>
    <t>Felhalm.célú p.e.átad.államházt.-on kivülre</t>
  </si>
  <si>
    <t>Felhalmozási célú tám. Ért. Bevétel</t>
  </si>
  <si>
    <t xml:space="preserve">Fejl. célra átvett p.e. államh.-on kivülről </t>
  </si>
  <si>
    <t>Fejlesztési hitel törlesztése</t>
  </si>
  <si>
    <t>Ingatlan értékesítéshez kapcs. ÁFA befiz.</t>
  </si>
  <si>
    <t>Fejlesztési célú hitel</t>
  </si>
  <si>
    <t>Felhalmozási bevételek összesen</t>
  </si>
  <si>
    <t>Felhalmozási és finanszírozási kiadások összesen</t>
  </si>
  <si>
    <t>BEVÉTELEK MINDÖSSZESEN</t>
  </si>
  <si>
    <t>KIADÁSOK MINDÖSSZESEN</t>
  </si>
  <si>
    <t>8. sz. melléklet</t>
  </si>
  <si>
    <t xml:space="preserve"> PÉNZMARADVÁNY-KIMUTATÁS </t>
  </si>
  <si>
    <t>szerv megnevezése</t>
  </si>
  <si>
    <t>PIR-törzsszám</t>
  </si>
  <si>
    <t>szektor</t>
  </si>
  <si>
    <t>fejezet/megye</t>
  </si>
  <si>
    <t>cím/alcím     település-típus</t>
  </si>
  <si>
    <t>szakágazat</t>
  </si>
  <si>
    <t>űrlap</t>
  </si>
  <si>
    <t>év</t>
  </si>
  <si>
    <t>időszak</t>
  </si>
  <si>
    <t>Ezer forintban</t>
  </si>
  <si>
    <t>MEGNEVEZÉS</t>
  </si>
  <si>
    <t>Sor-szám</t>
  </si>
  <si>
    <t>Előző év</t>
  </si>
  <si>
    <t>Tárgyév</t>
  </si>
  <si>
    <t>1. A hosszú lejáratú költségvetési betétszámlák záróegyenlegei</t>
  </si>
  <si>
    <t>01</t>
  </si>
  <si>
    <t>2. A rövid lejáratú költségvetési pénzforgalmi és betétszámlák záróegyenlegei</t>
  </si>
  <si>
    <t>02</t>
  </si>
  <si>
    <t>3. Pénztárak és betétkönyvek záróegyenlegei</t>
  </si>
  <si>
    <t>03</t>
  </si>
  <si>
    <t>A.   Záró pénzkészlet  (1+2+3)</t>
  </si>
  <si>
    <t>04</t>
  </si>
  <si>
    <t>4. Forgatási célú értékpapírok záró állománya</t>
  </si>
  <si>
    <t>05</t>
  </si>
  <si>
    <t>5. Rövid lejáratú likvid hitelek és működési célú kötvénykibocsátás záró állománya (-)</t>
  </si>
  <si>
    <t>06</t>
  </si>
  <si>
    <t>B.  Forgatási célú finanszírozási műveletek egyenlege  (4+5)</t>
  </si>
  <si>
    <t>07</t>
  </si>
  <si>
    <t>- Költségvetési aktív függő elszámolások záróegyenlege</t>
  </si>
  <si>
    <t>08</t>
  </si>
  <si>
    <t>- Költségvetési aktív átfutó elszámolások záróegyenlege</t>
  </si>
  <si>
    <t>09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</si>
  <si>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</si>
  <si>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</si>
  <si>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</si>
  <si>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</si>
  <si>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</si>
  <si>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</si>
  <si>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                                        (6+7) (±)</t>
  </si>
  <si>
    <t>8. Előző évben (években) képzett költségvetési tartalékok  maradványa  (-)</t>
  </si>
  <si>
    <t>9. Előző évben (években) képzett vállalkozási tartalékok     maradványa (-)</t>
  </si>
  <si>
    <t>D.  Előző évben (években) képzett tartalékok maradványa                                                     (8+9) (-)</t>
  </si>
  <si>
    <t>E.  Vállalkozási tevékenység pénzforgalmi vállalkozási maradványa  (-)</t>
  </si>
  <si>
    <t>F.  Tárgyévi helyesbített pénzmaradvány   (A+B+C+D+E)</t>
  </si>
  <si>
    <t xml:space="preserve">10. Intézményi költségvetési befizetés többlettámogatás miatt </t>
  </si>
  <si>
    <t xml:space="preserve">11. Költségvetési befizetés többlettámogatás miatt </t>
  </si>
  <si>
    <t xml:space="preserve">12. Költségvetési kiutalás kiutalatlan intézményi támogatás miatt </t>
  </si>
  <si>
    <t xml:space="preserve">13. Költségvetési kiutalás kiutalatlan támogatás miatt 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</si>
  <si>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</si>
  <si>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</si>
  <si>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</si>
  <si>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</si>
  <si>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</si>
  <si>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</si>
  <si>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</si>
  <si>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</si>
  <si>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</si>
  <si>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</si>
  <si>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 pénzmaradvány</t>
  </si>
  <si>
    <t>18. Szabad pénzmaradvány</t>
  </si>
  <si>
    <t>12.sz.melléklet</t>
  </si>
  <si>
    <t>MŰKÖDÉSI ÉS FELADATALAPÚ TÁMOGATÁSOK JOGCÍMENKÉNT ÉS INTÉZMÉNYENKÉNT</t>
  </si>
  <si>
    <t>Intézmény</t>
  </si>
  <si>
    <t>normatíva</t>
  </si>
  <si>
    <t>(fő)</t>
  </si>
  <si>
    <t>(e Ft)</t>
  </si>
  <si>
    <t xml:space="preserve">          Zöldterület-gazd.kapcsolatos feladatok ellátásának támogatása</t>
  </si>
  <si>
    <t xml:space="preserve">    Pénzbeli szociális juttatás</t>
  </si>
  <si>
    <t xml:space="preserve">    Könyvtár közművelődés</t>
  </si>
  <si>
    <t xml:space="preserve">    Kedvezményes étkeztetés (Váci M. iskola)</t>
  </si>
  <si>
    <t xml:space="preserve">    Lakott külterületekkel kapcsolatos feladatok támogatása</t>
  </si>
  <si>
    <t>összesen:</t>
  </si>
  <si>
    <t>-egyes jövedelempótló támogatások</t>
  </si>
  <si>
    <t>Beszámítás diff.visszapótlás</t>
  </si>
  <si>
    <t>Gyermekétkeztetési feladatok kieg. támogatása</t>
  </si>
  <si>
    <t xml:space="preserve"> Bérpolitikai intézkedés alapján</t>
  </si>
  <si>
    <t>mindösszesen:</t>
  </si>
  <si>
    <t xml:space="preserve">          Önkormányzati hivatal működésének támogatása</t>
  </si>
  <si>
    <t>Váci Mihály Általános Iskola</t>
  </si>
  <si>
    <t>Normatíva igénylés alapjául szolgáló létszám</t>
  </si>
  <si>
    <t>-Általános iskolai oktatás</t>
  </si>
  <si>
    <t>-SNI-s tanulók kiegészítő tám.</t>
  </si>
  <si>
    <t>-Ált.iskola napközis foglalkozás</t>
  </si>
  <si>
    <t>-Nem magyar nyelvű oktatás</t>
  </si>
  <si>
    <t>-Pedagógus szakvizsga, továbbképzés tám.</t>
  </si>
  <si>
    <t>-Támogatás egyes ped.pótlékok kiegészítéséhez</t>
  </si>
  <si>
    <t>-Tanulók ingyenes tankönyvellátásának támogatás</t>
  </si>
  <si>
    <t>-Szakmai inf.fejlesztési feladatok támogatása</t>
  </si>
  <si>
    <t>-Kedvezményes étkeztetés</t>
  </si>
  <si>
    <t xml:space="preserve"> Települési önkorm.egyes közoktatási feladatainak támogatása</t>
  </si>
  <si>
    <t xml:space="preserve">           óvodaműködtetési támogatás</t>
  </si>
  <si>
    <t>-Nem magyar nyelvű oktatás, nevelés</t>
  </si>
  <si>
    <t>ÁLLAMI TÁMOGATÁS MINDÖSSZESEN:</t>
  </si>
  <si>
    <t>Ebből: - Működési célú szabad pénzmaradvány</t>
  </si>
  <si>
    <t xml:space="preserve"> - Felhalmozási célú szabad pénzmaradvány</t>
  </si>
  <si>
    <t>Ágfalvi Közös Önkormányzati Hivatal</t>
  </si>
  <si>
    <t>9. sz. melléklet</t>
  </si>
  <si>
    <t xml:space="preserve">     1. oldal</t>
  </si>
  <si>
    <t>Összevont költségvetési maradvány levezetése</t>
  </si>
  <si>
    <t>e Ft</t>
  </si>
  <si>
    <t>Bevételi módosított előirányzat:</t>
  </si>
  <si>
    <t>Költségvetési bevételek teljesítése:</t>
  </si>
  <si>
    <t>Költségvetési bevétel elmaradás</t>
  </si>
  <si>
    <t>Kiadási módosított előirányzat:</t>
  </si>
  <si>
    <t>Költségvetési kiadások teljesítése:</t>
  </si>
  <si>
    <t>Költségvetési kiadás megtakarítás:</t>
  </si>
  <si>
    <t>Kiadási előirányzat maradvány:</t>
  </si>
  <si>
    <t>Bevételi előirányzat elmaradás:</t>
  </si>
  <si>
    <t>Tárgyévi maradvány:</t>
  </si>
  <si>
    <t>Költségvetési visszafizetés miatt:</t>
  </si>
  <si>
    <t>Költségvetési maradvány:</t>
  </si>
  <si>
    <t>Költségvetési maradvány részletezése</t>
  </si>
  <si>
    <t xml:space="preserve">      adatok e Ft-ban</t>
  </si>
  <si>
    <r>
      <t>BEVÉTELEK</t>
    </r>
    <r>
      <rPr>
        <sz val="10"/>
        <rFont val="Times New Roman CE"/>
        <family val="1"/>
      </rPr>
      <t xml:space="preserve"> alakulását befolyásoló elemek</t>
    </r>
  </si>
  <si>
    <t>mód. ei.</t>
  </si>
  <si>
    <t xml:space="preserve">    -Működéshez kapcsolodó bevételek</t>
  </si>
  <si>
    <t xml:space="preserve">    - Óvodás gyermekek étkezési térítési díja</t>
  </si>
  <si>
    <t xml:space="preserve">    - Iskolás gyermekek étkezési térítési díja</t>
  </si>
  <si>
    <t xml:space="preserve">    - Szociális étkezők étkezési térítési díja</t>
  </si>
  <si>
    <t xml:space="preserve">    - Kötbér, kártérítés</t>
  </si>
  <si>
    <t xml:space="preserve">    - Továbbszámlázott szolg.</t>
  </si>
  <si>
    <t xml:space="preserve">    - Napközi konyha bérl.díj</t>
  </si>
  <si>
    <t xml:space="preserve">    - Szolgáltatások ellenértéke</t>
  </si>
  <si>
    <t xml:space="preserve">    - Áru és készletértékesítés</t>
  </si>
  <si>
    <t xml:space="preserve">    - Sírhelyek megváltása</t>
  </si>
  <si>
    <t xml:space="preserve">    - Tartalék területek bérbeadása</t>
  </si>
  <si>
    <t xml:space="preserve">    - Garázs bérleti díja</t>
  </si>
  <si>
    <t xml:space="preserve">    - Fagylaltozó bérleti díj</t>
  </si>
  <si>
    <t xml:space="preserve">    - Rajka és Vidéke Tak.szöv.</t>
  </si>
  <si>
    <t xml:space="preserve">    - Közterület használati díj (piaci, búcsúi árusítás)</t>
  </si>
  <si>
    <t xml:space="preserve">    - Egyéb bérleti díjak (Jobbmint ötthon vendéglő)</t>
  </si>
  <si>
    <t xml:space="preserve">    - Egyéb bérleti díjak </t>
  </si>
  <si>
    <t xml:space="preserve">    - Kiszámlázott ÁFA</t>
  </si>
  <si>
    <t xml:space="preserve">    - Kamatbevétel</t>
  </si>
  <si>
    <t xml:space="preserve">    - Realizált árfolyamnyereség</t>
  </si>
  <si>
    <t xml:space="preserve">    - Magánszemélyek kommunális adója</t>
  </si>
  <si>
    <t xml:space="preserve">    - Vállalkozók kommunális adója</t>
  </si>
  <si>
    <t xml:space="preserve">    - Vállalkozók iparűzési adója </t>
  </si>
  <si>
    <t xml:space="preserve">    - Gépjárműadó </t>
  </si>
  <si>
    <t xml:space="preserve">    - IFA </t>
  </si>
  <si>
    <t xml:space="preserve">    - Termőföld bérbeadás forrásadó</t>
  </si>
  <si>
    <t xml:space="preserve">    - Pótlék, bírság</t>
  </si>
  <si>
    <t xml:space="preserve">    - Egyéb sajátos bevételek</t>
  </si>
  <si>
    <t xml:space="preserve">    - Tárgyi eszköz értékesítés</t>
  </si>
  <si>
    <t xml:space="preserve">    - Önkormányzati lakótelek értékesítés</t>
  </si>
  <si>
    <t xml:space="preserve">    - Viziközmű és szennyvízelvezetés bérleti díj</t>
  </si>
  <si>
    <t xml:space="preserve">    - Vízmű osztalék</t>
  </si>
  <si>
    <t>11. sz. melléklet</t>
  </si>
  <si>
    <t>01 - Könyvviteli Mérleg</t>
  </si>
  <si>
    <t>Előző évi állományi érték</t>
  </si>
  <si>
    <t>Tárgyévi állományi érték</t>
  </si>
  <si>
    <t/>
  </si>
  <si>
    <t>ESZKÖZÖK</t>
  </si>
  <si>
    <t>1. Alapítás-átszervezés aktivált értéke (111-ből,112-ből)</t>
  </si>
  <si>
    <t>2. Kísérleti fejlesztés aktivált értéke (111-ből, 112-ből)</t>
  </si>
  <si>
    <t>3. Vagyoni értékű jogok (111-ből, 112-ből)</t>
  </si>
  <si>
    <t>4. Szellemi termékek (111-ből, 112-ből)</t>
  </si>
  <si>
    <t>5. Immateriális javakra adott előlegek (1181.,1182.)</t>
  </si>
  <si>
    <t>6. Immateriális javak értékhelyesbítése (119.)</t>
  </si>
  <si>
    <t>I. Immateriális javak összesen (01+...+06)</t>
  </si>
  <si>
    <t>1. Ingatlanok és a kapcsolódó vagyoni értékű jogok (121.,122-ből)</t>
  </si>
  <si>
    <t>2. Gépek, berendezések és felszerelések (1311.,1312-ből)</t>
  </si>
  <si>
    <t>10</t>
  </si>
  <si>
    <t>3. Járművek (1321.,1322-ből)</t>
  </si>
  <si>
    <t>11</t>
  </si>
  <si>
    <t>4. Tenyészállatok (141.,142-ből)</t>
  </si>
  <si>
    <t>12</t>
  </si>
  <si>
    <t>5. Beruházások,felújítások (122-ből,127.,1312-ből,1317.,1322-ből,1327.,142-ből,147.)</t>
  </si>
  <si>
    <t>13</t>
  </si>
  <si>
    <t>6. Beruházásra adott előlegek (128.,1318.,1328.,148.1598.,1599.)</t>
  </si>
  <si>
    <t>14</t>
  </si>
  <si>
    <t>7. Állami készletek, tartalékok (1591.,1592.)</t>
  </si>
  <si>
    <t>15</t>
  </si>
  <si>
    <t>8. Tárgyi eszközök értékhelyesbítése (129.,1319.,1329.,149.)</t>
  </si>
  <si>
    <t>16</t>
  </si>
  <si>
    <t>II. Tárgyi eszközök összesen (08+...+15)</t>
  </si>
  <si>
    <t>17</t>
  </si>
  <si>
    <t>1. Tartós részesedés (171., 1751.)</t>
  </si>
  <si>
    <t>18</t>
  </si>
  <si>
    <t>Ebből - tartós társulási részesedés (1711-ből, 1751-ből)</t>
  </si>
  <si>
    <t>19</t>
  </si>
  <si>
    <t>2. Tartós hitelviszonyt megtestesítő értékpapír (172-174.,1752.)</t>
  </si>
  <si>
    <t>20</t>
  </si>
  <si>
    <t>3. Tartósan adott kölcsön (191-194-ből,1981-ből)</t>
  </si>
  <si>
    <t>21</t>
  </si>
  <si>
    <t>4. Hosszú lejáratú betétek (178., 1988.)</t>
  </si>
  <si>
    <t>22</t>
  </si>
  <si>
    <t>Ebből:  4/a Hosszú lejáratú betétek bekerülési (könyv szerinti) értéke (178)</t>
  </si>
  <si>
    <t>23</t>
  </si>
  <si>
    <t>4/b Hosszú lejáratú betétek elszámolt értékvesztése (1988)</t>
  </si>
  <si>
    <t>24</t>
  </si>
  <si>
    <t>5. Egyéb hosszú lejáratú követelések (195-ből, 1982-ből)</t>
  </si>
  <si>
    <t>25</t>
  </si>
  <si>
    <t>6. Befektetett pénzügyi eszközök értékhelyesbítése (179.)</t>
  </si>
  <si>
    <t>26</t>
  </si>
  <si>
    <t>III. Befektetett pénzügyi eszközök összesen (17+19+20+21+24+25)</t>
  </si>
  <si>
    <t>27</t>
  </si>
  <si>
    <t>1. Üzemeltetésre, kezelésre átadott eszközök (161., 162.)</t>
  </si>
  <si>
    <t>28</t>
  </si>
  <si>
    <t>2. Koncesszióba adott eszközök (163., 164.)</t>
  </si>
  <si>
    <t>29</t>
  </si>
  <si>
    <t>3. Vagyonkezelésbe adott eszközök (167., 168.)</t>
  </si>
  <si>
    <t>30</t>
  </si>
  <si>
    <t>4. Vagyonkezelésbe vett eszközök (165., 166.)</t>
  </si>
  <si>
    <t>31</t>
  </si>
  <si>
    <t>5. Üzemeltetésre, kezelésre átadott, koncesszióba, vagyonkezelésbe adott, illetve vagyonkezelésbe vett eszközök értékhelyesbítése (169.)</t>
  </si>
  <si>
    <t>32</t>
  </si>
  <si>
    <t>IV. Üzemeltetésre, kezelésre átadott, koncesszióba, vagyonkezelésbe adott, illetve vagyonkezelésbe              vett eszközök  (27+…+31)</t>
  </si>
  <si>
    <t>33</t>
  </si>
  <si>
    <t>A) BEFEKTETETT ESZKÖZÖK ÖSSZESEN (07+16+26+32)</t>
  </si>
  <si>
    <t>34</t>
  </si>
  <si>
    <t>1. Anyagok (21., 241.)</t>
  </si>
  <si>
    <t>35</t>
  </si>
  <si>
    <t>2. Befejezetlen termelés és félkész termékek (253., 263.)</t>
  </si>
  <si>
    <t>36</t>
  </si>
  <si>
    <t>3. Növendék-, hízó és egyéb állatok (252., 262.)</t>
  </si>
  <si>
    <t>37</t>
  </si>
  <si>
    <t>4. Késztermékek (251., 261.)</t>
  </si>
  <si>
    <t>38</t>
  </si>
  <si>
    <t>5/a Áruk, betétdíja gönyölegek, közvetített szolgáltatások (22., 231., 232., 234., 242., 243., 244., 246.)</t>
  </si>
  <si>
    <t>39</t>
  </si>
  <si>
    <t>5/b. Követelés fejében átvett eszközök, készletek ( 233., 245.)</t>
  </si>
  <si>
    <t>40</t>
  </si>
  <si>
    <t>I. Készletek összesen (34+…+39)</t>
  </si>
  <si>
    <t>41</t>
  </si>
  <si>
    <t>1. Követelések áruszállításból és szolgáltatásból (vevők) (282., 283., 284., 2882., 2883., 2884.)</t>
  </si>
  <si>
    <t>42</t>
  </si>
  <si>
    <t>2. Adósok (281., 2881.)</t>
  </si>
  <si>
    <t>43</t>
  </si>
  <si>
    <t>3. Rövid lejáratú adott kölcsönök (27., 278, 19-ből)</t>
  </si>
  <si>
    <t>44</t>
  </si>
  <si>
    <t>Ebből: - tartósan adott kölcsönökből a mérlegfordulónapot követő egy éven belül esedékes részletek (191-194-ből, 1981-ből)</t>
  </si>
  <si>
    <t>45</t>
  </si>
  <si>
    <t>4. Egyéb követelések (285-287., 2885-2887., 19-ből)</t>
  </si>
  <si>
    <t>46</t>
  </si>
  <si>
    <t>Ebből: - támogatási program előlegek (2871.)</t>
  </si>
  <si>
    <t>47</t>
  </si>
  <si>
    <t>- előfinanszírozás miatti követelések (2876.)</t>
  </si>
  <si>
    <t>48</t>
  </si>
  <si>
    <t>- támogatási programok szabálytalan kifizetése miatti követelések (2872.)</t>
  </si>
  <si>
    <t>49</t>
  </si>
  <si>
    <t>- nemzetközi támogatási programok miatti követelések (2874.)</t>
  </si>
  <si>
    <t>50</t>
  </si>
  <si>
    <t>- garancia- és kezességvállalásból származó követelések (2873.)</t>
  </si>
  <si>
    <t>51</t>
  </si>
  <si>
    <t>- egyéb hosszú lejáratú követelésekből a mérlegfordulónapot követő egy éven belül esedékes részletek (195-ből, 1982-ből)</t>
  </si>
  <si>
    <t>52</t>
  </si>
  <si>
    <t>II. Követelések összesen (41+42+43+45)</t>
  </si>
  <si>
    <t>53</t>
  </si>
  <si>
    <t>1. Forgatási célú részesedés (295-ből, 298-ból)</t>
  </si>
  <si>
    <t>54</t>
  </si>
  <si>
    <t>1/a Forgatási célú részesedés bekerülési (könyv szerinti) értéke (295-ből)</t>
  </si>
  <si>
    <t>55</t>
  </si>
  <si>
    <t>1/b Forgatási célú részesedés elszámolt értékvesztése (298-ból)</t>
  </si>
  <si>
    <t>56</t>
  </si>
  <si>
    <t>2. Forgatási célú hitelviszonyt megtestesítő értékpapír (291-ből, 292-ből, 293-ból, 294-ből, 298-ból)</t>
  </si>
  <si>
    <t>57</t>
  </si>
  <si>
    <t>2/a Forgatási célú hitelviszonyt megtestesítő értékpapír bekerülési (könyv szerinti) értéke (291-ből, 292-ből, 293-ból, 294-ből)</t>
  </si>
  <si>
    <t>58</t>
  </si>
  <si>
    <t>2/b Forgatási célú hitelviszonyt megtestesítő értékpapír elszámolt értékvesztése (298-ból)</t>
  </si>
  <si>
    <t>59</t>
  </si>
  <si>
    <t>III. Értékpapírok összesen (53+56)</t>
  </si>
  <si>
    <t>60</t>
  </si>
  <si>
    <t>1. Pénztárak, csekkek, betétkönyvek (31.)</t>
  </si>
  <si>
    <t>61</t>
  </si>
  <si>
    <t>2. Költségvetési pénzforgalmi számlák (32.)</t>
  </si>
  <si>
    <t>62</t>
  </si>
  <si>
    <t>Ebből:  2/a Költségvetési pénzforgalmi számlák bekerülési (könyv szerinti) értéke (32-ből)</t>
  </si>
  <si>
    <t>63</t>
  </si>
  <si>
    <t>2/b Költségvetési pénzforgalmi számlák elszámolt értékvesztése (329.)</t>
  </si>
  <si>
    <t>64</t>
  </si>
  <si>
    <t>3. Elszámolási számlák (33-34.)</t>
  </si>
  <si>
    <t>65</t>
  </si>
  <si>
    <t>4. Idegen pénzeszközök számlái (35-36.)</t>
  </si>
  <si>
    <t>66</t>
  </si>
  <si>
    <t>Ebből:  4/a Idegen pénzeszközök bekerülési (könyv szerinti) értéke (35-ből, 36-ból)</t>
  </si>
  <si>
    <t>67</t>
  </si>
  <si>
    <t>4/b Idegen pénzeszközök elszámolt értékvesztése (3599, 369)</t>
  </si>
  <si>
    <t>68</t>
  </si>
  <si>
    <t>IV. Pénzeszközök összesen (60+61+64+65)</t>
  </si>
  <si>
    <t>69</t>
  </si>
  <si>
    <t>1. Költségvetési aktív függő elszámolások (391.)</t>
  </si>
  <si>
    <t>70</t>
  </si>
  <si>
    <t>2. Költségvetési aktív átfutó elszámolások (392., 395., 396., 398.)</t>
  </si>
  <si>
    <t>71</t>
  </si>
  <si>
    <t>3. Költségvetési aktív kiegyenlítő elszámolások (394.)</t>
  </si>
  <si>
    <t>72</t>
  </si>
  <si>
    <t>4. Költségvetésen kívüli aktív pénzügyi elszámolások (399.)</t>
  </si>
  <si>
    <t>73</t>
  </si>
  <si>
    <t>V. Egyéb aktív pénzügyi elszámolások összesen (69+...+72)</t>
  </si>
  <si>
    <t>74</t>
  </si>
  <si>
    <t>B) FORGÓESZKÖZÖK ÖSSZESEN (40+52+59+68+73)</t>
  </si>
  <si>
    <t>75</t>
  </si>
  <si>
    <t>ESZKÖZÖK ÖSSZESEN (33+74)</t>
  </si>
  <si>
    <t>FORRÁSOK</t>
  </si>
  <si>
    <t>76</t>
  </si>
  <si>
    <t>1. Kezelésbe vett eszközök tartós tőkéje (4111.)</t>
  </si>
  <si>
    <t>77</t>
  </si>
  <si>
    <t>2. Saját tulajdonban lévő eszközök tartós tőkéje (4112.)</t>
  </si>
  <si>
    <t>78</t>
  </si>
  <si>
    <t>I. Tartós tőke (76+77)</t>
  </si>
  <si>
    <t>79</t>
  </si>
  <si>
    <t>1. Kezelésbe vett eszközök tőkeváltozása (412.)</t>
  </si>
  <si>
    <t>80</t>
  </si>
  <si>
    <t>2. Saját tulajdonban lévő eszközök tőkeváltozása (413.)</t>
  </si>
  <si>
    <t>81</t>
  </si>
  <si>
    <t>II. Tőkeváltozások (79+80)</t>
  </si>
  <si>
    <t>82</t>
  </si>
  <si>
    <t>1. Kezelésbe vett eszközök értékelési tartaléka (4171.)</t>
  </si>
  <si>
    <t>83</t>
  </si>
  <si>
    <t>2. Saját tulajdonban lévő eszközök értékelési tartaléka (4172.)</t>
  </si>
  <si>
    <t>84</t>
  </si>
  <si>
    <t>III. Értékelési tartalék (82+83)</t>
  </si>
  <si>
    <t>85</t>
  </si>
  <si>
    <t>D) SAJÁT TŐKE ÖSSZESEN (78+81+84)</t>
  </si>
  <si>
    <t>86</t>
  </si>
  <si>
    <t>1. Költségvetési tartalék elszámolása (4211., 4214.) (87+88)</t>
  </si>
  <si>
    <t>87</t>
  </si>
  <si>
    <t>Ebből: - tárgyévi költségvetési tartalék elszámolása (4211.)</t>
  </si>
  <si>
    <t>88</t>
  </si>
  <si>
    <t>- előző év(ek) költségvetési tartalék elszámolása (4214.)</t>
  </si>
  <si>
    <t>89</t>
  </si>
  <si>
    <t>2. Költségvetési pénzmaradvány (4212.)</t>
  </si>
  <si>
    <t>90</t>
  </si>
  <si>
    <t>3. Költségvetési kiadási megtakarítás (425.)</t>
  </si>
  <si>
    <t>91</t>
  </si>
  <si>
    <t>4. Költségvetési bevételi lemaradás (426.)</t>
  </si>
  <si>
    <t>92</t>
  </si>
  <si>
    <t>5. Előirányzat-maradvány (424.)</t>
  </si>
  <si>
    <t>93</t>
  </si>
  <si>
    <t>I. Költségvetési tartalékok összesen (86+89+...+92)</t>
  </si>
  <si>
    <t>94</t>
  </si>
  <si>
    <t>1. Vállalkozási tartalék elszámolása (4221., 4224.) (95+96)</t>
  </si>
  <si>
    <t>95</t>
  </si>
  <si>
    <t>Ebből: - tárgyévi vállalkozási tartalék elszámolása (4221.)</t>
  </si>
  <si>
    <t>96</t>
  </si>
  <si>
    <t>- előző év(ek) vállalkozási tartalék elszámolása (4224.)</t>
  </si>
  <si>
    <t>97</t>
  </si>
  <si>
    <t>2. Vállalkozási maradvány (4222., 4223.)</t>
  </si>
  <si>
    <t>98</t>
  </si>
  <si>
    <t>3. Vállalkozási kiadási megtakarítás (427.)</t>
  </si>
  <si>
    <t>99</t>
  </si>
  <si>
    <t>4. Vállalkozási bevételi lemaradás (428.)</t>
  </si>
  <si>
    <t>100</t>
  </si>
  <si>
    <t>II. Vállalkozási tartalékok összesen (94+97+98+99)</t>
  </si>
  <si>
    <t>101</t>
  </si>
  <si>
    <t>E) TARTALÉKOK ÖSSZESEN (93+100)</t>
  </si>
  <si>
    <t>102</t>
  </si>
  <si>
    <t>1. Hosszú lejáratra kapott kölcsönök (43512., 43612.)</t>
  </si>
  <si>
    <t>103</t>
  </si>
  <si>
    <t>2. Tartozások fejlesztési célú kötvénykibocsátásból (43411-ből)</t>
  </si>
  <si>
    <t>104</t>
  </si>
  <si>
    <t>3. Tartozások működési célú kötvénykibocsátásból (43412-ből)</t>
  </si>
  <si>
    <t>105</t>
  </si>
  <si>
    <t>4. Beruházási és fejlesztési hitelek (431112., 432112., 43312.)</t>
  </si>
  <si>
    <t>106</t>
  </si>
  <si>
    <t>5. Működési célú hosszú lejáratú hitelek (431122., 432122.)</t>
  </si>
  <si>
    <t>107</t>
  </si>
  <si>
    <t>6. Egyéb hosszú lejáratú kötelezettségek (438-ból)</t>
  </si>
  <si>
    <t>108</t>
  </si>
  <si>
    <t>Ebből: - hosszú lejáratú szállítói tartozások (4386)</t>
  </si>
  <si>
    <t>109</t>
  </si>
  <si>
    <t>I. Hosszú lejáratú kötelezettségek összesen (102+…+107)</t>
  </si>
  <si>
    <t>110</t>
  </si>
  <si>
    <t>1. Rövid lejáratú kapott kölcsönök (43511., 43611., 4531., 4541.)</t>
  </si>
  <si>
    <t>111</t>
  </si>
  <si>
    <t>Ebből:  - hosszú lejáratra kapott kölcsönök következő évet terhelő törlesztő részletei (43511., 43611.)</t>
  </si>
  <si>
    <t>112</t>
  </si>
  <si>
    <t>2. Rövid lejáratú hitelek (4311-ből, 4321-ből, 4331-ből, 4341-ből,4511., 4521., 4551.,4561., 4571.)</t>
  </si>
  <si>
    <t>113</t>
  </si>
  <si>
    <t>Ebből: - likvid hitelek és rövid lejáratú működési célú kötvénykibocsátások (455-ből, 456-ból, 457-ből)</t>
  </si>
  <si>
    <t>114</t>
  </si>
  <si>
    <t>- felhalmozási célú kötvénykibocsátásból származó tartozások következő évet terhelő törlesztő                                                                                          részletei (43411-ből)</t>
  </si>
  <si>
    <t>115</t>
  </si>
  <si>
    <t>- működési célú kötvénykibocsátásból származó tartozások következő évet terhelő törlesztő részletei (43412-ből)</t>
  </si>
  <si>
    <t>116</t>
  </si>
  <si>
    <t>- beruházási, fejlesztési hitelek következő évet terhelő törlesztő részletei (431111., 432111., 43311.)</t>
  </si>
  <si>
    <t>117</t>
  </si>
  <si>
    <t>- működési célú hosszú lejáratú hitelek következő évet terhelő törlesztő részletei (431121., 432121.)</t>
  </si>
  <si>
    <t>118</t>
  </si>
  <si>
    <t>3. Kötelezettségek áruszállításból és szolgáltatásból (szállítók) (441-443.) (119+120)</t>
  </si>
  <si>
    <t>119</t>
  </si>
  <si>
    <t>Ebből: - tárgyévi költségvetést terhelő szállítói kötelezettségek</t>
  </si>
  <si>
    <t>120</t>
  </si>
  <si>
    <t>- tárgyévet követő évet terhelő szállítói kötelezettségek</t>
  </si>
  <si>
    <t>121</t>
  </si>
  <si>
    <t>4. Egyéb rövid lejáratú kötelezettségek (438-ból, 444., 445., 446., 447., 449.)</t>
  </si>
  <si>
    <t>122</t>
  </si>
  <si>
    <t>Ebből: - váltótartozások (444.)</t>
  </si>
  <si>
    <t>123</t>
  </si>
  <si>
    <t>- munkavállalókkal szembeni különféle kötelezettségek (445.)</t>
  </si>
  <si>
    <t>124</t>
  </si>
  <si>
    <t>- költségvetéssel szembeni kötelezettségek (446.)</t>
  </si>
  <si>
    <t>125</t>
  </si>
  <si>
    <t>- helyi adó túlfizetése miatti kötelezettségek (4472.)</t>
  </si>
  <si>
    <t>126</t>
  </si>
  <si>
    <t>- támogatási program előlege miatti kötelezettségek (4491.)</t>
  </si>
  <si>
    <t>127</t>
  </si>
  <si>
    <t>- előfinanszírozás miatti kötelezettségek (4495.)</t>
  </si>
  <si>
    <t>128</t>
  </si>
  <si>
    <t>- szabálytalan kifizetések miatti kötelezettségek (4492.)</t>
  </si>
  <si>
    <t>129</t>
  </si>
  <si>
    <t>- nemzetközi támogatási programok miatti kötelezettségek (4494.)</t>
  </si>
  <si>
    <t>130</t>
  </si>
  <si>
    <t>- garancia és kezességvállalásból származó kötelezettségek (4493.)</t>
  </si>
  <si>
    <t>131</t>
  </si>
  <si>
    <t>- egyéb hosszú lejáratú kötelezettségek következő évet terhelő törlesztő részletei (438-ból)</t>
  </si>
  <si>
    <t>132</t>
  </si>
  <si>
    <t>- tárgyévi költségvetést terhelő egyéb rövid lejáratú kötelezettségek (4499-ből)</t>
  </si>
  <si>
    <t>133</t>
  </si>
  <si>
    <t>- a tárgyévet követő évet terhelő egyéb rövid lejáratú kötelezettségek (4499-ből)</t>
  </si>
  <si>
    <t>134</t>
  </si>
  <si>
    <t>- egyéb különféle kötelezettségek (4499-ből)</t>
  </si>
  <si>
    <t>135</t>
  </si>
  <si>
    <t>II. Rövid lejáratú kötelezettségek összesen (110+112+118+121)</t>
  </si>
  <si>
    <t>136</t>
  </si>
  <si>
    <t>1. Költségvetési passzív függő elszámolások (481.)</t>
  </si>
  <si>
    <t>137</t>
  </si>
  <si>
    <t>2. Költségvetési passzív átfutó elszámolások (482.,485., 486.)</t>
  </si>
  <si>
    <t>138</t>
  </si>
  <si>
    <t>3. Költségvetési passzív kiegyenlítő elszámolások (483-484.)</t>
  </si>
  <si>
    <t>139</t>
  </si>
  <si>
    <t>4. Költségvetésen kívüli passzív pénzügyi elszámolások (488)</t>
  </si>
  <si>
    <t>140</t>
  </si>
  <si>
    <t>Ebből: - Költségvetésen kívüli letéti elszámolások (488-ból)</t>
  </si>
  <si>
    <t>141</t>
  </si>
  <si>
    <t>- Nemzetközi támogatási programok deviza elszámolása (488-ból)</t>
  </si>
  <si>
    <t>142</t>
  </si>
  <si>
    <t>III. Egyéb passzív pénzügyi elszámolások összesen (136+...+139)</t>
  </si>
  <si>
    <t>143</t>
  </si>
  <si>
    <t>F) KÖTELEZETTSÉGEK ÖSSZESEN (109+135+142)</t>
  </si>
  <si>
    <t>144</t>
  </si>
  <si>
    <t>FORRÁSOK ÖSSZESEN (85+101+143)</t>
  </si>
  <si>
    <t xml:space="preserve">    - Támogatás értékű bevétel TB alapoktól (védőnői, isk. eü.)</t>
  </si>
  <si>
    <t xml:space="preserve">    - Előző évi költségvetési kieg. Visszatérítése</t>
  </si>
  <si>
    <t xml:space="preserve">    - Támogatásértékű bevétel központi költségvetési szervtől</t>
  </si>
  <si>
    <t xml:space="preserve">    - Támogatásértékű bevétel fejezeti kezelésű előirányzattól EU-s programokra</t>
  </si>
  <si>
    <t xml:space="preserve">    - Támogatásértékű bevétel helyi önkormányzati szervtől</t>
  </si>
  <si>
    <t xml:space="preserve">    - Támogatásértékű bevétel fejezeti kezelésű előirányzattól</t>
  </si>
  <si>
    <t xml:space="preserve">    - Felhalmozási célú, támogatás értékű bevétel</t>
  </si>
  <si>
    <t xml:space="preserve">    - Véglegesen átvett pénzeszközök</t>
  </si>
  <si>
    <t xml:space="preserve">    - Átengedett központi adók</t>
  </si>
  <si>
    <t xml:space="preserve">    - Támogatások</t>
  </si>
  <si>
    <t xml:space="preserve">    - Hitelek</t>
  </si>
  <si>
    <t xml:space="preserve">    - Előző évi pénzmaradvány</t>
  </si>
  <si>
    <t>KÖLTSÉGVETÉSI BEVÉTELEK ÖSSZESEN:</t>
  </si>
  <si>
    <t>Kiegyenlítő, átfutó bevételek:</t>
  </si>
  <si>
    <t>BEVÉTELEK ÖSSZESEN:</t>
  </si>
  <si>
    <t xml:space="preserve">     adatok e Ft.ban</t>
  </si>
  <si>
    <r>
      <t>KIADÁSOK</t>
    </r>
    <r>
      <rPr>
        <sz val="10"/>
        <rFont val="Times New Roman CE"/>
        <family val="1"/>
      </rPr>
      <t xml:space="preserve">  alakulását befolyásoló elemek</t>
    </r>
  </si>
  <si>
    <t>SZEMÉLYI JUTTATÁSOK</t>
  </si>
  <si>
    <t xml:space="preserve">   ebből:</t>
  </si>
  <si>
    <t xml:space="preserve">    - Polgármesteri Hivatal (2 hó)</t>
  </si>
  <si>
    <t xml:space="preserve">    - Önkormányzat</t>
  </si>
  <si>
    <t xml:space="preserve">    - Közös Hivatal (10 hó)</t>
  </si>
  <si>
    <t xml:space="preserve">    - Napsugár Óvoda</t>
  </si>
  <si>
    <t xml:space="preserve">   - Család- és nővédelmi eü-i gondozás, ifjúság-eü-i gond.</t>
  </si>
  <si>
    <t xml:space="preserve">    - Anya, gyermek- és csecsemővédelem</t>
  </si>
  <si>
    <t>10. sz. melléklet</t>
  </si>
  <si>
    <t>Pénzmaradvány felhasználása</t>
  </si>
  <si>
    <t>2013. évi pénzmaradvány (kötelezettségekkel terhelt):</t>
  </si>
  <si>
    <t>Költségvetési befizetési köt.</t>
  </si>
  <si>
    <t>Költségvetési többletigény</t>
  </si>
  <si>
    <t>2013. évi módosított pénzmaradvány:</t>
  </si>
  <si>
    <r>
      <t xml:space="preserve">      </t>
    </r>
    <r>
      <rPr>
        <sz val="12"/>
        <rFont val="Times New Roman CE"/>
        <family val="1"/>
      </rPr>
      <t>Ebből kötelezettséggel terhelt:</t>
    </r>
  </si>
  <si>
    <t>2013. évi szabad pénzmaradvány:</t>
  </si>
  <si>
    <t xml:space="preserve">Ágfalva Község Önkormányzat 2010. december 31-i negatív pénzmaradványának oka </t>
  </si>
  <si>
    <t>a Somfalvi út (TRANSBORDER) pályázat folyamatban lévő, 2011. évre áthúzódó elszámolása.</t>
  </si>
  <si>
    <t xml:space="preserve">    Ebből:</t>
  </si>
  <si>
    <t xml:space="preserve"> - Ágfalva Közös Önkorm.Hiv. pénzmaradványa:</t>
  </si>
  <si>
    <t xml:space="preserve"> - Ágfalva Községi Önkormányzat pénzmaradványa:</t>
  </si>
  <si>
    <t xml:space="preserve"> - Napsugár Óvoda pénzmaradványa:</t>
  </si>
  <si>
    <t>Ágfalva Községi Önkormányzat 2013. évi pénzmaradványának</t>
  </si>
  <si>
    <t>2014. évben tervezett felhasználása</t>
  </si>
  <si>
    <t>- Viziközmű felújítás (szerződés alapján)</t>
  </si>
  <si>
    <t xml:space="preserve">- Ágfalva Községi Önkormányzat </t>
  </si>
  <si>
    <t>- Ágfalva Közös Önkorm.Hiv.</t>
  </si>
  <si>
    <t>- Napsugár Óvoda</t>
  </si>
  <si>
    <t xml:space="preserve">    - Város- és községgazdálkodás</t>
  </si>
  <si>
    <t xml:space="preserve">    - Zöldterület kezelés, köztemető fenntartás</t>
  </si>
  <si>
    <t>- Köztemető fenntarás- és működtetés</t>
  </si>
  <si>
    <t xml:space="preserve">    - Statisztikai tevékenység</t>
  </si>
  <si>
    <t xml:space="preserve">    - Választás</t>
  </si>
  <si>
    <t xml:space="preserve">    - Közműv. könyvtári tev.</t>
  </si>
  <si>
    <t>MUNKAADÓT TERHELŐ JÁRULÉKOK</t>
  </si>
  <si>
    <t xml:space="preserve">   - Polgármesteri Hivatal (2 hó)</t>
  </si>
  <si>
    <t xml:space="preserve">   - Napsugár Óvoda</t>
  </si>
  <si>
    <t xml:space="preserve">   - Város- és községgazdálkodás</t>
  </si>
  <si>
    <t xml:space="preserve">   - Zöldterület kezelés, köztemető fenntartás</t>
  </si>
  <si>
    <t xml:space="preserve">   - Statisztikai tevékenység</t>
  </si>
  <si>
    <t xml:space="preserve">   - Választások</t>
  </si>
  <si>
    <t xml:space="preserve">   - Családsegítés</t>
  </si>
  <si>
    <t xml:space="preserve">   - Közműv. könyvtári tev.</t>
  </si>
  <si>
    <t>DOLOGI KIADÁSOK</t>
  </si>
  <si>
    <t xml:space="preserve">    -Önkormányzat</t>
  </si>
  <si>
    <t xml:space="preserve">   - Óvodai intézményi étkeztetés</t>
  </si>
  <si>
    <t xml:space="preserve">   - Iskolai intézményi étkeztetés</t>
  </si>
  <si>
    <t xml:space="preserve">   - Gyógyító-megelőző ellátások</t>
  </si>
  <si>
    <t xml:space="preserve">   - Város-  és községgazdálkodás</t>
  </si>
  <si>
    <t xml:space="preserve">   - Közvilágítás, építményüzemeltetés</t>
  </si>
  <si>
    <t xml:space="preserve">   - Közutak üzemeltetése</t>
  </si>
  <si>
    <t xml:space="preserve">   - Szociális étkeztetés</t>
  </si>
  <si>
    <t xml:space="preserve">   - Német Nemzetiségi Önkormányzat</t>
  </si>
  <si>
    <t xml:space="preserve">   - Víztermelés, -kezelés,  -ellátás</t>
  </si>
  <si>
    <t xml:space="preserve">   - Szennyvíz elvezetés</t>
  </si>
  <si>
    <t xml:space="preserve">   - Finanszírozási műveletek</t>
  </si>
  <si>
    <t xml:space="preserve">   - Központi költségvetési befizetések</t>
  </si>
  <si>
    <t xml:space="preserve">   - Rendszeres szociális pénzbeli ellátás</t>
  </si>
  <si>
    <t>eltérés</t>
  </si>
  <si>
    <t xml:space="preserve"> (- elmaradás)</t>
  </si>
  <si>
    <t>(+ túlteljesítés)</t>
  </si>
  <si>
    <t xml:space="preserve">     2. oldal</t>
  </si>
  <si>
    <t>(- megtakar.)</t>
  </si>
  <si>
    <t>(+ túllépés)</t>
  </si>
  <si>
    <t xml:space="preserve">    3. oldal</t>
  </si>
  <si>
    <t>PÉNZESZKÖZ-ÁTADÁS, SZOCIÁLPOLITIKAI JUTTATÁSOK</t>
  </si>
  <si>
    <t xml:space="preserve">    - Civil szervezetek működési támogatása</t>
  </si>
  <si>
    <t xml:space="preserve">    - Máshová nem sorolható egyéb sporttámogatás</t>
  </si>
  <si>
    <t xml:space="preserve">    - Máshová nem sorolható egyéb szórakoztatási tev.</t>
  </si>
  <si>
    <t xml:space="preserve">    - Rendszeres pénzbeli ellátás</t>
  </si>
  <si>
    <t xml:space="preserve">    - Eseti pénzbeli ellátás</t>
  </si>
  <si>
    <t xml:space="preserve">    - Természetbeni ellátások</t>
  </si>
  <si>
    <t xml:space="preserve">    - Gyógyító-megelőző ellátások</t>
  </si>
  <si>
    <t xml:space="preserve">    - Közművelődési könyvtári tevékenység</t>
  </si>
  <si>
    <t>TARTALÉK</t>
  </si>
  <si>
    <t>FELÚJÍTÁS</t>
  </si>
  <si>
    <t xml:space="preserve">    - Szennyvízelvezetés és kezelés</t>
  </si>
  <si>
    <t xml:space="preserve">    -Víztermelés, -kezelés,  -ellátás</t>
  </si>
  <si>
    <t xml:space="preserve">    - Napsugár Óvoda </t>
  </si>
  <si>
    <t xml:space="preserve">    - Út, autópálya építése</t>
  </si>
  <si>
    <t xml:space="preserve">    - Város- és községgazdálkodás, helyi közutak</t>
  </si>
  <si>
    <t xml:space="preserve">    - Város- és községgazdálkodás </t>
  </si>
  <si>
    <t>FELHALMOZÁS</t>
  </si>
  <si>
    <t xml:space="preserve">   - Köztemető fenntartás</t>
  </si>
  <si>
    <t xml:space="preserve">    - Város- és községgazdálkodás beruházás</t>
  </si>
  <si>
    <t xml:space="preserve">    - Város- és községgazdálkodás felhalm.kiad.</t>
  </si>
  <si>
    <t>HITEL TÖRLESZTÉS</t>
  </si>
  <si>
    <t>KIADÁSOK ÖSSZESÍTÉSE</t>
  </si>
  <si>
    <t>PÉNZESZKÖZ-ÁTADÁS, SZOCPOL  JUTTATÁSOK</t>
  </si>
  <si>
    <t>FELÚJÍTÁS, FELHALMOZÁS</t>
  </si>
  <si>
    <t xml:space="preserve">TARTALÉK FELHASZNÁLÁS: </t>
  </si>
  <si>
    <t>KÖLTSÉGVETÉSI KIADÁSOK ÖSSZESEN:</t>
  </si>
  <si>
    <r>
      <t xml:space="preserve">                                         </t>
    </r>
    <r>
      <rPr>
        <b/>
        <sz val="10"/>
        <rFont val="Times New Roman CE"/>
        <family val="1"/>
      </rPr>
      <t>ÁGFALVA KÖZSÉGI ÖNKORMÁNYZAT</t>
    </r>
  </si>
  <si>
    <t>2. számú  melléklet</t>
  </si>
  <si>
    <t xml:space="preserve">                                                          Összesített Bevételek</t>
  </si>
  <si>
    <t xml:space="preserve"> </t>
  </si>
  <si>
    <t>1.oldal</t>
  </si>
  <si>
    <t>adatok e Ft-ban</t>
  </si>
  <si>
    <t>Sor-</t>
  </si>
  <si>
    <t>2011. évi</t>
  </si>
  <si>
    <t>szám</t>
  </si>
  <si>
    <t xml:space="preserve">              Megnevezés</t>
  </si>
  <si>
    <t>koncepció</t>
  </si>
  <si>
    <t>terv</t>
  </si>
  <si>
    <r>
      <t>I</t>
    </r>
    <r>
      <rPr>
        <b/>
        <u val="single"/>
        <sz val="9"/>
        <rFont val="Times New Roman CE"/>
        <family val="1"/>
      </rPr>
      <t>ntézményi működési bevételek</t>
    </r>
    <r>
      <rPr>
        <b/>
        <sz val="9"/>
        <rFont val="Times New Roman CE"/>
        <family val="0"/>
      </rPr>
      <t>:</t>
    </r>
  </si>
  <si>
    <t>1.</t>
  </si>
  <si>
    <t>Hatósági jogkörhöz köthető köthető működési bevételek</t>
  </si>
  <si>
    <t>2.</t>
  </si>
  <si>
    <t>Intézményi  működéshez kapcsolódó egyéb bevételek</t>
  </si>
  <si>
    <t>3.</t>
  </si>
  <si>
    <t>Intézmények egyéb sajátos bevételei</t>
  </si>
  <si>
    <t>4.</t>
  </si>
  <si>
    <t>Továbbszámlázott szolgáltatások</t>
  </si>
  <si>
    <t>5.</t>
  </si>
  <si>
    <t>Kiszámlázott termék, szolgált. ÁFA</t>
  </si>
  <si>
    <t>6.</t>
  </si>
  <si>
    <t>Kamatbevételek</t>
  </si>
  <si>
    <t>Önkormányzatok sajátos működési bevételek:</t>
  </si>
  <si>
    <t>7.</t>
  </si>
  <si>
    <t>Helyi adók</t>
  </si>
  <si>
    <t>8.</t>
  </si>
  <si>
    <t>Átengedett központi adók</t>
  </si>
  <si>
    <t xml:space="preserve">   ebből: SZJA</t>
  </si>
  <si>
    <t xml:space="preserve">             Gépjárműadó</t>
  </si>
  <si>
    <t>9.</t>
  </si>
  <si>
    <t>Pótlékok, bírságok és egyéb sajátos bevételek</t>
  </si>
  <si>
    <t>I. MŰKÖDÉSI BEVÉTELEK ÖSSZESEN (1+…+9):</t>
  </si>
  <si>
    <t>10.</t>
  </si>
  <si>
    <r>
      <t xml:space="preserve">   </t>
    </r>
    <r>
      <rPr>
        <sz val="9"/>
        <rFont val="Times New Roman CE"/>
        <family val="1"/>
      </rPr>
      <t>ebből: állandó népességszámhoz kötött</t>
    </r>
  </si>
  <si>
    <r>
      <t xml:space="preserve">              </t>
    </r>
    <r>
      <rPr>
        <sz val="9"/>
        <rFont val="Times New Roman CE"/>
        <family val="1"/>
      </rPr>
      <t>feladatmutatóhoz kötött</t>
    </r>
  </si>
  <si>
    <t>11.</t>
  </si>
  <si>
    <t>Központosított támogatás</t>
  </si>
  <si>
    <t>12.</t>
  </si>
  <si>
    <t>Normatív kötött felhasználású támogatások</t>
  </si>
  <si>
    <r>
      <t xml:space="preserve">   </t>
    </r>
    <r>
      <rPr>
        <sz val="9"/>
        <rFont val="Times New Roman CE"/>
        <family val="1"/>
      </rPr>
      <t>ebből: kiegészítő támogatás egyes közoktatási feladatokhoz</t>
    </r>
  </si>
  <si>
    <t xml:space="preserve">              egyes jövedelempótló támogatás és közcélú foglalkoztatás tám.</t>
  </si>
  <si>
    <t>13.</t>
  </si>
  <si>
    <t>Önkormányzatok egyéb költségvetési támogatása</t>
  </si>
  <si>
    <t>14.</t>
  </si>
  <si>
    <t>Tárgyi eszközök, immateriális javak értékesítése</t>
  </si>
  <si>
    <t>15.</t>
  </si>
  <si>
    <t>Önkormányzatok sajátos felhalmozási és tőkebevételei</t>
  </si>
  <si>
    <t xml:space="preserve">    ebből: lakótelek értékesítés</t>
  </si>
  <si>
    <t>16.</t>
  </si>
  <si>
    <t>Pénzügyi befektetések bevételei</t>
  </si>
  <si>
    <t>17.</t>
  </si>
  <si>
    <t>Üzemeltetésből származó bevételek</t>
  </si>
  <si>
    <t>18.</t>
  </si>
  <si>
    <t>Előző évi költségvetési kiegészítések, visszatérítések</t>
  </si>
  <si>
    <t>19.</t>
  </si>
  <si>
    <t>Működési célú, támogatás értékű bevétel (államháztartáson belülről)</t>
  </si>
  <si>
    <t xml:space="preserve">    ebből: TB alapoktól</t>
  </si>
  <si>
    <t>20.</t>
  </si>
  <si>
    <t>Felhalmozási célú, támogatás értékű bevével (államháztartáson belülről)</t>
  </si>
  <si>
    <t>21.</t>
  </si>
  <si>
    <t>Működési célú pénzeszközátvétel államháztartáson kívülről</t>
  </si>
  <si>
    <t>22.</t>
  </si>
  <si>
    <t>Felhalmozási célú pénzeszközátvétel államháztartáson kívülről</t>
  </si>
  <si>
    <t>23.</t>
  </si>
  <si>
    <t>Működési célú hitelek</t>
  </si>
  <si>
    <t>24.</t>
  </si>
  <si>
    <t>Likvid hitelek</t>
  </si>
  <si>
    <t>25.</t>
  </si>
  <si>
    <t>Fejlesztési célú hitelek</t>
  </si>
  <si>
    <t>26.</t>
  </si>
  <si>
    <t>Előző évi pénzmaradvány</t>
  </si>
  <si>
    <r>
      <t xml:space="preserve">   </t>
    </r>
    <r>
      <rPr>
        <b/>
        <sz val="9"/>
        <rFont val="Times New Roman CE"/>
        <family val="1"/>
      </rPr>
      <t>- Működéci célú:</t>
    </r>
  </si>
  <si>
    <r>
      <t xml:space="preserve">     </t>
    </r>
    <r>
      <rPr>
        <sz val="10"/>
        <rFont val="Times New Roman CE"/>
        <family val="1"/>
      </rPr>
      <t>Ebből: - Községi Önkormányzat</t>
    </r>
  </si>
  <si>
    <t xml:space="preserve">   - Felhalmozási célú:</t>
  </si>
  <si>
    <r>
      <t xml:space="preserve">     </t>
    </r>
    <r>
      <rPr>
        <sz val="10"/>
        <rFont val="Times New Roman CE"/>
        <family val="0"/>
      </rPr>
      <t>Ebből: - Kötelezettséggel terhelt (Óvoda bővítés)</t>
    </r>
  </si>
  <si>
    <t>VII. PÉNZFORGALOM NÉLKÜLI BEVÉTELEK:</t>
  </si>
  <si>
    <t>BEVÉTELEK (I+…+VII):</t>
  </si>
  <si>
    <r>
      <t xml:space="preserve">       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</si>
  <si>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       Részletes Bevételek</t>
  </si>
  <si>
    <t>2.oldal</t>
  </si>
  <si>
    <t xml:space="preserve">         adatok e Ft-ban</t>
  </si>
  <si>
    <t>2011.évi</t>
  </si>
  <si>
    <t>Cím</t>
  </si>
  <si>
    <t>Intézményi működési bevételek (1+…+6):</t>
  </si>
  <si>
    <t>Hatósági jogkörhöz köthető működési bevételek</t>
  </si>
  <si>
    <t>Intézményi működéshez kapcsolódó egyéb bevételek</t>
  </si>
  <si>
    <t xml:space="preserve">1.  Bérleti és lízing díjbevétel                                                   </t>
  </si>
  <si>
    <t xml:space="preserve">    Fagylaltozó bérleti díja (Motovánné)                                                     </t>
  </si>
  <si>
    <t xml:space="preserve">    Garázsbérlet (Bánóczi Gy)                                                                         </t>
  </si>
  <si>
    <t xml:space="preserve">    Sírhely megváltás</t>
  </si>
  <si>
    <t xml:space="preserve">    Tartalékterületek bérbeadása (szántók, gyepek)             </t>
  </si>
  <si>
    <t xml:space="preserve">    Közterület használati díj (búcsúi  árusítás)</t>
  </si>
  <si>
    <r>
      <t xml:space="preserve">2.  Intézményi ellátási díj bevétel </t>
    </r>
    <r>
      <rPr>
        <sz val="9"/>
        <rFont val="Times New Roman CE"/>
        <family val="0"/>
      </rPr>
      <t>(igénybevevők átlag létszáma és átlagdíj alapján)</t>
    </r>
  </si>
  <si>
    <t xml:space="preserve">    Óvodás gyermekek étkezési díja </t>
  </si>
  <si>
    <t xml:space="preserve">    Iskolás gyermekek étkezési díja </t>
  </si>
  <si>
    <t xml:space="preserve">    Szociális étkezők térítési díja </t>
  </si>
  <si>
    <t>Továbbszámlázott szolgáltatások bevételei</t>
  </si>
  <si>
    <t xml:space="preserve">    Mobiltelefon továbbszámlázás</t>
  </si>
  <si>
    <t>Általános forgalmi adó bevétel</t>
  </si>
  <si>
    <t xml:space="preserve">    Települési önkormányzat</t>
  </si>
  <si>
    <t xml:space="preserve">    Német Nemzetiségi Önkormányzat</t>
  </si>
  <si>
    <r>
      <t xml:space="preserve">                                             </t>
    </r>
    <r>
      <rPr>
        <b/>
        <sz val="10"/>
        <rFont val="Times New Roman CE"/>
        <family val="1"/>
      </rPr>
      <t>ÁGFALVA KÖZSÉGI ÖNKORMÁNYZAT</t>
    </r>
  </si>
  <si>
    <t>3.oldal</t>
  </si>
  <si>
    <r>
      <t xml:space="preserve">       </t>
    </r>
    <r>
      <rPr>
        <sz val="8"/>
        <rFont val="Times New Roman CE"/>
        <family val="1"/>
      </rPr>
      <t>adatok e Ft-ban</t>
    </r>
  </si>
  <si>
    <t>Megnevezés</t>
  </si>
  <si>
    <t>Önkormányzat sajátos működési bevételei (7+…+9):</t>
  </si>
  <si>
    <t xml:space="preserve">    Iparűzési adó </t>
  </si>
  <si>
    <t xml:space="preserve">    Magánszemélyek kommunális adója</t>
  </si>
  <si>
    <t xml:space="preserve">    SZJA átengedett része (8 %)</t>
  </si>
  <si>
    <t xml:space="preserve">    SZJA kiegészítés (jövedelem differenciálás)</t>
  </si>
  <si>
    <t xml:space="preserve">   </t>
  </si>
  <si>
    <t xml:space="preserve">                                                              Részletes Bevételek</t>
  </si>
  <si>
    <t>4.oldal</t>
  </si>
  <si>
    <t>Normatív támogatások</t>
  </si>
  <si>
    <t>3. Pénzbeli szociális juttatások</t>
  </si>
  <si>
    <t>1. Kiegészítő támogatás egyes közoktatási feladatok ellátásához</t>
  </si>
  <si>
    <t>2. Egyes jövedelempótló támogatások kieg. és közcélú foglalkozt. tám.</t>
  </si>
  <si>
    <t xml:space="preserve">   Rendsz. gyermekvéd.tám. (év közben a folyósítás alapján változik)</t>
  </si>
  <si>
    <t xml:space="preserve">   Időskorúak járadéka                                 - " - </t>
  </si>
  <si>
    <t xml:space="preserve">   Ápolási díj (súlyosan fogyatékos)              - '' -</t>
  </si>
  <si>
    <r>
      <t xml:space="preserve">  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</si>
  <si>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  Részletes Bevételek</t>
  </si>
  <si>
    <t>5.oldal</t>
  </si>
  <si>
    <t>Felhalmozási és tőke jellegű bevételek:</t>
  </si>
  <si>
    <t xml:space="preserve">1. Önkormányzati lakótelek értékesítés </t>
  </si>
  <si>
    <r>
      <t xml:space="preserve">        </t>
    </r>
    <r>
      <rPr>
        <sz val="9"/>
        <rFont val="Times New Roman CE"/>
        <family val="1"/>
      </rPr>
      <t>Építési telkek</t>
    </r>
  </si>
  <si>
    <t xml:space="preserve">        Vízellátás és vízminőség védelem</t>
  </si>
  <si>
    <t xml:space="preserve">        Szennyvízelvezetés, és -kezelés</t>
  </si>
  <si>
    <t>Véglegesen átvett pénzeszközök:</t>
  </si>
  <si>
    <t>Működési célú, támogatás értékű bevételek (államháztartáson belülről)</t>
  </si>
  <si>
    <t>1. Központi költségvetési szervtől</t>
  </si>
  <si>
    <t xml:space="preserve">    Mozgáskorlátozottak közlek. tám. (év közben a folyósítás alapján változik)</t>
  </si>
  <si>
    <t xml:space="preserve">    Bevonulási segély                                      - " - </t>
  </si>
  <si>
    <t xml:space="preserve">    Választások, népszavazás lebonyolítása</t>
  </si>
  <si>
    <t xml:space="preserve">    Futófesztivál (Gyermek, Ifj. és Sportminisztériumtól)</t>
  </si>
  <si>
    <t xml:space="preserve">    Iskola pályázat - Oktatási Alapból (tanulmányi verseny)</t>
  </si>
  <si>
    <t xml:space="preserve">    Iskola pályázat - Egészségmegőrző Alapból</t>
  </si>
  <si>
    <t xml:space="preserve">    Iskola pályázat (Erdei Iskola - 2003. évről áthúzódó)</t>
  </si>
  <si>
    <t xml:space="preserve">    Iskola pályázat (Könyvtár állomány gyarapítására)</t>
  </si>
  <si>
    <t xml:space="preserve">    Közlekedési támogatás</t>
  </si>
  <si>
    <t xml:space="preserve">    Német Nemzetiségi Önkorm. általános tám.</t>
  </si>
  <si>
    <t>3. Társadalombiztosítási Alapoktól</t>
  </si>
  <si>
    <t xml:space="preserve">    Védőnői szolgálatra</t>
  </si>
  <si>
    <t xml:space="preserve">    Iskolaegészségügyi ellátásra (anya-, gyermek- és csecsemővédelem)</t>
  </si>
  <si>
    <t>4. Helyi önkormányzati szervtől</t>
  </si>
  <si>
    <t xml:space="preserve">     Pályázatok</t>
  </si>
  <si>
    <t xml:space="preserve">     Német feladatalapú tám.</t>
  </si>
  <si>
    <t>5. Többcélú kistérségi társulástól</t>
  </si>
  <si>
    <t xml:space="preserve">    Logopédiai tevékenységre</t>
  </si>
  <si>
    <t>Felhalmozási célú, támogatás értékű bevétel (államháztartáson belülről)</t>
  </si>
  <si>
    <t xml:space="preserve">    Ágfalva-Sopron közötti kerékpárút (Ny-Dunántúli Operatív Program)</t>
  </si>
  <si>
    <t xml:space="preserve">    Transborder pályázat</t>
  </si>
  <si>
    <r>
      <t xml:space="preserve">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</si>
  <si>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Részletes Bevételek</t>
  </si>
  <si>
    <t>6.oldal</t>
  </si>
  <si>
    <r>
      <t xml:space="preserve">      </t>
    </r>
    <r>
      <rPr>
        <sz val="8"/>
        <rFont val="Times New Roman CE"/>
        <family val="1"/>
      </rPr>
      <t>adatok e Ft-ban</t>
    </r>
  </si>
  <si>
    <t xml:space="preserve">      Vállalkozásoktól</t>
  </si>
  <si>
    <t>Rövid lej. likvid hitelek</t>
  </si>
  <si>
    <r>
      <t xml:space="preserve">      </t>
    </r>
    <r>
      <rPr>
        <sz val="9"/>
        <rFont val="Times New Roman CE"/>
        <family val="0"/>
      </rPr>
      <t>Rajka folyószámla-hitel</t>
    </r>
  </si>
  <si>
    <r>
      <t xml:space="preserve">      </t>
    </r>
    <r>
      <rPr>
        <sz val="9"/>
        <rFont val="Times New Roman CE"/>
        <family val="0"/>
      </rPr>
      <t>Rajka beruházási hitel (Transborder pályázat)</t>
    </r>
  </si>
  <si>
    <t>VI. HITELEK ÖSSZESEN:</t>
  </si>
  <si>
    <t>Pénzforgalom nélküli bevételek:</t>
  </si>
  <si>
    <t xml:space="preserve">  - Működési célú:</t>
  </si>
  <si>
    <t xml:space="preserve">    Ebből: - Községi Önkormányzat</t>
  </si>
  <si>
    <t xml:space="preserve">  - Felhalmozási célú:</t>
  </si>
  <si>
    <t xml:space="preserve">    Ebből: - Kötelezettséggel terhelt (Óvoda bővítés)</t>
  </si>
  <si>
    <t xml:space="preserve">   Pedagógus szakvizsga, továbbképzés, szakmai szolgáltatások ig.bevételének támogatása</t>
  </si>
  <si>
    <t xml:space="preserve">   Támogatás egyes pedagóguspótlélok kiegészítéséhez</t>
  </si>
  <si>
    <t xml:space="preserve">   Rendelkezésre állási támogatás</t>
  </si>
  <si>
    <r>
      <t xml:space="preserve">          </t>
    </r>
    <r>
      <rPr>
        <sz val="9"/>
        <rFont val="Times New Roman CE"/>
        <family val="0"/>
      </rPr>
      <t>ebből  KEOP-5.3.0/A/09-2009-0163 pályázat önrész</t>
    </r>
  </si>
  <si>
    <t xml:space="preserve">    Ebből: - Viziközmű</t>
  </si>
  <si>
    <t xml:space="preserve">   Bérpolitikai intézkedés alapján</t>
  </si>
  <si>
    <r>
      <t xml:space="preserve">        </t>
    </r>
    <r>
      <rPr>
        <sz val="10"/>
        <rFont val="Times New Roman CE"/>
        <family val="0"/>
      </rPr>
      <t xml:space="preserve">Ebből:   </t>
    </r>
    <r>
      <rPr>
        <b/>
        <sz val="10"/>
        <rFont val="Times New Roman CE"/>
        <family val="0"/>
      </rPr>
      <t xml:space="preserve">      - </t>
    </r>
    <r>
      <rPr>
        <sz val="10"/>
        <rFont val="Times New Roman CE"/>
        <family val="0"/>
      </rPr>
      <t>Viziközmű</t>
    </r>
  </si>
  <si>
    <t>INTÉZM. MŰKÖDÉSI BEVÉTELEK ÖSSZ. (1+...+6):</t>
  </si>
  <si>
    <t>2. Fejezeti kezelésű előirányzattól EU- s programokra</t>
  </si>
  <si>
    <t xml:space="preserve">    TIOP-1.1.1 pályázat</t>
  </si>
  <si>
    <t xml:space="preserve">   Bérpótló juttatás</t>
  </si>
  <si>
    <t xml:space="preserve">      Leader pályázatra felvett hitel</t>
  </si>
  <si>
    <t xml:space="preserve">    Igazgatási szolgáltatás díjbevétel (hatósági igazolás)</t>
  </si>
  <si>
    <t xml:space="preserve">   Áru és készletértékesítés (mobiltelefon, hangszer)</t>
  </si>
  <si>
    <t>4. Művészeti oktatás után fizetendő tandíj</t>
  </si>
  <si>
    <t xml:space="preserve"> 3.  Kötbér, egyéb kártérítés</t>
  </si>
  <si>
    <t xml:space="preserve">    Népszámlálás előleg</t>
  </si>
  <si>
    <t>6. Országos kisebbségi önkormányzattól</t>
  </si>
  <si>
    <t xml:space="preserve">    Iskola pályázat</t>
  </si>
  <si>
    <t xml:space="preserve">      Háztartásoktól</t>
  </si>
  <si>
    <t>I-III.n.évi telj.</t>
  </si>
  <si>
    <t xml:space="preserve">   Kiegészítő támogatás nemzetiségi fel.</t>
  </si>
  <si>
    <t xml:space="preserve">    Német Nemzetiségi Önkorm. feladatalapú tám.</t>
  </si>
  <si>
    <t xml:space="preserve">    Pénzbeli támogatás (rendszeres gyermekvédelmi tám.jogosultak)</t>
  </si>
  <si>
    <t xml:space="preserve">      Német Nemzetiségi Önkorm. Ökotábor támogatása</t>
  </si>
  <si>
    <r>
      <t xml:space="preserve">    </t>
    </r>
    <r>
      <rPr>
        <sz val="9"/>
        <rFont val="Times New Roman CE"/>
        <family val="0"/>
      </rPr>
      <t>ISPA támogatás</t>
    </r>
  </si>
  <si>
    <t>1. Beruházási célú tám.ért.bevétel Központi ktgvetési szervtől</t>
  </si>
  <si>
    <t>2. Beruházási célú tám.ért.bevétel fejezeti kez.ei-től hazai programokra</t>
  </si>
  <si>
    <t xml:space="preserve">3. Beruházási célú tám.ért.bevétel fejezeti kez.ei-tól EU-s programokra </t>
  </si>
  <si>
    <t>4. Beruházási célú tám.ért.bevétel önk.ktgvetési szervtől</t>
  </si>
  <si>
    <t xml:space="preserve">   Tanulók ingyenes tankönyvellátásának támogatása</t>
  </si>
  <si>
    <t xml:space="preserve">   Szakmai informatikai fejlesztési feladatok támogatása</t>
  </si>
  <si>
    <t xml:space="preserve">   Kedvezményes óvodai, iskolai étkeztetés</t>
  </si>
  <si>
    <t xml:space="preserve">        Óvodában</t>
  </si>
  <si>
    <t xml:space="preserve">        Iskolában</t>
  </si>
  <si>
    <t xml:space="preserve">    Fogadó bérleti díj</t>
  </si>
  <si>
    <t xml:space="preserve">    Termőföld bérbeadásából származó jövedelemadó</t>
  </si>
  <si>
    <t xml:space="preserve">    Gépjárműadó 40 %-a</t>
  </si>
  <si>
    <t xml:space="preserve">     Háztartásoktól </t>
  </si>
  <si>
    <t xml:space="preserve">    Idegenforgalmi adó</t>
  </si>
  <si>
    <r>
      <t xml:space="preserve"> </t>
    </r>
    <r>
      <rPr>
        <sz val="9"/>
        <rFont val="Times New Roman CE"/>
        <family val="0"/>
      </rPr>
      <t>ebből: bérl:628 e, ovi étk:945e, isk.étk: 675 e, szoc: 16 e, tovszla:68e, vízmű: 5036,esk:24e</t>
    </r>
  </si>
  <si>
    <t xml:space="preserve">   Aktív korúak ellátása            - " - </t>
  </si>
  <si>
    <t>1. Települési önkormányzatok működésének támogatása</t>
  </si>
  <si>
    <t xml:space="preserve">    Önkormányzati hivatal működésének támogatása</t>
  </si>
  <si>
    <t xml:space="preserve">    Zöldterület-gazd.kapcsolatos feladatok ellátásának támogatása</t>
  </si>
  <si>
    <t xml:space="preserve">    Közvilágítás fenntartásának támogatása</t>
  </si>
  <si>
    <t xml:space="preserve">    Köztemető fenntartásával kapcsolatos feladatok támogatása</t>
  </si>
  <si>
    <t xml:space="preserve">    Közutak fenntartásának támogatása</t>
  </si>
  <si>
    <t xml:space="preserve">    - csökkenteni a HIPA alap 0,5 %</t>
  </si>
  <si>
    <t>2. Települési önkorm.egyes közoktatási feladatainak támogatása</t>
  </si>
  <si>
    <t xml:space="preserve">    óvodapedagógusok bértámogatása</t>
  </si>
  <si>
    <t xml:space="preserve">    óvodapedagógusok nevelő munkáját közvetlenül segítők bértámogatása</t>
  </si>
  <si>
    <t xml:space="preserve">    óvodaműködtetési támogatás</t>
  </si>
  <si>
    <t xml:space="preserve">    Egyéb kötelező önkormányzati feladatok támogatása</t>
  </si>
  <si>
    <t>4. Könyvtári, közművelődési feladatok támogatása</t>
  </si>
  <si>
    <t xml:space="preserve">Normatív állami támogatás </t>
  </si>
  <si>
    <t>2013. évi</t>
  </si>
  <si>
    <t>2013.évi</t>
  </si>
  <si>
    <t xml:space="preserve">                                                           2013. évi költségvetés</t>
  </si>
  <si>
    <t xml:space="preserve">                                                               2013. évi költségvetés</t>
  </si>
  <si>
    <t xml:space="preserve">                                                        2013. évi költségvetés</t>
  </si>
  <si>
    <t xml:space="preserve">                                                          2013. évi költségvetés</t>
  </si>
  <si>
    <t xml:space="preserve">                                                            2013. évi költségvetés</t>
  </si>
  <si>
    <t xml:space="preserve">   Szolgáltatások (esküvői szolg.,kifüggesztés)</t>
  </si>
  <si>
    <t xml:space="preserve">     Harkától működési célú, tám.értékű bevétel</t>
  </si>
  <si>
    <t>711-zel lett csökkentve</t>
  </si>
  <si>
    <t xml:space="preserve">   Lakott külterületek támogatása</t>
  </si>
  <si>
    <t>ennyi</t>
  </si>
  <si>
    <t>kellene</t>
  </si>
  <si>
    <t>Közhatalmi bevételek</t>
  </si>
  <si>
    <t>27.</t>
  </si>
  <si>
    <t>Szerkezetátalakítási tartalék</t>
  </si>
  <si>
    <t xml:space="preserve">    Beszámítás diff.visszapótlás</t>
  </si>
  <si>
    <t xml:space="preserve">    Gyermekétkeztetési feladatok kieg. támogatása</t>
  </si>
  <si>
    <t>1355e-rel csökkentve lett</t>
  </si>
  <si>
    <t>II. TÁMOGATÁSOK (10+…+14):</t>
  </si>
  <si>
    <t>III. FELHALMOZÁSI ÉS TŐKE JELLEGŰ BEVÉTELEK (15…+…18):</t>
  </si>
  <si>
    <t>IV. TÁMOGATÁSÉRTÉKŰ BEVÉTELEK (19+…+21):</t>
  </si>
  <si>
    <t>V. VÉGLEGESEN ÁTVETT PÉNZESZKÖZÖK (22+23):</t>
  </si>
  <si>
    <t>VI. HITELEK ÖSSZESEN (24+…+26):</t>
  </si>
  <si>
    <t>II. TÁMOGATÁSOK ÖSSZESEN (10+..+14):</t>
  </si>
  <si>
    <t>III. FELHALM. ÉS TŐKE JELLEGŰ BEV.(15…+…18):</t>
  </si>
  <si>
    <t>BEVÉTELEK MINDÖSSZESEN (1+...+27):</t>
  </si>
  <si>
    <t>kellene KGR</t>
  </si>
  <si>
    <t xml:space="preserve">    Lakás bérbeadás</t>
  </si>
  <si>
    <t xml:space="preserve">               - Polgármesteri Hivatal</t>
  </si>
  <si>
    <r>
      <t xml:space="preserve">                 - </t>
    </r>
    <r>
      <rPr>
        <sz val="10"/>
        <rFont val="Times New Roman CE"/>
        <family val="1"/>
      </rPr>
      <t>Polgármesteri Hivatal</t>
    </r>
  </si>
  <si>
    <t>II.mód.</t>
  </si>
  <si>
    <t xml:space="preserve">    MULTILING pályázat (óvoda)</t>
  </si>
  <si>
    <t xml:space="preserve">    TAEG továbbszámlázás</t>
  </si>
  <si>
    <t xml:space="preserve">Pénzügyi befektetések bevételei </t>
  </si>
  <si>
    <t xml:space="preserve">      Osztalék</t>
  </si>
  <si>
    <t xml:space="preserve">      Tartós részesedés ért.</t>
  </si>
  <si>
    <t xml:space="preserve">      Külföld</t>
  </si>
  <si>
    <t xml:space="preserve">   Leader pályázat (Kecskahegyi kilátó)</t>
  </si>
  <si>
    <t xml:space="preserve">    Konyha bérlet</t>
  </si>
  <si>
    <t xml:space="preserve">     Vállalkozásoktól</t>
  </si>
  <si>
    <t xml:space="preserve">                 - Óvoda</t>
  </si>
  <si>
    <t xml:space="preserve">               - Óvoda</t>
  </si>
  <si>
    <t>teljesítés</t>
  </si>
  <si>
    <t xml:space="preserve">     Önkormányzatoknak átengedett egyéb közhatalmi bevételek </t>
  </si>
  <si>
    <t xml:space="preserve">    Adópótlékok, adóbírság</t>
  </si>
  <si>
    <t xml:space="preserve">    Bírságbevétel</t>
  </si>
  <si>
    <t xml:space="preserve">    Egyéb közhatalmi bevételek</t>
  </si>
  <si>
    <t xml:space="preserve">    Igazgatási szolgáltatási díj</t>
  </si>
  <si>
    <t xml:space="preserve">    Jobb mint otthon vendéglő </t>
  </si>
  <si>
    <t xml:space="preserve">    Egyéb saját bevétel </t>
  </si>
  <si>
    <t xml:space="preserve">    ÁH-n belül továbbszáml.szolg</t>
  </si>
  <si>
    <t xml:space="preserve">    Fejezet kezelő támogatás Óvoda</t>
  </si>
  <si>
    <t>ÖSSZESEN:</t>
  </si>
  <si>
    <t>Terv</t>
  </si>
  <si>
    <t>Napsugár Óvoda</t>
  </si>
  <si>
    <t>Ágfalvi Közös Önkormányzati 
Hivatal</t>
  </si>
  <si>
    <t>Polgármesteri Hivatal</t>
  </si>
  <si>
    <t>Ágfalva Községi Önkormányzat</t>
  </si>
  <si>
    <t>felhalmozási célú átvétel</t>
  </si>
  <si>
    <t>működési célú átvétel</t>
  </si>
  <si>
    <t>felhalmozási bevételek</t>
  </si>
  <si>
    <t>működési bevételek</t>
  </si>
  <si>
    <t>Összesen</t>
  </si>
  <si>
    <t>Előző évi pénzmar.</t>
  </si>
  <si>
    <t>Hitelek</t>
  </si>
  <si>
    <t>Intézmények támogatása</t>
  </si>
  <si>
    <t>Véglegesen átvett pe.</t>
  </si>
  <si>
    <t>Támogatásértékű</t>
  </si>
  <si>
    <t>Felhalmozási bevételek</t>
  </si>
  <si>
    <t>Támogatások</t>
  </si>
  <si>
    <t>Önk.sajátos műk. bevét.</t>
  </si>
  <si>
    <t>Intézményi működési bevétel</t>
  </si>
  <si>
    <t>Közhatalmi bevétel</t>
  </si>
  <si>
    <t>(e Ft-ban)</t>
  </si>
  <si>
    <t>2013. év</t>
  </si>
  <si>
    <t>BEVÉTELEI ÖNÁLLÓAN MŰKÖDŐ ÉS GAZDÁLKODÓ, ÉS ÖNÁLLÓAN MŰKÖDŐ KÖLTSÉGVETÉSI SZERVENKÉNTI BONTÁSBAN</t>
  </si>
  <si>
    <t>ÁGFALVA KÖZSÉGI ÖNKORMÁNYZAT</t>
  </si>
  <si>
    <t>2/a.sz.melléklet</t>
  </si>
  <si>
    <t xml:space="preserve">        Ebből:         - Viziközmű</t>
  </si>
  <si>
    <t xml:space="preserve">     Ebből: - Kötelezettséggel terhelt (Óvoda bővítés)</t>
  </si>
  <si>
    <t xml:space="preserve">                 -  Óvoda</t>
  </si>
  <si>
    <t xml:space="preserve">                 -  Polgármesteri Hivatal</t>
  </si>
  <si>
    <t xml:space="preserve">     Ebből: - Községi Önkormányzat</t>
  </si>
  <si>
    <t xml:space="preserve">   - Működéci célú:</t>
  </si>
  <si>
    <t>28.</t>
  </si>
  <si>
    <t>TELJESÍTÉS</t>
  </si>
  <si>
    <t>II.MÓD.</t>
  </si>
  <si>
    <t>I.MÓD.</t>
  </si>
  <si>
    <t>TERV</t>
  </si>
  <si>
    <t>feladatok</t>
  </si>
  <si>
    <t>vállalt fel.</t>
  </si>
  <si>
    <t>Államig.</t>
  </si>
  <si>
    <t>Önként</t>
  </si>
  <si>
    <t>Kötelező</t>
  </si>
  <si>
    <t>Össz.</t>
  </si>
  <si>
    <t xml:space="preserve">   ebből: kiegészítő támogatás egyes közoktatási feladatokhoz</t>
  </si>
  <si>
    <t xml:space="preserve">              feladatmutatóhoz kötött</t>
  </si>
  <si>
    <t xml:space="preserve">   ebből: állandó népességszámhoz kötött</t>
  </si>
  <si>
    <t>Igazgatási szolgáltatási díj</t>
  </si>
  <si>
    <t>Intézményi működési bevételek:</t>
  </si>
  <si>
    <t xml:space="preserve">                      Kötelező, önként vállalt és államigazgatási feladatok szerinti bontásban</t>
  </si>
  <si>
    <t>2/b sz.melléklet</t>
  </si>
  <si>
    <r>
      <t xml:space="preserve">                                               </t>
    </r>
    <r>
      <rPr>
        <b/>
        <sz val="10"/>
        <rFont val="Times New Roman CE"/>
        <family val="1"/>
      </rPr>
      <t>ÁGFALVA KÖZSÉGI ÖNKORMÁNYZAT</t>
    </r>
  </si>
  <si>
    <t>3. sz. melléklet</t>
  </si>
  <si>
    <t xml:space="preserve">                                                              Összesített Kiadások</t>
  </si>
  <si>
    <t xml:space="preserve">             1.oldal</t>
  </si>
  <si>
    <t xml:space="preserve">                                                              2013. évi költségvetés</t>
  </si>
  <si>
    <t>MŰKÖDÉSI KIADÁSOK:</t>
  </si>
  <si>
    <t>Személyi juttatások</t>
  </si>
  <si>
    <t>Munkaadót terhelő juttatások</t>
  </si>
  <si>
    <t>Dologi kiadások</t>
  </si>
  <si>
    <t xml:space="preserve">        ebből: - Rajka hosszú lej. hitel kamata: 2.700 e Ft, folyószla hitel kamat: 3.300 e Ft</t>
  </si>
  <si>
    <t>Támogatás értékű kiadások</t>
  </si>
  <si>
    <t>Pénzeszközátadás államházt. kívülre</t>
  </si>
  <si>
    <t>Szociálpolitikai juttatások</t>
  </si>
  <si>
    <t>Tartalék</t>
  </si>
  <si>
    <t xml:space="preserve">    Pályázati saját forrásra:</t>
  </si>
  <si>
    <t xml:space="preserve">  </t>
  </si>
  <si>
    <t>MŰKÖDÉSI KIADÁSOK ÖSSZESEN: (1+...+7)</t>
  </si>
  <si>
    <t>FELHALMOZÁSI KIADÁSOK:</t>
  </si>
  <si>
    <t>Felújítások</t>
  </si>
  <si>
    <t>Beruházások</t>
  </si>
  <si>
    <t>Felhalmozási célú pénzeszközátadás államházt. belülre</t>
  </si>
  <si>
    <t>Felhalmozási célú pénzeszközátadás államházt. kívülre</t>
  </si>
  <si>
    <t>FELHALMOZÁSI KIADÁSOK ÖSSZESEN: (8+...+11)</t>
  </si>
  <si>
    <t>KIADÁSOK (1+…+11)</t>
  </si>
  <si>
    <t>FINANSZÍROZÁSI KIADÁSOK:</t>
  </si>
  <si>
    <t>Hosszú lejáratú hiteltörlesztés</t>
  </si>
  <si>
    <t xml:space="preserve">    Rajka hosszú lejáratú hiteltörlesztés</t>
  </si>
  <si>
    <t xml:space="preserve">    Rajka likvid hitel (Somfalvi u.)</t>
  </si>
  <si>
    <t>Rövid lejáratú hiteltörlesztés</t>
  </si>
  <si>
    <t>FINANSZÍROZÁSI KIADÁSOK ÖSSZESEN:</t>
  </si>
  <si>
    <t>KIADÁSOK MINDÖSSZESEN: (1+…+13)</t>
  </si>
  <si>
    <t>Kiadások címenként</t>
  </si>
  <si>
    <t>Kiemelt előirányzatonként részletezve</t>
  </si>
  <si>
    <t xml:space="preserve"> 2013. évi költségvetés</t>
  </si>
  <si>
    <t>Al-</t>
  </si>
  <si>
    <t>cím</t>
  </si>
  <si>
    <t>Teljesítés</t>
  </si>
  <si>
    <t>ÖNÁLLÓAN GAZDÁLKODÓ KÖLTSÉGVETÉSI SZERVEK</t>
  </si>
  <si>
    <t>841112 Önkormányzati jogalkotás</t>
  </si>
  <si>
    <t xml:space="preserve">     Személyi juttatások </t>
  </si>
  <si>
    <t xml:space="preserve">     Munkaadót terhelő járulékok</t>
  </si>
  <si>
    <t xml:space="preserve">     Dologi és egyéb folyó kiadások </t>
  </si>
  <si>
    <t xml:space="preserve">     Támogatás értékű kiadás</t>
  </si>
  <si>
    <t xml:space="preserve">     Pénzeszközátadás államháztartáson kívülre</t>
  </si>
  <si>
    <t xml:space="preserve">     Szociálpolitikai juttatás</t>
  </si>
  <si>
    <t xml:space="preserve">     Tartalékok</t>
  </si>
  <si>
    <t xml:space="preserve">     Működési kiadások összesen:</t>
  </si>
  <si>
    <r>
      <t xml:space="preserve">     </t>
    </r>
    <r>
      <rPr>
        <b/>
        <sz val="10"/>
        <rFont val="Times New Roman CE"/>
        <family val="1"/>
      </rPr>
      <t>Felújítási kiadások összesen:</t>
    </r>
  </si>
  <si>
    <t xml:space="preserve">     Beruházások</t>
  </si>
  <si>
    <t xml:space="preserve">     Felhalmozási célú pénzeszközátadás államházt. kívülre</t>
  </si>
  <si>
    <t xml:space="preserve">     Beruházási kiadások összesen:</t>
  </si>
  <si>
    <t xml:space="preserve">     KIADÁSOK MINDÖSSZESEN:</t>
  </si>
  <si>
    <t>841126 Önkormányzatok és többc.társ. igazgatási tevékenysége-Polgármesteri Hivatal 2 hó</t>
  </si>
  <si>
    <t xml:space="preserve">        ebből: - Rajka hosszú lej. hitel kamata: 2.800 e Ft, folyószla hitel kamat: 3.000 e Ft</t>
  </si>
  <si>
    <t xml:space="preserve">     Tartalékok (pályázati sajátforrásra)</t>
  </si>
  <si>
    <t xml:space="preserve">     Beruházások (számítógép bővítés, szoftver vásárlás)</t>
  </si>
  <si>
    <t>841126 Önkormányzatok és többc.társ. igazgatási tevékenysége-Közös Hivatal 10 hó</t>
  </si>
  <si>
    <t>841154 Önkormányzati vagyonnal való gazdálkodás</t>
  </si>
  <si>
    <t>841902 Központi költségvetési befizetések</t>
  </si>
  <si>
    <t xml:space="preserve">     Előző évi maradvány visszafizetés</t>
  </si>
  <si>
    <t xml:space="preserve">     Egyéb befizetési kötelezettség</t>
  </si>
  <si>
    <t xml:space="preserve">     Egyéb folyó kiadások összesen:</t>
  </si>
  <si>
    <t>841906 Finanszírozási műveletek</t>
  </si>
  <si>
    <t xml:space="preserve">     Rajka hosszú lejáratú hitel </t>
  </si>
  <si>
    <t xml:space="preserve">     Hitel törlesztés összesen:</t>
  </si>
  <si>
    <t>Szakfeladat nélküli kiadás</t>
  </si>
  <si>
    <t xml:space="preserve">     Rajka likvid hitel (Transborder hitel )</t>
  </si>
  <si>
    <t xml:space="preserve">     Rövid lejáratú hitel törlesztés</t>
  </si>
  <si>
    <t>841133 Adó, illeték kiszabása, beszedése, ellenőrzés - Polgármesteri Hivatal 2 hó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</si>
</sst>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68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u val="single"/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8"/>
      <name val="Arial"/>
      <family val="0"/>
    </font>
    <font>
      <sz val="9"/>
      <color indexed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u val="single"/>
      <sz val="10"/>
      <name val="Times New Roman CE"/>
      <family val="1"/>
    </font>
    <font>
      <b/>
      <sz val="12"/>
      <name val="MS Sans Serif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8"/>
      <name val="Times New Roman CE"/>
      <family val="1"/>
    </font>
    <font>
      <sz val="10"/>
      <name val="MS Sans Serif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Times New Roman CE"/>
      <family val="0"/>
    </font>
    <font>
      <b/>
      <u val="single"/>
      <sz val="13"/>
      <name val="Times New Roman CE"/>
      <family val="1"/>
    </font>
    <font>
      <u val="single"/>
      <sz val="12"/>
      <name val="Times New Roman CE"/>
      <family val="1"/>
    </font>
    <font>
      <u val="single"/>
      <sz val="12"/>
      <name val="MS Sans Serif"/>
      <family val="0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MS Sans Serif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9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9" fontId="2" fillId="0" borderId="0" xfId="60" applyFont="1" applyAlignment="1">
      <alignment/>
    </xf>
    <xf numFmtId="9" fontId="3" fillId="0" borderId="0" xfId="60" applyFont="1" applyAlignment="1">
      <alignment/>
    </xf>
    <xf numFmtId="9" fontId="0" fillId="0" borderId="0" xfId="60" applyFont="1" applyAlignment="1">
      <alignment/>
    </xf>
    <xf numFmtId="10" fontId="2" fillId="0" borderId="0" xfId="60" applyNumberFormat="1" applyFont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0" borderId="10" xfId="0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6" fillId="0" borderId="21" xfId="0" applyNumberFormat="1" applyFont="1" applyFill="1" applyBorder="1" applyAlignment="1">
      <alignment/>
    </xf>
    <xf numFmtId="0" fontId="1" fillId="0" borderId="22" xfId="0" applyFont="1" applyBorder="1" applyAlignment="1">
      <alignment horizontal="center"/>
    </xf>
    <xf numFmtId="3" fontId="2" fillId="0" borderId="21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" fontId="3" fillId="0" borderId="21" xfId="0" applyNumberFormat="1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5" fillId="0" borderId="21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/>
    </xf>
    <xf numFmtId="0" fontId="3" fillId="0" borderId="20" xfId="0" applyFont="1" applyBorder="1" applyAlignment="1">
      <alignment horizontal="center"/>
    </xf>
    <xf numFmtId="3" fontId="3" fillId="0" borderId="21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3" fontId="7" fillId="0" borderId="25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Fill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center"/>
    </xf>
    <xf numFmtId="3" fontId="2" fillId="0" borderId="21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3" fontId="1" fillId="0" borderId="31" xfId="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1" fillId="0" borderId="34" xfId="0" applyFont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1" fillId="0" borderId="31" xfId="0" applyFont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/>
    </xf>
    <xf numFmtId="3" fontId="1" fillId="0" borderId="37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16" fontId="3" fillId="0" borderId="20" xfId="0" applyNumberFormat="1" applyFont="1" applyBorder="1" applyAlignment="1">
      <alignment horizontal="center"/>
    </xf>
    <xf numFmtId="3" fontId="3" fillId="0" borderId="39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6" xfId="0" applyFont="1" applyBorder="1" applyAlignment="1">
      <alignment/>
    </xf>
    <xf numFmtId="3" fontId="1" fillId="0" borderId="40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41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1" xfId="0" applyFont="1" applyBorder="1" applyAlignment="1">
      <alignment/>
    </xf>
    <xf numFmtId="3" fontId="3" fillId="0" borderId="31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3" fontId="3" fillId="0" borderId="33" xfId="0" applyNumberFormat="1" applyFont="1" applyFill="1" applyBorder="1" applyAlignment="1">
      <alignment horizontal="right"/>
    </xf>
    <xf numFmtId="3" fontId="1" fillId="0" borderId="42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21" xfId="0" applyNumberFormat="1" applyFont="1" applyFill="1" applyBorder="1" applyAlignment="1">
      <alignment/>
    </xf>
    <xf numFmtId="0" fontId="7" fillId="0" borderId="23" xfId="0" applyFont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/>
    </xf>
    <xf numFmtId="3" fontId="1" fillId="0" borderId="46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0" fontId="1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3" fontId="7" fillId="0" borderId="50" xfId="0" applyNumberFormat="1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3" fontId="8" fillId="0" borderId="39" xfId="0" applyNumberFormat="1" applyFont="1" applyFill="1" applyBorder="1" applyAlignment="1">
      <alignment/>
    </xf>
    <xf numFmtId="0" fontId="3" fillId="0" borderId="22" xfId="0" applyFont="1" applyBorder="1" applyAlignment="1">
      <alignment horizontal="center"/>
    </xf>
    <xf numFmtId="3" fontId="3" fillId="0" borderId="51" xfId="0" applyNumberFormat="1" applyFont="1" applyFill="1" applyBorder="1" applyAlignment="1">
      <alignment/>
    </xf>
    <xf numFmtId="0" fontId="1" fillId="0" borderId="22" xfId="0" applyFont="1" applyBorder="1" applyAlignment="1">
      <alignment horizontal="center"/>
    </xf>
    <xf numFmtId="3" fontId="1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3" fontId="11" fillId="0" borderId="52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3" fontId="11" fillId="0" borderId="54" xfId="0" applyNumberFormat="1" applyFont="1" applyBorder="1" applyAlignment="1">
      <alignment horizontal="center"/>
    </xf>
    <xf numFmtId="3" fontId="11" fillId="0" borderId="46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37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3" fontId="12" fillId="0" borderId="12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2" fillId="0" borderId="55" xfId="0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5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 horizontal="right"/>
    </xf>
    <xf numFmtId="3" fontId="5" fillId="0" borderId="51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1" fillId="0" borderId="34" xfId="0" applyFont="1" applyBorder="1" applyAlignment="1">
      <alignment/>
    </xf>
    <xf numFmtId="3" fontId="1" fillId="0" borderId="35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51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1" fillId="0" borderId="31" xfId="0" applyNumberFormat="1" applyFont="1" applyFill="1" applyBorder="1" applyAlignment="1">
      <alignment horizontal="center"/>
    </xf>
    <xf numFmtId="0" fontId="1" fillId="0" borderId="30" xfId="0" applyFont="1" applyBorder="1" applyAlignment="1">
      <alignment/>
    </xf>
    <xf numFmtId="3" fontId="1" fillId="0" borderId="51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3" fillId="0" borderId="2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5" fillId="0" borderId="31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51" xfId="0" applyNumberFormat="1" applyFont="1" applyFill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/>
    </xf>
    <xf numFmtId="3" fontId="5" fillId="0" borderId="37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3" fontId="3" fillId="0" borderId="56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39" xfId="0" applyBorder="1" applyAlignment="1">
      <alignment/>
    </xf>
    <xf numFmtId="3" fontId="3" fillId="0" borderId="57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51" xfId="0" applyNumberFormat="1" applyFont="1" applyBorder="1" applyAlignment="1">
      <alignment/>
    </xf>
    <xf numFmtId="3" fontId="5" fillId="0" borderId="57" xfId="0" applyNumberFormat="1" applyFont="1" applyBorder="1" applyAlignment="1">
      <alignment horizontal="center"/>
    </xf>
    <xf numFmtId="3" fontId="5" fillId="0" borderId="20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3" fontId="3" fillId="0" borderId="58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20" xfId="0" applyFont="1" applyBorder="1" applyAlignment="1">
      <alignment/>
    </xf>
    <xf numFmtId="3" fontId="3" fillId="0" borderId="59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5" fillId="0" borderId="51" xfId="0" applyNumberFormat="1" applyFont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51" xfId="0" applyNumberFormat="1" applyFont="1" applyFill="1" applyBorder="1" applyAlignment="1">
      <alignment/>
    </xf>
    <xf numFmtId="3" fontId="3" fillId="0" borderId="60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6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6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4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6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3" fillId="0" borderId="63" xfId="0" applyNumberFormat="1" applyFont="1" applyBorder="1" applyAlignment="1">
      <alignment/>
    </xf>
    <xf numFmtId="3" fontId="3" fillId="0" borderId="64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3" fontId="3" fillId="0" borderId="62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3" fillId="35" borderId="64" xfId="0" applyNumberFormat="1" applyFont="1" applyFill="1" applyBorder="1" applyAlignment="1">
      <alignment horizontal="center"/>
    </xf>
    <xf numFmtId="3" fontId="5" fillId="35" borderId="12" xfId="0" applyNumberFormat="1" applyFont="1" applyFill="1" applyBorder="1" applyAlignment="1">
      <alignment horizontal="center"/>
    </xf>
    <xf numFmtId="3" fontId="5" fillId="35" borderId="63" xfId="0" applyNumberFormat="1" applyFont="1" applyFill="1" applyBorder="1" applyAlignment="1">
      <alignment/>
    </xf>
    <xf numFmtId="3" fontId="5" fillId="35" borderId="12" xfId="0" applyNumberFormat="1" applyFont="1" applyFill="1" applyBorder="1" applyAlignment="1">
      <alignment/>
    </xf>
    <xf numFmtId="3" fontId="3" fillId="35" borderId="40" xfId="0" applyNumberFormat="1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center"/>
    </xf>
    <xf numFmtId="3" fontId="3" fillId="35" borderId="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3" fontId="3" fillId="35" borderId="61" xfId="0" applyNumberFormat="1" applyFont="1" applyFill="1" applyBorder="1" applyAlignment="1">
      <alignment horizontal="center"/>
    </xf>
    <xf numFmtId="3" fontId="3" fillId="35" borderId="11" xfId="0" applyNumberFormat="1" applyFont="1" applyFill="1" applyBorder="1" applyAlignment="1">
      <alignment horizontal="center"/>
    </xf>
    <xf numFmtId="3" fontId="3" fillId="35" borderId="62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35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63" xfId="0" applyNumberFormat="1" applyFont="1" applyFill="1" applyBorder="1" applyAlignment="1">
      <alignment/>
    </xf>
    <xf numFmtId="3" fontId="3" fillId="35" borderId="12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5" fillId="0" borderId="65" xfId="0" applyNumberFormat="1" applyFont="1" applyBorder="1" applyAlignment="1">
      <alignment/>
    </xf>
    <xf numFmtId="3" fontId="3" fillId="35" borderId="12" xfId="0" applyNumberFormat="1" applyFont="1" applyFill="1" applyBorder="1" applyAlignment="1">
      <alignment horizontal="center"/>
    </xf>
    <xf numFmtId="3" fontId="3" fillId="35" borderId="63" xfId="0" applyNumberFormat="1" applyFont="1" applyFill="1" applyBorder="1" applyAlignment="1">
      <alignment horizontal="center"/>
    </xf>
    <xf numFmtId="3" fontId="3" fillId="35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 horizontal="center"/>
    </xf>
    <xf numFmtId="3" fontId="3" fillId="35" borderId="0" xfId="0" applyNumberFormat="1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/>
    </xf>
    <xf numFmtId="3" fontId="3" fillId="35" borderId="14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3" fillId="35" borderId="62" xfId="0" applyNumberFormat="1" applyFont="1" applyFill="1" applyBorder="1" applyAlignment="1">
      <alignment horizontal="center"/>
    </xf>
    <xf numFmtId="3" fontId="3" fillId="35" borderId="15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2" xfId="0" applyFont="1" applyBorder="1" applyAlignment="1">
      <alignment/>
    </xf>
    <xf numFmtId="3" fontId="11" fillId="0" borderId="41" xfId="0" applyNumberFormat="1" applyFont="1" applyBorder="1" applyAlignment="1">
      <alignment/>
    </xf>
    <xf numFmtId="0" fontId="11" fillId="0" borderId="66" xfId="0" applyFont="1" applyBorder="1" applyAlignment="1">
      <alignment horizontal="center"/>
    </xf>
    <xf numFmtId="3" fontId="11" fillId="0" borderId="32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1" fillId="0" borderId="49" xfId="0" applyNumberFormat="1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3" fontId="11" fillId="0" borderId="25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/>
    </xf>
    <xf numFmtId="3" fontId="3" fillId="0" borderId="22" xfId="0" applyNumberFormat="1" applyFont="1" applyBorder="1" applyAlignment="1">
      <alignment horizontal="center"/>
    </xf>
    <xf numFmtId="3" fontId="5" fillId="0" borderId="51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/>
    </xf>
    <xf numFmtId="3" fontId="3" fillId="0" borderId="19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/>
    </xf>
    <xf numFmtId="3" fontId="5" fillId="0" borderId="22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/>
    </xf>
    <xf numFmtId="3" fontId="3" fillId="0" borderId="49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67" xfId="0" applyNumberFormat="1" applyFont="1" applyBorder="1" applyAlignment="1">
      <alignment horizontal="center"/>
    </xf>
    <xf numFmtId="3" fontId="3" fillId="0" borderId="68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3" fillId="0" borderId="66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/>
    </xf>
    <xf numFmtId="3" fontId="5" fillId="0" borderId="49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5" fillId="0" borderId="67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/>
    </xf>
    <xf numFmtId="3" fontId="3" fillId="0" borderId="56" xfId="0" applyNumberFormat="1" applyFont="1" applyBorder="1" applyAlignment="1">
      <alignment/>
    </xf>
    <xf numFmtId="3" fontId="5" fillId="0" borderId="20" xfId="0" applyNumberFormat="1" applyFont="1" applyBorder="1" applyAlignment="1">
      <alignment horizontal="center"/>
    </xf>
    <xf numFmtId="3" fontId="5" fillId="0" borderId="57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3" fontId="5" fillId="0" borderId="36" xfId="0" applyNumberFormat="1" applyFont="1" applyBorder="1" applyAlignment="1">
      <alignment horizontal="center"/>
    </xf>
    <xf numFmtId="3" fontId="5" fillId="0" borderId="69" xfId="0" applyNumberFormat="1" applyFont="1" applyBorder="1" applyAlignment="1">
      <alignment horizontal="center"/>
    </xf>
    <xf numFmtId="3" fontId="5" fillId="0" borderId="45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3" fillId="0" borderId="69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5" fillId="0" borderId="57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36" xfId="0" applyNumberFormat="1" applyFont="1" applyBorder="1" applyAlignment="1">
      <alignment horizontal="center"/>
    </xf>
    <xf numFmtId="49" fontId="5" fillId="0" borderId="69" xfId="0" applyNumberFormat="1" applyFont="1" applyBorder="1" applyAlignment="1">
      <alignment horizontal="center"/>
    </xf>
    <xf numFmtId="49" fontId="0" fillId="0" borderId="45" xfId="0" applyNumberFormat="1" applyBorder="1" applyAlignment="1">
      <alignment/>
    </xf>
    <xf numFmtId="49" fontId="5" fillId="0" borderId="69" xfId="0" applyNumberFormat="1" applyFont="1" applyBorder="1" applyAlignment="1">
      <alignment/>
    </xf>
    <xf numFmtId="49" fontId="5" fillId="0" borderId="45" xfId="0" applyNumberFormat="1" applyFont="1" applyBorder="1" applyAlignment="1">
      <alignment/>
    </xf>
    <xf numFmtId="49" fontId="3" fillId="0" borderId="69" xfId="0" applyNumberFormat="1" applyFont="1" applyBorder="1" applyAlignment="1">
      <alignment/>
    </xf>
    <xf numFmtId="49" fontId="3" fillId="0" borderId="45" xfId="0" applyNumberFormat="1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5" fillId="0" borderId="69" xfId="0" applyFont="1" applyBorder="1" applyAlignment="1">
      <alignment/>
    </xf>
    <xf numFmtId="3" fontId="3" fillId="0" borderId="57" xfId="0" applyNumberFormat="1" applyFont="1" applyBorder="1" applyAlignment="1">
      <alignment/>
    </xf>
    <xf numFmtId="3" fontId="5" fillId="0" borderId="20" xfId="0" applyNumberFormat="1" applyFont="1" applyBorder="1" applyAlignment="1">
      <alignment horizontal="center"/>
    </xf>
    <xf numFmtId="3" fontId="5" fillId="0" borderId="57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/>
    </xf>
    <xf numFmtId="3" fontId="3" fillId="0" borderId="56" xfId="0" applyNumberFormat="1" applyFont="1" applyBorder="1" applyAlignment="1">
      <alignment/>
    </xf>
    <xf numFmtId="3" fontId="16" fillId="36" borderId="36" xfId="0" applyNumberFormat="1" applyFont="1" applyFill="1" applyBorder="1" applyAlignment="1">
      <alignment horizontal="center"/>
    </xf>
    <xf numFmtId="3" fontId="16" fillId="36" borderId="70" xfId="0" applyNumberFormat="1" applyFont="1" applyFill="1" applyBorder="1" applyAlignment="1">
      <alignment horizontal="center"/>
    </xf>
    <xf numFmtId="3" fontId="16" fillId="36" borderId="71" xfId="0" applyNumberFormat="1" applyFont="1" applyFill="1" applyBorder="1" applyAlignment="1">
      <alignment/>
    </xf>
    <xf numFmtId="3" fontId="16" fillId="36" borderId="70" xfId="0" applyNumberFormat="1" applyFont="1" applyFill="1" applyBorder="1" applyAlignment="1">
      <alignment/>
    </xf>
    <xf numFmtId="0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2" fillId="0" borderId="18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41" xfId="0" applyNumberFormat="1" applyFon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3" fontId="3" fillId="36" borderId="49" xfId="0" applyNumberFormat="1" applyFont="1" applyFill="1" applyBorder="1" applyAlignment="1">
      <alignment horizontal="center"/>
    </xf>
    <xf numFmtId="3" fontId="3" fillId="36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 horizontal="center"/>
    </xf>
    <xf numFmtId="3" fontId="3" fillId="36" borderId="11" xfId="0" applyNumberFormat="1" applyFont="1" applyFill="1" applyBorder="1" applyAlignment="1">
      <alignment horizontal="right"/>
    </xf>
    <xf numFmtId="3" fontId="3" fillId="36" borderId="11" xfId="0" applyNumberFormat="1" applyFont="1" applyFill="1" applyBorder="1" applyAlignment="1">
      <alignment horizontal="right"/>
    </xf>
    <xf numFmtId="3" fontId="3" fillId="36" borderId="21" xfId="0" applyNumberFormat="1" applyFont="1" applyFill="1" applyBorder="1" applyAlignment="1">
      <alignment horizontal="right"/>
    </xf>
    <xf numFmtId="3" fontId="5" fillId="0" borderId="49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36" borderId="49" xfId="0" applyNumberFormat="1" applyFont="1" applyFill="1" applyBorder="1" applyAlignment="1">
      <alignment horizontal="center"/>
    </xf>
    <xf numFmtId="3" fontId="3" fillId="36" borderId="62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6" borderId="21" xfId="0" applyNumberFormat="1" applyFont="1" applyFill="1" applyBorder="1" applyAlignment="1">
      <alignment/>
    </xf>
    <xf numFmtId="3" fontId="3" fillId="0" borderId="51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51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3" fillId="36" borderId="48" xfId="0" applyNumberFormat="1" applyFont="1" applyFill="1" applyBorder="1" applyAlignment="1">
      <alignment horizontal="center"/>
    </xf>
    <xf numFmtId="3" fontId="3" fillId="36" borderId="63" xfId="0" applyNumberFormat="1" applyFont="1" applyFill="1" applyBorder="1" applyAlignment="1">
      <alignment/>
    </xf>
    <xf numFmtId="3" fontId="3" fillId="36" borderId="12" xfId="0" applyNumberFormat="1" applyFont="1" applyFill="1" applyBorder="1" applyAlignment="1">
      <alignment/>
    </xf>
    <xf numFmtId="3" fontId="3" fillId="36" borderId="12" xfId="0" applyNumberFormat="1" applyFont="1" applyFill="1" applyBorder="1" applyAlignment="1">
      <alignment horizontal="right"/>
    </xf>
    <xf numFmtId="3" fontId="3" fillId="36" borderId="41" xfId="0" applyNumberFormat="1" applyFont="1" applyFill="1" applyBorder="1" applyAlignment="1">
      <alignment horizontal="right"/>
    </xf>
    <xf numFmtId="3" fontId="5" fillId="0" borderId="62" xfId="0" applyNumberFormat="1" applyFont="1" applyBorder="1" applyAlignment="1">
      <alignment/>
    </xf>
    <xf numFmtId="3" fontId="5" fillId="0" borderId="62" xfId="0" applyNumberFormat="1" applyFont="1" applyBorder="1" applyAlignment="1">
      <alignment horizontal="right"/>
    </xf>
    <xf numFmtId="0" fontId="3" fillId="36" borderId="19" xfId="0" applyFont="1" applyFill="1" applyBorder="1" applyAlignment="1">
      <alignment horizontal="center"/>
    </xf>
    <xf numFmtId="0" fontId="3" fillId="36" borderId="34" xfId="0" applyFont="1" applyFill="1" applyBorder="1" applyAlignment="1">
      <alignment wrapText="1"/>
    </xf>
    <xf numFmtId="3" fontId="3" fillId="36" borderId="13" xfId="0" applyNumberFormat="1" applyFont="1" applyFill="1" applyBorder="1" applyAlignment="1">
      <alignment/>
    </xf>
    <xf numFmtId="0" fontId="3" fillId="36" borderId="13" xfId="0" applyFont="1" applyFill="1" applyBorder="1" applyAlignment="1">
      <alignment/>
    </xf>
    <xf numFmtId="3" fontId="3" fillId="36" borderId="16" xfId="0" applyNumberFormat="1" applyFont="1" applyFill="1" applyBorder="1" applyAlignment="1">
      <alignment/>
    </xf>
    <xf numFmtId="3" fontId="3" fillId="36" borderId="35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wrapText="1"/>
    </xf>
    <xf numFmtId="3" fontId="5" fillId="0" borderId="14" xfId="0" applyNumberFormat="1" applyFont="1" applyFill="1" applyBorder="1" applyAlignment="1">
      <alignment/>
    </xf>
    <xf numFmtId="3" fontId="11" fillId="36" borderId="11" xfId="0" applyNumberFormat="1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3" fillId="0" borderId="41" xfId="0" applyNumberFormat="1" applyFont="1" applyBorder="1" applyAlignment="1">
      <alignment/>
    </xf>
    <xf numFmtId="3" fontId="16" fillId="37" borderId="54" xfId="0" applyNumberFormat="1" applyFont="1" applyFill="1" applyBorder="1" applyAlignment="1">
      <alignment/>
    </xf>
    <xf numFmtId="3" fontId="16" fillId="37" borderId="53" xfId="0" applyNumberFormat="1" applyFont="1" applyFill="1" applyBorder="1" applyAlignment="1">
      <alignment/>
    </xf>
    <xf numFmtId="3" fontId="16" fillId="37" borderId="5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18" fillId="0" borderId="37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65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right"/>
    </xf>
    <xf numFmtId="0" fontId="5" fillId="0" borderId="6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64" fontId="3" fillId="0" borderId="21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6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7" fillId="0" borderId="74" xfId="0" applyFont="1" applyFill="1" applyBorder="1" applyAlignment="1">
      <alignment/>
    </xf>
    <xf numFmtId="0" fontId="7" fillId="0" borderId="71" xfId="0" applyFont="1" applyFill="1" applyBorder="1" applyAlignment="1">
      <alignment/>
    </xf>
    <xf numFmtId="0" fontId="7" fillId="0" borderId="53" xfId="0" applyFont="1" applyFill="1" applyBorder="1" applyAlignment="1">
      <alignment horizontal="center"/>
    </xf>
    <xf numFmtId="0" fontId="7" fillId="0" borderId="52" xfId="0" applyFont="1" applyFill="1" applyBorder="1" applyAlignment="1">
      <alignment/>
    </xf>
    <xf numFmtId="2" fontId="7" fillId="0" borderId="52" xfId="0" applyNumberFormat="1" applyFont="1" applyFill="1" applyBorder="1" applyAlignment="1">
      <alignment/>
    </xf>
    <xf numFmtId="0" fontId="3" fillId="0" borderId="75" xfId="0" applyFont="1" applyFill="1" applyBorder="1" applyAlignment="1">
      <alignment/>
    </xf>
    <xf numFmtId="0" fontId="3" fillId="0" borderId="76" xfId="0" applyFont="1" applyFill="1" applyBorder="1" applyAlignment="1">
      <alignment/>
    </xf>
    <xf numFmtId="0" fontId="3" fillId="0" borderId="77" xfId="0" applyFont="1" applyFill="1" applyBorder="1" applyAlignment="1">
      <alignment/>
    </xf>
    <xf numFmtId="2" fontId="7" fillId="0" borderId="56" xfId="0" applyNumberFormat="1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4" fontId="3" fillId="0" borderId="60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3" fontId="4" fillId="0" borderId="0" xfId="0" applyNumberFormat="1" applyFont="1" applyAlignment="1">
      <alignment horizontal="right"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>
      <alignment horizontal="center"/>
    </xf>
    <xf numFmtId="3" fontId="1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8" xfId="0" applyNumberFormat="1" applyFont="1" applyBorder="1" applyAlignment="1">
      <alignment horizontal="center"/>
    </xf>
    <xf numFmtId="3" fontId="3" fillId="0" borderId="78" xfId="0" applyNumberFormat="1" applyFont="1" applyBorder="1" applyAlignment="1">
      <alignment/>
    </xf>
    <xf numFmtId="3" fontId="3" fillId="0" borderId="76" xfId="0" applyNumberFormat="1" applyFont="1" applyBorder="1" applyAlignment="1">
      <alignment/>
    </xf>
    <xf numFmtId="3" fontId="5" fillId="0" borderId="76" xfId="0" applyNumberFormat="1" applyFont="1" applyBorder="1" applyAlignment="1">
      <alignment/>
    </xf>
    <xf numFmtId="3" fontId="5" fillId="0" borderId="77" xfId="0" applyNumberFormat="1" applyFont="1" applyBorder="1" applyAlignment="1">
      <alignment/>
    </xf>
    <xf numFmtId="0" fontId="4" fillId="0" borderId="42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5" fillId="0" borderId="64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0" fontId="4" fillId="0" borderId="40" xfId="0" applyFont="1" applyBorder="1" applyAlignment="1">
      <alignment horizontal="center"/>
    </xf>
    <xf numFmtId="3" fontId="3" fillId="0" borderId="63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3" fillId="0" borderId="65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0" fontId="4" fillId="0" borderId="65" xfId="0" applyFont="1" applyBorder="1" applyAlignment="1">
      <alignment horizontal="center"/>
    </xf>
    <xf numFmtId="3" fontId="3" fillId="0" borderId="65" xfId="0" applyNumberFormat="1" applyFont="1" applyBorder="1" applyAlignment="1">
      <alignment horizontal="left"/>
    </xf>
    <xf numFmtId="3" fontId="3" fillId="0" borderId="34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3" fontId="3" fillId="0" borderId="61" xfId="0" applyNumberFormat="1" applyFont="1" applyBorder="1" applyAlignment="1">
      <alignment/>
    </xf>
    <xf numFmtId="3" fontId="8" fillId="0" borderId="62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5" fillId="0" borderId="48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/>
    </xf>
    <xf numFmtId="3" fontId="5" fillId="0" borderId="19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3" fontId="3" fillId="0" borderId="65" xfId="0" applyNumberFormat="1" applyFont="1" applyBorder="1" applyAlignment="1">
      <alignment horizontal="center"/>
    </xf>
    <xf numFmtId="3" fontId="5" fillId="0" borderId="64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/>
    </xf>
    <xf numFmtId="3" fontId="5" fillId="0" borderId="44" xfId="0" applyNumberFormat="1" applyFont="1" applyBorder="1" applyAlignment="1">
      <alignment horizontal="center"/>
    </xf>
    <xf numFmtId="3" fontId="3" fillId="0" borderId="79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79" xfId="0" applyNumberFormat="1" applyFont="1" applyBorder="1" applyAlignment="1">
      <alignment horizontal="center"/>
    </xf>
    <xf numFmtId="3" fontId="5" fillId="0" borderId="6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0" fillId="0" borderId="0" xfId="0" applyFont="1" applyAlignment="1">
      <alignment/>
    </xf>
    <xf numFmtId="1" fontId="20" fillId="0" borderId="54" xfId="0" applyNumberFormat="1" applyFont="1" applyBorder="1" applyAlignment="1">
      <alignment horizontal="centerContinuous" vertical="center"/>
    </xf>
    <xf numFmtId="1" fontId="20" fillId="0" borderId="80" xfId="0" applyNumberFormat="1" applyFont="1" applyBorder="1" applyAlignment="1">
      <alignment horizontal="centerContinuous" vertical="center"/>
    </xf>
    <xf numFmtId="0" fontId="21" fillId="0" borderId="0" xfId="0" applyFont="1" applyAlignment="1">
      <alignment horizontal="right"/>
    </xf>
    <xf numFmtId="0" fontId="22" fillId="0" borderId="0" xfId="0" applyFont="1" applyBorder="1" applyAlignment="1">
      <alignment horizontal="centerContinuous"/>
    </xf>
    <xf numFmtId="0" fontId="22" fillId="0" borderId="81" xfId="0" applyFont="1" applyBorder="1" applyAlignment="1">
      <alignment horizontal="centerContinuous"/>
    </xf>
    <xf numFmtId="0" fontId="20" fillId="0" borderId="54" xfId="0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20" fillId="0" borderId="80" xfId="0" applyFont="1" applyBorder="1" applyAlignment="1">
      <alignment horizontal="center"/>
    </xf>
    <xf numFmtId="0" fontId="20" fillId="0" borderId="82" xfId="0" applyFont="1" applyBorder="1" applyAlignment="1">
      <alignment/>
    </xf>
    <xf numFmtId="0" fontId="20" fillId="0" borderId="80" xfId="0" applyFont="1" applyBorder="1" applyAlignment="1">
      <alignment/>
    </xf>
    <xf numFmtId="0" fontId="20" fillId="0" borderId="54" xfId="0" applyFont="1" applyBorder="1" applyAlignment="1">
      <alignment/>
    </xf>
    <xf numFmtId="0" fontId="24" fillId="0" borderId="54" xfId="0" applyFont="1" applyBorder="1" applyAlignment="1">
      <alignment horizontal="centerContinuous" vertical="center"/>
    </xf>
    <xf numFmtId="0" fontId="24" fillId="0" borderId="80" xfId="0" applyFont="1" applyBorder="1" applyAlignment="1">
      <alignment horizontal="centerContinuous" vertical="center"/>
    </xf>
    <xf numFmtId="0" fontId="25" fillId="0" borderId="0" xfId="0" applyFont="1" applyAlignment="1">
      <alignment/>
    </xf>
    <xf numFmtId="0" fontId="24" fillId="0" borderId="54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0" fillId="0" borderId="70" xfId="0" applyFont="1" applyBorder="1" applyAlignment="1">
      <alignment/>
    </xf>
    <xf numFmtId="0" fontId="22" fillId="0" borderId="3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Continuous" vertical="top" wrapText="1"/>
    </xf>
    <xf numFmtId="0" fontId="22" fillId="0" borderId="0" xfId="0" applyFont="1" applyAlignment="1">
      <alignment horizontal="centerContinuous" vertical="top"/>
    </xf>
    <xf numFmtId="0" fontId="22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76" xfId="0" applyFont="1" applyBorder="1" applyAlignment="1">
      <alignment horizontal="left" vertical="center" wrapText="1"/>
    </xf>
    <xf numFmtId="0" fontId="22" fillId="0" borderId="77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4" fillId="0" borderId="62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0" fillId="0" borderId="62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3" fontId="26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34" xfId="0" applyFont="1" applyBorder="1" applyAlignment="1">
      <alignment/>
    </xf>
    <xf numFmtId="3" fontId="17" fillId="0" borderId="34" xfId="0" applyNumberFormat="1" applyFont="1" applyBorder="1" applyAlignment="1">
      <alignment horizontal="right"/>
    </xf>
    <xf numFmtId="3" fontId="16" fillId="0" borderId="0" xfId="0" applyNumberFormat="1" applyFont="1" applyAlignment="1">
      <alignment horizontal="right"/>
    </xf>
    <xf numFmtId="3" fontId="17" fillId="0" borderId="34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left"/>
    </xf>
    <xf numFmtId="0" fontId="3" fillId="0" borderId="64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34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0" fontId="5" fillId="0" borderId="64" xfId="0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34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0" fontId="19" fillId="0" borderId="0" xfId="0" applyFont="1" applyAlignment="1">
      <alignment/>
    </xf>
    <xf numFmtId="3" fontId="5" fillId="0" borderId="12" xfId="0" applyNumberFormat="1" applyFont="1" applyFill="1" applyBorder="1" applyAlignment="1">
      <alignment horizontal="right"/>
    </xf>
    <xf numFmtId="0" fontId="3" fillId="0" borderId="40" xfId="0" applyFont="1" applyBorder="1" applyAlignment="1">
      <alignment/>
    </xf>
    <xf numFmtId="0" fontId="16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5" fillId="0" borderId="14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3" fontId="17" fillId="0" borderId="0" xfId="0" applyNumberFormat="1" applyFont="1" applyAlignment="1">
      <alignment horizontal="center"/>
    </xf>
    <xf numFmtId="3" fontId="17" fillId="0" borderId="34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6" fillId="0" borderId="34" xfId="0" applyFont="1" applyBorder="1" applyAlignment="1">
      <alignment/>
    </xf>
    <xf numFmtId="3" fontId="16" fillId="0" borderId="34" xfId="0" applyNumberFormat="1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3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16" fillId="0" borderId="34" xfId="0" applyFont="1" applyBorder="1" applyAlignment="1">
      <alignment/>
    </xf>
    <xf numFmtId="0" fontId="30" fillId="0" borderId="74" xfId="0" applyFont="1" applyFill="1" applyBorder="1" applyAlignment="1">
      <alignment horizontal="center" vertical="top" wrapText="1"/>
    </xf>
    <xf numFmtId="0" fontId="30" fillId="0" borderId="71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top" wrapText="1"/>
    </xf>
    <xf numFmtId="0" fontId="30" fillId="0" borderId="8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left" vertical="top" wrapText="1"/>
    </xf>
    <xf numFmtId="3" fontId="0" fillId="0" borderId="30" xfId="0" applyNumberFormat="1" applyFont="1" applyBorder="1" applyAlignment="1">
      <alignment horizontal="right" vertical="top" wrapText="1"/>
    </xf>
    <xf numFmtId="3" fontId="19" fillId="0" borderId="47" xfId="0" applyNumberFormat="1" applyFon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 wrapText="1"/>
    </xf>
    <xf numFmtId="3" fontId="19" fillId="0" borderId="39" xfId="0" applyNumberFormat="1" applyFont="1" applyBorder="1" applyAlignment="1">
      <alignment vertical="top"/>
    </xf>
    <xf numFmtId="0" fontId="13" fillId="0" borderId="74" xfId="0" applyFont="1" applyBorder="1" applyAlignment="1">
      <alignment horizontal="center" vertical="top" wrapText="1"/>
    </xf>
    <xf numFmtId="0" fontId="13" fillId="0" borderId="71" xfId="0" applyFont="1" applyBorder="1" applyAlignment="1">
      <alignment horizontal="left" vertical="top" wrapText="1"/>
    </xf>
    <xf numFmtId="3" fontId="13" fillId="0" borderId="71" xfId="0" applyNumberFormat="1" applyFont="1" applyBorder="1" applyAlignment="1">
      <alignment horizontal="right" vertical="top" wrapText="1"/>
    </xf>
    <xf numFmtId="3" fontId="13" fillId="0" borderId="80" xfId="0" applyNumberFormat="1" applyFont="1" applyBorder="1" applyAlignment="1">
      <alignment horizontal="right" vertical="top" wrapText="1"/>
    </xf>
    <xf numFmtId="3" fontId="19" fillId="0" borderId="39" xfId="0" applyNumberFormat="1" applyFont="1" applyFill="1" applyBorder="1" applyAlignment="1">
      <alignment vertical="top"/>
    </xf>
    <xf numFmtId="3" fontId="32" fillId="0" borderId="80" xfId="0" applyNumberFormat="1" applyFont="1" applyFill="1" applyBorder="1" applyAlignment="1">
      <alignment vertical="top"/>
    </xf>
    <xf numFmtId="0" fontId="13" fillId="0" borderId="2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3" fontId="13" fillId="0" borderId="0" xfId="0" applyNumberFormat="1" applyFont="1" applyBorder="1" applyAlignment="1">
      <alignment horizontal="right" vertical="top" wrapText="1"/>
    </xf>
    <xf numFmtId="3" fontId="19" fillId="0" borderId="80" xfId="0" applyNumberFormat="1" applyFont="1" applyFill="1" applyBorder="1" applyAlignment="1">
      <alignment vertical="top"/>
    </xf>
    <xf numFmtId="3" fontId="32" fillId="0" borderId="39" xfId="0" applyNumberFormat="1" applyFont="1" applyFill="1" applyBorder="1" applyAlignment="1">
      <alignment vertical="top"/>
    </xf>
    <xf numFmtId="0" fontId="13" fillId="0" borderId="27" xfId="0" applyFont="1" applyBorder="1" applyAlignment="1">
      <alignment horizontal="center" vertical="top" wrapText="1"/>
    </xf>
    <xf numFmtId="0" fontId="31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/>
    </xf>
    <xf numFmtId="0" fontId="0" fillId="0" borderId="47" xfId="0" applyBorder="1" applyAlignment="1">
      <alignment/>
    </xf>
    <xf numFmtId="0" fontId="19" fillId="0" borderId="39" xfId="0" applyFont="1" applyBorder="1" applyAlignment="1">
      <alignment vertical="top"/>
    </xf>
    <xf numFmtId="0" fontId="32" fillId="0" borderId="80" xfId="0" applyFont="1" applyBorder="1" applyAlignment="1">
      <alignment vertical="top"/>
    </xf>
    <xf numFmtId="0" fontId="19" fillId="0" borderId="39" xfId="0" applyFont="1" applyBorder="1" applyAlignment="1">
      <alignment vertical="top"/>
    </xf>
    <xf numFmtId="0" fontId="32" fillId="0" borderId="39" xfId="0" applyFont="1" applyBorder="1" applyAlignment="1">
      <alignment vertical="top"/>
    </xf>
    <xf numFmtId="0" fontId="13" fillId="0" borderId="36" xfId="0" applyFont="1" applyBorder="1" applyAlignment="1">
      <alignment horizontal="center" vertical="top" wrapText="1"/>
    </xf>
    <xf numFmtId="0" fontId="13" fillId="0" borderId="45" xfId="0" applyFont="1" applyBorder="1" applyAlignment="1">
      <alignment horizontal="left" vertical="top" wrapText="1"/>
    </xf>
    <xf numFmtId="3" fontId="13" fillId="0" borderId="45" xfId="0" applyNumberFormat="1" applyFont="1" applyBorder="1" applyAlignment="1">
      <alignment horizontal="right" vertical="top" wrapText="1"/>
    </xf>
    <xf numFmtId="0" fontId="32" fillId="0" borderId="55" xfId="0" applyFont="1" applyBorder="1" applyAlignment="1">
      <alignment vertical="top"/>
    </xf>
    <xf numFmtId="0" fontId="12" fillId="0" borderId="27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57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70" xfId="0" applyFont="1" applyBorder="1" applyAlignment="1">
      <alignment horizontal="center"/>
    </xf>
    <xf numFmtId="0" fontId="12" fillId="0" borderId="56" xfId="0" applyFont="1" applyBorder="1" applyAlignment="1">
      <alignment/>
    </xf>
    <xf numFmtId="0" fontId="12" fillId="0" borderId="47" xfId="0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57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57" xfId="0" applyNumberFormat="1" applyFont="1" applyBorder="1" applyAlignment="1">
      <alignment/>
    </xf>
    <xf numFmtId="3" fontId="12" fillId="0" borderId="39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3" fontId="33" fillId="0" borderId="57" xfId="0" applyNumberFormat="1" applyFont="1" applyBorder="1" applyAlignment="1">
      <alignment/>
    </xf>
    <xf numFmtId="3" fontId="33" fillId="0" borderId="39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28" xfId="0" applyFont="1" applyBorder="1" applyAlignment="1">
      <alignment/>
    </xf>
    <xf numFmtId="3" fontId="11" fillId="0" borderId="59" xfId="0" applyNumberFormat="1" applyFont="1" applyBorder="1" applyAlignment="1">
      <alignment/>
    </xf>
    <xf numFmtId="3" fontId="11" fillId="0" borderId="73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0" fontId="12" fillId="0" borderId="40" xfId="0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49" fontId="1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45" xfId="0" applyFont="1" applyBorder="1" applyAlignment="1">
      <alignment/>
    </xf>
    <xf numFmtId="3" fontId="11" fillId="0" borderId="69" xfId="0" applyNumberFormat="1" applyFont="1" applyBorder="1" applyAlignment="1">
      <alignment/>
    </xf>
    <xf numFmtId="3" fontId="11" fillId="0" borderId="55" xfId="0" applyNumberFormat="1" applyFont="1" applyBorder="1" applyAlignment="1">
      <alignment/>
    </xf>
    <xf numFmtId="3" fontId="11" fillId="0" borderId="45" xfId="0" applyNumberFormat="1" applyFont="1" applyBorder="1" applyAlignment="1">
      <alignment/>
    </xf>
    <xf numFmtId="0" fontId="12" fillId="0" borderId="48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2" fillId="0" borderId="48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3" fontId="1" fillId="0" borderId="61" xfId="0" applyNumberFormat="1" applyFont="1" applyFill="1" applyBorder="1" applyAlignment="1">
      <alignment horizontal="center"/>
    </xf>
    <xf numFmtId="0" fontId="13" fillId="0" borderId="62" xfId="0" applyFont="1" applyBorder="1" applyAlignment="1">
      <alignment/>
    </xf>
    <xf numFmtId="0" fontId="13" fillId="0" borderId="50" xfId="0" applyFont="1" applyBorder="1" applyAlignment="1">
      <alignment/>
    </xf>
    <xf numFmtId="0" fontId="13" fillId="0" borderId="15" xfId="0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66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33" xfId="0" applyFont="1" applyBorder="1" applyAlignment="1">
      <alignment horizontal="center" vertical="center" wrapText="1"/>
    </xf>
    <xf numFmtId="0" fontId="12" fillId="0" borderId="21" xfId="0" applyFont="1" applyBorder="1" applyAlignment="1">
      <alignment/>
    </xf>
    <xf numFmtId="0" fontId="12" fillId="0" borderId="83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3" fontId="5" fillId="0" borderId="64" xfId="0" applyNumberFormat="1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17" xfId="0" applyBorder="1" applyAlignment="1">
      <alignment/>
    </xf>
    <xf numFmtId="0" fontId="0" fillId="0" borderId="84" xfId="0" applyBorder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5" fillId="0" borderId="0" xfId="0" applyNumberFormat="1" applyFont="1" applyBorder="1" applyAlignment="1">
      <alignment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0" fontId="15" fillId="0" borderId="33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5" fillId="0" borderId="78" xfId="0" applyNumberFormat="1" applyFont="1" applyBorder="1" applyAlignment="1">
      <alignment horizontal="center"/>
    </xf>
    <xf numFmtId="3" fontId="5" fillId="0" borderId="76" xfId="0" applyNumberFormat="1" applyFont="1" applyBorder="1" applyAlignment="1">
      <alignment horizontal="center"/>
    </xf>
    <xf numFmtId="0" fontId="0" fillId="0" borderId="77" xfId="0" applyBorder="1" applyAlignment="1">
      <alignment horizontal="center"/>
    </xf>
    <xf numFmtId="3" fontId="3" fillId="0" borderId="78" xfId="0" applyNumberFormat="1" applyFont="1" applyBorder="1" applyAlignment="1">
      <alignment horizontal="center"/>
    </xf>
    <xf numFmtId="3" fontId="3" fillId="0" borderId="76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5" fillId="0" borderId="72" xfId="0" applyFont="1" applyFill="1" applyBorder="1" applyAlignment="1">
      <alignment horizontal="center"/>
    </xf>
    <xf numFmtId="0" fontId="18" fillId="0" borderId="86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/>
    </xf>
    <xf numFmtId="0" fontId="15" fillId="0" borderId="68" xfId="0" applyFont="1" applyFill="1" applyBorder="1" applyAlignment="1">
      <alignment/>
    </xf>
    <xf numFmtId="0" fontId="15" fillId="0" borderId="87" xfId="0" applyFont="1" applyFill="1" applyBorder="1" applyAlignment="1">
      <alignment/>
    </xf>
    <xf numFmtId="0" fontId="3" fillId="0" borderId="78" xfId="0" applyFont="1" applyFill="1" applyBorder="1" applyAlignment="1">
      <alignment horizontal="center"/>
    </xf>
    <xf numFmtId="0" fontId="15" fillId="0" borderId="76" xfId="0" applyFont="1" applyFill="1" applyBorder="1" applyAlignment="1">
      <alignment/>
    </xf>
    <xf numFmtId="0" fontId="15" fillId="0" borderId="85" xfId="0" applyFont="1" applyFill="1" applyBorder="1" applyAlignment="1">
      <alignment/>
    </xf>
    <xf numFmtId="3" fontId="3" fillId="0" borderId="42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0" borderId="74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20" fillId="0" borderId="80" xfId="0" applyFont="1" applyBorder="1" applyAlignment="1">
      <alignment horizontal="center"/>
    </xf>
    <xf numFmtId="0" fontId="22" fillId="0" borderId="30" xfId="0" applyFont="1" applyBorder="1" applyAlignment="1">
      <alignment horizontal="center" vertical="top"/>
    </xf>
    <xf numFmtId="0" fontId="22" fillId="0" borderId="75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5" fillId="0" borderId="23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3" fontId="20" fillId="0" borderId="61" xfId="0" applyNumberFormat="1" applyFont="1" applyBorder="1" applyAlignment="1" quotePrefix="1">
      <alignment horizontal="right" vertical="center" wrapText="1"/>
    </xf>
    <xf numFmtId="3" fontId="20" fillId="0" borderId="62" xfId="0" applyNumberFormat="1" applyFont="1" applyBorder="1" applyAlignment="1">
      <alignment horizontal="right"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3" fontId="20" fillId="0" borderId="11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3" fontId="20" fillId="0" borderId="61" xfId="0" applyNumberFormat="1" applyFont="1" applyBorder="1" applyAlignment="1">
      <alignment horizontal="right" vertical="center" wrapText="1"/>
    </xf>
    <xf numFmtId="3" fontId="20" fillId="0" borderId="50" xfId="0" applyNumberFormat="1" applyFont="1" applyBorder="1" applyAlignment="1">
      <alignment horizontal="righ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62" xfId="0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right" vertical="center" wrapText="1"/>
    </xf>
    <xf numFmtId="3" fontId="20" fillId="0" borderId="61" xfId="0" applyNumberFormat="1" applyFont="1" applyFill="1" applyBorder="1" applyAlignment="1">
      <alignment horizontal="right" vertical="center" wrapText="1"/>
    </xf>
    <xf numFmtId="3" fontId="20" fillId="0" borderId="62" xfId="0" applyNumberFormat="1" applyFont="1" applyFill="1" applyBorder="1" applyAlignment="1">
      <alignment horizontal="right" vertical="center" wrapText="1"/>
    </xf>
    <xf numFmtId="3" fontId="20" fillId="0" borderId="50" xfId="0" applyNumberFormat="1" applyFont="1" applyFill="1" applyBorder="1" applyAlignment="1">
      <alignment horizontal="right" vertical="center" wrapText="1"/>
    </xf>
    <xf numFmtId="3" fontId="20" fillId="0" borderId="61" xfId="0" applyNumberFormat="1" applyFont="1" applyFill="1" applyBorder="1" applyAlignment="1" quotePrefix="1">
      <alignment horizontal="right" vertical="center" wrapText="1"/>
    </xf>
    <xf numFmtId="3" fontId="20" fillId="0" borderId="15" xfId="0" applyNumberFormat="1" applyFont="1" applyFill="1" applyBorder="1" applyAlignment="1">
      <alignment horizontal="right" vertical="center" wrapText="1"/>
    </xf>
    <xf numFmtId="0" fontId="25" fillId="0" borderId="23" xfId="0" applyFont="1" applyBorder="1" applyAlignment="1" quotePrefix="1">
      <alignment horizontal="left" vertical="center" wrapText="1"/>
    </xf>
    <xf numFmtId="0" fontId="25" fillId="0" borderId="62" xfId="0" applyFont="1" applyBorder="1" applyAlignment="1" quotePrefix="1">
      <alignment horizontal="left" vertical="center" wrapText="1"/>
    </xf>
    <xf numFmtId="3" fontId="20" fillId="0" borderId="12" xfId="0" applyNumberFormat="1" applyFont="1" applyFill="1" applyBorder="1" applyAlignment="1">
      <alignment horizontal="right" vertical="center" wrapText="1"/>
    </xf>
    <xf numFmtId="3" fontId="20" fillId="0" borderId="41" xfId="0" applyNumberFormat="1" applyFont="1" applyFill="1" applyBorder="1" applyAlignment="1">
      <alignment horizontal="right" vertical="center" wrapText="1"/>
    </xf>
    <xf numFmtId="0" fontId="25" fillId="0" borderId="83" xfId="0" applyFont="1" applyBorder="1" applyAlignment="1">
      <alignment horizontal="left" vertical="center" wrapText="1"/>
    </xf>
    <xf numFmtId="0" fontId="25" fillId="0" borderId="63" xfId="0" applyFont="1" applyBorder="1" applyAlignment="1">
      <alignment horizontal="left" vertical="center" wrapText="1"/>
    </xf>
    <xf numFmtId="49" fontId="20" fillId="0" borderId="64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0" fillId="0" borderId="6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3" fontId="20" fillId="0" borderId="63" xfId="0" applyNumberFormat="1" applyFont="1" applyFill="1" applyBorder="1" applyAlignment="1">
      <alignment horizontal="right" vertical="center" wrapText="1"/>
    </xf>
    <xf numFmtId="3" fontId="20" fillId="0" borderId="64" xfId="0" applyNumberFormat="1" applyFont="1" applyFill="1" applyBorder="1" applyAlignment="1">
      <alignment horizontal="right" vertical="center" wrapText="1"/>
    </xf>
    <xf numFmtId="3" fontId="20" fillId="0" borderId="84" xfId="0" applyNumberFormat="1" applyFont="1" applyFill="1" applyBorder="1" applyAlignment="1">
      <alignment horizontal="right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3" fontId="20" fillId="0" borderId="34" xfId="0" applyNumberFormat="1" applyFont="1" applyBorder="1" applyAlignment="1">
      <alignment horizontal="right" vertical="center" wrapText="1"/>
    </xf>
    <xf numFmtId="3" fontId="20" fillId="0" borderId="65" xfId="0" applyNumberFormat="1" applyFont="1" applyBorder="1" applyAlignment="1">
      <alignment horizontal="right" vertical="center" wrapText="1"/>
    </xf>
    <xf numFmtId="3" fontId="20" fillId="0" borderId="73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3" fontId="20" fillId="0" borderId="35" xfId="0" applyNumberFormat="1" applyFont="1" applyBorder="1" applyAlignment="1">
      <alignment horizontal="right" vertical="center" wrapText="1"/>
    </xf>
    <xf numFmtId="49" fontId="20" fillId="0" borderId="61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left" vertical="center" wrapText="1"/>
    </xf>
    <xf numFmtId="49" fontId="25" fillId="0" borderId="62" xfId="0" applyNumberFormat="1" applyFont="1" applyBorder="1" applyAlignment="1">
      <alignment horizontal="left" vertical="center" wrapText="1"/>
    </xf>
    <xf numFmtId="49" fontId="20" fillId="0" borderId="65" xfId="0" applyNumberFormat="1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left" vertical="center" wrapText="1"/>
    </xf>
    <xf numFmtId="49" fontId="20" fillId="0" borderId="79" xfId="0" applyNumberFormat="1" applyFont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 vertical="center" wrapText="1"/>
    </xf>
    <xf numFmtId="3" fontId="20" fillId="0" borderId="79" xfId="0" applyNumberFormat="1" applyFont="1" applyBorder="1" applyAlignment="1" quotePrefix="1">
      <alignment horizontal="right" vertical="center" wrapText="1"/>
    </xf>
    <xf numFmtId="3" fontId="20" fillId="0" borderId="68" xfId="0" applyNumberFormat="1" applyFont="1" applyBorder="1" applyAlignment="1">
      <alignment horizontal="right" vertical="center" wrapText="1"/>
    </xf>
    <xf numFmtId="3" fontId="20" fillId="0" borderId="29" xfId="0" applyNumberFormat="1" applyFont="1" applyBorder="1" applyAlignment="1">
      <alignment horizontal="right" vertical="center" wrapText="1"/>
    </xf>
    <xf numFmtId="3" fontId="20" fillId="0" borderId="25" xfId="0" applyNumberFormat="1" applyFont="1" applyBorder="1" applyAlignment="1">
      <alignment horizontal="right" vertical="center" wrapText="1"/>
    </xf>
    <xf numFmtId="3" fontId="20" fillId="0" borderId="26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0" fillId="0" borderId="74" xfId="0" applyFont="1" applyFill="1" applyBorder="1" applyAlignment="1">
      <alignment horizontal="center" vertical="top" wrapText="1"/>
    </xf>
    <xf numFmtId="0" fontId="0" fillId="0" borderId="71" xfId="0" applyFill="1" applyBorder="1" applyAlignment="1">
      <alignment/>
    </xf>
    <xf numFmtId="0" fontId="0" fillId="0" borderId="80" xfId="0" applyFill="1" applyBorder="1" applyAlignment="1">
      <alignment/>
    </xf>
    <xf numFmtId="0" fontId="33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12" fillId="0" borderId="74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Felhaszn&#225;l&#243;\Desktop\Viki-hivatal\Ktgvet&#233;s-2012\TERV-ELFOGADOTT\2.sz.mell&#233;klet-bev&#233;telek\&#214;nk-2.sz.mell.-2012.&#233;vi%20r&#233;szletes%20bev&#233;telek%20(terv)-J&#211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Viki-hivatal\Ktgvet&#233;s-2012\TERV-ELFOGADOTT\2.sz.mell.-2011.&#233;vi%20r&#233;szletes%20bev&#233;telek%20(terv-k&#233;pletezett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Gy&#246;ngyi\Viki-hivatal\Ktgvet&#233;s-2012\z&#225;rsz&#225;mad&#225;s\11.sz.mell&#233;klet-m&#233;rleg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~1\AppData\Local\Temp\Eves%20beszamolo_642211_2013_04_09_08_2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~1\AppData\Local\Temp\Eves%20beszamolo_368216_2013_04_09_08_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Felhaszn&#225;l&#243;\Desktop\Viki-hivatal\Ktgvet&#233;s-2012\TERV-ELFOGADOTT\2.sz.mell&#233;klet-bev&#233;telek\2.sz.mell.-2012.&#233;vi%20r&#233;szletes%20bev&#233;telek%20(terv)-J&#2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Viki-hivatal\2013.ktgvet&#233;s\II.m&#243;d\2.sz.mell.-2013.&#233;vi%20r&#233;szletes%20bev&#233;telek%20(II.m&#243;d.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Gy&#246;ngyi\R&#233;szletes%20kiad&#225;s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AppData\Local\Microsoft\Windows\Temporary%20Internet%20Files\Content.IE5\CC6F4DTC\Ktgvet&#233;s-P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AppData\Local\Microsoft\Windows\Temporary%20Internet%20Files\Content.IE5\CC6F4DTC\2011.&#233;vi%20R&#233;szletes%20ktgvet&#233;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AppData\Local\Microsoft\Windows\Temporary%20Internet%20Files\Content.IE5\CC6F4DTC\2011.&#233;vi%20R&#233;szletes%20ktgvet&#233;s%20&#243;vod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2013.%20&#233;vi%20terv\2013.%20&#233;vi%20terv\3.sz.mell.-2012.%20&#233;vi%20R&#233;szletes%20kiad&#225;sok%20(terv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Gy&#246;ngyi\2013.%20m&#243;d%20k&#252;l&#246;n\3.sz.mell.-2013.%20&#233;vi%20R&#233;szletes%20kiad&#225;sok%20(I.m&#243;d.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Viki-hivatal\Ktgvet&#233;s-2012\TERV-ELFOGADOTT\3.sz.mell.-2011.%20&#233;vi%20R&#233;szletes%20kiad&#225;sok%20(terv-k&#233;pletezet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53">
          <cell r="D53">
            <v>500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33">
          <cell r="D33">
            <v>0</v>
          </cell>
        </row>
        <row r="37">
          <cell r="D37">
            <v>0</v>
          </cell>
        </row>
        <row r="39">
          <cell r="D39">
            <v>0</v>
          </cell>
        </row>
        <row r="50">
          <cell r="D50">
            <v>500</v>
          </cell>
        </row>
        <row r="51">
          <cell r="D51">
            <v>0</v>
          </cell>
        </row>
        <row r="56">
          <cell r="D56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5">
          <cell r="D5">
            <v>0</v>
          </cell>
        </row>
        <row r="6">
          <cell r="D6">
            <v>0</v>
          </cell>
        </row>
        <row r="7">
          <cell r="D7">
            <v>119</v>
          </cell>
        </row>
        <row r="8">
          <cell r="D8">
            <v>78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197</v>
          </cell>
        </row>
        <row r="12">
          <cell r="D12">
            <v>958487</v>
          </cell>
        </row>
        <row r="13">
          <cell r="D13">
            <v>8484</v>
          </cell>
        </row>
        <row r="14">
          <cell r="D14">
            <v>614</v>
          </cell>
        </row>
        <row r="15">
          <cell r="D15">
            <v>0</v>
          </cell>
        </row>
        <row r="16">
          <cell r="D16">
            <v>3565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971150</v>
          </cell>
        </row>
        <row r="21">
          <cell r="D21">
            <v>5931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5931</v>
          </cell>
        </row>
        <row r="31">
          <cell r="D31">
            <v>231580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231580</v>
          </cell>
        </row>
        <row r="37">
          <cell r="D37">
            <v>1208858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21327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21327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435</v>
          </cell>
        </row>
        <row r="65">
          <cell r="D65">
            <v>9974</v>
          </cell>
        </row>
        <row r="66">
          <cell r="D66">
            <v>9974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10409</v>
          </cell>
        </row>
        <row r="73">
          <cell r="D73">
            <v>307</v>
          </cell>
        </row>
        <row r="74">
          <cell r="D74">
            <v>27548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27855</v>
          </cell>
        </row>
        <row r="78">
          <cell r="D78">
            <v>59591</v>
          </cell>
        </row>
        <row r="79">
          <cell r="D79">
            <v>1268449</v>
          </cell>
        </row>
        <row r="82">
          <cell r="D82">
            <v>0</v>
          </cell>
        </row>
        <row r="83">
          <cell r="D83">
            <v>992511</v>
          </cell>
        </row>
        <row r="84">
          <cell r="D84">
            <v>992511</v>
          </cell>
        </row>
        <row r="85">
          <cell r="D85">
            <v>0</v>
          </cell>
        </row>
        <row r="86">
          <cell r="D86">
            <v>222861</v>
          </cell>
        </row>
        <row r="87">
          <cell r="D87">
            <v>222861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1215372</v>
          </cell>
        </row>
        <row r="92">
          <cell r="D92">
            <v>38251</v>
          </cell>
        </row>
        <row r="93">
          <cell r="D93">
            <v>7313</v>
          </cell>
        </row>
        <row r="94">
          <cell r="D94">
            <v>30938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38251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38251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9000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4536</v>
          </cell>
        </row>
        <row r="125">
          <cell r="D125">
            <v>1197</v>
          </cell>
        </row>
        <row r="126">
          <cell r="D126">
            <v>3339</v>
          </cell>
        </row>
        <row r="127">
          <cell r="D127">
            <v>1277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15</v>
          </cell>
        </row>
        <row r="131">
          <cell r="D131">
            <v>959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303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14813</v>
          </cell>
        </row>
        <row r="142">
          <cell r="D142">
            <v>13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13</v>
          </cell>
        </row>
        <row r="149">
          <cell r="D149">
            <v>14826</v>
          </cell>
        </row>
        <row r="150">
          <cell r="D150">
            <v>1268449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ímlap"/>
      <sheetName val="Tartalom"/>
      <sheetName val="99"/>
      <sheetName val="01"/>
      <sheetName val="02"/>
      <sheetName val="03"/>
      <sheetName val="06"/>
      <sheetName val="07"/>
      <sheetName val="09"/>
      <sheetName val="121"/>
      <sheetName val="21"/>
      <sheetName val="22"/>
      <sheetName val="23"/>
      <sheetName val="24"/>
      <sheetName val="29"/>
      <sheetName val="34"/>
      <sheetName val="35"/>
      <sheetName val="36"/>
      <sheetName val="37"/>
      <sheetName val="53"/>
      <sheetName val="57"/>
      <sheetName val="58"/>
      <sheetName val="59"/>
      <sheetName val="75"/>
      <sheetName val="80"/>
    </sheetNames>
    <sheetDataSet>
      <sheetData sheetId="3"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278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278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351</v>
          </cell>
        </row>
        <row r="65">
          <cell r="D65">
            <v>32</v>
          </cell>
        </row>
        <row r="66">
          <cell r="D66">
            <v>32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383</v>
          </cell>
        </row>
        <row r="73">
          <cell r="D73">
            <v>77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77</v>
          </cell>
        </row>
        <row r="78">
          <cell r="D78">
            <v>738</v>
          </cell>
        </row>
        <row r="79">
          <cell r="D79">
            <v>738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-606</v>
          </cell>
        </row>
        <row r="87">
          <cell r="D87">
            <v>-606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-606</v>
          </cell>
        </row>
        <row r="92">
          <cell r="D92">
            <v>460</v>
          </cell>
        </row>
        <row r="93">
          <cell r="D93">
            <v>460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460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460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871</v>
          </cell>
        </row>
        <row r="125">
          <cell r="D125">
            <v>0</v>
          </cell>
        </row>
        <row r="126">
          <cell r="D126">
            <v>871</v>
          </cell>
        </row>
        <row r="127">
          <cell r="D127">
            <v>13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13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884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884</v>
          </cell>
        </row>
        <row r="150">
          <cell r="D150">
            <v>738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ímlap"/>
      <sheetName val="Tartalom"/>
      <sheetName val="99"/>
      <sheetName val="01"/>
      <sheetName val="02"/>
      <sheetName val="03"/>
      <sheetName val="04"/>
      <sheetName val="05"/>
      <sheetName val="06"/>
      <sheetName val="07"/>
      <sheetName val="09"/>
      <sheetName val="12"/>
      <sheetName val="121"/>
      <sheetName val="21"/>
      <sheetName val="22"/>
      <sheetName val="23"/>
      <sheetName val="24"/>
      <sheetName val="29"/>
      <sheetName val="34"/>
      <sheetName val="35"/>
      <sheetName val="36"/>
      <sheetName val="37"/>
      <sheetName val="53"/>
      <sheetName val="57"/>
      <sheetName val="58"/>
      <sheetName val="59"/>
      <sheetName val="75"/>
      <sheetName val="80"/>
    </sheetNames>
    <sheetDataSet>
      <sheetData sheetId="3"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59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59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271</v>
          </cell>
        </row>
        <row r="65">
          <cell r="D65">
            <v>40</v>
          </cell>
        </row>
        <row r="66">
          <cell r="D66">
            <v>40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311</v>
          </cell>
        </row>
        <row r="73">
          <cell r="D73">
            <v>167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167</v>
          </cell>
        </row>
        <row r="78">
          <cell r="D78">
            <v>537</v>
          </cell>
        </row>
        <row r="79">
          <cell r="D79">
            <v>537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-167</v>
          </cell>
        </row>
        <row r="87">
          <cell r="D87">
            <v>-167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-167</v>
          </cell>
        </row>
        <row r="92">
          <cell r="D92">
            <v>478</v>
          </cell>
        </row>
        <row r="93">
          <cell r="D93">
            <v>478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478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478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226</v>
          </cell>
        </row>
        <row r="125">
          <cell r="D125">
            <v>69</v>
          </cell>
        </row>
        <row r="126">
          <cell r="D126">
            <v>157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226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226</v>
          </cell>
        </row>
        <row r="150">
          <cell r="D150">
            <v>537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230">
          <cell r="D230">
            <v>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"/>
      <sheetName val="2b"/>
    </sheetNames>
    <sheetDataSet>
      <sheetData sheetId="0">
        <row r="16">
          <cell r="F16">
            <v>9791</v>
          </cell>
        </row>
        <row r="18">
          <cell r="F18">
            <v>10399</v>
          </cell>
        </row>
        <row r="19">
          <cell r="F19">
            <v>280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Munka1"/>
      <sheetName val="Munka2"/>
      <sheetName val="német"/>
    </sheetNames>
    <sheetDataSet>
      <sheetData sheetId="1">
        <row r="94">
          <cell r="E94">
            <v>9000</v>
          </cell>
          <cell r="F94">
            <v>0</v>
          </cell>
          <cell r="G94">
            <v>0</v>
          </cell>
        </row>
        <row r="757">
          <cell r="D757">
            <v>56772</v>
          </cell>
          <cell r="E757">
            <v>59607</v>
          </cell>
          <cell r="F757">
            <v>80559</v>
          </cell>
          <cell r="G757">
            <v>79366</v>
          </cell>
        </row>
        <row r="758">
          <cell r="D758">
            <v>15844</v>
          </cell>
          <cell r="E758">
            <v>16571</v>
          </cell>
          <cell r="F758">
            <v>20893</v>
          </cell>
          <cell r="G758">
            <v>21267</v>
          </cell>
        </row>
        <row r="759">
          <cell r="D759">
            <v>57176</v>
          </cell>
          <cell r="E759">
            <v>57242</v>
          </cell>
          <cell r="F759">
            <v>71548</v>
          </cell>
          <cell r="G759">
            <v>67549</v>
          </cell>
        </row>
        <row r="761">
          <cell r="D761">
            <v>800</v>
          </cell>
          <cell r="E761">
            <v>800</v>
          </cell>
          <cell r="F761">
            <v>1444</v>
          </cell>
          <cell r="G761">
            <v>1419</v>
          </cell>
        </row>
        <row r="762">
          <cell r="D762">
            <v>1950</v>
          </cell>
          <cell r="E762">
            <v>1650</v>
          </cell>
          <cell r="F762">
            <v>6620</v>
          </cell>
          <cell r="G762">
            <v>6502</v>
          </cell>
        </row>
        <row r="763">
          <cell r="D763">
            <v>3450</v>
          </cell>
          <cell r="E763">
            <v>3450</v>
          </cell>
          <cell r="F763">
            <v>6305</v>
          </cell>
          <cell r="G763">
            <v>6249</v>
          </cell>
        </row>
        <row r="780">
          <cell r="D780">
            <v>50619</v>
          </cell>
          <cell r="E780">
            <v>50242</v>
          </cell>
          <cell r="F780">
            <v>24325</v>
          </cell>
          <cell r="G780">
            <v>8218</v>
          </cell>
        </row>
        <row r="781">
          <cell r="D781">
            <v>400</v>
          </cell>
          <cell r="E781">
            <v>381</v>
          </cell>
          <cell r="F781">
            <v>2713</v>
          </cell>
          <cell r="G781">
            <v>2966</v>
          </cell>
        </row>
        <row r="782">
          <cell r="E782">
            <v>0</v>
          </cell>
          <cell r="F782">
            <v>1965</v>
          </cell>
          <cell r="G782">
            <v>1965</v>
          </cell>
        </row>
        <row r="783">
          <cell r="D783">
            <v>0</v>
          </cell>
          <cell r="E783">
            <v>0</v>
          </cell>
          <cell r="F783">
            <v>0</v>
          </cell>
          <cell r="G783">
            <v>0</v>
          </cell>
        </row>
        <row r="806">
          <cell r="D806">
            <v>20000</v>
          </cell>
        </row>
        <row r="807">
          <cell r="D807">
            <v>0</v>
          </cell>
          <cell r="E807">
            <v>0</v>
          </cell>
          <cell r="G80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41112"/>
      <sheetName val="841126"/>
      <sheetName val="841133"/>
      <sheetName val="Munka1"/>
      <sheetName val="869041"/>
      <sheetName val="843044"/>
      <sheetName val="841403"/>
      <sheetName val="960302"/>
      <sheetName val="910123"/>
      <sheetName val="910501"/>
      <sheetName val="Munka2"/>
      <sheetName val="Munka3"/>
      <sheetName val="841906"/>
      <sheetName val="890301"/>
      <sheetName val="iskola"/>
      <sheetName val="óvoda"/>
      <sheetName val="421100"/>
      <sheetName val="településüz."/>
      <sheetName val="szociális"/>
      <sheetName val="németek!!!"/>
    </sheetNames>
    <sheetDataSet>
      <sheetData sheetId="0">
        <row r="60">
          <cell r="D60">
            <v>5912</v>
          </cell>
        </row>
        <row r="72">
          <cell r="D72">
            <v>1840</v>
          </cell>
        </row>
        <row r="146">
          <cell r="D146">
            <v>0</v>
          </cell>
        </row>
        <row r="150">
          <cell r="D150">
            <v>0</v>
          </cell>
        </row>
      </sheetData>
      <sheetData sheetId="1">
        <row r="146">
          <cell r="D146">
            <v>0</v>
          </cell>
        </row>
      </sheetData>
      <sheetData sheetId="2">
        <row r="146">
          <cell r="D146">
            <v>0</v>
          </cell>
        </row>
        <row r="150">
          <cell r="D150">
            <v>0</v>
          </cell>
        </row>
      </sheetData>
      <sheetData sheetId="4">
        <row r="60">
          <cell r="D60">
            <v>2530</v>
          </cell>
        </row>
        <row r="72">
          <cell r="D72">
            <v>865</v>
          </cell>
        </row>
        <row r="122">
          <cell r="D122">
            <v>1545</v>
          </cell>
        </row>
        <row r="137">
          <cell r="D137">
            <v>0</v>
          </cell>
        </row>
      </sheetData>
      <sheetData sheetId="5">
        <row r="142">
          <cell r="D142">
            <v>800</v>
          </cell>
        </row>
      </sheetData>
      <sheetData sheetId="7">
        <row r="60">
          <cell r="D60">
            <v>0</v>
          </cell>
        </row>
        <row r="72">
          <cell r="D72">
            <v>0</v>
          </cell>
        </row>
        <row r="122">
          <cell r="D122">
            <v>700</v>
          </cell>
        </row>
        <row r="137">
          <cell r="D137">
            <v>0</v>
          </cell>
        </row>
      </sheetData>
      <sheetData sheetId="8">
        <row r="60">
          <cell r="D60">
            <v>120</v>
          </cell>
        </row>
        <row r="72">
          <cell r="D72">
            <v>46</v>
          </cell>
        </row>
        <row r="122">
          <cell r="D122">
            <v>490</v>
          </cell>
        </row>
        <row r="137">
          <cell r="D137">
            <v>0</v>
          </cell>
        </row>
      </sheetData>
      <sheetData sheetId="9">
        <row r="60">
          <cell r="D60">
            <v>2310</v>
          </cell>
        </row>
        <row r="72">
          <cell r="D72">
            <v>673</v>
          </cell>
        </row>
        <row r="122">
          <cell r="D122">
            <v>267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841112"/>
      <sheetName val="841126"/>
      <sheetName val="841133"/>
      <sheetName val="890301"/>
      <sheetName val="iskola-óvoda"/>
      <sheetName val="eü-i ellátás"/>
      <sheetName val="településüz."/>
      <sheetName val="szociális"/>
      <sheetName val="kultúrális kiad."/>
      <sheetName val="német"/>
      <sheetName val="Munka5"/>
      <sheetName val="Munka3"/>
    </sheetNames>
    <sheetDataSet>
      <sheetData sheetId="0">
        <row r="132">
          <cell r="C132">
            <v>0</v>
          </cell>
        </row>
      </sheetData>
      <sheetData sheetId="1">
        <row r="136">
          <cell r="C136">
            <v>0</v>
          </cell>
        </row>
      </sheetData>
      <sheetData sheetId="3">
        <row r="13">
          <cell r="C13">
            <v>150</v>
          </cell>
        </row>
        <row r="14">
          <cell r="C14">
            <v>150</v>
          </cell>
        </row>
        <row r="15">
          <cell r="C15">
            <v>50</v>
          </cell>
        </row>
        <row r="16">
          <cell r="C16">
            <v>50</v>
          </cell>
        </row>
        <row r="17">
          <cell r="C17">
            <v>50</v>
          </cell>
        </row>
        <row r="18">
          <cell r="C18">
            <v>150</v>
          </cell>
        </row>
        <row r="19">
          <cell r="C19">
            <v>50</v>
          </cell>
        </row>
        <row r="22">
          <cell r="C22">
            <v>250</v>
          </cell>
        </row>
        <row r="25">
          <cell r="C25">
            <v>30</v>
          </cell>
        </row>
        <row r="26">
          <cell r="C26">
            <v>50</v>
          </cell>
        </row>
        <row r="27">
          <cell r="C27">
            <v>20</v>
          </cell>
        </row>
        <row r="40">
          <cell r="C40">
            <v>500</v>
          </cell>
        </row>
        <row r="48">
          <cell r="C48">
            <v>300</v>
          </cell>
        </row>
        <row r="49">
          <cell r="C49">
            <v>150</v>
          </cell>
        </row>
      </sheetData>
      <sheetData sheetId="6">
        <row r="215">
          <cell r="C215">
            <v>100</v>
          </cell>
        </row>
      </sheetData>
      <sheetData sheetId="7">
        <row r="78">
          <cell r="C78">
            <v>400</v>
          </cell>
        </row>
        <row r="83">
          <cell r="C83">
            <v>800</v>
          </cell>
        </row>
        <row r="106">
          <cell r="C106">
            <v>100</v>
          </cell>
        </row>
        <row r="117">
          <cell r="C117">
            <v>0</v>
          </cell>
        </row>
        <row r="137">
          <cell r="C137">
            <v>500</v>
          </cell>
        </row>
        <row r="146">
          <cell r="C146">
            <v>500</v>
          </cell>
        </row>
        <row r="153">
          <cell r="C153">
            <v>100</v>
          </cell>
        </row>
        <row r="180">
          <cell r="C180">
            <v>50</v>
          </cell>
        </row>
        <row r="189">
          <cell r="C189">
            <v>600</v>
          </cell>
        </row>
        <row r="198">
          <cell r="D198">
            <v>200</v>
          </cell>
        </row>
        <row r="209">
          <cell r="C209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51011"/>
      <sheetName val="851013"/>
      <sheetName val="562912"/>
      <sheetName val="összesítés"/>
      <sheetName val="Munka2"/>
    </sheetNames>
    <sheetDataSet>
      <sheetData sheetId="0">
        <row r="117">
          <cell r="C11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Részletes"/>
      <sheetName val="német"/>
    </sheetNames>
    <sheetDataSet>
      <sheetData sheetId="1">
        <row r="744">
          <cell r="D744">
            <v>800</v>
          </cell>
          <cell r="J744">
            <v>800</v>
          </cell>
        </row>
        <row r="764">
          <cell r="J764">
            <v>381</v>
          </cell>
        </row>
        <row r="766">
          <cell r="D766">
            <v>0</v>
          </cell>
          <cell r="J766">
            <v>0</v>
          </cell>
        </row>
        <row r="789">
          <cell r="D789">
            <v>20000</v>
          </cell>
          <cell r="J789">
            <v>20000</v>
          </cell>
        </row>
        <row r="790">
          <cell r="D790">
            <v>0</v>
          </cell>
          <cell r="J790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összesített"/>
      <sheetName val="Munka2"/>
      <sheetName val="német"/>
    </sheetNames>
    <sheetDataSet>
      <sheetData sheetId="0">
        <row r="11">
          <cell r="E11" t="str">
            <v>időben</v>
          </cell>
        </row>
        <row r="12">
          <cell r="E12" t="str">
            <v>fogl. (fő)</v>
          </cell>
        </row>
        <row r="13">
          <cell r="E13" t="str">
            <v>             2004. évi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Munka1"/>
      <sheetName val="német"/>
    </sheetNames>
    <sheetDataSet>
      <sheetData sheetId="0">
        <row r="15">
          <cell r="D15">
            <v>800</v>
          </cell>
        </row>
        <row r="29">
          <cell r="D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9"/>
  <sheetViews>
    <sheetView zoomScaleSheetLayoutView="100" zoomScalePageLayoutView="0" workbookViewId="0" topLeftCell="A1">
      <selection activeCell="O22" sqref="O22"/>
    </sheetView>
  </sheetViews>
  <sheetFormatPr defaultColWidth="9.140625" defaultRowHeight="12.75"/>
  <cols>
    <col min="2" max="2" width="66.57421875" style="0" customWidth="1"/>
    <col min="3" max="3" width="10.57421875" style="86" hidden="1" customWidth="1"/>
    <col min="4" max="6" width="10.57421875" style="86" customWidth="1"/>
    <col min="7" max="7" width="12.7109375" style="43" hidden="1" customWidth="1"/>
    <col min="8" max="8" width="10.28125" style="86" hidden="1" customWidth="1"/>
    <col min="10" max="13" width="0" style="0" hidden="1" customWidth="1"/>
  </cols>
  <sheetData>
    <row r="1" spans="1:8" s="2" customFormat="1" ht="12.75">
      <c r="A1" s="1"/>
      <c r="B1" s="2" t="s">
        <v>845</v>
      </c>
      <c r="C1" s="62"/>
      <c r="D1" s="62"/>
      <c r="E1" s="62"/>
      <c r="F1" s="45" t="s">
        <v>846</v>
      </c>
      <c r="G1" s="41"/>
      <c r="H1" s="45" t="s">
        <v>846</v>
      </c>
    </row>
    <row r="2" spans="1:8" s="5" customFormat="1" ht="12.75" customHeight="1">
      <c r="A2" s="4"/>
      <c r="B2" s="5" t="s">
        <v>847</v>
      </c>
      <c r="C2" s="45"/>
      <c r="D2" s="45"/>
      <c r="E2" s="45"/>
      <c r="F2" s="45" t="s">
        <v>849</v>
      </c>
      <c r="G2" s="42"/>
      <c r="H2" s="45" t="s">
        <v>849</v>
      </c>
    </row>
    <row r="3" spans="1:8" s="5" customFormat="1" ht="12.75">
      <c r="A3" s="4"/>
      <c r="B3" s="5" t="s">
        <v>1072</v>
      </c>
      <c r="C3" s="46"/>
      <c r="D3" s="46"/>
      <c r="E3" s="46"/>
      <c r="F3" s="46"/>
      <c r="G3" s="42"/>
      <c r="H3" s="46"/>
    </row>
    <row r="4" spans="1:8" s="5" customFormat="1" ht="12.75" customHeight="1" hidden="1">
      <c r="A4" s="4"/>
      <c r="C4" s="46"/>
      <c r="D4" s="46"/>
      <c r="E4" s="46"/>
      <c r="F4" s="46"/>
      <c r="G4" s="42"/>
      <c r="H4" s="46"/>
    </row>
    <row r="5" spans="1:8" s="2" customFormat="1" ht="12.75" thickBot="1">
      <c r="A5" s="1"/>
      <c r="C5" s="87"/>
      <c r="D5" s="87"/>
      <c r="E5" s="87"/>
      <c r="F5" s="87"/>
      <c r="G5" s="41"/>
      <c r="H5" s="47" t="s">
        <v>850</v>
      </c>
    </row>
    <row r="6" spans="1:13" s="2" customFormat="1" ht="12">
      <c r="A6" s="104" t="s">
        <v>851</v>
      </c>
      <c r="B6" s="142" t="s">
        <v>848</v>
      </c>
      <c r="C6" s="143" t="s">
        <v>1070</v>
      </c>
      <c r="D6" s="144" t="s">
        <v>1070</v>
      </c>
      <c r="E6" s="144" t="s">
        <v>1070</v>
      </c>
      <c r="F6" s="145" t="s">
        <v>1070</v>
      </c>
      <c r="G6" s="41"/>
      <c r="H6" s="48" t="s">
        <v>852</v>
      </c>
      <c r="L6" s="48" t="s">
        <v>1081</v>
      </c>
      <c r="M6" s="48" t="s">
        <v>1081</v>
      </c>
    </row>
    <row r="7" spans="1:13" s="2" customFormat="1" ht="12">
      <c r="A7" s="105" t="s">
        <v>853</v>
      </c>
      <c r="B7" s="146" t="s">
        <v>854</v>
      </c>
      <c r="C7" s="147" t="s">
        <v>855</v>
      </c>
      <c r="D7" s="148" t="s">
        <v>856</v>
      </c>
      <c r="E7" s="148" t="s">
        <v>1101</v>
      </c>
      <c r="F7" s="149" t="s">
        <v>1113</v>
      </c>
      <c r="G7" s="41"/>
      <c r="H7" s="49" t="s">
        <v>1034</v>
      </c>
      <c r="L7" s="49" t="s">
        <v>1082</v>
      </c>
      <c r="M7" s="49" t="s">
        <v>1097</v>
      </c>
    </row>
    <row r="8" spans="1:14" s="2" customFormat="1" ht="13.5" customHeight="1">
      <c r="A8" s="106"/>
      <c r="B8" s="90" t="s">
        <v>1083</v>
      </c>
      <c r="C8" s="39"/>
      <c r="D8" s="97">
        <f>D10</f>
        <v>0</v>
      </c>
      <c r="E8" s="97">
        <f>E10</f>
        <v>0</v>
      </c>
      <c r="F8" s="107">
        <f>F10</f>
        <v>0</v>
      </c>
      <c r="G8" s="41"/>
      <c r="H8" s="39"/>
      <c r="L8" s="50">
        <f>L10</f>
        <v>0</v>
      </c>
      <c r="M8" s="50">
        <f>M10</f>
        <v>0</v>
      </c>
      <c r="N8" s="3"/>
    </row>
    <row r="9" spans="1:14" s="2" customFormat="1" ht="13.5" customHeight="1">
      <c r="A9" s="108"/>
      <c r="B9" s="6"/>
      <c r="C9" s="39"/>
      <c r="D9" s="98"/>
      <c r="E9" s="98"/>
      <c r="F9" s="109"/>
      <c r="G9" s="41"/>
      <c r="H9" s="39"/>
      <c r="L9" s="39"/>
      <c r="M9" s="39"/>
      <c r="N9" s="3"/>
    </row>
    <row r="10" spans="1:14" s="2" customFormat="1" ht="13.5" customHeight="1">
      <c r="A10" s="106" t="s">
        <v>858</v>
      </c>
      <c r="B10" s="7" t="s">
        <v>859</v>
      </c>
      <c r="C10" s="39"/>
      <c r="D10" s="98">
        <f>D85</f>
        <v>0</v>
      </c>
      <c r="E10" s="98">
        <f>E85</f>
        <v>0</v>
      </c>
      <c r="F10" s="109">
        <f>F85</f>
        <v>0</v>
      </c>
      <c r="G10" s="41"/>
      <c r="H10" s="39"/>
      <c r="L10" s="39">
        <v>0</v>
      </c>
      <c r="M10" s="39">
        <v>0</v>
      </c>
      <c r="N10" s="3"/>
    </row>
    <row r="11" spans="1:14" s="2" customFormat="1" ht="13.5" customHeight="1">
      <c r="A11" s="108"/>
      <c r="B11" s="25"/>
      <c r="C11" s="39"/>
      <c r="D11" s="98"/>
      <c r="E11" s="98"/>
      <c r="F11" s="109"/>
      <c r="G11" s="41"/>
      <c r="H11" s="39"/>
      <c r="L11" s="39"/>
      <c r="M11" s="39"/>
      <c r="N11" s="3"/>
    </row>
    <row r="12" spans="1:14" s="2" customFormat="1" ht="12">
      <c r="A12" s="106"/>
      <c r="B12" s="7" t="s">
        <v>857</v>
      </c>
      <c r="C12" s="50">
        <v>16556</v>
      </c>
      <c r="D12" s="97">
        <f>SUM(D14:D18)</f>
        <v>17516</v>
      </c>
      <c r="E12" s="97">
        <f>SUM(E14:E18)</f>
        <v>26288</v>
      </c>
      <c r="F12" s="107">
        <f>SUM(F14:F18)</f>
        <v>24254</v>
      </c>
      <c r="G12" s="44">
        <f>F12/E12</f>
        <v>0.9226262933657943</v>
      </c>
      <c r="H12" s="50">
        <f>SUM(H14:H18)</f>
        <v>14176</v>
      </c>
      <c r="L12" s="50">
        <f>SUM(L14:L18)</f>
        <v>16556</v>
      </c>
      <c r="M12" s="50">
        <f>SUM(M14:M18)</f>
        <v>17516</v>
      </c>
      <c r="N12" s="3"/>
    </row>
    <row r="13" spans="1:14" s="2" customFormat="1" ht="12" customHeight="1">
      <c r="A13" s="106"/>
      <c r="B13" s="7"/>
      <c r="C13" s="39"/>
      <c r="D13" s="98"/>
      <c r="E13" s="98"/>
      <c r="F13" s="109"/>
      <c r="G13" s="44"/>
      <c r="H13" s="39"/>
      <c r="L13" s="39"/>
      <c r="M13" s="39"/>
      <c r="N13" s="3"/>
    </row>
    <row r="14" spans="1:14" s="2" customFormat="1" ht="12">
      <c r="A14" s="106" t="s">
        <v>860</v>
      </c>
      <c r="B14" s="9" t="s">
        <v>861</v>
      </c>
      <c r="C14" s="52">
        <f>C88</f>
        <v>0</v>
      </c>
      <c r="D14" s="55">
        <f>D88</f>
        <v>200</v>
      </c>
      <c r="E14" s="55">
        <v>291</v>
      </c>
      <c r="F14" s="110">
        <v>331</v>
      </c>
      <c r="G14" s="44"/>
      <c r="H14" s="52">
        <f>H88</f>
        <v>155</v>
      </c>
      <c r="L14" s="91">
        <v>200</v>
      </c>
      <c r="M14" s="91">
        <v>200</v>
      </c>
      <c r="N14" s="3"/>
    </row>
    <row r="15" spans="1:14" s="2" customFormat="1" ht="12">
      <c r="A15" s="106" t="s">
        <v>862</v>
      </c>
      <c r="B15" s="9" t="s">
        <v>863</v>
      </c>
      <c r="C15" s="52">
        <v>8384</v>
      </c>
      <c r="D15" s="55">
        <f>D93</f>
        <v>9344</v>
      </c>
      <c r="E15" s="55">
        <f>E93</f>
        <v>9791</v>
      </c>
      <c r="F15" s="110">
        <v>9086</v>
      </c>
      <c r="G15" s="44">
        <f aca="true" t="shared" si="0" ref="G15:G73">F15/E15</f>
        <v>0.9279950975385558</v>
      </c>
      <c r="H15" s="52">
        <f>H93</f>
        <v>5558</v>
      </c>
      <c r="L15" s="52">
        <v>8384</v>
      </c>
      <c r="M15" s="52">
        <v>9344</v>
      </c>
      <c r="N15" s="3"/>
    </row>
    <row r="16" spans="1:14" s="8" customFormat="1" ht="12" customHeight="1">
      <c r="A16" s="106" t="s">
        <v>864</v>
      </c>
      <c r="B16" s="7" t="s">
        <v>865</v>
      </c>
      <c r="C16" s="51">
        <f>C123</f>
        <v>250</v>
      </c>
      <c r="D16" s="54">
        <f>D123</f>
        <v>300</v>
      </c>
      <c r="E16" s="54">
        <v>5527</v>
      </c>
      <c r="F16" s="111">
        <v>5527</v>
      </c>
      <c r="G16" s="44">
        <f t="shared" si="0"/>
        <v>1</v>
      </c>
      <c r="H16" s="51">
        <f>H123</f>
        <v>216</v>
      </c>
      <c r="L16" s="92">
        <v>300</v>
      </c>
      <c r="M16" s="92">
        <v>300</v>
      </c>
      <c r="N16" s="3"/>
    </row>
    <row r="17" spans="1:14" s="8" customFormat="1" ht="12">
      <c r="A17" s="106" t="s">
        <v>866</v>
      </c>
      <c r="B17" s="7" t="s">
        <v>867</v>
      </c>
      <c r="C17" s="51">
        <f>C128</f>
        <v>7392</v>
      </c>
      <c r="D17" s="54">
        <f>D128</f>
        <v>7392</v>
      </c>
      <c r="E17" s="54">
        <f>E128</f>
        <v>10399</v>
      </c>
      <c r="F17" s="111">
        <v>9043</v>
      </c>
      <c r="G17" s="44">
        <f t="shared" si="0"/>
        <v>0.8696028464275412</v>
      </c>
      <c r="H17" s="51">
        <f>H128</f>
        <v>7530</v>
      </c>
      <c r="L17" s="51">
        <v>7392</v>
      </c>
      <c r="M17" s="51">
        <v>7392</v>
      </c>
      <c r="N17" s="3"/>
    </row>
    <row r="18" spans="1:14" s="8" customFormat="1" ht="11.25" customHeight="1">
      <c r="A18" s="106" t="s">
        <v>868</v>
      </c>
      <c r="B18" s="7" t="s">
        <v>869</v>
      </c>
      <c r="C18" s="51">
        <f>C131</f>
        <v>500</v>
      </c>
      <c r="D18" s="54">
        <f>D131</f>
        <v>280</v>
      </c>
      <c r="E18" s="54">
        <f>E131</f>
        <v>280</v>
      </c>
      <c r="F18" s="111">
        <v>267</v>
      </c>
      <c r="G18" s="44">
        <f t="shared" si="0"/>
        <v>0.9535714285714286</v>
      </c>
      <c r="H18" s="51">
        <f>H131</f>
        <v>717</v>
      </c>
      <c r="L18" s="92">
        <v>280</v>
      </c>
      <c r="M18" s="92">
        <v>280</v>
      </c>
      <c r="N18" s="3"/>
    </row>
    <row r="19" spans="1:14" s="8" customFormat="1" ht="11.25" customHeight="1">
      <c r="A19" s="106"/>
      <c r="B19" s="7"/>
      <c r="C19" s="51"/>
      <c r="D19" s="54"/>
      <c r="E19" s="54"/>
      <c r="F19" s="111"/>
      <c r="G19" s="44"/>
      <c r="H19" s="51"/>
      <c r="L19" s="51"/>
      <c r="M19" s="51"/>
      <c r="N19" s="3"/>
    </row>
    <row r="20" spans="1:14" s="8" customFormat="1" ht="12">
      <c r="A20" s="106"/>
      <c r="B20" s="11" t="s">
        <v>870</v>
      </c>
      <c r="C20" s="50">
        <f>SUM(C21:C22)+C25</f>
        <v>30610</v>
      </c>
      <c r="D20" s="97">
        <f>SUM(D21:D22)+D25</f>
        <v>33824</v>
      </c>
      <c r="E20" s="97">
        <f>SUM(E21:E22)+E25</f>
        <v>43754</v>
      </c>
      <c r="F20" s="107">
        <f>SUM(F21:F22)+F25</f>
        <v>42084</v>
      </c>
      <c r="G20" s="44">
        <f t="shared" si="0"/>
        <v>0.9618320610687023</v>
      </c>
      <c r="H20" s="50">
        <f>SUM(H21:H22)+H25</f>
        <v>90118</v>
      </c>
      <c r="L20" s="50">
        <f>SUM(L21:L22)+L25</f>
        <v>34784</v>
      </c>
      <c r="M20" s="50">
        <f>SUM(M21:M22)+M25</f>
        <v>33824</v>
      </c>
      <c r="N20" s="3"/>
    </row>
    <row r="21" spans="1:14" s="8" customFormat="1" ht="12">
      <c r="A21" s="106" t="s">
        <v>871</v>
      </c>
      <c r="B21" s="7" t="s">
        <v>872</v>
      </c>
      <c r="C21" s="51">
        <v>23800</v>
      </c>
      <c r="D21" s="54">
        <f>D153</f>
        <v>27974</v>
      </c>
      <c r="E21" s="54">
        <f>E153</f>
        <v>35971</v>
      </c>
      <c r="F21" s="111">
        <f>F153</f>
        <v>34227</v>
      </c>
      <c r="G21" s="44">
        <f t="shared" si="0"/>
        <v>0.9515164994022963</v>
      </c>
      <c r="H21" s="51">
        <f>H153</f>
        <v>21228</v>
      </c>
      <c r="L21" s="51">
        <v>27974</v>
      </c>
      <c r="M21" s="51">
        <v>27974</v>
      </c>
      <c r="N21" s="3"/>
    </row>
    <row r="22" spans="1:14" s="8" customFormat="1" ht="12">
      <c r="A22" s="106" t="s">
        <v>873</v>
      </c>
      <c r="B22" s="7" t="s">
        <v>874</v>
      </c>
      <c r="C22" s="53">
        <v>5650</v>
      </c>
      <c r="D22" s="99">
        <f>D159</f>
        <v>5650</v>
      </c>
      <c r="E22" s="99">
        <f>E159</f>
        <v>6794</v>
      </c>
      <c r="F22" s="112">
        <f>F159</f>
        <v>6898</v>
      </c>
      <c r="G22" s="44">
        <f t="shared" si="0"/>
        <v>1.015307624374448</v>
      </c>
      <c r="H22" s="53">
        <f>H159</f>
        <v>68013</v>
      </c>
      <c r="L22" s="53">
        <v>5650</v>
      </c>
      <c r="M22" s="53">
        <v>5650</v>
      </c>
      <c r="N22" s="3"/>
    </row>
    <row r="23" spans="1:14" s="2" customFormat="1" ht="12">
      <c r="A23" s="106"/>
      <c r="B23" s="10" t="s">
        <v>875</v>
      </c>
      <c r="C23" s="39">
        <f>C161+C162</f>
        <v>0</v>
      </c>
      <c r="D23" s="98">
        <f>D161+D162</f>
        <v>0</v>
      </c>
      <c r="E23" s="98">
        <f>E161+E162</f>
        <v>0</v>
      </c>
      <c r="F23" s="109">
        <v>0</v>
      </c>
      <c r="G23" s="44" t="e">
        <f t="shared" si="0"/>
        <v>#DIV/0!</v>
      </c>
      <c r="H23" s="39">
        <f>H161+H162</f>
        <v>54329</v>
      </c>
      <c r="L23" s="39">
        <f>L161+L162</f>
        <v>0</v>
      </c>
      <c r="M23" s="39">
        <f>M161+M162</f>
        <v>0</v>
      </c>
      <c r="N23" s="3"/>
    </row>
    <row r="24" spans="1:14" s="2" customFormat="1" ht="12">
      <c r="A24" s="106"/>
      <c r="B24" s="10" t="s">
        <v>876</v>
      </c>
      <c r="C24" s="39">
        <f>C163</f>
        <v>5600</v>
      </c>
      <c r="D24" s="98">
        <f>D163</f>
        <v>5600</v>
      </c>
      <c r="E24" s="98">
        <f>E163</f>
        <v>6744</v>
      </c>
      <c r="F24" s="109">
        <f>F163</f>
        <v>6843</v>
      </c>
      <c r="G24" s="44">
        <f t="shared" si="0"/>
        <v>1.0146797153024911</v>
      </c>
      <c r="H24" s="39">
        <f>H163</f>
        <v>13684</v>
      </c>
      <c r="L24" s="39">
        <v>5600</v>
      </c>
      <c r="M24" s="39">
        <v>5600</v>
      </c>
      <c r="N24" s="3"/>
    </row>
    <row r="25" spans="1:14" s="8" customFormat="1" ht="11.25" customHeight="1">
      <c r="A25" s="106" t="s">
        <v>877</v>
      </c>
      <c r="B25" s="7" t="s">
        <v>878</v>
      </c>
      <c r="C25" s="51">
        <f>C167</f>
        <v>1160</v>
      </c>
      <c r="D25" s="54">
        <f>D167</f>
        <v>200</v>
      </c>
      <c r="E25" s="54">
        <f>E167</f>
        <v>989</v>
      </c>
      <c r="F25" s="111">
        <f>F167</f>
        <v>959</v>
      </c>
      <c r="G25" s="44">
        <f t="shared" si="0"/>
        <v>0.9696663296258847</v>
      </c>
      <c r="H25" s="51">
        <f>H167</f>
        <v>877</v>
      </c>
      <c r="L25" s="51">
        <v>1160</v>
      </c>
      <c r="M25" s="92">
        <v>200</v>
      </c>
      <c r="N25" s="3"/>
    </row>
    <row r="26" spans="1:14" s="8" customFormat="1" ht="12.75" customHeight="1">
      <c r="A26" s="113"/>
      <c r="B26" s="12" t="s">
        <v>879</v>
      </c>
      <c r="C26" s="54" t="e">
        <f>+#REF!+C14+C15+C16+C17+C18+C21+C22+C25</f>
        <v>#REF!</v>
      </c>
      <c r="D26" s="54">
        <f>D14+D15+D16+D17+D18+D21+D22+D25+D8</f>
        <v>51340</v>
      </c>
      <c r="E26" s="54">
        <f>E14+E15+E16+E17+E18+E21+E22+E25+E8</f>
        <v>70042</v>
      </c>
      <c r="F26" s="111">
        <f>F14+F15+F16+F17+F18+F21+F22+F25+F8</f>
        <v>66338</v>
      </c>
      <c r="G26" s="44">
        <f t="shared" si="0"/>
        <v>0.9471174438194226</v>
      </c>
      <c r="H26" s="54" t="e">
        <f>+#REF!+H14+H15+H16+H17+H18+H21+H22+H25</f>
        <v>#REF!</v>
      </c>
      <c r="L26" s="54">
        <f>L14+L15+L16+L17+L18+L21+L22+L25+L8</f>
        <v>51340</v>
      </c>
      <c r="M26" s="54">
        <f>M14+M15+M16+M17+M18+M21+M22+M25+M8</f>
        <v>51340</v>
      </c>
      <c r="N26" s="3"/>
    </row>
    <row r="27" spans="1:12" s="8" customFormat="1" ht="12">
      <c r="A27" s="106"/>
      <c r="B27" s="7"/>
      <c r="C27" s="51"/>
      <c r="D27" s="54"/>
      <c r="E27" s="54"/>
      <c r="F27" s="111"/>
      <c r="G27" s="44"/>
      <c r="H27" s="51"/>
      <c r="L27" s="51"/>
    </row>
    <row r="28" spans="1:12" s="8" customFormat="1" ht="12">
      <c r="A28" s="106" t="s">
        <v>880</v>
      </c>
      <c r="B28" s="7" t="s">
        <v>1069</v>
      </c>
      <c r="C28" s="51">
        <v>89110</v>
      </c>
      <c r="D28" s="54">
        <f>D187</f>
        <v>76450</v>
      </c>
      <c r="E28" s="54">
        <f>E187</f>
        <v>76745</v>
      </c>
      <c r="F28" s="111">
        <f>F187</f>
        <v>76745</v>
      </c>
      <c r="G28" s="44">
        <f t="shared" si="0"/>
        <v>1</v>
      </c>
      <c r="H28" s="51" t="e">
        <f>H187</f>
        <v>#REF!</v>
      </c>
      <c r="L28" s="51">
        <v>76450</v>
      </c>
    </row>
    <row r="29" spans="1:12" s="8" customFormat="1" ht="12" hidden="1">
      <c r="A29" s="106"/>
      <c r="B29" s="7" t="s">
        <v>881</v>
      </c>
      <c r="C29" s="39"/>
      <c r="D29" s="98"/>
      <c r="E29" s="98"/>
      <c r="F29" s="109"/>
      <c r="G29" s="44" t="e">
        <f t="shared" si="0"/>
        <v>#DIV/0!</v>
      </c>
      <c r="H29" s="39">
        <f>H189</f>
        <v>4680</v>
      </c>
      <c r="L29" s="39"/>
    </row>
    <row r="30" spans="1:12" s="8" customFormat="1" ht="12" hidden="1">
      <c r="A30" s="106"/>
      <c r="B30" s="7" t="s">
        <v>882</v>
      </c>
      <c r="C30" s="39"/>
      <c r="D30" s="98"/>
      <c r="E30" s="98"/>
      <c r="F30" s="109"/>
      <c r="G30" s="44" t="e">
        <f t="shared" si="0"/>
        <v>#DIV/0!</v>
      </c>
      <c r="H30" s="39">
        <f>H198</f>
        <v>48383</v>
      </c>
      <c r="L30" s="39"/>
    </row>
    <row r="31" spans="1:12" s="8" customFormat="1" ht="12">
      <c r="A31" s="106" t="s">
        <v>883</v>
      </c>
      <c r="B31" s="7" t="s">
        <v>884</v>
      </c>
      <c r="C31" s="51">
        <f>C219</f>
        <v>0</v>
      </c>
      <c r="D31" s="54">
        <f>D219</f>
        <v>326</v>
      </c>
      <c r="E31" s="54">
        <f>E219</f>
        <v>518</v>
      </c>
      <c r="F31" s="111">
        <f>F219</f>
        <v>518</v>
      </c>
      <c r="G31" s="44">
        <f t="shared" si="0"/>
        <v>1</v>
      </c>
      <c r="H31" s="51">
        <f>H219</f>
        <v>0</v>
      </c>
      <c r="L31" s="51">
        <v>326</v>
      </c>
    </row>
    <row r="32" spans="1:12" s="8" customFormat="1" ht="12">
      <c r="A32" s="106" t="s">
        <v>885</v>
      </c>
      <c r="B32" s="7" t="s">
        <v>886</v>
      </c>
      <c r="C32" s="51">
        <f>C224</f>
        <v>600</v>
      </c>
      <c r="D32" s="54">
        <f>D224</f>
        <v>600</v>
      </c>
      <c r="E32" s="54">
        <f>E224</f>
        <v>936</v>
      </c>
      <c r="F32" s="111">
        <f>F224</f>
        <v>936</v>
      </c>
      <c r="G32" s="44">
        <f t="shared" si="0"/>
        <v>1</v>
      </c>
      <c r="H32" s="51">
        <f>H224</f>
        <v>3105</v>
      </c>
      <c r="L32" s="51">
        <v>600</v>
      </c>
    </row>
    <row r="33" spans="1:12" s="8" customFormat="1" ht="12">
      <c r="A33" s="106"/>
      <c r="B33" s="7" t="s">
        <v>887</v>
      </c>
      <c r="C33" s="39">
        <f>C226</f>
        <v>0</v>
      </c>
      <c r="D33" s="98">
        <f>D226</f>
        <v>0</v>
      </c>
      <c r="E33" s="98">
        <f>E226</f>
        <v>0</v>
      </c>
      <c r="F33" s="109">
        <v>0</v>
      </c>
      <c r="G33" s="44" t="e">
        <f t="shared" si="0"/>
        <v>#DIV/0!</v>
      </c>
      <c r="H33" s="39">
        <f>H226</f>
        <v>301</v>
      </c>
      <c r="L33" s="39">
        <f>L226</f>
        <v>0</v>
      </c>
    </row>
    <row r="34" spans="1:12" s="8" customFormat="1" ht="11.25" customHeight="1">
      <c r="A34" s="106"/>
      <c r="B34" s="10" t="s">
        <v>888</v>
      </c>
      <c r="C34" s="39">
        <f>C235</f>
        <v>600</v>
      </c>
      <c r="D34" s="98">
        <f>D235</f>
        <v>600</v>
      </c>
      <c r="E34" s="98">
        <f>E235</f>
        <v>936</v>
      </c>
      <c r="F34" s="109">
        <v>936</v>
      </c>
      <c r="G34" s="44">
        <f t="shared" si="0"/>
        <v>1</v>
      </c>
      <c r="H34" s="39">
        <f>H235</f>
        <v>2804</v>
      </c>
      <c r="L34" s="39">
        <v>600</v>
      </c>
    </row>
    <row r="35" spans="1:12" s="8" customFormat="1" ht="11.25" customHeight="1">
      <c r="A35" s="106" t="s">
        <v>889</v>
      </c>
      <c r="B35" s="7" t="s">
        <v>1085</v>
      </c>
      <c r="C35" s="39"/>
      <c r="D35" s="98"/>
      <c r="E35" s="54">
        <f>E243</f>
        <v>4921</v>
      </c>
      <c r="F35" s="111">
        <f>F243</f>
        <v>4921</v>
      </c>
      <c r="G35" s="44"/>
      <c r="H35" s="39"/>
      <c r="L35" s="39"/>
    </row>
    <row r="36" spans="1:12" s="8" customFormat="1" ht="11.25" customHeight="1">
      <c r="A36" s="106" t="s">
        <v>891</v>
      </c>
      <c r="B36" s="7" t="s">
        <v>890</v>
      </c>
      <c r="C36" s="51">
        <f>C247</f>
        <v>0</v>
      </c>
      <c r="D36" s="54">
        <f>D247</f>
        <v>0</v>
      </c>
      <c r="E36" s="54">
        <f>E247</f>
        <v>2482</v>
      </c>
      <c r="F36" s="111">
        <f>F247</f>
        <v>2482</v>
      </c>
      <c r="G36" s="44"/>
      <c r="H36" s="51">
        <f>H247</f>
        <v>720</v>
      </c>
      <c r="L36" s="51">
        <f>L247</f>
        <v>0</v>
      </c>
    </row>
    <row r="37" spans="1:12" s="8" customFormat="1" ht="12">
      <c r="A37" s="114"/>
      <c r="B37" s="13" t="s">
        <v>1089</v>
      </c>
      <c r="C37" s="55">
        <f>+C28+C31+C32</f>
        <v>89710</v>
      </c>
      <c r="D37" s="55">
        <f>+D28+D31+D32</f>
        <v>77376</v>
      </c>
      <c r="E37" s="55">
        <f>+E28+E31+E32+E35+E36</f>
        <v>85602</v>
      </c>
      <c r="F37" s="110">
        <f>+F28+F31+F32+F35+F36</f>
        <v>85602</v>
      </c>
      <c r="G37" s="44">
        <f t="shared" si="0"/>
        <v>1</v>
      </c>
      <c r="H37" s="55" t="e">
        <f>+H28+H31+H32+H36</f>
        <v>#REF!</v>
      </c>
      <c r="L37" s="55">
        <f>+L28+L31+L32</f>
        <v>77376</v>
      </c>
    </row>
    <row r="38" spans="1:12" s="8" customFormat="1" ht="12">
      <c r="A38" s="106"/>
      <c r="B38" s="7"/>
      <c r="C38" s="39"/>
      <c r="D38" s="98"/>
      <c r="E38" s="98"/>
      <c r="F38" s="109"/>
      <c r="G38" s="44"/>
      <c r="H38" s="39"/>
      <c r="L38" s="39"/>
    </row>
    <row r="39" spans="1:12" s="8" customFormat="1" ht="12">
      <c r="A39" s="106" t="s">
        <v>893</v>
      </c>
      <c r="B39" s="7" t="s">
        <v>892</v>
      </c>
      <c r="C39" s="51">
        <v>0</v>
      </c>
      <c r="D39" s="54">
        <v>0</v>
      </c>
      <c r="E39" s="54">
        <f>E263</f>
        <v>176</v>
      </c>
      <c r="F39" s="111">
        <f>F263</f>
        <v>176</v>
      </c>
      <c r="G39" s="44"/>
      <c r="H39" s="51">
        <f>H263</f>
        <v>0</v>
      </c>
      <c r="L39" s="51">
        <v>0</v>
      </c>
    </row>
    <row r="40" spans="1:12" s="8" customFormat="1" ht="12.75" customHeight="1">
      <c r="A40" s="106" t="s">
        <v>896</v>
      </c>
      <c r="B40" s="7" t="s">
        <v>894</v>
      </c>
      <c r="C40" s="51">
        <v>0</v>
      </c>
      <c r="D40" s="54">
        <v>0</v>
      </c>
      <c r="E40" s="54">
        <v>0</v>
      </c>
      <c r="F40" s="111">
        <v>0</v>
      </c>
      <c r="G40" s="44"/>
      <c r="H40" s="51">
        <f>H265</f>
        <v>0</v>
      </c>
      <c r="L40" s="51">
        <v>0</v>
      </c>
    </row>
    <row r="41" spans="1:12" s="2" customFormat="1" ht="12">
      <c r="A41" s="106" t="s">
        <v>848</v>
      </c>
      <c r="B41" s="10" t="s">
        <v>895</v>
      </c>
      <c r="C41" s="39">
        <f>C267</f>
        <v>0</v>
      </c>
      <c r="D41" s="98">
        <f>D267</f>
        <v>0</v>
      </c>
      <c r="E41" s="98">
        <f>E267</f>
        <v>0</v>
      </c>
      <c r="F41" s="109">
        <f>F267</f>
        <v>0</v>
      </c>
      <c r="G41" s="44"/>
      <c r="H41" s="39">
        <f>H267</f>
        <v>0</v>
      </c>
      <c r="L41" s="39">
        <f>L267</f>
        <v>0</v>
      </c>
    </row>
    <row r="42" spans="1:12" s="8" customFormat="1" ht="12" customHeight="1">
      <c r="A42" s="106" t="s">
        <v>898</v>
      </c>
      <c r="B42" s="7" t="s">
        <v>897</v>
      </c>
      <c r="C42" s="51">
        <f>C270</f>
        <v>0</v>
      </c>
      <c r="D42" s="54">
        <f>D270</f>
        <v>0</v>
      </c>
      <c r="E42" s="54">
        <f>E270</f>
        <v>644</v>
      </c>
      <c r="F42" s="111">
        <f>F270</f>
        <v>673</v>
      </c>
      <c r="G42" s="44"/>
      <c r="H42" s="51">
        <f>H270</f>
        <v>521</v>
      </c>
      <c r="L42" s="51">
        <f>L270</f>
        <v>0</v>
      </c>
    </row>
    <row r="43" spans="1:12" s="2" customFormat="1" ht="11.25" customHeight="1">
      <c r="A43" s="106" t="s">
        <v>900</v>
      </c>
      <c r="B43" s="9" t="s">
        <v>899</v>
      </c>
      <c r="C43" s="52">
        <f>C274</f>
        <v>18654</v>
      </c>
      <c r="D43" s="55">
        <f>D274</f>
        <v>18654</v>
      </c>
      <c r="E43" s="55">
        <f>E274</f>
        <v>18654</v>
      </c>
      <c r="F43" s="110">
        <f>F274</f>
        <v>17301</v>
      </c>
      <c r="G43" s="44">
        <f t="shared" si="0"/>
        <v>0.9274686394339016</v>
      </c>
      <c r="H43" s="52">
        <f>H274</f>
        <v>13731</v>
      </c>
      <c r="L43" s="52">
        <v>18654</v>
      </c>
    </row>
    <row r="44" spans="1:12" s="17" customFormat="1" ht="12.75">
      <c r="A44" s="115"/>
      <c r="B44" s="16" t="s">
        <v>1090</v>
      </c>
      <c r="C44" s="56">
        <f>+C39+C40+C42+C43</f>
        <v>18654</v>
      </c>
      <c r="D44" s="56">
        <f>+D39+D40+D42+D43</f>
        <v>18654</v>
      </c>
      <c r="E44" s="56">
        <f>+E39+E40+E42+E43</f>
        <v>19474</v>
      </c>
      <c r="F44" s="116">
        <f>+F39+F40+F42+F43</f>
        <v>18150</v>
      </c>
      <c r="G44" s="44">
        <f t="shared" si="0"/>
        <v>0.9320119133203245</v>
      </c>
      <c r="H44" s="56">
        <f>+H39+H40+H42+H43</f>
        <v>14252</v>
      </c>
      <c r="L44" s="56">
        <f>+L39+L40+L42+L43</f>
        <v>18654</v>
      </c>
    </row>
    <row r="45" spans="1:12" s="2" customFormat="1" ht="12">
      <c r="A45" s="106"/>
      <c r="B45" s="10"/>
      <c r="C45" s="39"/>
      <c r="D45" s="98"/>
      <c r="E45" s="98"/>
      <c r="F45" s="109"/>
      <c r="G45" s="44"/>
      <c r="H45" s="39"/>
      <c r="L45" s="39"/>
    </row>
    <row r="46" spans="1:12" s="8" customFormat="1" ht="12.75" customHeight="1">
      <c r="A46" s="106" t="s">
        <v>902</v>
      </c>
      <c r="B46" s="7" t="s">
        <v>901</v>
      </c>
      <c r="C46" s="51">
        <f>C282</f>
        <v>0</v>
      </c>
      <c r="D46" s="54">
        <f>D282</f>
        <v>0</v>
      </c>
      <c r="E46" s="54">
        <f>E282</f>
        <v>0</v>
      </c>
      <c r="F46" s="111">
        <f>F282</f>
        <v>0</v>
      </c>
      <c r="G46" s="44"/>
      <c r="H46" s="51">
        <f>H282</f>
        <v>0</v>
      </c>
      <c r="L46" s="51">
        <f>L282</f>
        <v>0</v>
      </c>
    </row>
    <row r="47" spans="1:12" s="8" customFormat="1" ht="12.75" customHeight="1">
      <c r="A47" s="106" t="s">
        <v>905</v>
      </c>
      <c r="B47" s="7" t="s">
        <v>903</v>
      </c>
      <c r="C47" s="51">
        <f>C285</f>
        <v>4161</v>
      </c>
      <c r="D47" s="54">
        <f>D285</f>
        <v>4209</v>
      </c>
      <c r="E47" s="54">
        <f>E285</f>
        <v>30329</v>
      </c>
      <c r="F47" s="111">
        <f>F285</f>
        <v>30816</v>
      </c>
      <c r="G47" s="44">
        <f t="shared" si="0"/>
        <v>1.016057238946223</v>
      </c>
      <c r="H47" s="51" t="e">
        <f>H285</f>
        <v>#REF!</v>
      </c>
      <c r="L47" s="51">
        <v>4209</v>
      </c>
    </row>
    <row r="48" spans="1:12" s="2" customFormat="1" ht="12">
      <c r="A48" s="106"/>
      <c r="B48" s="10" t="s">
        <v>904</v>
      </c>
      <c r="C48" s="39">
        <f>C305</f>
        <v>3661</v>
      </c>
      <c r="D48" s="98">
        <f>D305</f>
        <v>3709</v>
      </c>
      <c r="E48" s="98">
        <f>E305</f>
        <v>4191</v>
      </c>
      <c r="F48" s="109">
        <f>F305</f>
        <v>4213</v>
      </c>
      <c r="G48" s="44">
        <f t="shared" si="0"/>
        <v>1.005249343832021</v>
      </c>
      <c r="H48" s="39">
        <f>H305</f>
        <v>2555</v>
      </c>
      <c r="L48" s="39">
        <v>3709</v>
      </c>
    </row>
    <row r="49" spans="1:12" s="8" customFormat="1" ht="12.75" customHeight="1">
      <c r="A49" s="106" t="s">
        <v>907</v>
      </c>
      <c r="B49" s="7" t="s">
        <v>906</v>
      </c>
      <c r="C49" s="51">
        <f>C326</f>
        <v>0</v>
      </c>
      <c r="D49" s="54">
        <f>D326</f>
        <v>9000</v>
      </c>
      <c r="E49" s="54">
        <f>E326</f>
        <v>1300</v>
      </c>
      <c r="F49" s="111">
        <f>F326</f>
        <v>1300</v>
      </c>
      <c r="G49" s="44">
        <f t="shared" si="0"/>
        <v>1</v>
      </c>
      <c r="H49" s="51">
        <f>H326</f>
        <v>88748</v>
      </c>
      <c r="L49" s="51">
        <v>9000</v>
      </c>
    </row>
    <row r="50" spans="1:12" s="8" customFormat="1" ht="12" hidden="1">
      <c r="A50" s="106"/>
      <c r="B50" s="7"/>
      <c r="C50" s="51"/>
      <c r="D50" s="54"/>
      <c r="E50" s="54"/>
      <c r="F50" s="111"/>
      <c r="G50" s="44" t="e">
        <f t="shared" si="0"/>
        <v>#DIV/0!</v>
      </c>
      <c r="H50" s="51"/>
      <c r="L50" s="51"/>
    </row>
    <row r="51" spans="1:12" s="8" customFormat="1" ht="12">
      <c r="A51" s="113"/>
      <c r="B51" s="12" t="s">
        <v>1091</v>
      </c>
      <c r="C51" s="54">
        <f>C46+C47+C49</f>
        <v>4161</v>
      </c>
      <c r="D51" s="54">
        <f>D46+D47+D49</f>
        <v>13209</v>
      </c>
      <c r="E51" s="54">
        <f>E46+E47+E49</f>
        <v>31629</v>
      </c>
      <c r="F51" s="111">
        <f>F46+F47+F49</f>
        <v>32116</v>
      </c>
      <c r="G51" s="44">
        <f t="shared" si="0"/>
        <v>1.0153972620063865</v>
      </c>
      <c r="H51" s="54" t="e">
        <f>H47+H49+H46</f>
        <v>#REF!</v>
      </c>
      <c r="L51" s="54">
        <f>L46+L47+L49</f>
        <v>13209</v>
      </c>
    </row>
    <row r="52" spans="1:12" s="8" customFormat="1" ht="12.75" customHeight="1">
      <c r="A52" s="106"/>
      <c r="B52" s="10" t="s">
        <v>848</v>
      </c>
      <c r="C52" s="51" t="s">
        <v>848</v>
      </c>
      <c r="D52" s="54" t="s">
        <v>848</v>
      </c>
      <c r="E52" s="54" t="s">
        <v>848</v>
      </c>
      <c r="F52" s="111" t="s">
        <v>848</v>
      </c>
      <c r="G52" s="44"/>
      <c r="H52" s="51" t="s">
        <v>848</v>
      </c>
      <c r="L52" s="51" t="s">
        <v>848</v>
      </c>
    </row>
    <row r="53" spans="1:12" s="8" customFormat="1" ht="12">
      <c r="A53" s="106" t="s">
        <v>909</v>
      </c>
      <c r="B53" s="7" t="s">
        <v>908</v>
      </c>
      <c r="C53" s="51">
        <f>C354</f>
        <v>500</v>
      </c>
      <c r="D53" s="54">
        <f>D354</f>
        <v>500</v>
      </c>
      <c r="E53" s="54">
        <f>E354</f>
        <v>1677</v>
      </c>
      <c r="F53" s="111">
        <f>F354</f>
        <v>2067</v>
      </c>
      <c r="G53" s="44">
        <f t="shared" si="0"/>
        <v>1.2325581395348837</v>
      </c>
      <c r="H53" s="51">
        <f>H354</f>
        <v>180</v>
      </c>
      <c r="L53" s="51">
        <v>500</v>
      </c>
    </row>
    <row r="54" spans="1:12" s="8" customFormat="1" ht="11.25" customHeight="1">
      <c r="A54" s="106" t="s">
        <v>911</v>
      </c>
      <c r="B54" s="7" t="s">
        <v>910</v>
      </c>
      <c r="C54" s="51">
        <f>C360</f>
        <v>0</v>
      </c>
      <c r="D54" s="54">
        <f>D360</f>
        <v>0</v>
      </c>
      <c r="E54" s="54">
        <f>E360</f>
        <v>52</v>
      </c>
      <c r="F54" s="111">
        <f>F360</f>
        <v>214</v>
      </c>
      <c r="G54" s="44"/>
      <c r="H54" s="51">
        <f>H360</f>
        <v>500</v>
      </c>
      <c r="L54" s="51">
        <f>L360</f>
        <v>0</v>
      </c>
    </row>
    <row r="55" spans="1:12" s="8" customFormat="1" ht="12">
      <c r="A55" s="114"/>
      <c r="B55" s="13" t="s">
        <v>1092</v>
      </c>
      <c r="C55" s="55">
        <f>SUM(C52:C54)</f>
        <v>500</v>
      </c>
      <c r="D55" s="55">
        <f>SUM(D52:D54)</f>
        <v>500</v>
      </c>
      <c r="E55" s="55">
        <f>SUM(E52:E54)</f>
        <v>1729</v>
      </c>
      <c r="F55" s="110">
        <f>SUM(F52:F54)</f>
        <v>2281</v>
      </c>
      <c r="G55" s="44">
        <f t="shared" si="0"/>
        <v>1.3192596876807403</v>
      </c>
      <c r="H55" s="55">
        <f>SUM(H52:H54)</f>
        <v>680</v>
      </c>
      <c r="L55" s="55">
        <f>SUM(L52:L54)</f>
        <v>500</v>
      </c>
    </row>
    <row r="56" spans="1:12" s="8" customFormat="1" ht="12">
      <c r="A56" s="117"/>
      <c r="B56" s="9"/>
      <c r="C56" s="52"/>
      <c r="D56" s="55"/>
      <c r="E56" s="55"/>
      <c r="F56" s="110"/>
      <c r="G56" s="44"/>
      <c r="H56" s="52"/>
      <c r="L56" s="52"/>
    </row>
    <row r="57" spans="1:12" s="8" customFormat="1" ht="13.5" customHeight="1">
      <c r="A57" s="117" t="s">
        <v>913</v>
      </c>
      <c r="B57" s="9" t="s">
        <v>912</v>
      </c>
      <c r="C57" s="52">
        <f>C368</f>
        <v>0</v>
      </c>
      <c r="D57" s="55">
        <f>D368</f>
        <v>0</v>
      </c>
      <c r="E57" s="55">
        <f>E368</f>
        <v>0</v>
      </c>
      <c r="F57" s="110">
        <f>F368</f>
        <v>0</v>
      </c>
      <c r="G57" s="44"/>
      <c r="H57" s="52">
        <f>H368</f>
        <v>0</v>
      </c>
      <c r="L57" s="52">
        <f>L368</f>
        <v>0</v>
      </c>
    </row>
    <row r="58" spans="1:12" s="8" customFormat="1" ht="13.5" customHeight="1">
      <c r="A58" s="117" t="s">
        <v>915</v>
      </c>
      <c r="B58" s="9" t="s">
        <v>914</v>
      </c>
      <c r="C58" s="52">
        <f>C372</f>
        <v>0</v>
      </c>
      <c r="D58" s="55">
        <f>D372</f>
        <v>0</v>
      </c>
      <c r="E58" s="55">
        <f>E372</f>
        <v>0</v>
      </c>
      <c r="F58" s="110">
        <f>F372</f>
        <v>0</v>
      </c>
      <c r="G58" s="44" t="e">
        <f t="shared" si="0"/>
        <v>#DIV/0!</v>
      </c>
      <c r="H58" s="52">
        <f>H372</f>
        <v>0</v>
      </c>
      <c r="L58" s="52">
        <f>L372</f>
        <v>0</v>
      </c>
    </row>
    <row r="59" spans="1:12" s="8" customFormat="1" ht="13.5" customHeight="1">
      <c r="A59" s="117" t="s">
        <v>917</v>
      </c>
      <c r="B59" s="9" t="s">
        <v>916</v>
      </c>
      <c r="C59" s="52">
        <f>C377</f>
        <v>0</v>
      </c>
      <c r="D59" s="55">
        <f>D377</f>
        <v>0</v>
      </c>
      <c r="E59" s="55">
        <f>E377</f>
        <v>0</v>
      </c>
      <c r="F59" s="110">
        <f>F377</f>
        <v>0</v>
      </c>
      <c r="G59" s="44"/>
      <c r="H59" s="52">
        <f>H377</f>
        <v>0</v>
      </c>
      <c r="L59" s="52">
        <f>L377</f>
        <v>0</v>
      </c>
    </row>
    <row r="60" spans="1:12" s="8" customFormat="1" ht="13.5" customHeight="1">
      <c r="A60" s="113"/>
      <c r="B60" s="12" t="s">
        <v>1093</v>
      </c>
      <c r="C60" s="54">
        <f>SUM(C57:C59)</f>
        <v>0</v>
      </c>
      <c r="D60" s="54">
        <f>SUM(D57:D59)</f>
        <v>0</v>
      </c>
      <c r="E60" s="54">
        <f>SUM(E57:E59)</f>
        <v>0</v>
      </c>
      <c r="F60" s="111">
        <f>SUM(F57:F59)</f>
        <v>0</v>
      </c>
      <c r="G60" s="44" t="e">
        <f t="shared" si="0"/>
        <v>#DIV/0!</v>
      </c>
      <c r="H60" s="54">
        <f>SUM(H57:H59)</f>
        <v>0</v>
      </c>
      <c r="L60" s="54">
        <f>SUM(L57:L59)</f>
        <v>0</v>
      </c>
    </row>
    <row r="61" spans="1:12" s="8" customFormat="1" ht="12">
      <c r="A61" s="106"/>
      <c r="B61" s="7"/>
      <c r="C61" s="39"/>
      <c r="D61" s="98"/>
      <c r="E61" s="98"/>
      <c r="F61" s="109"/>
      <c r="G61" s="44"/>
      <c r="H61" s="39"/>
      <c r="L61" s="39"/>
    </row>
    <row r="62" spans="1:12" s="8" customFormat="1" ht="12">
      <c r="A62" s="106" t="s">
        <v>1084</v>
      </c>
      <c r="B62" s="7" t="s">
        <v>918</v>
      </c>
      <c r="C62" s="51">
        <f>C385</f>
        <v>26820</v>
      </c>
      <c r="D62" s="54">
        <f>D385</f>
        <v>37864</v>
      </c>
      <c r="E62" s="54">
        <f>E385</f>
        <v>7896</v>
      </c>
      <c r="F62" s="111">
        <f>F385</f>
        <v>8251</v>
      </c>
      <c r="G62" s="44">
        <f t="shared" si="0"/>
        <v>1.0449594731509626</v>
      </c>
      <c r="H62" s="51">
        <f>H385</f>
        <v>0</v>
      </c>
      <c r="L62" s="51">
        <v>37864</v>
      </c>
    </row>
    <row r="63" spans="1:12" s="2" customFormat="1" ht="12">
      <c r="A63" s="106"/>
      <c r="B63" s="10" t="s">
        <v>919</v>
      </c>
      <c r="C63" s="52">
        <f aca="true" t="shared" si="1" ref="C63:D65">C387</f>
        <v>0</v>
      </c>
      <c r="D63" s="55">
        <f t="shared" si="1"/>
        <v>10532</v>
      </c>
      <c r="E63" s="55">
        <f aca="true" t="shared" si="2" ref="E63:F66">E387</f>
        <v>7896</v>
      </c>
      <c r="F63" s="110">
        <f t="shared" si="2"/>
        <v>8251</v>
      </c>
      <c r="G63" s="44">
        <f t="shared" si="0"/>
        <v>1.0449594731509626</v>
      </c>
      <c r="H63" s="52">
        <f>H387</f>
        <v>0</v>
      </c>
      <c r="L63" s="52">
        <v>10532</v>
      </c>
    </row>
    <row r="64" spans="1:12" s="17" customFormat="1" ht="12.75">
      <c r="A64" s="118" t="s">
        <v>848</v>
      </c>
      <c r="B64" s="18" t="s">
        <v>920</v>
      </c>
      <c r="C64" s="57">
        <f t="shared" si="1"/>
        <v>0</v>
      </c>
      <c r="D64" s="100">
        <f t="shared" si="1"/>
        <v>10532</v>
      </c>
      <c r="E64" s="100">
        <f t="shared" si="2"/>
        <v>6958</v>
      </c>
      <c r="F64" s="119">
        <f t="shared" si="2"/>
        <v>7313</v>
      </c>
      <c r="G64" s="44"/>
      <c r="H64" s="57">
        <f>H388</f>
        <v>0</v>
      </c>
      <c r="L64" s="57">
        <v>10532</v>
      </c>
    </row>
    <row r="65" spans="1:12" s="17" customFormat="1" ht="13.5" customHeight="1">
      <c r="A65" s="118" t="s">
        <v>848</v>
      </c>
      <c r="B65" s="18" t="s">
        <v>1100</v>
      </c>
      <c r="C65" s="58">
        <f t="shared" si="1"/>
        <v>0</v>
      </c>
      <c r="D65" s="101">
        <f t="shared" si="1"/>
        <v>0</v>
      </c>
      <c r="E65" s="101">
        <f t="shared" si="2"/>
        <v>478</v>
      </c>
      <c r="F65" s="120">
        <f t="shared" si="2"/>
        <v>478</v>
      </c>
      <c r="G65" s="44">
        <f t="shared" si="0"/>
        <v>1</v>
      </c>
      <c r="H65" s="58">
        <f>H389</f>
        <v>0</v>
      </c>
      <c r="L65" s="58">
        <f>L389</f>
        <v>0</v>
      </c>
    </row>
    <row r="66" spans="1:12" s="17" customFormat="1" ht="13.5" customHeight="1">
      <c r="A66" s="118"/>
      <c r="B66" s="96" t="s">
        <v>1111</v>
      </c>
      <c r="C66" s="58"/>
      <c r="D66" s="101"/>
      <c r="E66" s="101">
        <f t="shared" si="2"/>
        <v>460</v>
      </c>
      <c r="F66" s="120">
        <f t="shared" si="2"/>
        <v>460</v>
      </c>
      <c r="G66" s="44"/>
      <c r="H66" s="58"/>
      <c r="L66" s="58"/>
    </row>
    <row r="67" spans="1:12" s="5" customFormat="1" ht="13.5" customHeight="1">
      <c r="A67" s="121"/>
      <c r="B67" s="19"/>
      <c r="C67" s="59"/>
      <c r="D67" s="102"/>
      <c r="E67" s="102"/>
      <c r="F67" s="122"/>
      <c r="G67" s="44"/>
      <c r="H67" s="59"/>
      <c r="L67" s="59"/>
    </row>
    <row r="68" spans="1:12" s="5" customFormat="1" ht="12.75">
      <c r="A68" s="121"/>
      <c r="B68" s="19" t="s">
        <v>921</v>
      </c>
      <c r="C68" s="59">
        <f aca="true" t="shared" si="3" ref="C68:E70">C392</f>
        <v>26820</v>
      </c>
      <c r="D68" s="102">
        <f t="shared" si="3"/>
        <v>27332</v>
      </c>
      <c r="E68" s="102">
        <f t="shared" si="3"/>
        <v>0</v>
      </c>
      <c r="F68" s="122">
        <f>F392</f>
        <v>0</v>
      </c>
      <c r="G68" s="44" t="e">
        <f t="shared" si="0"/>
        <v>#DIV/0!</v>
      </c>
      <c r="H68" s="59">
        <f>H392</f>
        <v>0</v>
      </c>
      <c r="L68" s="59">
        <f>L392</f>
        <v>0</v>
      </c>
    </row>
    <row r="69" spans="1:12" s="5" customFormat="1" ht="12.75" hidden="1">
      <c r="A69" s="121"/>
      <c r="B69" s="19" t="s">
        <v>922</v>
      </c>
      <c r="C69" s="60">
        <f t="shared" si="3"/>
        <v>0</v>
      </c>
      <c r="D69" s="103">
        <f t="shared" si="3"/>
        <v>0</v>
      </c>
      <c r="E69" s="103">
        <f t="shared" si="3"/>
        <v>0</v>
      </c>
      <c r="F69" s="123">
        <f>F393</f>
        <v>0</v>
      </c>
      <c r="G69" s="44" t="e">
        <f t="shared" si="0"/>
        <v>#DIV/0!</v>
      </c>
      <c r="H69" s="60">
        <f>H393</f>
        <v>0</v>
      </c>
      <c r="L69" s="60">
        <f>L393</f>
        <v>0</v>
      </c>
    </row>
    <row r="70" spans="1:12" s="5" customFormat="1" ht="12.75" customHeight="1">
      <c r="A70" s="121"/>
      <c r="B70" s="19" t="s">
        <v>1020</v>
      </c>
      <c r="C70" s="60">
        <f t="shared" si="3"/>
        <v>26820</v>
      </c>
      <c r="D70" s="103">
        <f t="shared" si="3"/>
        <v>27332</v>
      </c>
      <c r="E70" s="103">
        <f t="shared" si="3"/>
        <v>0</v>
      </c>
      <c r="F70" s="123">
        <f>F394</f>
        <v>0</v>
      </c>
      <c r="G70" s="44" t="e">
        <f t="shared" si="0"/>
        <v>#DIV/0!</v>
      </c>
      <c r="H70" s="60">
        <f>H394</f>
        <v>0</v>
      </c>
      <c r="L70" s="60">
        <v>27332</v>
      </c>
    </row>
    <row r="71" spans="1:12" s="5" customFormat="1" ht="12.75">
      <c r="A71" s="115"/>
      <c r="B71" s="16" t="s">
        <v>923</v>
      </c>
      <c r="C71" s="56">
        <f>SUM(C62)</f>
        <v>26820</v>
      </c>
      <c r="D71" s="56">
        <f>SUM(D62)</f>
        <v>37864</v>
      </c>
      <c r="E71" s="56">
        <f>SUM(E62)</f>
        <v>7896</v>
      </c>
      <c r="F71" s="116">
        <f>SUM(F62)</f>
        <v>8251</v>
      </c>
      <c r="G71" s="44">
        <f t="shared" si="0"/>
        <v>1.0449594731509626</v>
      </c>
      <c r="H71" s="56">
        <f>SUM(H62)</f>
        <v>0</v>
      </c>
      <c r="L71" s="56">
        <f>SUM(L62)</f>
        <v>37864</v>
      </c>
    </row>
    <row r="72" spans="1:12" s="2" customFormat="1" ht="13.5" customHeight="1">
      <c r="A72" s="106"/>
      <c r="B72" s="10"/>
      <c r="C72" s="39"/>
      <c r="D72" s="98"/>
      <c r="E72" s="98"/>
      <c r="F72" s="109"/>
      <c r="G72" s="44"/>
      <c r="H72" s="39"/>
      <c r="L72" s="39"/>
    </row>
    <row r="73" spans="1:12" s="21" customFormat="1" ht="13.5" customHeight="1" thickBot="1">
      <c r="A73" s="124" t="s">
        <v>848</v>
      </c>
      <c r="B73" s="125" t="s">
        <v>924</v>
      </c>
      <c r="C73" s="126" t="e">
        <f>+C26+C37+C44+C55+C71+C60+C51</f>
        <v>#REF!</v>
      </c>
      <c r="D73" s="126">
        <f>+D26+D37+D44+D55+D71+D60+D51</f>
        <v>198943</v>
      </c>
      <c r="E73" s="126">
        <f>+E26+E37+E44+E55+E71+E60+E51</f>
        <v>216372</v>
      </c>
      <c r="F73" s="127">
        <f>+F26+F37+F44+F55+F71+F60+F51</f>
        <v>212738</v>
      </c>
      <c r="G73" s="44">
        <f t="shared" si="0"/>
        <v>0.983204850904923</v>
      </c>
      <c r="H73" s="61" t="e">
        <f>+H26+H37+H44+H55+H71+H60+H51</f>
        <v>#REF!</v>
      </c>
      <c r="L73" s="61">
        <f>+L26+L37+L44+L55+L71+L60+L51</f>
        <v>198943</v>
      </c>
    </row>
    <row r="74" spans="1:15" s="2" customFormat="1" ht="12">
      <c r="A74" s="1"/>
      <c r="C74" s="62"/>
      <c r="D74" s="62"/>
      <c r="E74" s="62"/>
      <c r="F74" s="62"/>
      <c r="G74" s="44"/>
      <c r="H74" s="62"/>
      <c r="I74" s="3">
        <f>E73-D73</f>
        <v>17429</v>
      </c>
      <c r="O74" s="2">
        <v>216993</v>
      </c>
    </row>
    <row r="75" spans="1:8" s="2" customFormat="1" ht="12">
      <c r="A75" s="1"/>
      <c r="C75" s="62"/>
      <c r="D75" s="62"/>
      <c r="E75" s="62"/>
      <c r="F75" s="62"/>
      <c r="G75" s="44"/>
      <c r="H75" s="62"/>
    </row>
    <row r="76" spans="1:9" s="2" customFormat="1" ht="12.75">
      <c r="A76" s="1"/>
      <c r="B76" s="6" t="s">
        <v>925</v>
      </c>
      <c r="C76" s="62"/>
      <c r="D76" s="62"/>
      <c r="E76" s="62"/>
      <c r="F76" s="62"/>
      <c r="G76" s="44"/>
      <c r="H76" s="45" t="s">
        <v>846</v>
      </c>
      <c r="I76" s="2">
        <v>216550</v>
      </c>
    </row>
    <row r="77" spans="1:8" s="2" customFormat="1" ht="12" customHeight="1">
      <c r="A77" s="4"/>
      <c r="B77" s="14" t="s">
        <v>926</v>
      </c>
      <c r="C77" s="45"/>
      <c r="D77" s="45"/>
      <c r="E77" s="45"/>
      <c r="F77" s="45"/>
      <c r="G77" s="44"/>
      <c r="H77" s="45" t="s">
        <v>927</v>
      </c>
    </row>
    <row r="78" spans="1:8" s="2" customFormat="1" ht="12.75" customHeight="1">
      <c r="A78" s="4"/>
      <c r="B78" s="14" t="s">
        <v>1073</v>
      </c>
      <c r="C78" s="62"/>
      <c r="D78" s="62"/>
      <c r="E78" s="62"/>
      <c r="F78" s="62"/>
      <c r="G78" s="44"/>
      <c r="H78" s="62"/>
    </row>
    <row r="79" spans="1:9" s="2" customFormat="1" ht="12" customHeight="1">
      <c r="A79" s="4"/>
      <c r="B79" s="14"/>
      <c r="C79" s="62"/>
      <c r="D79" s="62"/>
      <c r="E79" s="62"/>
      <c r="F79" s="62"/>
      <c r="G79" s="44"/>
      <c r="H79" s="62"/>
      <c r="I79" s="3">
        <f>E73-F73</f>
        <v>3634</v>
      </c>
    </row>
    <row r="80" spans="1:8" s="2" customFormat="1" ht="10.5" customHeight="1" thickBot="1">
      <c r="A80" s="1"/>
      <c r="B80" s="6"/>
      <c r="C80" s="87"/>
      <c r="D80" s="87"/>
      <c r="E80" s="87"/>
      <c r="F80" s="87"/>
      <c r="G80" s="44"/>
      <c r="H80" s="47" t="s">
        <v>928</v>
      </c>
    </row>
    <row r="81" spans="1:8" s="2" customFormat="1" ht="12">
      <c r="A81" s="131" t="s">
        <v>848</v>
      </c>
      <c r="B81" s="150" t="s">
        <v>848</v>
      </c>
      <c r="C81" s="143" t="s">
        <v>1071</v>
      </c>
      <c r="D81" s="144" t="s">
        <v>1071</v>
      </c>
      <c r="E81" s="144" t="s">
        <v>1071</v>
      </c>
      <c r="F81" s="145" t="s">
        <v>1071</v>
      </c>
      <c r="G81" s="44"/>
      <c r="H81" s="48" t="s">
        <v>929</v>
      </c>
    </row>
    <row r="82" spans="1:8" s="2" customFormat="1" ht="12.75" thickBot="1">
      <c r="A82" s="153" t="s">
        <v>930</v>
      </c>
      <c r="B82" s="154" t="s">
        <v>854</v>
      </c>
      <c r="C82" s="155" t="s">
        <v>855</v>
      </c>
      <c r="D82" s="156" t="s">
        <v>856</v>
      </c>
      <c r="E82" s="156" t="s">
        <v>1101</v>
      </c>
      <c r="F82" s="157" t="s">
        <v>1113</v>
      </c>
      <c r="G82" s="44"/>
      <c r="H82" s="63" t="s">
        <v>1034</v>
      </c>
    </row>
    <row r="83" spans="1:8" s="2" customFormat="1" ht="14.25">
      <c r="A83" s="106" t="s">
        <v>848</v>
      </c>
      <c r="B83" s="24" t="s">
        <v>931</v>
      </c>
      <c r="C83" s="64">
        <f>+C85+C88+C93+C128+C131+C123</f>
        <v>16556</v>
      </c>
      <c r="D83" s="151">
        <f>+D85+D88+D93+D128+D131+D123</f>
        <v>17516</v>
      </c>
      <c r="E83" s="151">
        <f>+E85+E88+E93+E128+E131+E123</f>
        <v>26288</v>
      </c>
      <c r="F83" s="152">
        <f>+F85+F88+F93+F128+F131+F123</f>
        <v>24254</v>
      </c>
      <c r="G83" s="44">
        <f>F83/E83</f>
        <v>0.9226262933657943</v>
      </c>
      <c r="H83" s="64">
        <f>+H85+H88+H93+H128+H131+H123</f>
        <v>14206</v>
      </c>
    </row>
    <row r="84" spans="1:8" s="2" customFormat="1" ht="12.75" customHeight="1">
      <c r="A84" s="133"/>
      <c r="B84" s="10"/>
      <c r="C84" s="65"/>
      <c r="D84" s="128"/>
      <c r="E84" s="128"/>
      <c r="F84" s="134"/>
      <c r="G84" s="44"/>
      <c r="H84" s="65"/>
    </row>
    <row r="85" spans="1:8" s="15" customFormat="1" ht="12">
      <c r="A85" s="117" t="s">
        <v>858</v>
      </c>
      <c r="B85" s="9" t="s">
        <v>932</v>
      </c>
      <c r="C85" s="66">
        <f>SUM(C86)</f>
        <v>30</v>
      </c>
      <c r="D85" s="55">
        <f>SUM(D86)</f>
        <v>0</v>
      </c>
      <c r="E85" s="55">
        <f>SUM(E86)</f>
        <v>0</v>
      </c>
      <c r="F85" s="110">
        <f>SUM(F86)</f>
        <v>0</v>
      </c>
      <c r="G85" s="44" t="e">
        <f>F85/E85</f>
        <v>#DIV/0!</v>
      </c>
      <c r="H85" s="66">
        <f>SUM(H86)</f>
        <v>30</v>
      </c>
    </row>
    <row r="86" spans="1:8" s="2" customFormat="1" ht="11.25" customHeight="1">
      <c r="A86" s="106"/>
      <c r="B86" s="10" t="s">
        <v>1026</v>
      </c>
      <c r="C86" s="40">
        <v>30</v>
      </c>
      <c r="D86" s="98">
        <v>0</v>
      </c>
      <c r="E86" s="98">
        <v>0</v>
      </c>
      <c r="F86" s="109"/>
      <c r="G86" s="44" t="e">
        <f>F86/E86</f>
        <v>#DIV/0!</v>
      </c>
      <c r="H86" s="40">
        <v>30</v>
      </c>
    </row>
    <row r="87" spans="1:8" s="2" customFormat="1" ht="12">
      <c r="A87" s="106"/>
      <c r="B87" s="10"/>
      <c r="C87" s="40"/>
      <c r="D87" s="98"/>
      <c r="E87" s="98"/>
      <c r="F87" s="109"/>
      <c r="G87" s="44"/>
      <c r="H87" s="40"/>
    </row>
    <row r="88" spans="1:8" s="17" customFormat="1" ht="12.75">
      <c r="A88" s="118" t="s">
        <v>860</v>
      </c>
      <c r="B88" s="18" t="s">
        <v>933</v>
      </c>
      <c r="C88" s="67">
        <v>0</v>
      </c>
      <c r="D88" s="56">
        <f>SUM(D90)</f>
        <v>200</v>
      </c>
      <c r="E88" s="56">
        <f>E89+E90</f>
        <v>291</v>
      </c>
      <c r="F88" s="116">
        <f>F89+F90+F91</f>
        <v>331</v>
      </c>
      <c r="G88" s="44"/>
      <c r="H88" s="67">
        <f>H89+H90</f>
        <v>155</v>
      </c>
    </row>
    <row r="89" spans="1:8" s="2" customFormat="1" ht="12">
      <c r="A89" s="106"/>
      <c r="B89" s="10" t="s">
        <v>1027</v>
      </c>
      <c r="C89" s="40"/>
      <c r="D89" s="98"/>
      <c r="E89" s="98">
        <v>32</v>
      </c>
      <c r="F89" s="109">
        <v>67</v>
      </c>
      <c r="G89" s="44"/>
      <c r="H89" s="40">
        <v>108</v>
      </c>
    </row>
    <row r="90" spans="1:10" s="2" customFormat="1" ht="12">
      <c r="A90" s="106"/>
      <c r="B90" s="10" t="s">
        <v>1077</v>
      </c>
      <c r="C90" s="40">
        <v>90</v>
      </c>
      <c r="D90" s="98">
        <v>200</v>
      </c>
      <c r="E90" s="98">
        <v>259</v>
      </c>
      <c r="F90" s="109">
        <v>260</v>
      </c>
      <c r="G90" s="44"/>
      <c r="H90" s="40">
        <v>47</v>
      </c>
      <c r="J90" s="88">
        <v>200</v>
      </c>
    </row>
    <row r="91" spans="1:10" s="2" customFormat="1" ht="12">
      <c r="A91" s="106"/>
      <c r="B91" s="10" t="s">
        <v>1120</v>
      </c>
      <c r="C91" s="40"/>
      <c r="D91" s="98">
        <v>0</v>
      </c>
      <c r="E91" s="98">
        <v>0</v>
      </c>
      <c r="F91" s="109">
        <v>4</v>
      </c>
      <c r="G91" s="44"/>
      <c r="H91" s="40"/>
      <c r="J91" s="88"/>
    </row>
    <row r="92" spans="1:8" s="2" customFormat="1" ht="12">
      <c r="A92" s="106"/>
      <c r="B92" s="10"/>
      <c r="C92" s="40"/>
      <c r="D92" s="98"/>
      <c r="E92" s="98"/>
      <c r="F92" s="109"/>
      <c r="G92" s="44"/>
      <c r="H92" s="40"/>
    </row>
    <row r="93" spans="1:8" s="5" customFormat="1" ht="12.75">
      <c r="A93" s="121" t="s">
        <v>862</v>
      </c>
      <c r="B93" s="19" t="s">
        <v>863</v>
      </c>
      <c r="C93" s="68">
        <f>+C95+C106+C121</f>
        <v>8384</v>
      </c>
      <c r="D93" s="129">
        <f>+D95+D106+D121</f>
        <v>9344</v>
      </c>
      <c r="E93" s="129">
        <f>+E95+E106+E121+E113</f>
        <v>9791</v>
      </c>
      <c r="F93" s="135">
        <f>+F95+F106+F121+F113</f>
        <v>9086</v>
      </c>
      <c r="G93" s="44">
        <f>F93/E93</f>
        <v>0.9279950975385558</v>
      </c>
      <c r="H93" s="68">
        <f>+H95+H106+H121+H113</f>
        <v>5558</v>
      </c>
    </row>
    <row r="94" spans="1:8" s="5" customFormat="1" ht="12.75">
      <c r="A94" s="121"/>
      <c r="B94" s="19"/>
      <c r="C94" s="68"/>
      <c r="D94" s="129"/>
      <c r="E94" s="129"/>
      <c r="F94" s="135"/>
      <c r="G94" s="44"/>
      <c r="H94" s="68"/>
    </row>
    <row r="95" spans="1:8" s="8" customFormat="1" ht="12">
      <c r="A95" s="106"/>
      <c r="B95" s="7" t="s">
        <v>934</v>
      </c>
      <c r="C95" s="69">
        <f aca="true" t="shared" si="4" ref="C95:H95">SUM(C96:C105)</f>
        <v>2324</v>
      </c>
      <c r="D95" s="99">
        <f t="shared" si="4"/>
        <v>3284</v>
      </c>
      <c r="E95" s="99">
        <f t="shared" si="4"/>
        <v>3687</v>
      </c>
      <c r="F95" s="112">
        <f t="shared" si="4"/>
        <v>2856</v>
      </c>
      <c r="G95" s="69" t="e">
        <f t="shared" si="4"/>
        <v>#DIV/0!</v>
      </c>
      <c r="H95" s="69">
        <f t="shared" si="4"/>
        <v>1387</v>
      </c>
    </row>
    <row r="96" spans="1:8" s="2" customFormat="1" ht="12">
      <c r="A96" s="106"/>
      <c r="B96" s="10" t="s">
        <v>935</v>
      </c>
      <c r="C96" s="40">
        <v>72</v>
      </c>
      <c r="D96" s="98">
        <v>72</v>
      </c>
      <c r="E96" s="98">
        <v>72</v>
      </c>
      <c r="F96" s="109">
        <v>54</v>
      </c>
      <c r="G96" s="44">
        <f aca="true" t="shared" si="5" ref="G96:G104">F96/E96</f>
        <v>0.75</v>
      </c>
      <c r="H96" s="40">
        <v>68</v>
      </c>
    </row>
    <row r="97" spans="1:8" s="2" customFormat="1" ht="11.25" customHeight="1">
      <c r="A97" s="106"/>
      <c r="B97" s="10" t="s">
        <v>936</v>
      </c>
      <c r="C97" s="40">
        <v>72</v>
      </c>
      <c r="D97" s="98">
        <v>72</v>
      </c>
      <c r="E97" s="98">
        <v>72</v>
      </c>
      <c r="F97" s="109">
        <v>22</v>
      </c>
      <c r="G97" s="44">
        <f t="shared" si="5"/>
        <v>0.3055555555555556</v>
      </c>
      <c r="H97" s="40">
        <v>38</v>
      </c>
    </row>
    <row r="98" spans="1:8" s="2" customFormat="1" ht="12">
      <c r="A98" s="106"/>
      <c r="B98" s="10" t="s">
        <v>937</v>
      </c>
      <c r="C98" s="40">
        <v>600</v>
      </c>
      <c r="D98" s="98">
        <v>600</v>
      </c>
      <c r="E98" s="98">
        <v>600</v>
      </c>
      <c r="F98" s="109">
        <v>430</v>
      </c>
      <c r="G98" s="44">
        <f t="shared" si="5"/>
        <v>0.7166666666666667</v>
      </c>
      <c r="H98" s="40">
        <v>412</v>
      </c>
    </row>
    <row r="99" spans="1:14" s="2" customFormat="1" ht="12">
      <c r="A99" s="106"/>
      <c r="B99" s="10" t="s">
        <v>938</v>
      </c>
      <c r="C99" s="40">
        <v>200</v>
      </c>
      <c r="D99" s="98">
        <v>200</v>
      </c>
      <c r="E99" s="98">
        <v>363</v>
      </c>
      <c r="F99" s="109">
        <v>286</v>
      </c>
      <c r="G99" s="44">
        <f t="shared" si="5"/>
        <v>0.7878787878787878</v>
      </c>
      <c r="H99" s="40">
        <v>44</v>
      </c>
      <c r="I99" s="2">
        <v>163</v>
      </c>
      <c r="N99" s="3">
        <f>E99+I99</f>
        <v>526</v>
      </c>
    </row>
    <row r="100" spans="1:14" s="2" customFormat="1" ht="12">
      <c r="A100" s="106"/>
      <c r="B100" s="10" t="s">
        <v>1119</v>
      </c>
      <c r="C100" s="40"/>
      <c r="D100" s="98">
        <v>0</v>
      </c>
      <c r="E100" s="98">
        <v>0</v>
      </c>
      <c r="F100" s="109">
        <v>84</v>
      </c>
      <c r="G100" s="44" t="e">
        <f t="shared" si="5"/>
        <v>#DIV/0!</v>
      </c>
      <c r="H100" s="40"/>
      <c r="N100" s="3"/>
    </row>
    <row r="101" spans="1:8" s="2" customFormat="1" ht="12">
      <c r="A101" s="106"/>
      <c r="B101" s="10" t="s">
        <v>939</v>
      </c>
      <c r="C101" s="40">
        <v>300</v>
      </c>
      <c r="D101" s="98">
        <v>300</v>
      </c>
      <c r="E101" s="98">
        <v>300</v>
      </c>
      <c r="F101" s="109">
        <v>0</v>
      </c>
      <c r="G101" s="44">
        <f t="shared" si="5"/>
        <v>0</v>
      </c>
      <c r="H101" s="40">
        <v>205</v>
      </c>
    </row>
    <row r="102" spans="1:8" s="2" customFormat="1" ht="12">
      <c r="A102" s="106"/>
      <c r="B102" s="10" t="s">
        <v>1098</v>
      </c>
      <c r="C102" s="40"/>
      <c r="D102" s="98">
        <v>960</v>
      </c>
      <c r="E102" s="98">
        <v>960</v>
      </c>
      <c r="F102" s="109">
        <v>840</v>
      </c>
      <c r="G102" s="44">
        <f t="shared" si="5"/>
        <v>0.875</v>
      </c>
      <c r="H102" s="40">
        <v>80</v>
      </c>
    </row>
    <row r="103" spans="1:8" s="2" customFormat="1" ht="12">
      <c r="A103" s="106"/>
      <c r="B103" s="10" t="s">
        <v>1049</v>
      </c>
      <c r="C103" s="40">
        <v>1080</v>
      </c>
      <c r="D103" s="98">
        <v>1080</v>
      </c>
      <c r="E103" s="98">
        <v>1080</v>
      </c>
      <c r="F103" s="109">
        <v>900</v>
      </c>
      <c r="G103" s="44">
        <f t="shared" si="5"/>
        <v>0.8333333333333334</v>
      </c>
      <c r="H103" s="40">
        <v>540</v>
      </c>
    </row>
    <row r="104" spans="1:8" s="2" customFormat="1" ht="12">
      <c r="A104" s="106"/>
      <c r="B104" s="10" t="s">
        <v>1109</v>
      </c>
      <c r="C104" s="40"/>
      <c r="D104" s="98"/>
      <c r="E104" s="98">
        <v>240</v>
      </c>
      <c r="F104" s="109">
        <v>240</v>
      </c>
      <c r="G104" s="44">
        <f t="shared" si="5"/>
        <v>1</v>
      </c>
      <c r="H104" s="40"/>
    </row>
    <row r="105" spans="1:8" s="2" customFormat="1" ht="12">
      <c r="A105" s="106"/>
      <c r="B105" s="10" t="s">
        <v>848</v>
      </c>
      <c r="C105" s="40" t="s">
        <v>848</v>
      </c>
      <c r="D105" s="98" t="s">
        <v>848</v>
      </c>
      <c r="E105" s="98" t="s">
        <v>848</v>
      </c>
      <c r="F105" s="109" t="s">
        <v>848</v>
      </c>
      <c r="G105" s="44"/>
      <c r="H105" s="40" t="s">
        <v>848</v>
      </c>
    </row>
    <row r="106" spans="1:8" s="8" customFormat="1" ht="11.25" customHeight="1">
      <c r="A106" s="106"/>
      <c r="B106" s="7" t="s">
        <v>940</v>
      </c>
      <c r="C106" s="69">
        <f>SUM(C107:C111)</f>
        <v>6060</v>
      </c>
      <c r="D106" s="99">
        <f>SUM(D107:D111)</f>
        <v>6060</v>
      </c>
      <c r="E106" s="99">
        <f>SUM(E107:E111)</f>
        <v>6060</v>
      </c>
      <c r="F106" s="112">
        <f>SUM(F107:F111)</f>
        <v>6006</v>
      </c>
      <c r="G106" s="44">
        <f>F106/E106</f>
        <v>0.9910891089108911</v>
      </c>
      <c r="H106" s="69">
        <f>SUM(H107:H111)</f>
        <v>3968</v>
      </c>
    </row>
    <row r="107" spans="1:8" s="2" customFormat="1" ht="12">
      <c r="A107" s="106"/>
      <c r="B107" s="10" t="s">
        <v>941</v>
      </c>
      <c r="C107" s="40">
        <v>3500</v>
      </c>
      <c r="D107" s="98">
        <v>3500</v>
      </c>
      <c r="E107" s="98">
        <v>3500</v>
      </c>
      <c r="F107" s="109">
        <v>3353</v>
      </c>
      <c r="G107" s="44">
        <f>F107/E107</f>
        <v>0.958</v>
      </c>
      <c r="H107" s="40">
        <v>2471</v>
      </c>
    </row>
    <row r="108" spans="1:8" s="2" customFormat="1" ht="12">
      <c r="A108" s="106"/>
      <c r="B108" s="10" t="s">
        <v>848</v>
      </c>
      <c r="C108" s="40"/>
      <c r="D108" s="98"/>
      <c r="E108" s="98"/>
      <c r="F108" s="109"/>
      <c r="G108" s="44"/>
      <c r="H108" s="40"/>
    </row>
    <row r="109" spans="1:8" s="2" customFormat="1" ht="12">
      <c r="A109" s="106"/>
      <c r="B109" s="10" t="s">
        <v>942</v>
      </c>
      <c r="C109" s="40">
        <v>2500</v>
      </c>
      <c r="D109" s="98">
        <v>2500</v>
      </c>
      <c r="E109" s="98">
        <v>2500</v>
      </c>
      <c r="F109" s="109">
        <v>2653</v>
      </c>
      <c r="G109" s="44">
        <f>F109/E109</f>
        <v>1.0612</v>
      </c>
      <c r="H109" s="40">
        <v>1495</v>
      </c>
    </row>
    <row r="110" spans="1:8" s="2" customFormat="1" ht="12">
      <c r="A110" s="106"/>
      <c r="B110" s="10" t="s">
        <v>848</v>
      </c>
      <c r="C110" s="40"/>
      <c r="D110" s="98"/>
      <c r="E110" s="98"/>
      <c r="F110" s="109"/>
      <c r="G110" s="44"/>
      <c r="H110" s="40"/>
    </row>
    <row r="111" spans="1:8" s="2" customFormat="1" ht="12">
      <c r="A111" s="106"/>
      <c r="B111" s="10" t="s">
        <v>943</v>
      </c>
      <c r="C111" s="40">
        <v>60</v>
      </c>
      <c r="D111" s="98">
        <v>60</v>
      </c>
      <c r="E111" s="98">
        <v>60</v>
      </c>
      <c r="F111" s="109">
        <v>0</v>
      </c>
      <c r="G111" s="44">
        <f>F111/E111</f>
        <v>0</v>
      </c>
      <c r="H111" s="40">
        <v>2</v>
      </c>
    </row>
    <row r="112" spans="1:8" s="8" customFormat="1" ht="12">
      <c r="A112" s="106"/>
      <c r="B112" s="7" t="s">
        <v>848</v>
      </c>
      <c r="C112" s="69" t="s">
        <v>848</v>
      </c>
      <c r="D112" s="99" t="s">
        <v>848</v>
      </c>
      <c r="E112" s="99" t="s">
        <v>848</v>
      </c>
      <c r="F112" s="112" t="s">
        <v>848</v>
      </c>
      <c r="G112" s="44"/>
      <c r="H112" s="69" t="s">
        <v>848</v>
      </c>
    </row>
    <row r="113" spans="1:8" s="2" customFormat="1" ht="12">
      <c r="A113" s="106"/>
      <c r="B113" s="7" t="s">
        <v>1029</v>
      </c>
      <c r="C113" s="40" t="s">
        <v>848</v>
      </c>
      <c r="D113" s="98">
        <v>0</v>
      </c>
      <c r="E113" s="54">
        <v>44</v>
      </c>
      <c r="F113" s="111">
        <v>224</v>
      </c>
      <c r="G113" s="44"/>
      <c r="H113" s="70">
        <v>60</v>
      </c>
    </row>
    <row r="114" spans="1:8" s="2" customFormat="1" ht="12" hidden="1">
      <c r="A114" s="106"/>
      <c r="B114" s="10" t="s">
        <v>848</v>
      </c>
      <c r="C114" s="40" t="s">
        <v>848</v>
      </c>
      <c r="D114" s="98" t="s">
        <v>848</v>
      </c>
      <c r="E114" s="98" t="s">
        <v>848</v>
      </c>
      <c r="F114" s="109" t="s">
        <v>848</v>
      </c>
      <c r="G114" s="44"/>
      <c r="H114" s="40" t="s">
        <v>848</v>
      </c>
    </row>
    <row r="115" spans="1:8" s="2" customFormat="1" ht="12" hidden="1">
      <c r="A115" s="106"/>
      <c r="B115" s="9" t="s">
        <v>848</v>
      </c>
      <c r="C115" s="66" t="s">
        <v>848</v>
      </c>
      <c r="D115" s="55" t="s">
        <v>848</v>
      </c>
      <c r="E115" s="55" t="s">
        <v>848</v>
      </c>
      <c r="F115" s="110" t="s">
        <v>848</v>
      </c>
      <c r="G115" s="44" t="e">
        <f aca="true" t="shared" si="6" ref="G115:G121">F115/E115</f>
        <v>#VALUE!</v>
      </c>
      <c r="H115" s="66" t="s">
        <v>848</v>
      </c>
    </row>
    <row r="116" spans="1:8" s="2" customFormat="1" ht="12" hidden="1">
      <c r="A116" s="106"/>
      <c r="B116" s="10" t="s">
        <v>848</v>
      </c>
      <c r="C116" s="40" t="s">
        <v>848</v>
      </c>
      <c r="D116" s="98" t="s">
        <v>848</v>
      </c>
      <c r="E116" s="98" t="s">
        <v>848</v>
      </c>
      <c r="F116" s="109" t="s">
        <v>848</v>
      </c>
      <c r="G116" s="44" t="e">
        <f t="shared" si="6"/>
        <v>#VALUE!</v>
      </c>
      <c r="H116" s="40" t="s">
        <v>848</v>
      </c>
    </row>
    <row r="117" spans="1:8" s="2" customFormat="1" ht="12" hidden="1">
      <c r="A117" s="106"/>
      <c r="B117" s="10"/>
      <c r="C117" s="40"/>
      <c r="D117" s="98"/>
      <c r="E117" s="98"/>
      <c r="F117" s="109"/>
      <c r="G117" s="44" t="e">
        <f t="shared" si="6"/>
        <v>#DIV/0!</v>
      </c>
      <c r="H117" s="40"/>
    </row>
    <row r="118" spans="1:8" s="2" customFormat="1" ht="12" hidden="1">
      <c r="A118" s="106"/>
      <c r="B118" s="10" t="s">
        <v>848</v>
      </c>
      <c r="C118" s="40" t="s">
        <v>848</v>
      </c>
      <c r="D118" s="98" t="s">
        <v>848</v>
      </c>
      <c r="E118" s="98" t="s">
        <v>848</v>
      </c>
      <c r="F118" s="109" t="s">
        <v>848</v>
      </c>
      <c r="G118" s="44" t="e">
        <f t="shared" si="6"/>
        <v>#VALUE!</v>
      </c>
      <c r="H118" s="40" t="s">
        <v>848</v>
      </c>
    </row>
    <row r="119" spans="1:8" s="2" customFormat="1" ht="12" hidden="1">
      <c r="A119" s="106"/>
      <c r="B119" s="10" t="s">
        <v>848</v>
      </c>
      <c r="C119" s="40"/>
      <c r="D119" s="98"/>
      <c r="E119" s="98"/>
      <c r="F119" s="109"/>
      <c r="G119" s="44" t="e">
        <f t="shared" si="6"/>
        <v>#DIV/0!</v>
      </c>
      <c r="H119" s="40"/>
    </row>
    <row r="120" spans="1:8" s="2" customFormat="1" ht="12" hidden="1">
      <c r="A120" s="106"/>
      <c r="B120" s="10"/>
      <c r="C120" s="40"/>
      <c r="D120" s="98"/>
      <c r="E120" s="98"/>
      <c r="F120" s="109"/>
      <c r="G120" s="44" t="e">
        <f t="shared" si="6"/>
        <v>#DIV/0!</v>
      </c>
      <c r="H120" s="40"/>
    </row>
    <row r="121" spans="1:8" s="2" customFormat="1" ht="12" hidden="1">
      <c r="A121" s="106"/>
      <c r="B121" s="9" t="s">
        <v>1028</v>
      </c>
      <c r="C121" s="70"/>
      <c r="D121" s="54"/>
      <c r="E121" s="54"/>
      <c r="F121" s="111"/>
      <c r="G121" s="44" t="e">
        <f t="shared" si="6"/>
        <v>#DIV/0!</v>
      </c>
      <c r="H121" s="70">
        <v>143</v>
      </c>
    </row>
    <row r="122" spans="1:8" s="2" customFormat="1" ht="12">
      <c r="A122" s="106"/>
      <c r="B122" s="9"/>
      <c r="C122" s="40"/>
      <c r="D122" s="98"/>
      <c r="E122" s="98"/>
      <c r="F122" s="109"/>
      <c r="G122" s="44"/>
      <c r="H122" s="40"/>
    </row>
    <row r="123" spans="1:8" s="8" customFormat="1" ht="12">
      <c r="A123" s="106" t="s">
        <v>864</v>
      </c>
      <c r="B123" s="7" t="s">
        <v>944</v>
      </c>
      <c r="C123" s="70">
        <f>SUM(C124:C125)</f>
        <v>250</v>
      </c>
      <c r="D123" s="54">
        <f>SUM(D124:D126)</f>
        <v>300</v>
      </c>
      <c r="E123" s="54">
        <f>SUM(E124:E126)</f>
        <v>5527</v>
      </c>
      <c r="F123" s="111">
        <f>SUM(F124:F126)</f>
        <v>5527</v>
      </c>
      <c r="G123" s="70">
        <f>SUM(G124:G126)</f>
        <v>1</v>
      </c>
      <c r="H123" s="70">
        <f>SUM(H124:H126)</f>
        <v>216</v>
      </c>
    </row>
    <row r="124" spans="1:11" s="27" customFormat="1" ht="12">
      <c r="A124" s="136"/>
      <c r="B124" s="26" t="s">
        <v>945</v>
      </c>
      <c r="C124" s="38">
        <v>250</v>
      </c>
      <c r="D124" s="130">
        <v>300</v>
      </c>
      <c r="E124" s="130">
        <v>274</v>
      </c>
      <c r="F124" s="137">
        <v>274</v>
      </c>
      <c r="G124" s="44">
        <f>F124/E124</f>
        <v>1</v>
      </c>
      <c r="H124" s="38">
        <v>216</v>
      </c>
      <c r="K124" s="89">
        <v>300</v>
      </c>
    </row>
    <row r="125" spans="1:8" s="27" customFormat="1" ht="12">
      <c r="A125" s="136"/>
      <c r="B125" s="26" t="s">
        <v>1103</v>
      </c>
      <c r="C125" s="38"/>
      <c r="D125" s="130"/>
      <c r="E125" s="130">
        <v>4924</v>
      </c>
      <c r="F125" s="137">
        <v>4924</v>
      </c>
      <c r="G125" s="44"/>
      <c r="H125" s="38"/>
    </row>
    <row r="126" spans="1:16" s="27" customFormat="1" ht="12">
      <c r="A126" s="136"/>
      <c r="B126" s="26" t="s">
        <v>1121</v>
      </c>
      <c r="C126" s="38"/>
      <c r="D126" s="130"/>
      <c r="E126" s="130">
        <v>329</v>
      </c>
      <c r="F126" s="137">
        <v>329</v>
      </c>
      <c r="G126" s="44"/>
      <c r="H126" s="38"/>
      <c r="I126" s="27">
        <v>329</v>
      </c>
      <c r="N126" s="27">
        <v>255</v>
      </c>
      <c r="O126" s="27">
        <v>227</v>
      </c>
      <c r="P126" s="27">
        <f>SUM(I126:O126)</f>
        <v>811</v>
      </c>
    </row>
    <row r="127" spans="1:8" s="2" customFormat="1" ht="12">
      <c r="A127" s="106"/>
      <c r="B127" s="10"/>
      <c r="C127" s="40"/>
      <c r="D127" s="98"/>
      <c r="E127" s="98"/>
      <c r="F127" s="109"/>
      <c r="G127" s="44"/>
      <c r="H127" s="40"/>
    </row>
    <row r="128" spans="1:26" s="17" customFormat="1" ht="12.75">
      <c r="A128" s="118" t="s">
        <v>866</v>
      </c>
      <c r="B128" s="18" t="s">
        <v>946</v>
      </c>
      <c r="C128" s="67">
        <v>7392</v>
      </c>
      <c r="D128" s="56">
        <v>7392</v>
      </c>
      <c r="E128" s="56">
        <v>10399</v>
      </c>
      <c r="F128" s="116">
        <v>9043</v>
      </c>
      <c r="G128" s="44">
        <f>F128/E128</f>
        <v>0.8696028464275412</v>
      </c>
      <c r="H128" s="67">
        <v>7530</v>
      </c>
      <c r="N128" s="17">
        <f>7392-59</f>
        <v>7333</v>
      </c>
      <c r="O128" s="17">
        <v>276</v>
      </c>
      <c r="P128" s="95">
        <f>E128+O128</f>
        <v>10675</v>
      </c>
      <c r="Q128" s="17">
        <v>300</v>
      </c>
      <c r="R128" s="95">
        <f>P128+Q128</f>
        <v>10975</v>
      </c>
      <c r="S128" s="17">
        <v>852</v>
      </c>
      <c r="T128" s="95">
        <f>R128+S128</f>
        <v>11827</v>
      </c>
      <c r="U128" s="17">
        <v>130</v>
      </c>
      <c r="V128" s="95">
        <f>T128+U128</f>
        <v>11957</v>
      </c>
      <c r="W128" s="17">
        <v>1048</v>
      </c>
      <c r="X128" s="95">
        <f>SUM(V128:W128)</f>
        <v>13005</v>
      </c>
      <c r="Y128" s="17">
        <v>460</v>
      </c>
      <c r="Z128" s="95">
        <f>X128+Y128</f>
        <v>13465</v>
      </c>
    </row>
    <row r="129" spans="1:8" s="8" customFormat="1" ht="12">
      <c r="A129" s="106"/>
      <c r="B129" s="7" t="s">
        <v>1054</v>
      </c>
      <c r="C129" s="70" t="s">
        <v>848</v>
      </c>
      <c r="D129" s="54" t="s">
        <v>848</v>
      </c>
      <c r="E129" s="54" t="s">
        <v>848</v>
      </c>
      <c r="F129" s="111" t="s">
        <v>848</v>
      </c>
      <c r="G129" s="44"/>
      <c r="H129" s="70" t="s">
        <v>848</v>
      </c>
    </row>
    <row r="130" spans="1:8" s="2" customFormat="1" ht="12">
      <c r="A130" s="106"/>
      <c r="B130" s="10"/>
      <c r="C130" s="40" t="s">
        <v>848</v>
      </c>
      <c r="D130" s="98" t="s">
        <v>848</v>
      </c>
      <c r="E130" s="98" t="s">
        <v>848</v>
      </c>
      <c r="F130" s="109" t="s">
        <v>848</v>
      </c>
      <c r="G130" s="44"/>
      <c r="H130" s="40" t="s">
        <v>848</v>
      </c>
    </row>
    <row r="131" spans="1:8" s="5" customFormat="1" ht="12.75">
      <c r="A131" s="121" t="s">
        <v>868</v>
      </c>
      <c r="B131" s="19" t="s">
        <v>869</v>
      </c>
      <c r="C131" s="71">
        <f>SUM(C132:C133)</f>
        <v>500</v>
      </c>
      <c r="D131" s="102">
        <f>SUM(D132:D133)</f>
        <v>280</v>
      </c>
      <c r="E131" s="102">
        <f>SUM(E132:E133)</f>
        <v>280</v>
      </c>
      <c r="F131" s="122">
        <f>SUM(F132:F133)</f>
        <v>267</v>
      </c>
      <c r="G131" s="44">
        <f>F131/E131</f>
        <v>0.9535714285714286</v>
      </c>
      <c r="H131" s="71">
        <f>SUM(H132:H133)</f>
        <v>717</v>
      </c>
    </row>
    <row r="132" spans="1:8" s="2" customFormat="1" ht="12">
      <c r="A132" s="106"/>
      <c r="B132" s="10" t="s">
        <v>947</v>
      </c>
      <c r="C132" s="40">
        <v>500</v>
      </c>
      <c r="D132" s="98">
        <v>280</v>
      </c>
      <c r="E132" s="98">
        <v>280</v>
      </c>
      <c r="F132" s="109">
        <v>267</v>
      </c>
      <c r="G132" s="44">
        <f>F132/E132</f>
        <v>0.9535714285714286</v>
      </c>
      <c r="H132" s="40">
        <v>717</v>
      </c>
    </row>
    <row r="133" spans="1:8" s="2" customFormat="1" ht="12">
      <c r="A133" s="106"/>
      <c r="B133" s="10" t="s">
        <v>948</v>
      </c>
      <c r="C133" s="40">
        <v>0</v>
      </c>
      <c r="D133" s="98">
        <v>0</v>
      </c>
      <c r="E133" s="98">
        <v>0</v>
      </c>
      <c r="F133" s="109">
        <v>0</v>
      </c>
      <c r="G133" s="44"/>
      <c r="H133" s="40">
        <v>0</v>
      </c>
    </row>
    <row r="134" spans="1:8" s="2" customFormat="1" ht="12" customHeight="1">
      <c r="A134" s="132"/>
      <c r="B134" s="23"/>
      <c r="C134" s="72"/>
      <c r="D134" s="98"/>
      <c r="E134" s="98"/>
      <c r="F134" s="109"/>
      <c r="G134" s="44"/>
      <c r="H134" s="72"/>
    </row>
    <row r="135" spans="1:8" s="21" customFormat="1" ht="12" customHeight="1" thickBot="1">
      <c r="A135" s="124"/>
      <c r="B135" s="125" t="s">
        <v>1021</v>
      </c>
      <c r="C135" s="138">
        <f>+C85+C88+C93+C128+C131+C123</f>
        <v>16556</v>
      </c>
      <c r="D135" s="126">
        <f>+D85+D88+D93+D128+D131+D123</f>
        <v>17516</v>
      </c>
      <c r="E135" s="126">
        <f>+E85+E88+E93+E128+E131+E123</f>
        <v>26288</v>
      </c>
      <c r="F135" s="127">
        <f>+F85+F88+F93+F128+F131+F123</f>
        <v>24254</v>
      </c>
      <c r="G135" s="44">
        <f>F135/E135</f>
        <v>0.9226262933657943</v>
      </c>
      <c r="H135" s="73">
        <f>+H85+H88+H93+H128+H123+H131</f>
        <v>14206</v>
      </c>
    </row>
    <row r="136" spans="1:8" s="2" customFormat="1" ht="15" customHeight="1" hidden="1">
      <c r="A136" s="1"/>
      <c r="C136" s="62"/>
      <c r="D136" s="62"/>
      <c r="E136" s="62"/>
      <c r="F136" s="62"/>
      <c r="G136" s="44"/>
      <c r="H136" s="62"/>
    </row>
    <row r="137" spans="1:8" s="2" customFormat="1" ht="12.75" customHeight="1" hidden="1">
      <c r="A137" s="1"/>
      <c r="C137" s="62"/>
      <c r="D137" s="62"/>
      <c r="E137" s="62"/>
      <c r="F137" s="62"/>
      <c r="G137" s="44"/>
      <c r="H137" s="62"/>
    </row>
    <row r="138" spans="1:8" s="2" customFormat="1" ht="12.75" customHeight="1" hidden="1">
      <c r="A138" s="1"/>
      <c r="C138" s="62"/>
      <c r="D138" s="62"/>
      <c r="E138" s="62"/>
      <c r="F138" s="62"/>
      <c r="G138" s="44"/>
      <c r="H138" s="62"/>
    </row>
    <row r="139" spans="1:8" s="2" customFormat="1" ht="12.75" customHeight="1" hidden="1">
      <c r="A139" s="1"/>
      <c r="C139" s="62"/>
      <c r="D139" s="62"/>
      <c r="E139" s="62"/>
      <c r="F139" s="62"/>
      <c r="G139" s="44"/>
      <c r="H139" s="62"/>
    </row>
    <row r="140" spans="1:8" s="2" customFormat="1" ht="12.75" customHeight="1">
      <c r="A140" s="1"/>
      <c r="C140" s="62"/>
      <c r="D140" s="62"/>
      <c r="E140" s="62"/>
      <c r="F140" s="62"/>
      <c r="G140" s="44"/>
      <c r="H140" s="62"/>
    </row>
    <row r="141" spans="1:8" s="2" customFormat="1" ht="13.5" customHeight="1">
      <c r="A141" s="1"/>
      <c r="C141" s="62"/>
      <c r="D141" s="62"/>
      <c r="E141" s="62"/>
      <c r="F141" s="62"/>
      <c r="G141" s="44"/>
      <c r="H141" s="62"/>
    </row>
    <row r="142" spans="1:8" s="2" customFormat="1" ht="12.75">
      <c r="A142" s="1"/>
      <c r="B142" s="2" t="s">
        <v>949</v>
      </c>
      <c r="C142" s="62"/>
      <c r="D142" s="62"/>
      <c r="E142" s="62"/>
      <c r="F142" s="62"/>
      <c r="G142" s="44"/>
      <c r="H142" s="45" t="s">
        <v>846</v>
      </c>
    </row>
    <row r="143" spans="1:8" s="2" customFormat="1" ht="12" customHeight="1">
      <c r="A143" s="4"/>
      <c r="B143" s="5" t="s">
        <v>926</v>
      </c>
      <c r="C143" s="45"/>
      <c r="D143" s="45"/>
      <c r="E143" s="45"/>
      <c r="F143" s="45"/>
      <c r="G143" s="44"/>
      <c r="H143" s="45" t="s">
        <v>950</v>
      </c>
    </row>
    <row r="144" spans="1:8" s="2" customFormat="1" ht="12" customHeight="1">
      <c r="A144" s="4"/>
      <c r="B144" s="5" t="s">
        <v>1073</v>
      </c>
      <c r="C144" s="62"/>
      <c r="D144" s="62"/>
      <c r="E144" s="62"/>
      <c r="F144" s="62"/>
      <c r="G144" s="44"/>
      <c r="H144" s="62"/>
    </row>
    <row r="145" spans="1:8" s="2" customFormat="1" ht="11.25" customHeight="1">
      <c r="A145" s="4"/>
      <c r="B145" s="5"/>
      <c r="C145" s="62"/>
      <c r="D145" s="62"/>
      <c r="E145" s="62"/>
      <c r="F145" s="62"/>
      <c r="G145" s="44"/>
      <c r="H145" s="62"/>
    </row>
    <row r="146" spans="1:8" s="2" customFormat="1" ht="12.75" customHeight="1">
      <c r="A146" s="4"/>
      <c r="B146" s="5"/>
      <c r="C146" s="62"/>
      <c r="D146" s="62"/>
      <c r="E146" s="62"/>
      <c r="F146" s="62"/>
      <c r="G146" s="44"/>
      <c r="H146" s="62"/>
    </row>
    <row r="147" spans="1:8" s="2" customFormat="1" ht="12" customHeight="1" thickBot="1">
      <c r="A147" s="1"/>
      <c r="C147" s="62"/>
      <c r="D147" s="62"/>
      <c r="E147" s="62"/>
      <c r="F147" s="62"/>
      <c r="G147" s="44"/>
      <c r="H147" s="45" t="s">
        <v>951</v>
      </c>
    </row>
    <row r="148" spans="1:8" s="2" customFormat="1" ht="12">
      <c r="A148" s="131" t="s">
        <v>930</v>
      </c>
      <c r="B148" s="150" t="s">
        <v>952</v>
      </c>
      <c r="C148" s="143" t="s">
        <v>1071</v>
      </c>
      <c r="D148" s="144" t="s">
        <v>1071</v>
      </c>
      <c r="E148" s="144" t="s">
        <v>1071</v>
      </c>
      <c r="F148" s="145" t="s">
        <v>1071</v>
      </c>
      <c r="G148" s="44"/>
      <c r="H148" s="48" t="s">
        <v>929</v>
      </c>
    </row>
    <row r="149" spans="1:8" s="2" customFormat="1" ht="12" customHeight="1">
      <c r="A149" s="132"/>
      <c r="B149" s="7"/>
      <c r="C149" s="147" t="s">
        <v>855</v>
      </c>
      <c r="D149" s="148" t="s">
        <v>856</v>
      </c>
      <c r="E149" s="148" t="s">
        <v>1101</v>
      </c>
      <c r="F149" s="149" t="s">
        <v>1113</v>
      </c>
      <c r="G149" s="44"/>
      <c r="H149" s="49" t="s">
        <v>1034</v>
      </c>
    </row>
    <row r="150" spans="1:8" s="17" customFormat="1" ht="12.75">
      <c r="A150" s="118" t="s">
        <v>848</v>
      </c>
      <c r="B150" s="28" t="s">
        <v>953</v>
      </c>
      <c r="C150" s="68">
        <f>+C153+C159+C167</f>
        <v>30610</v>
      </c>
      <c r="D150" s="129">
        <f>+D153+D159+D167</f>
        <v>33824</v>
      </c>
      <c r="E150" s="129">
        <f>+E153+E159+E167</f>
        <v>43754</v>
      </c>
      <c r="F150" s="135">
        <f>+F153+F159+F167</f>
        <v>42084</v>
      </c>
      <c r="G150" s="44">
        <f>F150/E150</f>
        <v>0.9618320610687023</v>
      </c>
      <c r="H150" s="68">
        <f>+H153+H159+H167</f>
        <v>90118</v>
      </c>
    </row>
    <row r="151" spans="1:8" s="17" customFormat="1" ht="12.75">
      <c r="A151" s="118"/>
      <c r="B151" s="18"/>
      <c r="C151" s="68"/>
      <c r="D151" s="129"/>
      <c r="E151" s="129"/>
      <c r="F151" s="135"/>
      <c r="G151" s="44"/>
      <c r="H151" s="68"/>
    </row>
    <row r="152" spans="1:8" s="17" customFormat="1" ht="12.75">
      <c r="A152" s="118"/>
      <c r="B152" s="18"/>
      <c r="C152" s="68"/>
      <c r="D152" s="129"/>
      <c r="E152" s="129"/>
      <c r="F152" s="135"/>
      <c r="G152" s="44"/>
      <c r="H152" s="68"/>
    </row>
    <row r="153" spans="1:8" s="8" customFormat="1" ht="12">
      <c r="A153" s="106" t="s">
        <v>871</v>
      </c>
      <c r="B153" s="7" t="s">
        <v>872</v>
      </c>
      <c r="C153" s="69">
        <f aca="true" t="shared" si="7" ref="C153:H153">SUM(C155:C157)</f>
        <v>23800</v>
      </c>
      <c r="D153" s="99">
        <f t="shared" si="7"/>
        <v>27974</v>
      </c>
      <c r="E153" s="99">
        <f t="shared" si="7"/>
        <v>35971</v>
      </c>
      <c r="F153" s="112">
        <f t="shared" si="7"/>
        <v>34227</v>
      </c>
      <c r="G153" s="69">
        <f t="shared" si="7"/>
        <v>1.8623954552627426</v>
      </c>
      <c r="H153" s="69">
        <f t="shared" si="7"/>
        <v>21228</v>
      </c>
    </row>
    <row r="154" spans="1:8" s="8" customFormat="1" ht="12">
      <c r="A154" s="106"/>
      <c r="B154" s="7"/>
      <c r="C154" s="69"/>
      <c r="D154" s="99"/>
      <c r="E154" s="99"/>
      <c r="F154" s="112"/>
      <c r="G154" s="44"/>
      <c r="H154" s="69"/>
    </row>
    <row r="155" spans="1:8" s="2" customFormat="1" ht="12">
      <c r="A155" s="106"/>
      <c r="B155" s="10" t="s">
        <v>1053</v>
      </c>
      <c r="C155" s="40">
        <v>300</v>
      </c>
      <c r="D155" s="98">
        <v>300</v>
      </c>
      <c r="E155" s="98">
        <v>769</v>
      </c>
      <c r="F155" s="109">
        <v>769</v>
      </c>
      <c r="G155" s="44"/>
      <c r="H155" s="40">
        <v>84</v>
      </c>
    </row>
    <row r="156" spans="1:14" s="2" customFormat="1" ht="11.25" customHeight="1">
      <c r="A156" s="106"/>
      <c r="B156" s="10" t="s">
        <v>954</v>
      </c>
      <c r="C156" s="40">
        <v>15000</v>
      </c>
      <c r="D156" s="98">
        <v>15000</v>
      </c>
      <c r="E156" s="98">
        <v>22528</v>
      </c>
      <c r="F156" s="109">
        <v>22528</v>
      </c>
      <c r="G156" s="44">
        <f>F156/E156</f>
        <v>1</v>
      </c>
      <c r="H156" s="40">
        <v>15916</v>
      </c>
      <c r="I156" s="2">
        <v>7528</v>
      </c>
      <c r="N156" s="3">
        <f>E156+I156</f>
        <v>30056</v>
      </c>
    </row>
    <row r="157" spans="1:8" s="2" customFormat="1" ht="12.75" customHeight="1">
      <c r="A157" s="106"/>
      <c r="B157" s="10" t="s">
        <v>955</v>
      </c>
      <c r="C157" s="40">
        <v>8500</v>
      </c>
      <c r="D157" s="98">
        <v>12674</v>
      </c>
      <c r="E157" s="98">
        <v>12674</v>
      </c>
      <c r="F157" s="109">
        <v>10930</v>
      </c>
      <c r="G157" s="44">
        <f>F157/E157</f>
        <v>0.8623954552627426</v>
      </c>
      <c r="H157" s="40">
        <v>5228</v>
      </c>
    </row>
    <row r="158" spans="1:8" s="2" customFormat="1" ht="11.25" customHeight="1">
      <c r="A158" s="106"/>
      <c r="B158" s="10"/>
      <c r="C158" s="40"/>
      <c r="D158" s="98"/>
      <c r="E158" s="98"/>
      <c r="F158" s="109"/>
      <c r="G158" s="44"/>
      <c r="H158" s="40"/>
    </row>
    <row r="159" spans="1:8" s="8" customFormat="1" ht="12">
      <c r="A159" s="106" t="s">
        <v>873</v>
      </c>
      <c r="B159" s="7" t="s">
        <v>874</v>
      </c>
      <c r="C159" s="69">
        <f>SUM(C161:C164)</f>
        <v>5650</v>
      </c>
      <c r="D159" s="99">
        <f>SUM(D161:D164)</f>
        <v>5650</v>
      </c>
      <c r="E159" s="99">
        <f>SUM(E161:E165)</f>
        <v>6794</v>
      </c>
      <c r="F159" s="112">
        <f>SUM(F161:F165)</f>
        <v>6898</v>
      </c>
      <c r="G159" s="44">
        <f>F159/E159</f>
        <v>1.015307624374448</v>
      </c>
      <c r="H159" s="69">
        <f>SUM(H161:H164)</f>
        <v>68013</v>
      </c>
    </row>
    <row r="160" spans="1:8" s="8" customFormat="1" ht="12">
      <c r="A160" s="106"/>
      <c r="B160" s="7"/>
      <c r="C160" s="69"/>
      <c r="D160" s="99"/>
      <c r="E160" s="99"/>
      <c r="F160" s="112"/>
      <c r="G160" s="44"/>
      <c r="H160" s="69"/>
    </row>
    <row r="161" spans="1:8" s="2" customFormat="1" ht="14.25" customHeight="1" hidden="1">
      <c r="A161" s="106"/>
      <c r="B161" s="10" t="s">
        <v>956</v>
      </c>
      <c r="C161" s="40"/>
      <c r="D161" s="98"/>
      <c r="E161" s="98"/>
      <c r="F161" s="109"/>
      <c r="G161" s="44" t="e">
        <f>F161/E161</f>
        <v>#DIV/0!</v>
      </c>
      <c r="H161" s="40">
        <v>14164</v>
      </c>
    </row>
    <row r="162" spans="1:8" s="2" customFormat="1" ht="13.5" customHeight="1" hidden="1">
      <c r="A162" s="106"/>
      <c r="B162" s="10" t="s">
        <v>957</v>
      </c>
      <c r="C162" s="40"/>
      <c r="D162" s="98"/>
      <c r="E162" s="98"/>
      <c r="F162" s="109"/>
      <c r="G162" s="44" t="e">
        <f>F162/E162</f>
        <v>#DIV/0!</v>
      </c>
      <c r="H162" s="40">
        <v>40165</v>
      </c>
    </row>
    <row r="163" spans="1:14" s="2" customFormat="1" ht="12">
      <c r="A163" s="106"/>
      <c r="B163" s="10" t="s">
        <v>1051</v>
      </c>
      <c r="C163" s="40">
        <v>5600</v>
      </c>
      <c r="D163" s="98">
        <v>5600</v>
      </c>
      <c r="E163" s="98">
        <v>6744</v>
      </c>
      <c r="F163" s="109">
        <v>6843</v>
      </c>
      <c r="G163" s="44">
        <f>F163/E163</f>
        <v>1.0146797153024911</v>
      </c>
      <c r="H163" s="40">
        <v>13684</v>
      </c>
      <c r="I163" s="2">
        <v>1144</v>
      </c>
      <c r="N163" s="3">
        <f>E163+I163</f>
        <v>7888</v>
      </c>
    </row>
    <row r="164" spans="1:8" s="2" customFormat="1" ht="12">
      <c r="A164" s="106"/>
      <c r="B164" s="10" t="s">
        <v>1050</v>
      </c>
      <c r="C164" s="40">
        <v>50</v>
      </c>
      <c r="D164" s="98">
        <v>50</v>
      </c>
      <c r="E164" s="98">
        <v>50</v>
      </c>
      <c r="F164" s="109">
        <v>39</v>
      </c>
      <c r="G164" s="44"/>
      <c r="H164" s="40" t="s">
        <v>848</v>
      </c>
    </row>
    <row r="165" spans="1:8" s="2" customFormat="1" ht="12">
      <c r="A165" s="106"/>
      <c r="B165" s="10" t="s">
        <v>1114</v>
      </c>
      <c r="C165" s="40"/>
      <c r="D165" s="98">
        <v>0</v>
      </c>
      <c r="E165" s="98">
        <v>0</v>
      </c>
      <c r="F165" s="109">
        <v>16</v>
      </c>
      <c r="G165" s="44"/>
      <c r="H165" s="40"/>
    </row>
    <row r="166" spans="1:8" s="2" customFormat="1" ht="12" customHeight="1">
      <c r="A166" s="106"/>
      <c r="B166" s="10" t="s">
        <v>958</v>
      </c>
      <c r="C166" s="40"/>
      <c r="D166" s="98"/>
      <c r="E166" s="98"/>
      <c r="F166" s="109"/>
      <c r="G166" s="44"/>
      <c r="H166" s="40"/>
    </row>
    <row r="167" spans="1:8" s="8" customFormat="1" ht="12">
      <c r="A167" s="106" t="s">
        <v>877</v>
      </c>
      <c r="B167" s="7" t="s">
        <v>878</v>
      </c>
      <c r="C167" s="70">
        <f>SUM(C169:C172)</f>
        <v>1160</v>
      </c>
      <c r="D167" s="54">
        <f>SUM(D169:D172)</f>
        <v>200</v>
      </c>
      <c r="E167" s="54">
        <f>SUM(E169:E172)</f>
        <v>989</v>
      </c>
      <c r="F167" s="111">
        <f>SUM(F169:F172)</f>
        <v>959</v>
      </c>
      <c r="G167" s="44">
        <f>F167/E167</f>
        <v>0.9696663296258847</v>
      </c>
      <c r="H167" s="70">
        <f>SUM(H169:H172)</f>
        <v>877</v>
      </c>
    </row>
    <row r="168" spans="1:8" s="8" customFormat="1" ht="12">
      <c r="A168" s="106"/>
      <c r="B168" s="7"/>
      <c r="C168" s="70"/>
      <c r="D168" s="54"/>
      <c r="E168" s="54"/>
      <c r="F168" s="111"/>
      <c r="G168" s="44"/>
      <c r="H168" s="70"/>
    </row>
    <row r="169" spans="1:8" s="8" customFormat="1" ht="12">
      <c r="A169" s="106"/>
      <c r="B169" s="26" t="s">
        <v>1115</v>
      </c>
      <c r="C169" s="40">
        <v>100</v>
      </c>
      <c r="D169" s="98">
        <v>100</v>
      </c>
      <c r="E169" s="98">
        <v>889</v>
      </c>
      <c r="F169" s="109">
        <v>889</v>
      </c>
      <c r="G169" s="44">
        <f>F169/E169</f>
        <v>1</v>
      </c>
      <c r="H169" s="40">
        <v>373</v>
      </c>
    </row>
    <row r="170" spans="1:8" s="2" customFormat="1" ht="12" customHeight="1">
      <c r="A170" s="106"/>
      <c r="B170" s="10" t="s">
        <v>1116</v>
      </c>
      <c r="C170" s="40">
        <v>100</v>
      </c>
      <c r="D170" s="98">
        <v>100</v>
      </c>
      <c r="E170" s="98">
        <v>0</v>
      </c>
      <c r="F170" s="109">
        <v>0</v>
      </c>
      <c r="G170" s="44" t="e">
        <f>F170/E170</f>
        <v>#DIV/0!</v>
      </c>
      <c r="H170" s="40">
        <v>240</v>
      </c>
    </row>
    <row r="171" spans="1:8" s="2" customFormat="1" ht="12" customHeight="1">
      <c r="A171" s="106"/>
      <c r="B171" s="10" t="s">
        <v>1117</v>
      </c>
      <c r="C171" s="40">
        <v>960</v>
      </c>
      <c r="D171" s="98">
        <v>0</v>
      </c>
      <c r="E171" s="98">
        <v>100</v>
      </c>
      <c r="F171" s="109">
        <v>23</v>
      </c>
      <c r="G171" s="44">
        <f>F171/E171</f>
        <v>0.23</v>
      </c>
      <c r="H171" s="40">
        <v>264</v>
      </c>
    </row>
    <row r="172" spans="1:8" s="2" customFormat="1" ht="11.25" customHeight="1">
      <c r="A172" s="106"/>
      <c r="B172" s="10" t="s">
        <v>1118</v>
      </c>
      <c r="C172" s="40" t="s">
        <v>848</v>
      </c>
      <c r="D172" s="98">
        <v>0</v>
      </c>
      <c r="E172" s="98">
        <v>0</v>
      </c>
      <c r="F172" s="109">
        <v>47</v>
      </c>
      <c r="G172" s="44" t="e">
        <f>F172/E172</f>
        <v>#DIV/0!</v>
      </c>
      <c r="H172" s="40" t="s">
        <v>848</v>
      </c>
    </row>
    <row r="173" spans="1:8" s="2" customFormat="1" ht="11.25" customHeight="1">
      <c r="A173" s="106"/>
      <c r="B173" s="10"/>
      <c r="C173" s="40"/>
      <c r="D173" s="98"/>
      <c r="E173" s="98"/>
      <c r="F173" s="109"/>
      <c r="G173" s="44"/>
      <c r="H173" s="40"/>
    </row>
    <row r="174" spans="1:8" s="2" customFormat="1" ht="11.25" customHeight="1">
      <c r="A174" s="106"/>
      <c r="B174" s="10" t="s">
        <v>848</v>
      </c>
      <c r="C174" s="40"/>
      <c r="D174" s="98"/>
      <c r="E174" s="98"/>
      <c r="F174" s="109"/>
      <c r="G174" s="44"/>
      <c r="H174" s="40"/>
    </row>
    <row r="175" spans="1:8" s="2" customFormat="1" ht="12">
      <c r="A175" s="106"/>
      <c r="B175" s="10"/>
      <c r="C175" s="40"/>
      <c r="D175" s="98"/>
      <c r="E175" s="98"/>
      <c r="F175" s="109"/>
      <c r="G175" s="44"/>
      <c r="H175" s="40"/>
    </row>
    <row r="176" spans="1:8" s="21" customFormat="1" ht="15" thickBot="1">
      <c r="A176" s="124"/>
      <c r="B176" s="125" t="s">
        <v>879</v>
      </c>
      <c r="C176" s="139">
        <f>+C83+C150</f>
        <v>47166</v>
      </c>
      <c r="D176" s="140">
        <f>+D83+D150</f>
        <v>51340</v>
      </c>
      <c r="E176" s="140">
        <f>+E83+E150</f>
        <v>70042</v>
      </c>
      <c r="F176" s="141">
        <f>+F83+F150</f>
        <v>66338</v>
      </c>
      <c r="G176" s="44">
        <f>F176/E176</f>
        <v>0.9471174438194226</v>
      </c>
      <c r="H176" s="74">
        <f>+H83+H150</f>
        <v>104324</v>
      </c>
    </row>
    <row r="177" spans="1:8" s="2" customFormat="1" ht="12">
      <c r="A177" s="1"/>
      <c r="C177" s="62"/>
      <c r="D177" s="62"/>
      <c r="E177" s="62"/>
      <c r="F177" s="62"/>
      <c r="G177" s="44"/>
      <c r="H177" s="62"/>
    </row>
    <row r="178" spans="1:8" s="2" customFormat="1" ht="12">
      <c r="A178" s="1"/>
      <c r="C178" s="62"/>
      <c r="D178" s="62"/>
      <c r="E178" s="62"/>
      <c r="F178" s="62"/>
      <c r="G178" s="44"/>
      <c r="H178" s="62"/>
    </row>
    <row r="179" spans="1:8" s="2" customFormat="1" ht="12">
      <c r="A179" s="1"/>
      <c r="C179" s="62"/>
      <c r="D179" s="62"/>
      <c r="E179" s="62"/>
      <c r="F179" s="62"/>
      <c r="G179" s="44"/>
      <c r="H179" s="62"/>
    </row>
    <row r="180" spans="1:8" s="2" customFormat="1" ht="12.75">
      <c r="A180" s="1"/>
      <c r="B180" s="2" t="s">
        <v>949</v>
      </c>
      <c r="C180" s="62"/>
      <c r="D180" s="62"/>
      <c r="E180" s="62"/>
      <c r="F180" s="62"/>
      <c r="G180" s="44"/>
      <c r="H180" s="45" t="s">
        <v>846</v>
      </c>
    </row>
    <row r="181" spans="1:8" s="2" customFormat="1" ht="12" customHeight="1">
      <c r="A181" s="4"/>
      <c r="B181" s="5" t="s">
        <v>959</v>
      </c>
      <c r="C181" s="45"/>
      <c r="D181" s="45"/>
      <c r="E181" s="45"/>
      <c r="F181" s="45"/>
      <c r="G181" s="44"/>
      <c r="H181" s="45" t="s">
        <v>960</v>
      </c>
    </row>
    <row r="182" spans="1:8" s="2" customFormat="1" ht="11.25" customHeight="1">
      <c r="A182" s="4"/>
      <c r="B182" s="5" t="s">
        <v>1076</v>
      </c>
      <c r="C182" s="62"/>
      <c r="D182" s="62"/>
      <c r="E182" s="62"/>
      <c r="F182" s="62"/>
      <c r="G182" s="44"/>
      <c r="H182" s="62"/>
    </row>
    <row r="183" spans="1:8" s="2" customFormat="1" ht="12.75" customHeight="1">
      <c r="A183" s="4"/>
      <c r="B183" s="5"/>
      <c r="C183" s="62"/>
      <c r="D183" s="62"/>
      <c r="E183" s="62"/>
      <c r="F183" s="62"/>
      <c r="G183" s="44"/>
      <c r="H183" s="62"/>
    </row>
    <row r="184" spans="1:8" s="2" customFormat="1" ht="12.75" customHeight="1" thickBot="1">
      <c r="A184" s="1"/>
      <c r="C184" s="62"/>
      <c r="D184" s="62"/>
      <c r="E184" s="62"/>
      <c r="F184" s="62"/>
      <c r="G184" s="44"/>
      <c r="H184" s="45" t="s">
        <v>951</v>
      </c>
    </row>
    <row r="185" spans="1:8" s="2" customFormat="1" ht="12">
      <c r="A185" s="131" t="s">
        <v>848</v>
      </c>
      <c r="B185" s="150" t="s">
        <v>848</v>
      </c>
      <c r="C185" s="158" t="s">
        <v>1071</v>
      </c>
      <c r="D185" s="144" t="s">
        <v>1071</v>
      </c>
      <c r="E185" s="144" t="s">
        <v>1071</v>
      </c>
      <c r="F185" s="145" t="s">
        <v>1071</v>
      </c>
      <c r="G185" s="44"/>
      <c r="H185" s="75" t="s">
        <v>929</v>
      </c>
    </row>
    <row r="186" spans="1:8" s="2" customFormat="1" ht="12.75" thickBot="1">
      <c r="A186" s="106" t="s">
        <v>930</v>
      </c>
      <c r="B186" s="7" t="s">
        <v>854</v>
      </c>
      <c r="C186" s="170" t="s">
        <v>855</v>
      </c>
      <c r="D186" s="168" t="s">
        <v>856</v>
      </c>
      <c r="E186" s="168" t="s">
        <v>1101</v>
      </c>
      <c r="F186" s="169" t="s">
        <v>1113</v>
      </c>
      <c r="G186" s="44"/>
      <c r="H186" s="76" t="s">
        <v>1034</v>
      </c>
    </row>
    <row r="187" spans="1:8" s="17" customFormat="1" ht="13.5" customHeight="1">
      <c r="A187" s="171" t="s">
        <v>880</v>
      </c>
      <c r="B187" s="172" t="s">
        <v>961</v>
      </c>
      <c r="C187" s="173">
        <f>+C189+C198+C206+C208</f>
        <v>89110</v>
      </c>
      <c r="D187" s="174">
        <f>+D189+D198+D206+D208</f>
        <v>76450</v>
      </c>
      <c r="E187" s="174">
        <f>+E189+E198+E206+E208</f>
        <v>76745</v>
      </c>
      <c r="F187" s="175">
        <f>+F189+F198+F206+F208</f>
        <v>76745</v>
      </c>
      <c r="G187" s="44">
        <f>F187/E187</f>
        <v>1</v>
      </c>
      <c r="H187" s="77" t="e">
        <f>+H189+H198+#REF!</f>
        <v>#REF!</v>
      </c>
    </row>
    <row r="188" spans="1:8" s="17" customFormat="1" ht="12.75" customHeight="1">
      <c r="A188" s="118"/>
      <c r="B188" s="18"/>
      <c r="C188" s="68"/>
      <c r="D188" s="129"/>
      <c r="E188" s="129"/>
      <c r="F188" s="135"/>
      <c r="G188" s="44"/>
      <c r="H188" s="68"/>
    </row>
    <row r="189" spans="1:8" s="8" customFormat="1" ht="13.5" customHeight="1">
      <c r="A189" s="106"/>
      <c r="B189" s="7" t="s">
        <v>1056</v>
      </c>
      <c r="C189" s="69">
        <f>SUM(C190:C196)</f>
        <v>44082</v>
      </c>
      <c r="D189" s="99">
        <f>SUM(D190:D196)</f>
        <v>34490</v>
      </c>
      <c r="E189" s="99">
        <f>SUM(E190:E196)</f>
        <v>32680</v>
      </c>
      <c r="F189" s="112">
        <f>SUM(F190:F196)</f>
        <v>32680</v>
      </c>
      <c r="G189" s="44">
        <f>F189/E189</f>
        <v>1</v>
      </c>
      <c r="H189" s="69">
        <v>4680</v>
      </c>
    </row>
    <row r="190" spans="1:9" s="2" customFormat="1" ht="12">
      <c r="A190" s="106"/>
      <c r="B190" s="10" t="s">
        <v>1057</v>
      </c>
      <c r="C190" s="40">
        <v>38014</v>
      </c>
      <c r="D190" s="98">
        <v>25969</v>
      </c>
      <c r="E190" s="98">
        <v>24159</v>
      </c>
      <c r="F190" s="109">
        <v>24159</v>
      </c>
      <c r="G190" s="44">
        <f>F190/E190</f>
        <v>1</v>
      </c>
      <c r="H190" s="40"/>
      <c r="I190" s="3">
        <f>E190-D190</f>
        <v>-1810</v>
      </c>
    </row>
    <row r="191" spans="1:8" s="2" customFormat="1" ht="12">
      <c r="A191" s="106"/>
      <c r="B191" s="10" t="s">
        <v>1058</v>
      </c>
      <c r="C191" s="40">
        <v>1687</v>
      </c>
      <c r="D191" s="98">
        <v>3016</v>
      </c>
      <c r="E191" s="98">
        <v>3016</v>
      </c>
      <c r="F191" s="109">
        <v>3016</v>
      </c>
      <c r="G191" s="44">
        <f>F191/E191</f>
        <v>1</v>
      </c>
      <c r="H191" s="40"/>
    </row>
    <row r="192" spans="1:8" s="2" customFormat="1" ht="12">
      <c r="A192" s="106"/>
      <c r="B192" s="10" t="s">
        <v>1059</v>
      </c>
      <c r="C192" s="40">
        <v>2441</v>
      </c>
      <c r="D192" s="98">
        <v>3012</v>
      </c>
      <c r="E192" s="98">
        <v>3012</v>
      </c>
      <c r="F192" s="109">
        <v>3012</v>
      </c>
      <c r="G192" s="44"/>
      <c r="H192" s="40"/>
    </row>
    <row r="193" spans="1:8" s="2" customFormat="1" ht="12">
      <c r="A193" s="106"/>
      <c r="B193" s="10" t="s">
        <v>1060</v>
      </c>
      <c r="C193" s="40">
        <v>300</v>
      </c>
      <c r="D193" s="98">
        <v>327</v>
      </c>
      <c r="E193" s="98">
        <v>327</v>
      </c>
      <c r="F193" s="109">
        <v>327</v>
      </c>
      <c r="G193" s="44"/>
      <c r="H193" s="40"/>
    </row>
    <row r="194" spans="1:8" s="2" customFormat="1" ht="12">
      <c r="A194" s="106"/>
      <c r="B194" s="10" t="s">
        <v>1061</v>
      </c>
      <c r="C194" s="40">
        <v>600</v>
      </c>
      <c r="D194" s="98">
        <v>1136</v>
      </c>
      <c r="E194" s="98">
        <v>1136</v>
      </c>
      <c r="F194" s="109">
        <v>1136</v>
      </c>
      <c r="G194" s="44"/>
      <c r="H194" s="40"/>
    </row>
    <row r="195" spans="1:8" s="2" customFormat="1" ht="12">
      <c r="A195" s="106"/>
      <c r="B195" s="10" t="s">
        <v>1062</v>
      </c>
      <c r="C195" s="40">
        <v>-4700</v>
      </c>
      <c r="D195" s="98">
        <v>-4710</v>
      </c>
      <c r="E195" s="98">
        <v>-4710</v>
      </c>
      <c r="F195" s="109">
        <v>-4710</v>
      </c>
      <c r="G195" s="44"/>
      <c r="H195" s="40"/>
    </row>
    <row r="196" spans="1:8" s="2" customFormat="1" ht="12">
      <c r="A196" s="106"/>
      <c r="B196" s="10" t="s">
        <v>1067</v>
      </c>
      <c r="C196" s="40">
        <v>5740</v>
      </c>
      <c r="D196" s="98">
        <v>5740</v>
      </c>
      <c r="E196" s="98">
        <v>5740</v>
      </c>
      <c r="F196" s="109">
        <v>5740</v>
      </c>
      <c r="G196" s="44"/>
      <c r="H196" s="40"/>
    </row>
    <row r="197" spans="1:8" s="2" customFormat="1" ht="12">
      <c r="A197" s="106"/>
      <c r="B197" s="10" t="s">
        <v>848</v>
      </c>
      <c r="C197" s="40" t="s">
        <v>848</v>
      </c>
      <c r="D197" s="98" t="s">
        <v>848</v>
      </c>
      <c r="E197" s="98" t="s">
        <v>848</v>
      </c>
      <c r="F197" s="109" t="s">
        <v>848</v>
      </c>
      <c r="G197" s="44"/>
      <c r="H197" s="40" t="s">
        <v>848</v>
      </c>
    </row>
    <row r="198" spans="1:8" s="8" customFormat="1" ht="12">
      <c r="A198" s="106"/>
      <c r="B198" s="7" t="s">
        <v>1063</v>
      </c>
      <c r="C198" s="69">
        <f>SUM(C199:C204)</f>
        <v>38104</v>
      </c>
      <c r="D198" s="99">
        <f>SUM(D199:D204)</f>
        <v>37410</v>
      </c>
      <c r="E198" s="99">
        <f>SUM(E199:E204)</f>
        <v>39515</v>
      </c>
      <c r="F198" s="112">
        <f>SUM(F199:F204)</f>
        <v>39515</v>
      </c>
      <c r="G198" s="44">
        <f>F198/E198</f>
        <v>1</v>
      </c>
      <c r="H198" s="69">
        <v>48383</v>
      </c>
    </row>
    <row r="199" spans="1:14" s="2" customFormat="1" ht="12">
      <c r="A199" s="106"/>
      <c r="B199" s="10" t="s">
        <v>1064</v>
      </c>
      <c r="C199" s="40">
        <v>24385</v>
      </c>
      <c r="D199" s="98">
        <v>22656</v>
      </c>
      <c r="E199" s="98">
        <v>24761</v>
      </c>
      <c r="F199" s="109">
        <v>24761</v>
      </c>
      <c r="G199" s="44"/>
      <c r="H199" s="40" t="s">
        <v>848</v>
      </c>
      <c r="I199" s="2">
        <v>2105</v>
      </c>
      <c r="N199" s="3">
        <f>E199+I199</f>
        <v>26866</v>
      </c>
    </row>
    <row r="200" spans="1:9" s="2" customFormat="1" ht="12">
      <c r="A200" s="106"/>
      <c r="B200" s="10" t="s">
        <v>1065</v>
      </c>
      <c r="C200" s="40">
        <v>6615</v>
      </c>
      <c r="D200" s="98">
        <v>6528</v>
      </c>
      <c r="E200" s="98">
        <v>6528</v>
      </c>
      <c r="F200" s="109">
        <v>6528</v>
      </c>
      <c r="G200" s="44"/>
      <c r="H200" s="40"/>
      <c r="I200" s="3"/>
    </row>
    <row r="201" spans="1:8" s="2" customFormat="1" ht="13.5" customHeight="1">
      <c r="A201" s="106"/>
      <c r="B201" s="10" t="s">
        <v>1066</v>
      </c>
      <c r="C201" s="40">
        <v>4860</v>
      </c>
      <c r="D201" s="98">
        <v>4860</v>
      </c>
      <c r="E201" s="98">
        <v>4860</v>
      </c>
      <c r="F201" s="109">
        <v>4860</v>
      </c>
      <c r="G201" s="44"/>
      <c r="H201" s="40"/>
    </row>
    <row r="202" spans="1:8" s="2" customFormat="1" ht="12.75" customHeight="1">
      <c r="A202" s="106"/>
      <c r="B202" s="26" t="s">
        <v>1046</v>
      </c>
      <c r="C202" s="40"/>
      <c r="D202" s="98"/>
      <c r="E202" s="98"/>
      <c r="F202" s="109"/>
      <c r="G202" s="44"/>
      <c r="H202" s="40"/>
    </row>
    <row r="203" spans="1:8" s="2" customFormat="1" ht="12" customHeight="1">
      <c r="A203" s="106"/>
      <c r="B203" s="26" t="s">
        <v>1047</v>
      </c>
      <c r="C203" s="40">
        <v>1020</v>
      </c>
      <c r="D203" s="98">
        <v>1530</v>
      </c>
      <c r="E203" s="98">
        <v>1530</v>
      </c>
      <c r="F203" s="109">
        <v>1530</v>
      </c>
      <c r="G203" s="44"/>
      <c r="H203" s="40"/>
    </row>
    <row r="204" spans="1:8" s="2" customFormat="1" ht="12">
      <c r="A204" s="106"/>
      <c r="B204" s="10" t="s">
        <v>1048</v>
      </c>
      <c r="C204" s="40">
        <v>1224</v>
      </c>
      <c r="D204" s="98">
        <v>1836</v>
      </c>
      <c r="E204" s="98">
        <v>1836</v>
      </c>
      <c r="F204" s="109">
        <v>1836</v>
      </c>
      <c r="G204" s="44"/>
      <c r="H204" s="40"/>
    </row>
    <row r="205" spans="1:8" s="2" customFormat="1" ht="12">
      <c r="A205" s="106"/>
      <c r="B205" s="10"/>
      <c r="C205" s="40"/>
      <c r="D205" s="98"/>
      <c r="E205" s="98"/>
      <c r="F205" s="109"/>
      <c r="G205" s="44"/>
      <c r="H205" s="40"/>
    </row>
    <row r="206" spans="1:8" s="2" customFormat="1" ht="12.75" customHeight="1">
      <c r="A206" s="106"/>
      <c r="B206" s="7" t="s">
        <v>962</v>
      </c>
      <c r="C206" s="70">
        <v>4500</v>
      </c>
      <c r="D206" s="54">
        <v>2126</v>
      </c>
      <c r="E206" s="54">
        <v>2126</v>
      </c>
      <c r="F206" s="111">
        <v>2126</v>
      </c>
      <c r="G206" s="44"/>
      <c r="H206" s="40"/>
    </row>
    <row r="207" spans="1:8" s="2" customFormat="1" ht="12.75" customHeight="1">
      <c r="A207" s="133"/>
      <c r="B207" s="10"/>
      <c r="C207" s="40"/>
      <c r="D207" s="98"/>
      <c r="E207" s="98"/>
      <c r="F207" s="109"/>
      <c r="G207" s="44"/>
      <c r="H207" s="40"/>
    </row>
    <row r="208" spans="1:8" s="2" customFormat="1" ht="12">
      <c r="A208" s="106"/>
      <c r="B208" s="7" t="s">
        <v>1068</v>
      </c>
      <c r="C208" s="70">
        <v>2424</v>
      </c>
      <c r="D208" s="54">
        <v>2424</v>
      </c>
      <c r="E208" s="54">
        <v>2424</v>
      </c>
      <c r="F208" s="111">
        <v>2424</v>
      </c>
      <c r="G208" s="44"/>
      <c r="H208" s="40"/>
    </row>
    <row r="209" spans="1:8" s="2" customFormat="1" ht="12">
      <c r="A209" s="106"/>
      <c r="B209" s="10"/>
      <c r="C209" s="40"/>
      <c r="D209" s="98"/>
      <c r="E209" s="98"/>
      <c r="F209" s="109"/>
      <c r="G209" s="44"/>
      <c r="H209" s="40"/>
    </row>
    <row r="210" spans="1:8" s="2" customFormat="1" ht="13.5" customHeight="1" hidden="1">
      <c r="A210" s="106"/>
      <c r="B210" s="10"/>
      <c r="C210" s="40"/>
      <c r="D210" s="98"/>
      <c r="E210" s="98"/>
      <c r="F210" s="109"/>
      <c r="G210" s="44"/>
      <c r="H210" s="40"/>
    </row>
    <row r="211" spans="1:8" s="2" customFormat="1" ht="11.25" customHeight="1" hidden="1">
      <c r="A211" s="106"/>
      <c r="B211" s="10"/>
      <c r="C211" s="40"/>
      <c r="D211" s="98"/>
      <c r="E211" s="98"/>
      <c r="F211" s="109"/>
      <c r="G211" s="44"/>
      <c r="H211" s="40"/>
    </row>
    <row r="212" spans="1:8" s="2" customFormat="1" ht="12" hidden="1">
      <c r="A212" s="106"/>
      <c r="B212" s="10"/>
      <c r="C212" s="40"/>
      <c r="D212" s="98"/>
      <c r="E212" s="98"/>
      <c r="F212" s="109"/>
      <c r="G212" s="44"/>
      <c r="H212" s="40"/>
    </row>
    <row r="213" spans="1:8" s="2" customFormat="1" ht="12" hidden="1">
      <c r="A213" s="106"/>
      <c r="B213" s="10"/>
      <c r="C213" s="40"/>
      <c r="D213" s="98"/>
      <c r="E213" s="98"/>
      <c r="F213" s="109"/>
      <c r="G213" s="44"/>
      <c r="H213" s="40"/>
    </row>
    <row r="214" spans="1:8" s="2" customFormat="1" ht="12" hidden="1">
      <c r="A214" s="106"/>
      <c r="B214" s="10"/>
      <c r="C214" s="40"/>
      <c r="D214" s="98"/>
      <c r="E214" s="98"/>
      <c r="F214" s="109"/>
      <c r="G214" s="44"/>
      <c r="H214" s="40"/>
    </row>
    <row r="215" spans="1:8" s="2" customFormat="1" ht="12" hidden="1">
      <c r="A215" s="133"/>
      <c r="B215" s="10"/>
      <c r="C215" s="65"/>
      <c r="D215" s="128"/>
      <c r="E215" s="128"/>
      <c r="F215" s="134"/>
      <c r="G215" s="44"/>
      <c r="H215" s="65"/>
    </row>
    <row r="216" spans="1:8" s="2" customFormat="1" ht="12" customHeight="1" hidden="1">
      <c r="A216" s="106"/>
      <c r="B216" s="10"/>
      <c r="C216" s="40" t="s">
        <v>848</v>
      </c>
      <c r="D216" s="98" t="s">
        <v>848</v>
      </c>
      <c r="E216" s="98" t="s">
        <v>848</v>
      </c>
      <c r="F216" s="109" t="s">
        <v>848</v>
      </c>
      <c r="G216" s="44"/>
      <c r="H216" s="40" t="s">
        <v>848</v>
      </c>
    </row>
    <row r="217" spans="1:8" s="2" customFormat="1" ht="12" hidden="1">
      <c r="A217" s="106"/>
      <c r="B217" s="10"/>
      <c r="C217" s="40"/>
      <c r="D217" s="98"/>
      <c r="E217" s="98"/>
      <c r="F217" s="109"/>
      <c r="G217" s="44"/>
      <c r="H217" s="40"/>
    </row>
    <row r="218" spans="1:8" s="2" customFormat="1" ht="12">
      <c r="A218" s="106"/>
      <c r="B218" s="10"/>
      <c r="C218" s="40"/>
      <c r="D218" s="98"/>
      <c r="E218" s="98"/>
      <c r="F218" s="109"/>
      <c r="G218" s="44"/>
      <c r="H218" s="40"/>
    </row>
    <row r="219" spans="1:14" s="5" customFormat="1" ht="12" customHeight="1">
      <c r="A219" s="161" t="s">
        <v>883</v>
      </c>
      <c r="B219" s="19" t="s">
        <v>884</v>
      </c>
      <c r="C219" s="71">
        <f aca="true" t="shared" si="8" ref="C219:H219">SUM(C220:C221)</f>
        <v>0</v>
      </c>
      <c r="D219" s="102">
        <f t="shared" si="8"/>
        <v>326</v>
      </c>
      <c r="E219" s="102">
        <f t="shared" si="8"/>
        <v>518</v>
      </c>
      <c r="F219" s="122">
        <f t="shared" si="8"/>
        <v>518</v>
      </c>
      <c r="G219" s="71">
        <f t="shared" si="8"/>
        <v>0</v>
      </c>
      <c r="H219" s="71">
        <f t="shared" si="8"/>
        <v>0</v>
      </c>
      <c r="I219" s="5">
        <v>192</v>
      </c>
      <c r="N219" s="94">
        <f>E219+I219</f>
        <v>710</v>
      </c>
    </row>
    <row r="220" spans="1:8" s="2" customFormat="1" ht="12">
      <c r="A220" s="106"/>
      <c r="B220" s="26" t="s">
        <v>1080</v>
      </c>
      <c r="C220" s="40"/>
      <c r="D220" s="98">
        <v>326</v>
      </c>
      <c r="E220" s="98">
        <v>518</v>
      </c>
      <c r="F220" s="109">
        <v>518</v>
      </c>
      <c r="G220" s="44"/>
      <c r="H220" s="40"/>
    </row>
    <row r="221" spans="1:8" s="27" customFormat="1" ht="12" customHeight="1" hidden="1">
      <c r="A221" s="136"/>
      <c r="B221" s="26" t="s">
        <v>1019</v>
      </c>
      <c r="C221" s="38"/>
      <c r="D221" s="130"/>
      <c r="E221" s="130"/>
      <c r="F221" s="137"/>
      <c r="G221" s="44"/>
      <c r="H221" s="38"/>
    </row>
    <row r="222" spans="1:8" s="27" customFormat="1" ht="12" customHeight="1" hidden="1">
      <c r="A222" s="136"/>
      <c r="B222" s="26" t="s">
        <v>1035</v>
      </c>
      <c r="C222" s="38"/>
      <c r="D222" s="130"/>
      <c r="E222" s="130"/>
      <c r="F222" s="137"/>
      <c r="G222" s="44"/>
      <c r="H222" s="38">
        <v>76</v>
      </c>
    </row>
    <row r="223" spans="1:8" s="2" customFormat="1" ht="12" customHeight="1">
      <c r="A223" s="106"/>
      <c r="B223" s="9" t="s">
        <v>958</v>
      </c>
      <c r="C223" s="40"/>
      <c r="D223" s="98"/>
      <c r="E223" s="98"/>
      <c r="F223" s="109"/>
      <c r="G223" s="44"/>
      <c r="H223" s="40"/>
    </row>
    <row r="224" spans="1:8" s="5" customFormat="1" ht="12" customHeight="1">
      <c r="A224" s="121" t="s">
        <v>885</v>
      </c>
      <c r="B224" s="9" t="s">
        <v>886</v>
      </c>
      <c r="C224" s="77">
        <f>+C226+C235</f>
        <v>600</v>
      </c>
      <c r="D224" s="129">
        <f>+D226+D235</f>
        <v>600</v>
      </c>
      <c r="E224" s="129">
        <f>+E226+E235</f>
        <v>936</v>
      </c>
      <c r="F224" s="135">
        <f>+F226+F235</f>
        <v>936</v>
      </c>
      <c r="G224" s="44">
        <f>F224/E224</f>
        <v>1</v>
      </c>
      <c r="H224" s="77">
        <f>+H226+H235</f>
        <v>3105</v>
      </c>
    </row>
    <row r="225" spans="1:8" s="2" customFormat="1" ht="12" customHeight="1">
      <c r="A225" s="106"/>
      <c r="B225" s="10"/>
      <c r="C225" s="40"/>
      <c r="D225" s="98"/>
      <c r="E225" s="98"/>
      <c r="F225" s="109"/>
      <c r="G225" s="44"/>
      <c r="H225" s="40"/>
    </row>
    <row r="226" spans="1:8" s="2" customFormat="1" ht="12">
      <c r="A226" s="106"/>
      <c r="B226" s="9" t="s">
        <v>963</v>
      </c>
      <c r="C226" s="66">
        <f>SUM(C227:C233)</f>
        <v>0</v>
      </c>
      <c r="D226" s="55">
        <f>SUM(D227:D233)</f>
        <v>0</v>
      </c>
      <c r="E226" s="55">
        <f>SUM(E227:E233)</f>
        <v>0</v>
      </c>
      <c r="F226" s="110">
        <f>SUM(F227:F233)</f>
        <v>0</v>
      </c>
      <c r="G226" s="44" t="e">
        <f>F226/E226</f>
        <v>#DIV/0!</v>
      </c>
      <c r="H226" s="66">
        <f>H227+H228</f>
        <v>301</v>
      </c>
    </row>
    <row r="227" spans="1:8" s="2" customFormat="1" ht="12" hidden="1">
      <c r="A227" s="106"/>
      <c r="B227" s="10" t="s">
        <v>1014</v>
      </c>
      <c r="C227" s="38"/>
      <c r="D227" s="130"/>
      <c r="E227" s="130"/>
      <c r="F227" s="137"/>
      <c r="G227" s="44" t="e">
        <f>F227/E227</f>
        <v>#DIV/0!</v>
      </c>
      <c r="H227" s="38">
        <v>143</v>
      </c>
    </row>
    <row r="228" spans="1:8" s="2" customFormat="1" ht="12" customHeight="1" hidden="1">
      <c r="A228" s="165"/>
      <c r="B228" s="26" t="s">
        <v>1015</v>
      </c>
      <c r="C228" s="40"/>
      <c r="D228" s="98"/>
      <c r="E228" s="98"/>
      <c r="F228" s="109"/>
      <c r="G228" s="44" t="e">
        <f>F228/E228</f>
        <v>#DIV/0!</v>
      </c>
      <c r="H228" s="40">
        <v>158</v>
      </c>
    </row>
    <row r="229" spans="1:8" s="2" customFormat="1" ht="12" customHeight="1" hidden="1">
      <c r="A229" s="165"/>
      <c r="B229" s="26" t="s">
        <v>1044</v>
      </c>
      <c r="C229" s="40"/>
      <c r="D229" s="98"/>
      <c r="E229" s="98"/>
      <c r="F229" s="109"/>
      <c r="G229" s="44"/>
      <c r="H229" s="40"/>
    </row>
    <row r="230" spans="1:8" s="2" customFormat="1" ht="12" customHeight="1" hidden="1">
      <c r="A230" s="165"/>
      <c r="B230" s="26" t="s">
        <v>1045</v>
      </c>
      <c r="C230" s="40"/>
      <c r="D230" s="98"/>
      <c r="E230" s="98"/>
      <c r="F230" s="109"/>
      <c r="G230" s="44"/>
      <c r="H230" s="40"/>
    </row>
    <row r="231" spans="1:8" s="2" customFormat="1" ht="12" customHeight="1" hidden="1">
      <c r="A231" s="165"/>
      <c r="B231" s="26" t="s">
        <v>1046</v>
      </c>
      <c r="C231" s="40"/>
      <c r="D231" s="98"/>
      <c r="E231" s="98"/>
      <c r="F231" s="109"/>
      <c r="G231" s="44"/>
      <c r="H231" s="40"/>
    </row>
    <row r="232" spans="1:8" s="2" customFormat="1" ht="12" customHeight="1" hidden="1">
      <c r="A232" s="165"/>
      <c r="B232" s="26" t="s">
        <v>1047</v>
      </c>
      <c r="C232" s="40"/>
      <c r="D232" s="98"/>
      <c r="E232" s="98"/>
      <c r="F232" s="109"/>
      <c r="G232" s="44"/>
      <c r="H232" s="40"/>
    </row>
    <row r="233" spans="1:8" s="2" customFormat="1" ht="12" hidden="1">
      <c r="A233" s="106"/>
      <c r="B233" s="10" t="s">
        <v>1048</v>
      </c>
      <c r="C233" s="40"/>
      <c r="D233" s="98"/>
      <c r="E233" s="98"/>
      <c r="F233" s="109"/>
      <c r="G233" s="44"/>
      <c r="H233" s="40"/>
    </row>
    <row r="234" spans="1:8" s="2" customFormat="1" ht="12.75" customHeight="1">
      <c r="A234" s="106"/>
      <c r="B234" s="10" t="s">
        <v>848</v>
      </c>
      <c r="C234" s="40"/>
      <c r="D234" s="98"/>
      <c r="E234" s="98"/>
      <c r="F234" s="109"/>
      <c r="G234" s="44"/>
      <c r="H234" s="40"/>
    </row>
    <row r="235" spans="1:8" s="17" customFormat="1" ht="12" customHeight="1">
      <c r="A235" s="118" t="s">
        <v>848</v>
      </c>
      <c r="B235" s="18" t="s">
        <v>964</v>
      </c>
      <c r="C235" s="78">
        <f>SUM(C236:C240)</f>
        <v>600</v>
      </c>
      <c r="D235" s="56">
        <f>SUM(D236:D240)</f>
        <v>600</v>
      </c>
      <c r="E235" s="56">
        <f>SUM(E236:E240)</f>
        <v>936</v>
      </c>
      <c r="F235" s="116">
        <f>SUM(F236:F240)</f>
        <v>936</v>
      </c>
      <c r="G235" s="44">
        <f>F235/E235</f>
        <v>1</v>
      </c>
      <c r="H235" s="78">
        <f>SUM(H236:H241)</f>
        <v>2804</v>
      </c>
    </row>
    <row r="236" spans="1:8" s="2" customFormat="1" ht="12">
      <c r="A236" s="106"/>
      <c r="B236" s="10" t="s">
        <v>965</v>
      </c>
      <c r="C236" s="40">
        <v>200</v>
      </c>
      <c r="D236" s="98">
        <v>200</v>
      </c>
      <c r="E236" s="98">
        <v>200</v>
      </c>
      <c r="F236" s="109">
        <v>200</v>
      </c>
      <c r="G236" s="44"/>
      <c r="H236" s="40" t="s">
        <v>848</v>
      </c>
    </row>
    <row r="237" spans="1:8" s="2" customFormat="1" ht="12">
      <c r="A237" s="106"/>
      <c r="B237" s="10" t="s">
        <v>966</v>
      </c>
      <c r="C237" s="40"/>
      <c r="D237" s="98"/>
      <c r="E237" s="98"/>
      <c r="F237" s="109"/>
      <c r="G237" s="44" t="e">
        <f>F237/E237</f>
        <v>#DIV/0!</v>
      </c>
      <c r="H237" s="40">
        <v>306</v>
      </c>
    </row>
    <row r="238" spans="1:8" s="2" customFormat="1" ht="12" customHeight="1">
      <c r="A238" s="106"/>
      <c r="B238" s="10" t="s">
        <v>1055</v>
      </c>
      <c r="C238" s="40">
        <v>200</v>
      </c>
      <c r="D238" s="98">
        <v>200</v>
      </c>
      <c r="E238" s="98">
        <v>536</v>
      </c>
      <c r="F238" s="109">
        <v>536</v>
      </c>
      <c r="G238" s="44">
        <f>F238/E238</f>
        <v>1</v>
      </c>
      <c r="H238" s="40">
        <v>593</v>
      </c>
    </row>
    <row r="239" spans="1:8" s="2" customFormat="1" ht="12" customHeight="1">
      <c r="A239" s="106"/>
      <c r="B239" s="10" t="s">
        <v>967</v>
      </c>
      <c r="C239" s="40">
        <v>200</v>
      </c>
      <c r="D239" s="98">
        <v>200</v>
      </c>
      <c r="E239" s="98">
        <v>200</v>
      </c>
      <c r="F239" s="109">
        <v>200</v>
      </c>
      <c r="G239" s="44">
        <f>F239/E239</f>
        <v>1</v>
      </c>
      <c r="H239" s="40">
        <v>1723</v>
      </c>
    </row>
    <row r="240" spans="1:8" s="2" customFormat="1" ht="13.5" customHeight="1">
      <c r="A240" s="106"/>
      <c r="B240" s="10" t="s">
        <v>1016</v>
      </c>
      <c r="C240" s="40"/>
      <c r="D240" s="98"/>
      <c r="E240" s="98"/>
      <c r="F240" s="109"/>
      <c r="G240" s="44" t="e">
        <f>F240/E240</f>
        <v>#DIV/0!</v>
      </c>
      <c r="H240" s="40">
        <v>91</v>
      </c>
    </row>
    <row r="241" spans="1:8" s="2" customFormat="1" ht="13.5" customHeight="1">
      <c r="A241" s="106"/>
      <c r="B241" s="10" t="s">
        <v>1024</v>
      </c>
      <c r="C241" s="40"/>
      <c r="D241" s="98"/>
      <c r="E241" s="98"/>
      <c r="F241" s="109"/>
      <c r="G241" s="44" t="e">
        <f>F241/E241</f>
        <v>#DIV/0!</v>
      </c>
      <c r="H241" s="40">
        <v>91</v>
      </c>
    </row>
    <row r="242" spans="1:8" s="2" customFormat="1" ht="13.5" customHeight="1">
      <c r="A242" s="106"/>
      <c r="B242" s="10"/>
      <c r="C242" s="40"/>
      <c r="D242" s="98"/>
      <c r="E242" s="98"/>
      <c r="F242" s="109"/>
      <c r="G242" s="44"/>
      <c r="H242" s="40"/>
    </row>
    <row r="243" spans="1:14" s="2" customFormat="1" ht="13.5" customHeight="1">
      <c r="A243" s="106" t="s">
        <v>889</v>
      </c>
      <c r="B243" s="9" t="s">
        <v>1085</v>
      </c>
      <c r="C243" s="40"/>
      <c r="D243" s="98"/>
      <c r="E243" s="54">
        <f>E244+E245</f>
        <v>4921</v>
      </c>
      <c r="F243" s="111">
        <f>F244+F245</f>
        <v>4921</v>
      </c>
      <c r="G243" s="70">
        <f>G244+G245</f>
        <v>0</v>
      </c>
      <c r="H243" s="70">
        <f>H244+H245</f>
        <v>0</v>
      </c>
      <c r="I243" s="2">
        <v>2832</v>
      </c>
      <c r="N243" s="3">
        <f>E243+I243</f>
        <v>7753</v>
      </c>
    </row>
    <row r="244" spans="1:19" s="2" customFormat="1" ht="13.5" customHeight="1">
      <c r="A244" s="106"/>
      <c r="B244" s="10" t="s">
        <v>1086</v>
      </c>
      <c r="C244" s="40"/>
      <c r="D244" s="98"/>
      <c r="E244" s="98">
        <v>3533</v>
      </c>
      <c r="F244" s="109">
        <v>3533</v>
      </c>
      <c r="G244" s="44"/>
      <c r="H244" s="40"/>
      <c r="I244" s="2">
        <v>1766370</v>
      </c>
      <c r="N244" s="2">
        <v>588790</v>
      </c>
      <c r="O244" s="2">
        <v>588790</v>
      </c>
      <c r="P244" s="2">
        <v>588790</v>
      </c>
      <c r="Q244" s="2">
        <f>SUM(I244:P244)</f>
        <v>3532740</v>
      </c>
      <c r="S244" s="2">
        <f>Q244-I244</f>
        <v>1766370</v>
      </c>
    </row>
    <row r="245" spans="1:19" s="2" customFormat="1" ht="13.5" customHeight="1">
      <c r="A245" s="106"/>
      <c r="B245" s="10" t="s">
        <v>1087</v>
      </c>
      <c r="C245" s="40"/>
      <c r="D245" s="98"/>
      <c r="E245" s="98">
        <v>1388</v>
      </c>
      <c r="F245" s="109">
        <v>1388</v>
      </c>
      <c r="G245" s="44"/>
      <c r="H245" s="40"/>
      <c r="I245" s="2">
        <v>321750</v>
      </c>
      <c r="N245" s="2">
        <v>533064</v>
      </c>
      <c r="O245" s="2">
        <v>533063</v>
      </c>
      <c r="Q245" s="2">
        <f>SUM(I245:P245)</f>
        <v>1387877</v>
      </c>
      <c r="S245" s="2">
        <f>Q245-I245</f>
        <v>1066127</v>
      </c>
    </row>
    <row r="246" spans="1:19" s="2" customFormat="1" ht="13.5" customHeight="1">
      <c r="A246" s="106"/>
      <c r="B246" s="10"/>
      <c r="C246" s="40"/>
      <c r="D246" s="98"/>
      <c r="E246" s="98"/>
      <c r="F246" s="109"/>
      <c r="G246" s="44"/>
      <c r="H246" s="40"/>
      <c r="S246" s="2">
        <f>SUM(S244:S245)</f>
        <v>2832497</v>
      </c>
    </row>
    <row r="247" spans="1:14" s="8" customFormat="1" ht="13.5" customHeight="1">
      <c r="A247" s="106" t="s">
        <v>891</v>
      </c>
      <c r="B247" s="7" t="s">
        <v>890</v>
      </c>
      <c r="C247" s="70">
        <v>0</v>
      </c>
      <c r="D247" s="54">
        <v>0</v>
      </c>
      <c r="E247" s="54">
        <f>E248</f>
        <v>2482</v>
      </c>
      <c r="F247" s="111">
        <f>F248</f>
        <v>2482</v>
      </c>
      <c r="G247" s="44"/>
      <c r="H247" s="70">
        <f>H248</f>
        <v>720</v>
      </c>
      <c r="I247" s="8">
        <v>1405</v>
      </c>
      <c r="N247" s="93">
        <f>E247+I247</f>
        <v>3887</v>
      </c>
    </row>
    <row r="248" spans="1:15" s="27" customFormat="1" ht="12" customHeight="1">
      <c r="A248" s="136"/>
      <c r="B248" s="26" t="s">
        <v>1019</v>
      </c>
      <c r="C248" s="38"/>
      <c r="D248" s="130"/>
      <c r="E248" s="130">
        <v>2482</v>
      </c>
      <c r="F248" s="137">
        <v>2482</v>
      </c>
      <c r="G248" s="44"/>
      <c r="H248" s="38">
        <v>720</v>
      </c>
      <c r="I248" s="27">
        <v>2482</v>
      </c>
      <c r="N248" s="27">
        <v>192</v>
      </c>
      <c r="O248" s="27">
        <f>I248+N248</f>
        <v>2674</v>
      </c>
    </row>
    <row r="249" spans="1:8" s="2" customFormat="1" ht="12">
      <c r="A249" s="106"/>
      <c r="B249" s="10" t="s">
        <v>848</v>
      </c>
      <c r="C249" s="40"/>
      <c r="D249" s="98"/>
      <c r="E249" s="98"/>
      <c r="F249" s="109"/>
      <c r="G249" s="44"/>
      <c r="H249" s="40"/>
    </row>
    <row r="250" spans="1:8" s="2" customFormat="1" ht="13.5" customHeight="1">
      <c r="A250" s="106"/>
      <c r="B250" s="10" t="s">
        <v>848</v>
      </c>
      <c r="C250" s="40" t="s">
        <v>848</v>
      </c>
      <c r="D250" s="98" t="s">
        <v>848</v>
      </c>
      <c r="E250" s="98" t="s">
        <v>848</v>
      </c>
      <c r="F250" s="109" t="s">
        <v>848</v>
      </c>
      <c r="G250" s="44"/>
      <c r="H250" s="40" t="s">
        <v>848</v>
      </c>
    </row>
    <row r="251" spans="1:8" s="29" customFormat="1" ht="15.75" customHeight="1" thickBot="1">
      <c r="A251" s="124"/>
      <c r="B251" s="125" t="s">
        <v>1094</v>
      </c>
      <c r="C251" s="140">
        <f>+C187+C219+C224</f>
        <v>89710</v>
      </c>
      <c r="D251" s="140">
        <f>+D187+D219+D224</f>
        <v>77376</v>
      </c>
      <c r="E251" s="140">
        <f>+E187+E219+E224+E243+E247</f>
        <v>85602</v>
      </c>
      <c r="F251" s="141">
        <f>+F187+F219+F224+F243+F247</f>
        <v>85602</v>
      </c>
      <c r="G251" s="44">
        <f>F251/E251</f>
        <v>1</v>
      </c>
      <c r="H251" s="79" t="e">
        <f>+H187+H219+H224+H247</f>
        <v>#REF!</v>
      </c>
    </row>
    <row r="252" spans="1:8" s="29" customFormat="1" ht="15.75" customHeight="1">
      <c r="A252" s="30"/>
      <c r="B252" s="31"/>
      <c r="C252" s="80"/>
      <c r="D252" s="80"/>
      <c r="E252" s="80"/>
      <c r="F252" s="80"/>
      <c r="G252" s="44"/>
      <c r="H252" s="80"/>
    </row>
    <row r="253" spans="1:8" s="29" customFormat="1" ht="12" customHeight="1">
      <c r="A253" s="30"/>
      <c r="B253" s="31"/>
      <c r="C253" s="80"/>
      <c r="D253" s="80"/>
      <c r="E253" s="80"/>
      <c r="F253" s="80"/>
      <c r="G253" s="44"/>
      <c r="H253" s="80"/>
    </row>
    <row r="254" spans="1:8" s="2" customFormat="1" ht="12.75">
      <c r="A254" s="1"/>
      <c r="B254" s="2" t="s">
        <v>968</v>
      </c>
      <c r="C254" s="62"/>
      <c r="D254" s="62"/>
      <c r="E254" s="62"/>
      <c r="F254" s="62"/>
      <c r="G254" s="44"/>
      <c r="H254" s="45" t="s">
        <v>846</v>
      </c>
    </row>
    <row r="255" spans="1:8" s="2" customFormat="1" ht="12" customHeight="1">
      <c r="A255" s="4"/>
      <c r="B255" s="5" t="s">
        <v>969</v>
      </c>
      <c r="C255" s="45"/>
      <c r="D255" s="45"/>
      <c r="E255" s="45"/>
      <c r="F255" s="45"/>
      <c r="G255" s="44"/>
      <c r="H255" s="45" t="s">
        <v>970</v>
      </c>
    </row>
    <row r="256" spans="1:8" s="2" customFormat="1" ht="12.75" customHeight="1">
      <c r="A256" s="4"/>
      <c r="B256" s="5" t="s">
        <v>1075</v>
      </c>
      <c r="C256" s="62"/>
      <c r="D256" s="62"/>
      <c r="E256" s="62"/>
      <c r="F256" s="62"/>
      <c r="G256" s="44"/>
      <c r="H256" s="62"/>
    </row>
    <row r="257" spans="1:8" s="2" customFormat="1" ht="13.5" thickBot="1">
      <c r="A257" s="4"/>
      <c r="B257" s="5"/>
      <c r="C257" s="62"/>
      <c r="D257" s="62"/>
      <c r="E257" s="62"/>
      <c r="F257" s="62"/>
      <c r="G257" s="44"/>
      <c r="H257" s="62"/>
    </row>
    <row r="258" spans="1:8" s="2" customFormat="1" ht="12">
      <c r="A258" s="104" t="s">
        <v>848</v>
      </c>
      <c r="B258" s="142" t="s">
        <v>848</v>
      </c>
      <c r="C258" s="176" t="s">
        <v>1071</v>
      </c>
      <c r="D258" s="144" t="s">
        <v>1071</v>
      </c>
      <c r="E258" s="144" t="s">
        <v>1071</v>
      </c>
      <c r="F258" s="145" t="s">
        <v>1071</v>
      </c>
      <c r="G258" s="44"/>
      <c r="H258" s="48" t="s">
        <v>929</v>
      </c>
    </row>
    <row r="259" spans="1:8" s="2" customFormat="1" ht="12">
      <c r="A259" s="105" t="s">
        <v>930</v>
      </c>
      <c r="B259" s="166" t="s">
        <v>854</v>
      </c>
      <c r="C259" s="167" t="s">
        <v>855</v>
      </c>
      <c r="D259" s="148" t="s">
        <v>856</v>
      </c>
      <c r="E259" s="148" t="s">
        <v>1101</v>
      </c>
      <c r="F259" s="149" t="s">
        <v>1113</v>
      </c>
      <c r="G259" s="44"/>
      <c r="H259" s="63" t="s">
        <v>1034</v>
      </c>
    </row>
    <row r="260" spans="1:8" s="2" customFormat="1" ht="12" customHeight="1">
      <c r="A260" s="117"/>
      <c r="B260" s="9"/>
      <c r="C260" s="81"/>
      <c r="D260" s="98"/>
      <c r="E260" s="98"/>
      <c r="F260" s="109"/>
      <c r="G260" s="44"/>
      <c r="H260" s="81"/>
    </row>
    <row r="261" spans="1:8" s="21" customFormat="1" ht="12" customHeight="1">
      <c r="A261" s="177" t="s">
        <v>848</v>
      </c>
      <c r="B261" s="24" t="s">
        <v>971</v>
      </c>
      <c r="C261" s="82"/>
      <c r="D261" s="79"/>
      <c r="E261" s="79"/>
      <c r="F261" s="178"/>
      <c r="G261" s="44"/>
      <c r="H261" s="82"/>
    </row>
    <row r="262" spans="1:8" s="17" customFormat="1" ht="12" customHeight="1">
      <c r="A262" s="118"/>
      <c r="B262" s="18"/>
      <c r="C262" s="78"/>
      <c r="D262" s="56"/>
      <c r="E262" s="56"/>
      <c r="F262" s="116"/>
      <c r="G262" s="44"/>
      <c r="H262" s="78"/>
    </row>
    <row r="263" spans="1:8" s="17" customFormat="1" ht="12" customHeight="1">
      <c r="A263" s="118" t="s">
        <v>893</v>
      </c>
      <c r="B263" s="18" t="s">
        <v>892</v>
      </c>
      <c r="C263" s="78">
        <f>SUM(C264:C264)</f>
        <v>0</v>
      </c>
      <c r="D263" s="56">
        <f>SUM(D264:D264)</f>
        <v>0</v>
      </c>
      <c r="E263" s="56">
        <v>176</v>
      </c>
      <c r="F263" s="116">
        <v>176</v>
      </c>
      <c r="G263" s="44"/>
      <c r="H263" s="78">
        <f>SUM(H264:H264)</f>
        <v>0</v>
      </c>
    </row>
    <row r="264" spans="1:8" s="17" customFormat="1" ht="11.25" customHeight="1">
      <c r="A264" s="118"/>
      <c r="B264" s="18"/>
      <c r="C264" s="78"/>
      <c r="D264" s="56"/>
      <c r="E264" s="56"/>
      <c r="F264" s="116"/>
      <c r="G264" s="44"/>
      <c r="H264" s="78"/>
    </row>
    <row r="265" spans="1:8" s="17" customFormat="1" ht="11.25" customHeight="1">
      <c r="A265" s="118" t="s">
        <v>896</v>
      </c>
      <c r="B265" s="18" t="s">
        <v>894</v>
      </c>
      <c r="C265" s="78">
        <f>SUM(C267)</f>
        <v>0</v>
      </c>
      <c r="D265" s="56">
        <f>SUM(D267)</f>
        <v>0</v>
      </c>
      <c r="E265" s="56">
        <f>SUM(E267)</f>
        <v>0</v>
      </c>
      <c r="F265" s="116">
        <f>SUM(F267)</f>
        <v>0</v>
      </c>
      <c r="G265" s="44"/>
      <c r="H265" s="78">
        <f>SUM(H267)</f>
        <v>0</v>
      </c>
    </row>
    <row r="266" spans="1:8" s="17" customFormat="1" ht="11.25" customHeight="1">
      <c r="A266" s="118"/>
      <c r="B266" s="18"/>
      <c r="C266" s="78"/>
      <c r="D266" s="56"/>
      <c r="E266" s="56"/>
      <c r="F266" s="116"/>
      <c r="G266" s="44"/>
      <c r="H266" s="78"/>
    </row>
    <row r="267" spans="1:8" s="8" customFormat="1" ht="12" hidden="1">
      <c r="A267" s="106"/>
      <c r="B267" s="7" t="s">
        <v>972</v>
      </c>
      <c r="C267" s="51">
        <f>C268</f>
        <v>0</v>
      </c>
      <c r="D267" s="54">
        <f>D268</f>
        <v>0</v>
      </c>
      <c r="E267" s="54">
        <f>E268</f>
        <v>0</v>
      </c>
      <c r="F267" s="111">
        <f>F268</f>
        <v>0</v>
      </c>
      <c r="G267" s="44"/>
      <c r="H267" s="51">
        <f>H268</f>
        <v>0</v>
      </c>
    </row>
    <row r="268" spans="1:8" s="8" customFormat="1" ht="12" hidden="1">
      <c r="A268" s="106"/>
      <c r="B268" s="7" t="s">
        <v>973</v>
      </c>
      <c r="C268" s="39"/>
      <c r="D268" s="98"/>
      <c r="E268" s="98"/>
      <c r="F268" s="109"/>
      <c r="G268" s="44"/>
      <c r="H268" s="39"/>
    </row>
    <row r="269" spans="1:8" s="8" customFormat="1" ht="12.75" customHeight="1" hidden="1">
      <c r="A269" s="106"/>
      <c r="B269" s="7"/>
      <c r="C269" s="51" t="s">
        <v>848</v>
      </c>
      <c r="D269" s="54" t="s">
        <v>848</v>
      </c>
      <c r="E269" s="54" t="s">
        <v>848</v>
      </c>
      <c r="F269" s="111" t="s">
        <v>848</v>
      </c>
      <c r="G269" s="44"/>
      <c r="H269" s="51" t="s">
        <v>848</v>
      </c>
    </row>
    <row r="270" spans="1:8" s="8" customFormat="1" ht="12.75" customHeight="1">
      <c r="A270" s="106" t="s">
        <v>898</v>
      </c>
      <c r="B270" s="7" t="s">
        <v>1104</v>
      </c>
      <c r="C270" s="51">
        <f>SUM(C273)</f>
        <v>0</v>
      </c>
      <c r="D270" s="54">
        <f>SUM(D273)</f>
        <v>0</v>
      </c>
      <c r="E270" s="54">
        <f>SUM(E271:E272)</f>
        <v>644</v>
      </c>
      <c r="F270" s="111">
        <f>SUM(F271:F272)</f>
        <v>673</v>
      </c>
      <c r="G270" s="44"/>
      <c r="H270" s="51">
        <v>521</v>
      </c>
    </row>
    <row r="271" spans="1:8" s="8" customFormat="1" ht="12.75" customHeight="1">
      <c r="A271" s="106"/>
      <c r="B271" s="26" t="s">
        <v>1105</v>
      </c>
      <c r="C271" s="51"/>
      <c r="D271" s="54"/>
      <c r="E271" s="130">
        <v>486</v>
      </c>
      <c r="F271" s="137">
        <v>486</v>
      </c>
      <c r="G271" s="44"/>
      <c r="H271" s="51"/>
    </row>
    <row r="272" spans="1:8" s="8" customFormat="1" ht="12.75" customHeight="1">
      <c r="A272" s="106"/>
      <c r="B272" s="26" t="s">
        <v>1106</v>
      </c>
      <c r="C272" s="51"/>
      <c r="D272" s="54"/>
      <c r="E272" s="130">
        <v>158</v>
      </c>
      <c r="F272" s="137">
        <v>187</v>
      </c>
      <c r="G272" s="44"/>
      <c r="H272" s="51"/>
    </row>
    <row r="273" spans="1:8" s="2" customFormat="1" ht="12" customHeight="1">
      <c r="A273" s="106"/>
      <c r="B273" s="7" t="s">
        <v>848</v>
      </c>
      <c r="C273" s="51" t="s">
        <v>848</v>
      </c>
      <c r="D273" s="54" t="s">
        <v>848</v>
      </c>
      <c r="E273" s="54" t="s">
        <v>848</v>
      </c>
      <c r="F273" s="111" t="s">
        <v>848</v>
      </c>
      <c r="G273" s="44"/>
      <c r="H273" s="51" t="s">
        <v>848</v>
      </c>
    </row>
    <row r="274" spans="1:8" s="2" customFormat="1" ht="12" customHeight="1">
      <c r="A274" s="106" t="s">
        <v>900</v>
      </c>
      <c r="B274" s="7" t="s">
        <v>899</v>
      </c>
      <c r="C274" s="51">
        <f>SUM(C275:C276)</f>
        <v>18654</v>
      </c>
      <c r="D274" s="54">
        <f>SUM(D275:D276)</f>
        <v>18654</v>
      </c>
      <c r="E274" s="54">
        <f>SUM(E275:E276)</f>
        <v>18654</v>
      </c>
      <c r="F274" s="111">
        <f>SUM(F275:F276)</f>
        <v>17301</v>
      </c>
      <c r="G274" s="44">
        <f>F274/E274</f>
        <v>0.9274686394339016</v>
      </c>
      <c r="H274" s="51">
        <f>SUM(H275:H276)</f>
        <v>13731</v>
      </c>
    </row>
    <row r="275" spans="1:8" s="2" customFormat="1" ht="12" customHeight="1">
      <c r="A275" s="106"/>
      <c r="B275" s="10" t="s">
        <v>974</v>
      </c>
      <c r="C275" s="39">
        <v>6218</v>
      </c>
      <c r="D275" s="98">
        <v>6218</v>
      </c>
      <c r="E275" s="98">
        <v>6218</v>
      </c>
      <c r="F275" s="109">
        <v>3460</v>
      </c>
      <c r="G275" s="44">
        <f>F275/E275</f>
        <v>0.556449018977163</v>
      </c>
      <c r="H275" s="39">
        <v>3092</v>
      </c>
    </row>
    <row r="276" spans="1:8" s="2" customFormat="1" ht="12" customHeight="1">
      <c r="A276" s="106"/>
      <c r="B276" s="10" t="s">
        <v>975</v>
      </c>
      <c r="C276" s="39">
        <v>12436</v>
      </c>
      <c r="D276" s="98">
        <v>12436</v>
      </c>
      <c r="E276" s="98">
        <v>12436</v>
      </c>
      <c r="F276" s="109">
        <v>13841</v>
      </c>
      <c r="G276" s="44">
        <f>F276/E276</f>
        <v>1.1129784496622708</v>
      </c>
      <c r="H276" s="39">
        <v>10639</v>
      </c>
    </row>
    <row r="277" spans="1:8" s="2" customFormat="1" ht="13.5" customHeight="1">
      <c r="A277" s="106"/>
      <c r="B277" s="10"/>
      <c r="C277" s="39"/>
      <c r="D277" s="98"/>
      <c r="E277" s="98"/>
      <c r="F277" s="109"/>
      <c r="G277" s="44"/>
      <c r="H277" s="39"/>
    </row>
    <row r="278" spans="1:8" s="29" customFormat="1" ht="14.25" customHeight="1">
      <c r="A278" s="179"/>
      <c r="B278" s="20" t="s">
        <v>1095</v>
      </c>
      <c r="C278" s="79">
        <f>+C263+C265+C274</f>
        <v>18654</v>
      </c>
      <c r="D278" s="79">
        <f>+D263+D265+D274</f>
        <v>18654</v>
      </c>
      <c r="E278" s="79">
        <f>+E263+E265+E274+E270</f>
        <v>19474</v>
      </c>
      <c r="F278" s="178">
        <f>+F263+F265+F274+F270</f>
        <v>18150</v>
      </c>
      <c r="G278" s="44">
        <f>F278/E278</f>
        <v>0.9320119133203245</v>
      </c>
      <c r="H278" s="79">
        <f>+H263+H265+H274+H270</f>
        <v>14252</v>
      </c>
    </row>
    <row r="279" spans="1:8" s="2" customFormat="1" ht="14.25" customHeight="1">
      <c r="A279" s="106"/>
      <c r="B279" s="22"/>
      <c r="C279" s="39"/>
      <c r="D279" s="98"/>
      <c r="E279" s="98"/>
      <c r="F279" s="109"/>
      <c r="G279" s="44"/>
      <c r="H279" s="39"/>
    </row>
    <row r="280" spans="1:8" s="2" customFormat="1" ht="13.5" customHeight="1">
      <c r="A280" s="106"/>
      <c r="B280" s="24" t="s">
        <v>976</v>
      </c>
      <c r="C280" s="39"/>
      <c r="D280" s="98"/>
      <c r="E280" s="98"/>
      <c r="F280" s="109"/>
      <c r="G280" s="44"/>
      <c r="H280" s="39"/>
    </row>
    <row r="281" spans="1:8" s="2" customFormat="1" ht="13.5" customHeight="1">
      <c r="A281" s="106"/>
      <c r="B281" s="24"/>
      <c r="C281" s="39"/>
      <c r="D281" s="98"/>
      <c r="E281" s="98"/>
      <c r="F281" s="109"/>
      <c r="G281" s="44"/>
      <c r="H281" s="39"/>
    </row>
    <row r="282" spans="1:8" s="2" customFormat="1" ht="13.5" customHeight="1">
      <c r="A282" s="106" t="s">
        <v>902</v>
      </c>
      <c r="B282" s="24" t="s">
        <v>901</v>
      </c>
      <c r="C282" s="52">
        <v>0</v>
      </c>
      <c r="D282" s="55">
        <v>0</v>
      </c>
      <c r="E282" s="55">
        <v>0</v>
      </c>
      <c r="F282" s="110"/>
      <c r="G282" s="44"/>
      <c r="H282" s="52">
        <v>0</v>
      </c>
    </row>
    <row r="283" spans="1:8" s="2" customFormat="1" ht="13.5" customHeight="1" hidden="1">
      <c r="A283" s="106"/>
      <c r="B283" s="10" t="s">
        <v>848</v>
      </c>
      <c r="C283" s="39"/>
      <c r="D283" s="98"/>
      <c r="E283" s="98"/>
      <c r="F283" s="109"/>
      <c r="G283" s="44"/>
      <c r="H283" s="39"/>
    </row>
    <row r="284" spans="1:8" s="2" customFormat="1" ht="12">
      <c r="A284" s="106"/>
      <c r="B284" s="10"/>
      <c r="C284" s="39" t="s">
        <v>848</v>
      </c>
      <c r="D284" s="98" t="s">
        <v>848</v>
      </c>
      <c r="E284" s="98" t="s">
        <v>848</v>
      </c>
      <c r="F284" s="109" t="s">
        <v>848</v>
      </c>
      <c r="G284" s="44"/>
      <c r="H284" s="39" t="s">
        <v>848</v>
      </c>
    </row>
    <row r="285" spans="1:8" s="5" customFormat="1" ht="14.25">
      <c r="A285" s="121" t="s">
        <v>905</v>
      </c>
      <c r="B285" s="24" t="s">
        <v>977</v>
      </c>
      <c r="C285" s="59">
        <f>+C287+C305+C309+C320+C302</f>
        <v>4161</v>
      </c>
      <c r="D285" s="102">
        <f>+D287+D305+D309+D320+D302</f>
        <v>4209</v>
      </c>
      <c r="E285" s="102">
        <f>+E287+E305+E309+E320+E302</f>
        <v>30329</v>
      </c>
      <c r="F285" s="122">
        <f>+F287+F305+F309+F320+F302</f>
        <v>30816</v>
      </c>
      <c r="G285" s="44">
        <f aca="true" t="shared" si="9" ref="G285:G343">F285/E285</f>
        <v>1.016057238946223</v>
      </c>
      <c r="H285" s="59" t="e">
        <f>+H287+H305+H309+H320+H302+H323</f>
        <v>#REF!</v>
      </c>
    </row>
    <row r="286" spans="1:8" s="5" customFormat="1" ht="14.25">
      <c r="A286" s="121"/>
      <c r="B286" s="24"/>
      <c r="C286" s="59"/>
      <c r="D286" s="102"/>
      <c r="E286" s="102"/>
      <c r="F286" s="122"/>
      <c r="G286" s="44"/>
      <c r="H286" s="59"/>
    </row>
    <row r="287" spans="1:8" s="8" customFormat="1" ht="13.5" customHeight="1">
      <c r="A287" s="106"/>
      <c r="B287" s="7" t="s">
        <v>978</v>
      </c>
      <c r="C287" s="51">
        <f>SUM(C289:C297)</f>
        <v>0</v>
      </c>
      <c r="D287" s="54">
        <f>SUM(D288:D297)</f>
        <v>0</v>
      </c>
      <c r="E287" s="54">
        <f>SUM(E288:E297)</f>
        <v>0</v>
      </c>
      <c r="F287" s="111">
        <f>SUM(F288:F297)</f>
        <v>760</v>
      </c>
      <c r="G287" s="44" t="e">
        <f t="shared" si="9"/>
        <v>#DIV/0!</v>
      </c>
      <c r="H287" s="51">
        <f>SUM(H296:H300)</f>
        <v>2006</v>
      </c>
    </row>
    <row r="288" spans="1:8" s="8" customFormat="1" ht="13.5" customHeight="1">
      <c r="A288" s="106"/>
      <c r="B288" s="26" t="s">
        <v>1122</v>
      </c>
      <c r="C288" s="51"/>
      <c r="D288" s="54"/>
      <c r="E288" s="54"/>
      <c r="F288" s="137">
        <v>760</v>
      </c>
      <c r="G288" s="44"/>
      <c r="H288" s="51"/>
    </row>
    <row r="289" spans="1:8" s="2" customFormat="1" ht="12" hidden="1">
      <c r="A289" s="106"/>
      <c r="B289" s="10" t="s">
        <v>979</v>
      </c>
      <c r="C289" s="39" t="s">
        <v>848</v>
      </c>
      <c r="D289" s="98" t="s">
        <v>848</v>
      </c>
      <c r="E289" s="98" t="s">
        <v>848</v>
      </c>
      <c r="F289" s="109" t="s">
        <v>848</v>
      </c>
      <c r="G289" s="44" t="e">
        <f t="shared" si="9"/>
        <v>#VALUE!</v>
      </c>
      <c r="H289" s="39" t="s">
        <v>848</v>
      </c>
    </row>
    <row r="290" spans="1:8" s="2" customFormat="1" ht="12" hidden="1">
      <c r="A290" s="106"/>
      <c r="B290" s="10" t="s">
        <v>980</v>
      </c>
      <c r="C290" s="39" t="s">
        <v>848</v>
      </c>
      <c r="D290" s="98" t="s">
        <v>848</v>
      </c>
      <c r="E290" s="98" t="s">
        <v>848</v>
      </c>
      <c r="F290" s="109" t="s">
        <v>848</v>
      </c>
      <c r="G290" s="44" t="e">
        <f t="shared" si="9"/>
        <v>#VALUE!</v>
      </c>
      <c r="H290" s="39" t="s">
        <v>848</v>
      </c>
    </row>
    <row r="291" spans="1:8" s="2" customFormat="1" ht="12" hidden="1">
      <c r="A291" s="106"/>
      <c r="B291" s="10" t="s">
        <v>981</v>
      </c>
      <c r="C291" s="39" t="s">
        <v>848</v>
      </c>
      <c r="D291" s="98" t="s">
        <v>848</v>
      </c>
      <c r="E291" s="98" t="s">
        <v>848</v>
      </c>
      <c r="F291" s="109" t="s">
        <v>848</v>
      </c>
      <c r="G291" s="44" t="e">
        <f t="shared" si="9"/>
        <v>#VALUE!</v>
      </c>
      <c r="H291" s="39" t="s">
        <v>848</v>
      </c>
    </row>
    <row r="292" spans="1:8" s="2" customFormat="1" ht="11.25" customHeight="1" hidden="1">
      <c r="A292" s="106"/>
      <c r="B292" s="10" t="s">
        <v>982</v>
      </c>
      <c r="C292" s="39"/>
      <c r="D292" s="98"/>
      <c r="E292" s="98"/>
      <c r="F292" s="109"/>
      <c r="G292" s="44" t="e">
        <f t="shared" si="9"/>
        <v>#DIV/0!</v>
      </c>
      <c r="H292" s="39"/>
    </row>
    <row r="293" spans="1:8" s="2" customFormat="1" ht="12" hidden="1">
      <c r="A293" s="106"/>
      <c r="B293" s="10" t="s">
        <v>983</v>
      </c>
      <c r="C293" s="39"/>
      <c r="D293" s="98"/>
      <c r="E293" s="98"/>
      <c r="F293" s="109"/>
      <c r="G293" s="44" t="e">
        <f t="shared" si="9"/>
        <v>#DIV/0!</v>
      </c>
      <c r="H293" s="39"/>
    </row>
    <row r="294" spans="1:8" s="2" customFormat="1" ht="12" hidden="1">
      <c r="A294" s="106"/>
      <c r="B294" s="10" t="s">
        <v>984</v>
      </c>
      <c r="C294" s="39"/>
      <c r="D294" s="98"/>
      <c r="E294" s="98"/>
      <c r="F294" s="109"/>
      <c r="G294" s="44" t="e">
        <f t="shared" si="9"/>
        <v>#DIV/0!</v>
      </c>
      <c r="H294" s="39"/>
    </row>
    <row r="295" spans="1:8" s="2" customFormat="1" ht="12" hidden="1">
      <c r="A295" s="106"/>
      <c r="B295" s="10" t="s">
        <v>985</v>
      </c>
      <c r="C295" s="39" t="s">
        <v>848</v>
      </c>
      <c r="D295" s="98" t="s">
        <v>848</v>
      </c>
      <c r="E295" s="98" t="s">
        <v>848</v>
      </c>
      <c r="F295" s="109" t="s">
        <v>848</v>
      </c>
      <c r="G295" s="44" t="e">
        <f t="shared" si="9"/>
        <v>#VALUE!</v>
      </c>
      <c r="H295" s="39" t="s">
        <v>848</v>
      </c>
    </row>
    <row r="296" spans="1:8" s="2" customFormat="1" ht="13.5" customHeight="1" hidden="1">
      <c r="A296" s="106"/>
      <c r="B296" s="10" t="s">
        <v>1030</v>
      </c>
      <c r="C296" s="39" t="s">
        <v>848</v>
      </c>
      <c r="D296" s="98" t="s">
        <v>848</v>
      </c>
      <c r="E296" s="98" t="s">
        <v>848</v>
      </c>
      <c r="F296" s="109" t="s">
        <v>848</v>
      </c>
      <c r="G296" s="44"/>
      <c r="H296" s="39">
        <v>856</v>
      </c>
    </row>
    <row r="297" spans="1:8" s="2" customFormat="1" ht="13.5" customHeight="1" hidden="1">
      <c r="A297" s="106"/>
      <c r="B297" s="10" t="s">
        <v>987</v>
      </c>
      <c r="C297" s="39" t="s">
        <v>848</v>
      </c>
      <c r="D297" s="98" t="s">
        <v>848</v>
      </c>
      <c r="E297" s="98" t="s">
        <v>848</v>
      </c>
      <c r="F297" s="109" t="s">
        <v>848</v>
      </c>
      <c r="G297" s="44"/>
      <c r="H297" s="39">
        <v>14</v>
      </c>
    </row>
    <row r="298" spans="1:8" s="2" customFormat="1" ht="13.5" customHeight="1" hidden="1">
      <c r="A298" s="106"/>
      <c r="B298" s="10" t="s">
        <v>988</v>
      </c>
      <c r="C298" s="39"/>
      <c r="D298" s="98"/>
      <c r="E298" s="98"/>
      <c r="F298" s="109"/>
      <c r="G298" s="44" t="e">
        <f t="shared" si="9"/>
        <v>#DIV/0!</v>
      </c>
      <c r="H298" s="39">
        <v>210</v>
      </c>
    </row>
    <row r="299" spans="1:8" s="2" customFormat="1" ht="13.5" customHeight="1" hidden="1">
      <c r="A299" s="106"/>
      <c r="B299" s="10" t="s">
        <v>1036</v>
      </c>
      <c r="C299" s="39"/>
      <c r="D299" s="98"/>
      <c r="E299" s="98"/>
      <c r="F299" s="109"/>
      <c r="G299" s="44"/>
      <c r="H299" s="39">
        <v>897</v>
      </c>
    </row>
    <row r="300" spans="1:8" s="2" customFormat="1" ht="13.5" customHeight="1" hidden="1">
      <c r="A300" s="106"/>
      <c r="B300" s="10" t="s">
        <v>1037</v>
      </c>
      <c r="C300" s="39"/>
      <c r="D300" s="98"/>
      <c r="E300" s="98"/>
      <c r="F300" s="109"/>
      <c r="G300" s="44"/>
      <c r="H300" s="39">
        <v>29</v>
      </c>
    </row>
    <row r="301" spans="1:8" s="2" customFormat="1" ht="13.5" customHeight="1">
      <c r="A301" s="106"/>
      <c r="B301" s="10"/>
      <c r="C301" s="39"/>
      <c r="D301" s="98"/>
      <c r="E301" s="98"/>
      <c r="F301" s="109"/>
      <c r="G301" s="44"/>
      <c r="H301" s="39"/>
    </row>
    <row r="302" spans="1:8" s="2" customFormat="1" ht="13.5" customHeight="1">
      <c r="A302" s="106"/>
      <c r="B302" s="7" t="s">
        <v>1022</v>
      </c>
      <c r="C302" s="51">
        <f>C303</f>
        <v>0</v>
      </c>
      <c r="D302" s="54">
        <f>D303</f>
        <v>0</v>
      </c>
      <c r="E302" s="54">
        <f>E303</f>
        <v>3310</v>
      </c>
      <c r="F302" s="111">
        <f>F303</f>
        <v>3311</v>
      </c>
      <c r="G302" s="44">
        <f t="shared" si="9"/>
        <v>1.0003021148036253</v>
      </c>
      <c r="H302" s="51" t="e">
        <f>H303+#REF!</f>
        <v>#REF!</v>
      </c>
    </row>
    <row r="303" spans="1:16" s="2" customFormat="1" ht="13.5" customHeight="1">
      <c r="A303" s="106"/>
      <c r="B303" s="10" t="s">
        <v>1102</v>
      </c>
      <c r="C303" s="39"/>
      <c r="D303" s="98"/>
      <c r="E303" s="98">
        <v>3310</v>
      </c>
      <c r="F303" s="109">
        <v>3311</v>
      </c>
      <c r="G303" s="44">
        <f t="shared" si="9"/>
        <v>1.0003021148036253</v>
      </c>
      <c r="H303" s="39">
        <v>2485</v>
      </c>
      <c r="I303" s="2">
        <v>2500</v>
      </c>
      <c r="N303" s="2">
        <v>370</v>
      </c>
      <c r="O303" s="2">
        <v>440</v>
      </c>
      <c r="P303" s="2">
        <f>SUM(I303:O303)</f>
        <v>3310</v>
      </c>
    </row>
    <row r="304" spans="1:8" s="2" customFormat="1" ht="13.5" customHeight="1">
      <c r="A304" s="106"/>
      <c r="B304" s="10"/>
      <c r="C304" s="39"/>
      <c r="D304" s="98"/>
      <c r="E304" s="98"/>
      <c r="F304" s="109"/>
      <c r="G304" s="44"/>
      <c r="H304" s="39"/>
    </row>
    <row r="305" spans="1:8" s="8" customFormat="1" ht="12">
      <c r="A305" s="106"/>
      <c r="B305" s="7" t="s">
        <v>989</v>
      </c>
      <c r="C305" s="51">
        <f>SUM(C306:C307)</f>
        <v>3661</v>
      </c>
      <c r="D305" s="54">
        <f>SUM(D306:D307)</f>
        <v>3709</v>
      </c>
      <c r="E305" s="54">
        <f>SUM(E306:E307)</f>
        <v>4191</v>
      </c>
      <c r="F305" s="111">
        <f>SUM(F306:F307)</f>
        <v>4213</v>
      </c>
      <c r="G305" s="44">
        <f t="shared" si="9"/>
        <v>1.005249343832021</v>
      </c>
      <c r="H305" s="51">
        <f>SUM(H306:H307)</f>
        <v>2555</v>
      </c>
    </row>
    <row r="306" spans="1:14" s="2" customFormat="1" ht="12">
      <c r="A306" s="106"/>
      <c r="B306" s="10" t="s">
        <v>990</v>
      </c>
      <c r="C306" s="39">
        <v>3553</v>
      </c>
      <c r="D306" s="98">
        <v>3599</v>
      </c>
      <c r="E306" s="98">
        <v>4081</v>
      </c>
      <c r="F306" s="109">
        <v>4082</v>
      </c>
      <c r="G306" s="44">
        <f t="shared" si="9"/>
        <v>1.000245037980887</v>
      </c>
      <c r="H306" s="39">
        <v>2480</v>
      </c>
      <c r="I306" s="2">
        <v>483</v>
      </c>
      <c r="N306" s="3">
        <f>E306+I306</f>
        <v>4564</v>
      </c>
    </row>
    <row r="307" spans="1:8" s="2" customFormat="1" ht="12">
      <c r="A307" s="106"/>
      <c r="B307" s="10" t="s">
        <v>991</v>
      </c>
      <c r="C307" s="39">
        <v>108</v>
      </c>
      <c r="D307" s="98">
        <v>110</v>
      </c>
      <c r="E307" s="98">
        <v>110</v>
      </c>
      <c r="F307" s="109">
        <v>131</v>
      </c>
      <c r="G307" s="44">
        <f t="shared" si="9"/>
        <v>1.190909090909091</v>
      </c>
      <c r="H307" s="39">
        <v>75</v>
      </c>
    </row>
    <row r="308" spans="1:8" s="2" customFormat="1" ht="12">
      <c r="A308" s="106"/>
      <c r="B308" s="10"/>
      <c r="C308" s="39"/>
      <c r="D308" s="98"/>
      <c r="E308" s="98"/>
      <c r="F308" s="109"/>
      <c r="G308" s="44"/>
      <c r="H308" s="39"/>
    </row>
    <row r="309" spans="1:8" s="8" customFormat="1" ht="12">
      <c r="A309" s="106"/>
      <c r="B309" s="7" t="s">
        <v>992</v>
      </c>
      <c r="C309" s="53">
        <f>SUM(C310)</f>
        <v>500</v>
      </c>
      <c r="D309" s="99">
        <f>SUM(D310)</f>
        <v>500</v>
      </c>
      <c r="E309" s="99">
        <f>SUM(E310:E318)</f>
        <v>22828</v>
      </c>
      <c r="F309" s="112">
        <f>SUM(F310:F318)</f>
        <v>22532</v>
      </c>
      <c r="G309" s="44">
        <f t="shared" si="9"/>
        <v>0.9870334676712809</v>
      </c>
      <c r="H309" s="53">
        <f>SUM(H310)</f>
        <v>0</v>
      </c>
    </row>
    <row r="310" spans="1:8" s="2" customFormat="1" ht="12">
      <c r="A310" s="106"/>
      <c r="B310" s="10" t="s">
        <v>993</v>
      </c>
      <c r="C310" s="39">
        <v>500</v>
      </c>
      <c r="D310" s="98">
        <v>500</v>
      </c>
      <c r="E310" s="98">
        <v>1500</v>
      </c>
      <c r="F310" s="109">
        <v>1204</v>
      </c>
      <c r="G310" s="44">
        <f t="shared" si="9"/>
        <v>0.8026666666666666</v>
      </c>
      <c r="H310" s="39"/>
    </row>
    <row r="311" spans="1:16" s="2" customFormat="1" ht="12">
      <c r="A311" s="106"/>
      <c r="B311" s="10" t="s">
        <v>1078</v>
      </c>
      <c r="C311" s="39" t="s">
        <v>848</v>
      </c>
      <c r="D311" s="98" t="s">
        <v>848</v>
      </c>
      <c r="E311" s="98">
        <v>21328</v>
      </c>
      <c r="F311" s="109">
        <v>21328</v>
      </c>
      <c r="G311" s="44">
        <f t="shared" si="9"/>
        <v>1</v>
      </c>
      <c r="H311" s="39" t="s">
        <v>848</v>
      </c>
      <c r="I311" s="2">
        <v>2573</v>
      </c>
      <c r="N311" s="3">
        <f>E311+I311</f>
        <v>23901</v>
      </c>
      <c r="O311" s="2">
        <v>439</v>
      </c>
      <c r="P311" s="3">
        <f>N311+O311</f>
        <v>24340</v>
      </c>
    </row>
    <row r="312" spans="1:8" s="2" customFormat="1" ht="12" hidden="1">
      <c r="A312" s="106"/>
      <c r="B312" s="10" t="s">
        <v>981</v>
      </c>
      <c r="C312" s="39" t="s">
        <v>848</v>
      </c>
      <c r="D312" s="98" t="s">
        <v>848</v>
      </c>
      <c r="E312" s="98" t="s">
        <v>848</v>
      </c>
      <c r="F312" s="109" t="s">
        <v>848</v>
      </c>
      <c r="G312" s="44" t="e">
        <f t="shared" si="9"/>
        <v>#VALUE!</v>
      </c>
      <c r="H312" s="39" t="s">
        <v>848</v>
      </c>
    </row>
    <row r="313" spans="1:8" s="2" customFormat="1" ht="11.25" customHeight="1" hidden="1">
      <c r="A313" s="106"/>
      <c r="B313" s="10" t="s">
        <v>982</v>
      </c>
      <c r="C313" s="39"/>
      <c r="D313" s="98"/>
      <c r="E313" s="98"/>
      <c r="F313" s="109"/>
      <c r="G313" s="44" t="e">
        <f t="shared" si="9"/>
        <v>#DIV/0!</v>
      </c>
      <c r="H313" s="39"/>
    </row>
    <row r="314" spans="1:8" s="2" customFormat="1" ht="12" hidden="1">
      <c r="A314" s="106"/>
      <c r="B314" s="10" t="s">
        <v>983</v>
      </c>
      <c r="C314" s="39"/>
      <c r="D314" s="98"/>
      <c r="E314" s="98"/>
      <c r="F314" s="109"/>
      <c r="G314" s="44" t="e">
        <f t="shared" si="9"/>
        <v>#DIV/0!</v>
      </c>
      <c r="H314" s="39"/>
    </row>
    <row r="315" spans="1:8" s="2" customFormat="1" ht="12" hidden="1">
      <c r="A315" s="106"/>
      <c r="B315" s="10" t="s">
        <v>984</v>
      </c>
      <c r="C315" s="39"/>
      <c r="D315" s="98"/>
      <c r="E315" s="98"/>
      <c r="F315" s="109"/>
      <c r="G315" s="44" t="e">
        <f t="shared" si="9"/>
        <v>#DIV/0!</v>
      </c>
      <c r="H315" s="39"/>
    </row>
    <row r="316" spans="1:8" s="2" customFormat="1" ht="12" hidden="1">
      <c r="A316" s="106"/>
      <c r="B316" s="10" t="s">
        <v>985</v>
      </c>
      <c r="C316" s="39" t="s">
        <v>848</v>
      </c>
      <c r="D316" s="98" t="s">
        <v>848</v>
      </c>
      <c r="E316" s="98" t="s">
        <v>848</v>
      </c>
      <c r="F316" s="109" t="s">
        <v>848</v>
      </c>
      <c r="G316" s="44" t="e">
        <f t="shared" si="9"/>
        <v>#VALUE!</v>
      </c>
      <c r="H316" s="39" t="s">
        <v>848</v>
      </c>
    </row>
    <row r="317" spans="1:8" s="2" customFormat="1" ht="13.5" customHeight="1" hidden="1">
      <c r="A317" s="106"/>
      <c r="B317" s="10" t="s">
        <v>986</v>
      </c>
      <c r="C317" s="39" t="s">
        <v>848</v>
      </c>
      <c r="D317" s="98" t="s">
        <v>848</v>
      </c>
      <c r="E317" s="98" t="s">
        <v>848</v>
      </c>
      <c r="F317" s="109" t="s">
        <v>848</v>
      </c>
      <c r="G317" s="44" t="e">
        <f t="shared" si="9"/>
        <v>#VALUE!</v>
      </c>
      <c r="H317" s="39" t="s">
        <v>848</v>
      </c>
    </row>
    <row r="318" spans="1:8" s="2" customFormat="1" ht="13.5" customHeight="1" hidden="1">
      <c r="A318" s="106"/>
      <c r="B318" s="10" t="s">
        <v>994</v>
      </c>
      <c r="C318" s="39" t="s">
        <v>848</v>
      </c>
      <c r="D318" s="98" t="s">
        <v>848</v>
      </c>
      <c r="E318" s="98" t="s">
        <v>848</v>
      </c>
      <c r="F318" s="109" t="s">
        <v>848</v>
      </c>
      <c r="G318" s="44" t="e">
        <f t="shared" si="9"/>
        <v>#VALUE!</v>
      </c>
      <c r="H318" s="39" t="s">
        <v>848</v>
      </c>
    </row>
    <row r="319" spans="1:8" s="2" customFormat="1" ht="12">
      <c r="A319" s="106"/>
      <c r="B319" s="10"/>
      <c r="C319" s="39"/>
      <c r="D319" s="98"/>
      <c r="E319" s="98"/>
      <c r="F319" s="109"/>
      <c r="G319" s="44"/>
      <c r="H319" s="39"/>
    </row>
    <row r="320" spans="1:8" s="8" customFormat="1" ht="12">
      <c r="A320" s="106"/>
      <c r="B320" s="7" t="s">
        <v>995</v>
      </c>
      <c r="C320" s="53">
        <f>SUM(C321:C325)</f>
        <v>0</v>
      </c>
      <c r="D320" s="99">
        <f>SUM(D321:D325)</f>
        <v>0</v>
      </c>
      <c r="E320" s="99">
        <f>SUM(E321:E325)</f>
        <v>0</v>
      </c>
      <c r="F320" s="112"/>
      <c r="G320" s="44"/>
      <c r="H320" s="53">
        <f>H321</f>
        <v>0</v>
      </c>
    </row>
    <row r="321" spans="1:8" s="2" customFormat="1" ht="12" hidden="1">
      <c r="A321" s="106"/>
      <c r="B321" s="10" t="s">
        <v>996</v>
      </c>
      <c r="C321" s="39" t="s">
        <v>848</v>
      </c>
      <c r="D321" s="98" t="s">
        <v>848</v>
      </c>
      <c r="E321" s="98" t="s">
        <v>848</v>
      </c>
      <c r="F321" s="109" t="s">
        <v>848</v>
      </c>
      <c r="G321" s="44"/>
      <c r="H321" s="39"/>
    </row>
    <row r="322" spans="1:8" s="2" customFormat="1" ht="12">
      <c r="A322" s="106"/>
      <c r="B322" s="10"/>
      <c r="C322" s="39"/>
      <c r="D322" s="98"/>
      <c r="E322" s="98"/>
      <c r="F322" s="109"/>
      <c r="G322" s="44"/>
      <c r="H322" s="39"/>
    </row>
    <row r="323" spans="1:8" s="2" customFormat="1" ht="12">
      <c r="A323" s="106"/>
      <c r="B323" s="7" t="s">
        <v>1031</v>
      </c>
      <c r="C323" s="39"/>
      <c r="D323" s="98"/>
      <c r="E323" s="98"/>
      <c r="F323" s="109"/>
      <c r="G323" s="44"/>
      <c r="H323" s="51">
        <f>H324</f>
        <v>50</v>
      </c>
    </row>
    <row r="324" spans="1:8" s="2" customFormat="1" ht="12">
      <c r="A324" s="106"/>
      <c r="B324" s="10" t="s">
        <v>1032</v>
      </c>
      <c r="C324" s="39"/>
      <c r="D324" s="98"/>
      <c r="E324" s="98"/>
      <c r="F324" s="109"/>
      <c r="G324" s="44"/>
      <c r="H324" s="39">
        <v>50</v>
      </c>
    </row>
    <row r="325" spans="1:8" s="2" customFormat="1" ht="12">
      <c r="A325" s="106"/>
      <c r="B325" s="10" t="s">
        <v>848</v>
      </c>
      <c r="C325" s="39" t="s">
        <v>848</v>
      </c>
      <c r="D325" s="98" t="s">
        <v>848</v>
      </c>
      <c r="E325" s="98" t="s">
        <v>848</v>
      </c>
      <c r="F325" s="109" t="s">
        <v>848</v>
      </c>
      <c r="G325" s="44"/>
      <c r="H325" s="39" t="s">
        <v>848</v>
      </c>
    </row>
    <row r="326" spans="1:8" s="17" customFormat="1" ht="14.25">
      <c r="A326" s="118" t="s">
        <v>907</v>
      </c>
      <c r="B326" s="24" t="s">
        <v>997</v>
      </c>
      <c r="C326" s="78">
        <f>C331+C334</f>
        <v>0</v>
      </c>
      <c r="D326" s="56">
        <f>D331+D334</f>
        <v>9000</v>
      </c>
      <c r="E326" s="56">
        <f>E331+E334</f>
        <v>1300</v>
      </c>
      <c r="F326" s="116">
        <f>F331+F334</f>
        <v>1300</v>
      </c>
      <c r="G326" s="44">
        <f t="shared" si="9"/>
        <v>1</v>
      </c>
      <c r="H326" s="78">
        <f>H331+H334+H328+H340</f>
        <v>88748</v>
      </c>
    </row>
    <row r="327" spans="1:8" s="17" customFormat="1" ht="14.25">
      <c r="A327" s="118"/>
      <c r="B327" s="24"/>
      <c r="C327" s="78"/>
      <c r="D327" s="56"/>
      <c r="E327" s="56"/>
      <c r="F327" s="116"/>
      <c r="G327" s="44"/>
      <c r="H327" s="78"/>
    </row>
    <row r="328" spans="1:8" s="17" customFormat="1" ht="12.75">
      <c r="A328" s="118"/>
      <c r="B328" s="9" t="s">
        <v>1040</v>
      </c>
      <c r="C328" s="78"/>
      <c r="D328" s="56"/>
      <c r="E328" s="56"/>
      <c r="F328" s="116"/>
      <c r="G328" s="44"/>
      <c r="H328" s="78">
        <f>H329</f>
        <v>1148</v>
      </c>
    </row>
    <row r="329" spans="1:8" s="17" customFormat="1" ht="12.75" hidden="1">
      <c r="A329" s="118"/>
      <c r="B329" s="26" t="s">
        <v>1039</v>
      </c>
      <c r="C329" s="78"/>
      <c r="D329" s="56"/>
      <c r="E329" s="56"/>
      <c r="F329" s="116"/>
      <c r="G329" s="44"/>
      <c r="H329" s="83">
        <v>1148</v>
      </c>
    </row>
    <row r="330" spans="1:13" s="17" customFormat="1" ht="14.25">
      <c r="A330" s="118"/>
      <c r="B330" s="24"/>
      <c r="C330" s="78"/>
      <c r="D330" s="56"/>
      <c r="E330" s="56"/>
      <c r="F330" s="116"/>
      <c r="G330" s="44"/>
      <c r="H330" s="78"/>
      <c r="M330" s="17">
        <v>18317</v>
      </c>
    </row>
    <row r="331" spans="1:13" s="15" customFormat="1" ht="12">
      <c r="A331" s="117"/>
      <c r="B331" s="9" t="s">
        <v>1041</v>
      </c>
      <c r="C331" s="52">
        <f>C332</f>
        <v>0</v>
      </c>
      <c r="D331" s="55">
        <f>D332</f>
        <v>0</v>
      </c>
      <c r="E331" s="55">
        <f>E332</f>
        <v>1300</v>
      </c>
      <c r="F331" s="110">
        <f>F332</f>
        <v>1300</v>
      </c>
      <c r="G331" s="44"/>
      <c r="H331" s="52">
        <f>SUM(H332:H332)</f>
        <v>0</v>
      </c>
      <c r="M331" s="15">
        <v>710</v>
      </c>
    </row>
    <row r="332" spans="1:13" s="27" customFormat="1" ht="13.5" customHeight="1">
      <c r="A332" s="136"/>
      <c r="B332" s="26" t="s">
        <v>1108</v>
      </c>
      <c r="C332" s="83"/>
      <c r="D332" s="130"/>
      <c r="E332" s="130">
        <v>1300</v>
      </c>
      <c r="F332" s="137">
        <v>1300</v>
      </c>
      <c r="G332" s="44"/>
      <c r="H332" s="83"/>
      <c r="M332" s="27">
        <f>M330-M331</f>
        <v>17607</v>
      </c>
    </row>
    <row r="333" spans="1:8" s="8" customFormat="1" ht="13.5" customHeight="1">
      <c r="A333" s="106"/>
      <c r="B333" s="7"/>
      <c r="C333" s="51"/>
      <c r="D333" s="54"/>
      <c r="E333" s="54"/>
      <c r="F333" s="111"/>
      <c r="G333" s="44"/>
      <c r="H333" s="51"/>
    </row>
    <row r="334" spans="1:8" s="8" customFormat="1" ht="12.75" customHeight="1">
      <c r="A334" s="106"/>
      <c r="B334" s="7" t="s">
        <v>1042</v>
      </c>
      <c r="C334" s="51">
        <f>SUM(C336)</f>
        <v>0</v>
      </c>
      <c r="D334" s="54">
        <f>SUM(D336)</f>
        <v>9000</v>
      </c>
      <c r="E334" s="54">
        <f>SUM(E336)</f>
        <v>0</v>
      </c>
      <c r="F334" s="111">
        <f>SUM(F336)</f>
        <v>0</v>
      </c>
      <c r="G334" s="44" t="e">
        <f t="shared" si="9"/>
        <v>#DIV/0!</v>
      </c>
      <c r="H334" s="51">
        <f>SUM(H335:H338)</f>
        <v>87313</v>
      </c>
    </row>
    <row r="335" spans="1:8" s="8" customFormat="1" ht="12.75" customHeight="1" hidden="1">
      <c r="A335" s="106"/>
      <c r="B335" s="26" t="s">
        <v>998</v>
      </c>
      <c r="C335" s="83"/>
      <c r="D335" s="130"/>
      <c r="E335" s="130"/>
      <c r="F335" s="137"/>
      <c r="G335" s="44" t="e">
        <f t="shared" si="9"/>
        <v>#DIV/0!</v>
      </c>
      <c r="H335" s="83">
        <v>9956</v>
      </c>
    </row>
    <row r="336" spans="1:8" s="17" customFormat="1" ht="12.75">
      <c r="A336" s="118"/>
      <c r="B336" s="26" t="s">
        <v>999</v>
      </c>
      <c r="C336" s="83">
        <v>0</v>
      </c>
      <c r="D336" s="130">
        <v>9000</v>
      </c>
      <c r="E336" s="130">
        <v>0</v>
      </c>
      <c r="F336" s="137">
        <v>0</v>
      </c>
      <c r="G336" s="44" t="e">
        <f t="shared" si="9"/>
        <v>#DIV/0!</v>
      </c>
      <c r="H336" s="83">
        <v>69159</v>
      </c>
    </row>
    <row r="337" spans="1:8" s="17" customFormat="1" ht="12.75" hidden="1">
      <c r="A337" s="118"/>
      <c r="B337" s="26" t="s">
        <v>1023</v>
      </c>
      <c r="C337" s="83"/>
      <c r="D337" s="130"/>
      <c r="E337" s="130"/>
      <c r="F337" s="137"/>
      <c r="G337" s="44" t="e">
        <f t="shared" si="9"/>
        <v>#DIV/0!</v>
      </c>
      <c r="H337" s="83">
        <v>6763</v>
      </c>
    </row>
    <row r="338" spans="1:8" s="8" customFormat="1" ht="13.5" customHeight="1" hidden="1">
      <c r="A338" s="106"/>
      <c r="B338" s="24" t="s">
        <v>1039</v>
      </c>
      <c r="C338" s="51" t="s">
        <v>848</v>
      </c>
      <c r="D338" s="54" t="s">
        <v>848</v>
      </c>
      <c r="E338" s="54" t="s">
        <v>848</v>
      </c>
      <c r="F338" s="111" t="s">
        <v>848</v>
      </c>
      <c r="G338" s="44"/>
      <c r="H338" s="83">
        <v>1435</v>
      </c>
    </row>
    <row r="339" spans="1:8" s="8" customFormat="1" ht="13.5" customHeight="1">
      <c r="A339" s="106"/>
      <c r="B339" s="24"/>
      <c r="C339" s="51"/>
      <c r="D339" s="54"/>
      <c r="E339" s="54"/>
      <c r="F339" s="111"/>
      <c r="G339" s="44"/>
      <c r="H339" s="83"/>
    </row>
    <row r="340" spans="1:8" s="8" customFormat="1" ht="13.5" customHeight="1">
      <c r="A340" s="106"/>
      <c r="B340" s="9" t="s">
        <v>1043</v>
      </c>
      <c r="C340" s="51"/>
      <c r="D340" s="54"/>
      <c r="E340" s="54"/>
      <c r="F340" s="111"/>
      <c r="G340" s="44"/>
      <c r="H340" s="51">
        <f>H341</f>
        <v>287</v>
      </c>
    </row>
    <row r="341" spans="1:8" s="8" customFormat="1" ht="13.5" customHeight="1" hidden="1">
      <c r="A341" s="106"/>
      <c r="B341" s="26" t="s">
        <v>1039</v>
      </c>
      <c r="C341" s="51"/>
      <c r="D341" s="54"/>
      <c r="E341" s="54"/>
      <c r="F341" s="111"/>
      <c r="G341" s="44"/>
      <c r="H341" s="83">
        <v>287</v>
      </c>
    </row>
    <row r="342" spans="1:8" s="8" customFormat="1" ht="13.5" customHeight="1">
      <c r="A342" s="106"/>
      <c r="B342" s="26"/>
      <c r="C342" s="51"/>
      <c r="D342" s="54"/>
      <c r="E342" s="54"/>
      <c r="F342" s="111"/>
      <c r="G342" s="44"/>
      <c r="H342" s="83"/>
    </row>
    <row r="343" spans="1:8" s="21" customFormat="1" ht="15" thickBot="1">
      <c r="A343" s="124"/>
      <c r="B343" s="125" t="s">
        <v>1091</v>
      </c>
      <c r="C343" s="140">
        <f>C282+C285+C326</f>
        <v>4161</v>
      </c>
      <c r="D343" s="140">
        <f>D282+D285+D326</f>
        <v>13209</v>
      </c>
      <c r="E343" s="140">
        <f>E282+E285+E326</f>
        <v>31629</v>
      </c>
      <c r="F343" s="141">
        <f>F282+F285+F326</f>
        <v>32116</v>
      </c>
      <c r="G343" s="44">
        <f t="shared" si="9"/>
        <v>1.0153972620063865</v>
      </c>
      <c r="H343" s="79" t="e">
        <f>H282+H285+H326</f>
        <v>#REF!</v>
      </c>
    </row>
    <row r="344" spans="1:8" s="2" customFormat="1" ht="12.75" customHeight="1">
      <c r="A344" s="1"/>
      <c r="C344" s="62"/>
      <c r="D344" s="62"/>
      <c r="E344" s="62"/>
      <c r="F344" s="62"/>
      <c r="G344" s="44"/>
      <c r="H344" s="62"/>
    </row>
    <row r="345" spans="1:8" s="2" customFormat="1" ht="12" customHeight="1">
      <c r="A345" s="1"/>
      <c r="C345" s="62" t="s">
        <v>848</v>
      </c>
      <c r="D345" s="62" t="s">
        <v>848</v>
      </c>
      <c r="E345" s="62" t="s">
        <v>848</v>
      </c>
      <c r="F345" s="62" t="s">
        <v>848</v>
      </c>
      <c r="G345" s="44"/>
      <c r="H345" s="62" t="s">
        <v>848</v>
      </c>
    </row>
    <row r="346" spans="1:8" s="2" customFormat="1" ht="12.75" customHeight="1">
      <c r="A346" s="1"/>
      <c r="C346" s="62"/>
      <c r="D346" s="62"/>
      <c r="E346" s="62"/>
      <c r="F346" s="62"/>
      <c r="G346" s="44"/>
      <c r="H346" s="62"/>
    </row>
    <row r="347" spans="1:8" s="2" customFormat="1" ht="14.25" customHeight="1">
      <c r="A347" s="1"/>
      <c r="B347" s="2" t="s">
        <v>1000</v>
      </c>
      <c r="C347" s="62"/>
      <c r="D347" s="62"/>
      <c r="E347" s="62"/>
      <c r="F347" s="62"/>
      <c r="G347" s="44"/>
      <c r="H347" s="45" t="s">
        <v>846</v>
      </c>
    </row>
    <row r="348" spans="1:8" s="2" customFormat="1" ht="12" customHeight="1">
      <c r="A348" s="4"/>
      <c r="B348" s="5" t="s">
        <v>1001</v>
      </c>
      <c r="C348" s="45"/>
      <c r="D348" s="45"/>
      <c r="E348" s="45"/>
      <c r="F348" s="45"/>
      <c r="G348" s="44"/>
      <c r="H348" s="45" t="s">
        <v>1002</v>
      </c>
    </row>
    <row r="349" spans="1:8" s="2" customFormat="1" ht="12" customHeight="1">
      <c r="A349" s="4"/>
      <c r="B349" s="5" t="s">
        <v>1074</v>
      </c>
      <c r="C349" s="62"/>
      <c r="D349" s="62"/>
      <c r="E349" s="62"/>
      <c r="F349" s="62"/>
      <c r="G349" s="44"/>
      <c r="H349" s="62"/>
    </row>
    <row r="350" spans="1:8" s="2" customFormat="1" ht="12.75">
      <c r="A350" s="4"/>
      <c r="B350" s="5"/>
      <c r="C350" s="62"/>
      <c r="D350" s="62"/>
      <c r="E350" s="62"/>
      <c r="F350" s="62"/>
      <c r="G350" s="44"/>
      <c r="H350" s="62"/>
    </row>
    <row r="351" spans="1:8" s="2" customFormat="1" ht="12.75" thickBot="1">
      <c r="A351" s="1"/>
      <c r="C351" s="62"/>
      <c r="D351" s="62"/>
      <c r="E351" s="62"/>
      <c r="F351" s="62"/>
      <c r="G351" s="44"/>
      <c r="H351" s="45" t="s">
        <v>1003</v>
      </c>
    </row>
    <row r="352" spans="1:8" s="2" customFormat="1" ht="12">
      <c r="A352" s="104" t="s">
        <v>848</v>
      </c>
      <c r="B352" s="142" t="s">
        <v>848</v>
      </c>
      <c r="C352" s="143" t="s">
        <v>1071</v>
      </c>
      <c r="D352" s="143" t="s">
        <v>1071</v>
      </c>
      <c r="E352" s="143" t="s">
        <v>1071</v>
      </c>
      <c r="F352" s="180" t="s">
        <v>1071</v>
      </c>
      <c r="G352" s="44"/>
      <c r="H352" s="48" t="s">
        <v>929</v>
      </c>
    </row>
    <row r="353" spans="1:8" s="2" customFormat="1" ht="12.75" thickBot="1">
      <c r="A353" s="181" t="s">
        <v>930</v>
      </c>
      <c r="B353" s="182" t="s">
        <v>854</v>
      </c>
      <c r="C353" s="155" t="s">
        <v>855</v>
      </c>
      <c r="D353" s="155" t="s">
        <v>856</v>
      </c>
      <c r="E353" s="155" t="s">
        <v>1101</v>
      </c>
      <c r="F353" s="183" t="s">
        <v>1113</v>
      </c>
      <c r="G353" s="44"/>
      <c r="H353" s="63" t="s">
        <v>1034</v>
      </c>
    </row>
    <row r="354" spans="1:8" s="17" customFormat="1" ht="12.75">
      <c r="A354" s="171" t="s">
        <v>909</v>
      </c>
      <c r="B354" s="172" t="s">
        <v>908</v>
      </c>
      <c r="C354" s="184">
        <f>SUM(C355:C356)</f>
        <v>500</v>
      </c>
      <c r="D354" s="184">
        <f>SUM(D355:D356)</f>
        <v>500</v>
      </c>
      <c r="E354" s="184">
        <f>SUM(E355:E358)</f>
        <v>1677</v>
      </c>
      <c r="F354" s="185">
        <f>SUM(F355:F358)</f>
        <v>2067</v>
      </c>
      <c r="G354" s="44">
        <f>F354/E354</f>
        <v>1.2325581395348837</v>
      </c>
      <c r="H354" s="67">
        <f>SUM(H355:H357)</f>
        <v>180</v>
      </c>
    </row>
    <row r="355" spans="1:8" s="27" customFormat="1" ht="12" customHeight="1">
      <c r="A355" s="136"/>
      <c r="B355" s="26" t="s">
        <v>1004</v>
      </c>
      <c r="C355" s="38">
        <v>500</v>
      </c>
      <c r="D355" s="38">
        <v>500</v>
      </c>
      <c r="E355" s="38">
        <v>1003</v>
      </c>
      <c r="F355" s="163">
        <v>1381</v>
      </c>
      <c r="G355" s="44">
        <f>F355/E355</f>
        <v>1.3768693918245265</v>
      </c>
      <c r="H355" s="38">
        <v>105</v>
      </c>
    </row>
    <row r="356" spans="1:8" s="2" customFormat="1" ht="12" customHeight="1">
      <c r="A356" s="106"/>
      <c r="B356" s="10" t="s">
        <v>1033</v>
      </c>
      <c r="C356" s="40"/>
      <c r="D356" s="40"/>
      <c r="E356" s="40">
        <v>74</v>
      </c>
      <c r="F356" s="159">
        <v>86</v>
      </c>
      <c r="G356" s="44"/>
      <c r="H356" s="40">
        <v>60</v>
      </c>
    </row>
    <row r="357" spans="1:8" s="2" customFormat="1" ht="12" customHeight="1">
      <c r="A357" s="106"/>
      <c r="B357" s="10" t="s">
        <v>1038</v>
      </c>
      <c r="C357" s="40"/>
      <c r="D357" s="40"/>
      <c r="E357" s="40"/>
      <c r="F357" s="159"/>
      <c r="G357" s="44"/>
      <c r="H357" s="40">
        <v>15</v>
      </c>
    </row>
    <row r="358" spans="1:8" s="2" customFormat="1" ht="12" customHeight="1">
      <c r="A358" s="106"/>
      <c r="B358" s="10" t="s">
        <v>1107</v>
      </c>
      <c r="C358" s="40"/>
      <c r="D358" s="40"/>
      <c r="E358" s="40">
        <v>600</v>
      </c>
      <c r="F358" s="159">
        <v>600</v>
      </c>
      <c r="G358" s="44"/>
      <c r="H358" s="40"/>
    </row>
    <row r="359" spans="1:8" s="2" customFormat="1" ht="12">
      <c r="A359" s="106"/>
      <c r="B359" s="10" t="s">
        <v>848</v>
      </c>
      <c r="C359" s="40" t="s">
        <v>848</v>
      </c>
      <c r="D359" s="40" t="s">
        <v>848</v>
      </c>
      <c r="E359" s="40" t="s">
        <v>848</v>
      </c>
      <c r="F359" s="159" t="s">
        <v>848</v>
      </c>
      <c r="G359" s="44"/>
      <c r="H359" s="40" t="s">
        <v>848</v>
      </c>
    </row>
    <row r="360" spans="1:8" s="32" customFormat="1" ht="12.75">
      <c r="A360" s="118" t="s">
        <v>911</v>
      </c>
      <c r="B360" s="18" t="s">
        <v>910</v>
      </c>
      <c r="C360" s="67">
        <f>SUM(C363:C364)</f>
        <v>0</v>
      </c>
      <c r="D360" s="67">
        <f>SUM(D363:D364)</f>
        <v>0</v>
      </c>
      <c r="E360" s="67">
        <f>SUM(E361)</f>
        <v>52</v>
      </c>
      <c r="F360" s="186">
        <f>SUM(F361)</f>
        <v>214</v>
      </c>
      <c r="G360" s="44"/>
      <c r="H360" s="67">
        <f>SUM(H361:H362)</f>
        <v>500</v>
      </c>
    </row>
    <row r="361" spans="1:8" s="2" customFormat="1" ht="12">
      <c r="A361" s="106"/>
      <c r="B361" s="10" t="s">
        <v>1110</v>
      </c>
      <c r="C361" s="40"/>
      <c r="D361" s="40"/>
      <c r="E361" s="40">
        <v>52</v>
      </c>
      <c r="F361" s="159">
        <v>214</v>
      </c>
      <c r="G361" s="44"/>
      <c r="H361" s="40">
        <v>400</v>
      </c>
    </row>
    <row r="362" spans="1:8" s="2" customFormat="1" ht="12" hidden="1">
      <c r="A362" s="106"/>
      <c r="B362" s="10" t="s">
        <v>1052</v>
      </c>
      <c r="C362" s="40"/>
      <c r="D362" s="40"/>
      <c r="E362" s="40"/>
      <c r="F362" s="159"/>
      <c r="G362" s="44"/>
      <c r="H362" s="40">
        <v>100</v>
      </c>
    </row>
    <row r="363" spans="1:8" s="2" customFormat="1" ht="12">
      <c r="A363" s="106"/>
      <c r="B363" s="10" t="s">
        <v>848</v>
      </c>
      <c r="C363" s="40" t="s">
        <v>848</v>
      </c>
      <c r="D363" s="40" t="s">
        <v>848</v>
      </c>
      <c r="E363" s="40" t="s">
        <v>848</v>
      </c>
      <c r="F363" s="159" t="s">
        <v>848</v>
      </c>
      <c r="G363" s="44"/>
      <c r="H363" s="40" t="s">
        <v>848</v>
      </c>
    </row>
    <row r="364" spans="1:8" s="2" customFormat="1" ht="12">
      <c r="A364" s="106"/>
      <c r="B364" s="10"/>
      <c r="C364" s="40" t="s">
        <v>848</v>
      </c>
      <c r="D364" s="40" t="s">
        <v>848</v>
      </c>
      <c r="E364" s="40" t="s">
        <v>848</v>
      </c>
      <c r="F364" s="159" t="s">
        <v>848</v>
      </c>
      <c r="G364" s="44"/>
      <c r="H364" s="40" t="s">
        <v>848</v>
      </c>
    </row>
    <row r="365" spans="1:8" s="21" customFormat="1" ht="14.25">
      <c r="A365" s="179"/>
      <c r="B365" s="20" t="s">
        <v>1092</v>
      </c>
      <c r="C365" s="79">
        <f>C354+C360</f>
        <v>500</v>
      </c>
      <c r="D365" s="79">
        <f>D354+D360</f>
        <v>500</v>
      </c>
      <c r="E365" s="79">
        <f>E354+E360</f>
        <v>1729</v>
      </c>
      <c r="F365" s="178">
        <f>F354+F360</f>
        <v>2281</v>
      </c>
      <c r="G365" s="44">
        <f>F365/E365</f>
        <v>1.3192596876807403</v>
      </c>
      <c r="H365" s="79">
        <f>H354+H360</f>
        <v>680</v>
      </c>
    </row>
    <row r="366" spans="1:8" s="2" customFormat="1" ht="12">
      <c r="A366" s="187"/>
      <c r="B366" s="25"/>
      <c r="C366" s="40"/>
      <c r="D366" s="40"/>
      <c r="E366" s="40"/>
      <c r="F366" s="159"/>
      <c r="G366" s="44"/>
      <c r="H366" s="40"/>
    </row>
    <row r="367" spans="1:8" s="2" customFormat="1" ht="13.5" customHeight="1">
      <c r="A367" s="108" t="s">
        <v>848</v>
      </c>
      <c r="B367" s="33" t="s">
        <v>848</v>
      </c>
      <c r="C367" s="40"/>
      <c r="D367" s="40"/>
      <c r="E367" s="40"/>
      <c r="F367" s="159"/>
      <c r="G367" s="44"/>
      <c r="H367" s="40"/>
    </row>
    <row r="368" spans="1:8" s="2" customFormat="1" ht="13.5" customHeight="1">
      <c r="A368" s="108" t="s">
        <v>913</v>
      </c>
      <c r="B368" s="33" t="s">
        <v>912</v>
      </c>
      <c r="C368" s="66">
        <f>SUM(C369:C370)</f>
        <v>0</v>
      </c>
      <c r="D368" s="66">
        <f>SUM(D369:D370)</f>
        <v>0</v>
      </c>
      <c r="E368" s="66">
        <f>SUM(E369:E370)</f>
        <v>0</v>
      </c>
      <c r="F368" s="164"/>
      <c r="G368" s="44"/>
      <c r="H368" s="66">
        <f>SUM(H369:H370)</f>
        <v>0</v>
      </c>
    </row>
    <row r="369" spans="1:8" s="2" customFormat="1" ht="12" customHeight="1">
      <c r="A369" s="108"/>
      <c r="B369" s="33" t="s">
        <v>848</v>
      </c>
      <c r="C369" s="40" t="s">
        <v>848</v>
      </c>
      <c r="D369" s="40" t="s">
        <v>848</v>
      </c>
      <c r="E369" s="40" t="s">
        <v>848</v>
      </c>
      <c r="F369" s="159" t="s">
        <v>848</v>
      </c>
      <c r="G369" s="44"/>
      <c r="H369" s="40" t="s">
        <v>848</v>
      </c>
    </row>
    <row r="370" spans="1:8" s="2" customFormat="1" ht="13.5" customHeight="1" hidden="1">
      <c r="A370" s="108"/>
      <c r="B370" s="33" t="s">
        <v>848</v>
      </c>
      <c r="C370" s="40" t="s">
        <v>848</v>
      </c>
      <c r="D370" s="40" t="s">
        <v>848</v>
      </c>
      <c r="E370" s="40" t="s">
        <v>848</v>
      </c>
      <c r="F370" s="159" t="s">
        <v>848</v>
      </c>
      <c r="G370" s="44" t="e">
        <f aca="true" t="shared" si="10" ref="G370:G375">F370/E370</f>
        <v>#VALUE!</v>
      </c>
      <c r="H370" s="40" t="s">
        <v>848</v>
      </c>
    </row>
    <row r="371" spans="1:8" s="2" customFormat="1" ht="13.5" customHeight="1" hidden="1">
      <c r="A371" s="108"/>
      <c r="B371" s="33"/>
      <c r="C371" s="40"/>
      <c r="D371" s="40"/>
      <c r="E371" s="40"/>
      <c r="F371" s="159"/>
      <c r="G371" s="44" t="e">
        <f t="shared" si="10"/>
        <v>#DIV/0!</v>
      </c>
      <c r="H371" s="40"/>
    </row>
    <row r="372" spans="1:8" s="2" customFormat="1" ht="13.5" customHeight="1">
      <c r="A372" s="108" t="s">
        <v>915</v>
      </c>
      <c r="B372" s="33" t="s">
        <v>1005</v>
      </c>
      <c r="C372" s="70">
        <f>SUM(C373)</f>
        <v>0</v>
      </c>
      <c r="D372" s="70">
        <f>SUM(D373)</f>
        <v>0</v>
      </c>
      <c r="E372" s="70">
        <f>SUM(E373)</f>
        <v>0</v>
      </c>
      <c r="F372" s="160"/>
      <c r="G372" s="44" t="e">
        <f t="shared" si="10"/>
        <v>#DIV/0!</v>
      </c>
      <c r="H372" s="70">
        <f>H373+H375</f>
        <v>0</v>
      </c>
    </row>
    <row r="373" spans="1:8" s="2" customFormat="1" ht="13.5" customHeight="1">
      <c r="A373" s="108"/>
      <c r="B373" s="33" t="s">
        <v>1006</v>
      </c>
      <c r="C373" s="40"/>
      <c r="D373" s="40"/>
      <c r="E373" s="40"/>
      <c r="F373" s="159"/>
      <c r="G373" s="44" t="e">
        <f t="shared" si="10"/>
        <v>#DIV/0!</v>
      </c>
      <c r="H373" s="40">
        <v>0</v>
      </c>
    </row>
    <row r="374" spans="1:8" s="2" customFormat="1" ht="13.5" customHeight="1" hidden="1">
      <c r="A374" s="108"/>
      <c r="B374" s="33" t="s">
        <v>1017</v>
      </c>
      <c r="C374" s="40"/>
      <c r="D374" s="40"/>
      <c r="E374" s="40"/>
      <c r="F374" s="159"/>
      <c r="G374" s="44" t="e">
        <f t="shared" si="10"/>
        <v>#DIV/0!</v>
      </c>
      <c r="H374" s="40">
        <v>2273</v>
      </c>
    </row>
    <row r="375" spans="1:8" s="2" customFormat="1" ht="13.5" customHeight="1" hidden="1">
      <c r="A375" s="108"/>
      <c r="B375" s="36" t="s">
        <v>1025</v>
      </c>
      <c r="C375" s="40"/>
      <c r="D375" s="40"/>
      <c r="E375" s="40"/>
      <c r="F375" s="159"/>
      <c r="G375" s="44" t="e">
        <f t="shared" si="10"/>
        <v>#DIV/0!</v>
      </c>
      <c r="H375" s="40">
        <v>0</v>
      </c>
    </row>
    <row r="376" spans="1:8" s="2" customFormat="1" ht="13.5" customHeight="1">
      <c r="A376" s="108"/>
      <c r="B376" s="33"/>
      <c r="C376" s="40"/>
      <c r="D376" s="40"/>
      <c r="E376" s="40"/>
      <c r="F376" s="159"/>
      <c r="G376" s="44"/>
      <c r="H376" s="40"/>
    </row>
    <row r="377" spans="1:8" s="2" customFormat="1" ht="13.5" customHeight="1">
      <c r="A377" s="108" t="s">
        <v>917</v>
      </c>
      <c r="B377" s="33" t="s">
        <v>916</v>
      </c>
      <c r="C377" s="40"/>
      <c r="D377" s="40"/>
      <c r="E377" s="40"/>
      <c r="F377" s="159"/>
      <c r="G377" s="44"/>
      <c r="H377" s="40"/>
    </row>
    <row r="378" spans="1:8" s="2" customFormat="1" ht="13.5" customHeight="1" hidden="1">
      <c r="A378" s="108"/>
      <c r="B378" s="33" t="s">
        <v>1007</v>
      </c>
      <c r="C378" s="40"/>
      <c r="D378" s="40"/>
      <c r="E378" s="40"/>
      <c r="F378" s="159"/>
      <c r="G378" s="44"/>
      <c r="H378" s="40"/>
    </row>
    <row r="379" spans="1:8" s="2" customFormat="1" ht="13.5" customHeight="1">
      <c r="A379" s="108"/>
      <c r="B379" s="25"/>
      <c r="C379" s="40"/>
      <c r="D379" s="40"/>
      <c r="E379" s="40"/>
      <c r="F379" s="159"/>
      <c r="G379" s="44"/>
      <c r="H379" s="40"/>
    </row>
    <row r="380" spans="1:8" s="2" customFormat="1" ht="12" customHeight="1">
      <c r="A380" s="188"/>
      <c r="B380" s="34" t="s">
        <v>1008</v>
      </c>
      <c r="C380" s="74">
        <f>C368+C372+C6378</f>
        <v>0</v>
      </c>
      <c r="D380" s="74">
        <f>D368+D372+D6378</f>
        <v>0</v>
      </c>
      <c r="E380" s="74">
        <f>E368+E372+E6378</f>
        <v>0</v>
      </c>
      <c r="F380" s="189"/>
      <c r="G380" s="44" t="e">
        <f>F380/E380</f>
        <v>#DIV/0!</v>
      </c>
      <c r="H380" s="74">
        <f>H368+H372+H6378</f>
        <v>0</v>
      </c>
    </row>
    <row r="381" spans="1:8" s="2" customFormat="1" ht="12" customHeight="1">
      <c r="A381" s="108"/>
      <c r="B381" s="25"/>
      <c r="C381" s="40"/>
      <c r="D381" s="40"/>
      <c r="E381" s="40"/>
      <c r="F381" s="159"/>
      <c r="G381" s="44"/>
      <c r="H381" s="40"/>
    </row>
    <row r="382" spans="1:8" s="2" customFormat="1" ht="12">
      <c r="A382" s="190"/>
      <c r="B382" s="25"/>
      <c r="C382" s="40"/>
      <c r="D382" s="40"/>
      <c r="E382" s="40"/>
      <c r="F382" s="159"/>
      <c r="G382" s="44"/>
      <c r="H382" s="40"/>
    </row>
    <row r="383" spans="1:8" s="29" customFormat="1" ht="15">
      <c r="A383" s="191"/>
      <c r="B383" s="35" t="s">
        <v>1009</v>
      </c>
      <c r="C383" s="84"/>
      <c r="D383" s="84"/>
      <c r="E383" s="84"/>
      <c r="F383" s="192"/>
      <c r="G383" s="44"/>
      <c r="H383" s="84"/>
    </row>
    <row r="384" spans="1:8" s="2" customFormat="1" ht="12">
      <c r="A384" s="108"/>
      <c r="B384" s="25"/>
      <c r="C384" s="40"/>
      <c r="D384" s="40"/>
      <c r="E384" s="40"/>
      <c r="F384" s="159"/>
      <c r="G384" s="44"/>
      <c r="H384" s="40"/>
    </row>
    <row r="385" spans="1:8" s="5" customFormat="1" ht="12.75">
      <c r="A385" s="193" t="s">
        <v>1084</v>
      </c>
      <c r="B385" s="14" t="s">
        <v>918</v>
      </c>
      <c r="C385" s="59">
        <f>+C387+C392</f>
        <v>26820</v>
      </c>
      <c r="D385" s="59">
        <f>+D387+D392</f>
        <v>37864</v>
      </c>
      <c r="E385" s="59">
        <f>+E387+E392</f>
        <v>7896</v>
      </c>
      <c r="F385" s="194">
        <f>+F387+F392</f>
        <v>8251</v>
      </c>
      <c r="G385" s="44">
        <f>F385/E385</f>
        <v>1.0449594731509626</v>
      </c>
      <c r="H385" s="59">
        <f>+H387+H392</f>
        <v>0</v>
      </c>
    </row>
    <row r="386" spans="1:8" s="5" customFormat="1" ht="12.75">
      <c r="A386" s="193"/>
      <c r="B386" s="14"/>
      <c r="C386" s="59"/>
      <c r="D386" s="59"/>
      <c r="E386" s="59"/>
      <c r="F386" s="194"/>
      <c r="G386" s="44"/>
      <c r="H386" s="59"/>
    </row>
    <row r="387" spans="1:8" s="15" customFormat="1" ht="12">
      <c r="A387" s="195"/>
      <c r="B387" s="33" t="s">
        <v>1010</v>
      </c>
      <c r="C387" s="52">
        <f>SUM(C388:C389)</f>
        <v>0</v>
      </c>
      <c r="D387" s="52">
        <f>SUM(D388:D389)</f>
        <v>10532</v>
      </c>
      <c r="E387" s="52">
        <f>SUM(E388:E390)</f>
        <v>7896</v>
      </c>
      <c r="F387" s="196">
        <f>SUM(F388:F390)</f>
        <v>8251</v>
      </c>
      <c r="G387" s="44">
        <f>F387/E387</f>
        <v>1.0449594731509626</v>
      </c>
      <c r="H387" s="52">
        <f>SUM(H388:H389)</f>
        <v>0</v>
      </c>
    </row>
    <row r="388" spans="1:16" s="2" customFormat="1" ht="11.25" customHeight="1">
      <c r="A388" s="108" t="s">
        <v>848</v>
      </c>
      <c r="B388" s="25" t="s">
        <v>1011</v>
      </c>
      <c r="C388" s="39">
        <v>0</v>
      </c>
      <c r="D388" s="39">
        <v>10532</v>
      </c>
      <c r="E388" s="39">
        <v>6958</v>
      </c>
      <c r="F388" s="197">
        <v>7313</v>
      </c>
      <c r="G388" s="44"/>
      <c r="H388" s="39">
        <v>0</v>
      </c>
      <c r="I388" s="2" t="s">
        <v>1079</v>
      </c>
      <c r="K388" s="2" t="s">
        <v>1088</v>
      </c>
      <c r="O388" s="2">
        <v>460</v>
      </c>
      <c r="P388" s="3">
        <f>E388-O388</f>
        <v>6498</v>
      </c>
    </row>
    <row r="389" spans="1:16" s="2" customFormat="1" ht="12">
      <c r="A389" s="108"/>
      <c r="B389" s="25" t="s">
        <v>1099</v>
      </c>
      <c r="C389" s="39"/>
      <c r="D389" s="39"/>
      <c r="E389" s="39">
        <v>478</v>
      </c>
      <c r="F389" s="197">
        <v>478</v>
      </c>
      <c r="G389" s="44">
        <f>F389/E389</f>
        <v>1</v>
      </c>
      <c r="H389" s="39">
        <v>0</v>
      </c>
      <c r="P389" s="2">
        <v>6958</v>
      </c>
    </row>
    <row r="390" spans="1:16" s="2" customFormat="1" ht="12">
      <c r="A390" s="108"/>
      <c r="B390" s="25" t="s">
        <v>1112</v>
      </c>
      <c r="C390" s="39"/>
      <c r="D390" s="39"/>
      <c r="E390" s="39">
        <v>460</v>
      </c>
      <c r="F390" s="197">
        <v>460</v>
      </c>
      <c r="G390" s="44"/>
      <c r="H390" s="39"/>
      <c r="P390" s="3">
        <f>P388-P389</f>
        <v>-460</v>
      </c>
    </row>
    <row r="391" spans="1:10" s="2" customFormat="1" ht="12">
      <c r="A391" s="108"/>
      <c r="B391" s="25"/>
      <c r="C391" s="39" t="s">
        <v>848</v>
      </c>
      <c r="D391" s="39" t="s">
        <v>848</v>
      </c>
      <c r="E391" s="39" t="s">
        <v>848</v>
      </c>
      <c r="F391" s="197" t="s">
        <v>848</v>
      </c>
      <c r="G391" s="44"/>
      <c r="H391" s="39" t="s">
        <v>848</v>
      </c>
      <c r="J391" s="3"/>
    </row>
    <row r="392" spans="1:8" s="15" customFormat="1" ht="12">
      <c r="A392" s="195"/>
      <c r="B392" s="33" t="s">
        <v>1012</v>
      </c>
      <c r="C392" s="52">
        <f>SUM(C393:C394)</f>
        <v>26820</v>
      </c>
      <c r="D392" s="52">
        <f>SUM(D393:D394)</f>
        <v>27332</v>
      </c>
      <c r="E392" s="52">
        <f>SUM(E393:E394)</f>
        <v>0</v>
      </c>
      <c r="F392" s="196">
        <f>SUM(F393:F394)</f>
        <v>0</v>
      </c>
      <c r="G392" s="44" t="e">
        <f>F392/E392</f>
        <v>#DIV/0!</v>
      </c>
      <c r="H392" s="52">
        <f>SUM(H393:H394)</f>
        <v>0</v>
      </c>
    </row>
    <row r="393" spans="1:8" s="15" customFormat="1" ht="12" hidden="1">
      <c r="A393" s="195"/>
      <c r="B393" s="36" t="s">
        <v>1013</v>
      </c>
      <c r="C393" s="38"/>
      <c r="D393" s="38"/>
      <c r="E393" s="38"/>
      <c r="F393" s="163"/>
      <c r="G393" s="44" t="e">
        <f>F393/E393</f>
        <v>#DIV/0!</v>
      </c>
      <c r="H393" s="38"/>
    </row>
    <row r="394" spans="1:8" s="2" customFormat="1" ht="12">
      <c r="A394" s="108"/>
      <c r="B394" s="25" t="s">
        <v>1018</v>
      </c>
      <c r="C394" s="40">
        <v>26820</v>
      </c>
      <c r="D394" s="40">
        <v>27332</v>
      </c>
      <c r="E394" s="40">
        <v>0</v>
      </c>
      <c r="F394" s="159">
        <v>0</v>
      </c>
      <c r="G394" s="44" t="e">
        <f>F394/E394</f>
        <v>#DIV/0!</v>
      </c>
      <c r="H394" s="40">
        <v>0</v>
      </c>
    </row>
    <row r="395" spans="1:8" s="2" customFormat="1" ht="12">
      <c r="A395" s="105"/>
      <c r="B395" s="25"/>
      <c r="C395" s="40" t="s">
        <v>848</v>
      </c>
      <c r="D395" s="40" t="s">
        <v>848</v>
      </c>
      <c r="E395" s="40" t="s">
        <v>848</v>
      </c>
      <c r="F395" s="159" t="s">
        <v>848</v>
      </c>
      <c r="G395" s="44"/>
      <c r="H395" s="40" t="s">
        <v>848</v>
      </c>
    </row>
    <row r="396" spans="1:8" s="21" customFormat="1" ht="15" customHeight="1">
      <c r="A396" s="179"/>
      <c r="B396" s="20" t="s">
        <v>923</v>
      </c>
      <c r="C396" s="85">
        <f>SUM(C385)</f>
        <v>26820</v>
      </c>
      <c r="D396" s="85">
        <f>SUM(D385)</f>
        <v>37864</v>
      </c>
      <c r="E396" s="85">
        <f>SUM(E385)</f>
        <v>7896</v>
      </c>
      <c r="F396" s="198">
        <f>SUM(F385)</f>
        <v>8251</v>
      </c>
      <c r="G396" s="44">
        <f>F396/E396</f>
        <v>1.0449594731509626</v>
      </c>
      <c r="H396" s="85">
        <f>SUM(H385)</f>
        <v>0</v>
      </c>
    </row>
    <row r="397" spans="1:8" s="2" customFormat="1" ht="12">
      <c r="A397" s="106"/>
      <c r="B397" s="10"/>
      <c r="C397" s="40"/>
      <c r="D397" s="40"/>
      <c r="E397" s="40"/>
      <c r="F397" s="159"/>
      <c r="G397" s="44"/>
      <c r="H397" s="40"/>
    </row>
    <row r="398" spans="1:8" s="2" customFormat="1" ht="12">
      <c r="A398" s="106"/>
      <c r="B398" s="10"/>
      <c r="C398" s="40"/>
      <c r="D398" s="40"/>
      <c r="E398" s="40"/>
      <c r="F398" s="159"/>
      <c r="G398" s="44"/>
      <c r="H398" s="40"/>
    </row>
    <row r="399" spans="1:8" s="5" customFormat="1" ht="12.75">
      <c r="A399" s="121" t="s">
        <v>848</v>
      </c>
      <c r="B399" s="19" t="s">
        <v>848</v>
      </c>
      <c r="C399" s="71" t="s">
        <v>848</v>
      </c>
      <c r="D399" s="71" t="s">
        <v>848</v>
      </c>
      <c r="E399" s="71" t="s">
        <v>848</v>
      </c>
      <c r="F399" s="162" t="s">
        <v>848</v>
      </c>
      <c r="G399" s="44"/>
      <c r="H399" s="71" t="s">
        <v>848</v>
      </c>
    </row>
    <row r="400" spans="1:8" s="2" customFormat="1" ht="12">
      <c r="A400" s="106"/>
      <c r="B400" s="10"/>
      <c r="C400" s="40"/>
      <c r="D400" s="40"/>
      <c r="E400" s="40"/>
      <c r="F400" s="159"/>
      <c r="G400" s="44"/>
      <c r="H400" s="40"/>
    </row>
    <row r="401" spans="1:8" s="2" customFormat="1" ht="12">
      <c r="A401" s="106"/>
      <c r="B401" s="10"/>
      <c r="C401" s="40"/>
      <c r="D401" s="40"/>
      <c r="E401" s="40"/>
      <c r="F401" s="159"/>
      <c r="G401" s="44"/>
      <c r="H401" s="40"/>
    </row>
    <row r="402" spans="1:8" s="37" customFormat="1" ht="15" customHeight="1" thickBot="1">
      <c r="A402" s="199"/>
      <c r="B402" s="200" t="s">
        <v>1096</v>
      </c>
      <c r="C402" s="126">
        <f>C176+C251+C278+C365+C396+C380+C343</f>
        <v>187011</v>
      </c>
      <c r="D402" s="126">
        <f>D176+D251+D278+D365+D396+D380+D343</f>
        <v>198943</v>
      </c>
      <c r="E402" s="126">
        <f>E176+E251+E278+E365+E396+E380+E343</f>
        <v>216372</v>
      </c>
      <c r="F402" s="127">
        <f>F176+F251+F278+F365+F396+F380+F343</f>
        <v>212738</v>
      </c>
      <c r="G402" s="44">
        <f>F402/E402</f>
        <v>0.983204850904923</v>
      </c>
      <c r="H402" s="61" t="e">
        <f>H176+H251+H278+H365+H396+H380+H343</f>
        <v>#REF!</v>
      </c>
    </row>
    <row r="403" spans="1:8" s="2" customFormat="1" ht="12">
      <c r="A403" s="1"/>
      <c r="C403" s="62"/>
      <c r="D403" s="62"/>
      <c r="E403" s="62"/>
      <c r="F403" s="62"/>
      <c r="G403" s="41"/>
      <c r="H403" s="62"/>
    </row>
    <row r="404" spans="1:8" s="2" customFormat="1" ht="12">
      <c r="A404" s="1"/>
      <c r="C404" s="62"/>
      <c r="D404" s="62"/>
      <c r="E404" s="62"/>
      <c r="F404" s="62"/>
      <c r="G404" s="41"/>
      <c r="H404" s="62"/>
    </row>
    <row r="405" spans="1:8" s="2" customFormat="1" ht="12">
      <c r="A405" s="1"/>
      <c r="C405" s="62"/>
      <c r="D405" s="62"/>
      <c r="E405" s="62">
        <v>216550</v>
      </c>
      <c r="F405" s="62">
        <v>216550</v>
      </c>
      <c r="G405" s="41"/>
      <c r="H405" s="62"/>
    </row>
    <row r="406" spans="1:8" s="2" customFormat="1" ht="12">
      <c r="A406" s="1"/>
      <c r="C406" s="62"/>
      <c r="D406" s="62"/>
      <c r="E406" s="62"/>
      <c r="F406" s="62"/>
      <c r="G406" s="41"/>
      <c r="H406" s="62"/>
    </row>
    <row r="407" spans="1:8" s="2" customFormat="1" ht="12">
      <c r="A407" s="1"/>
      <c r="C407" s="62"/>
      <c r="D407" s="62"/>
      <c r="E407" s="62"/>
      <c r="F407" s="62"/>
      <c r="G407" s="41"/>
      <c r="H407" s="62"/>
    </row>
    <row r="408" spans="1:8" s="2" customFormat="1" ht="12">
      <c r="A408" s="1"/>
      <c r="C408" s="62"/>
      <c r="D408" s="62"/>
      <c r="E408" s="62"/>
      <c r="F408" s="62"/>
      <c r="G408" s="41"/>
      <c r="H408" s="62"/>
    </row>
    <row r="409" spans="1:8" s="2" customFormat="1" ht="12">
      <c r="A409" s="1"/>
      <c r="C409" s="62"/>
      <c r="D409" s="62"/>
      <c r="E409" s="62"/>
      <c r="F409" s="62"/>
      <c r="G409" s="41"/>
      <c r="H409" s="62"/>
    </row>
    <row r="410" spans="1:8" s="2" customFormat="1" ht="12">
      <c r="A410" s="1"/>
      <c r="C410" s="62"/>
      <c r="D410" s="62"/>
      <c r="E410" s="62"/>
      <c r="F410" s="62"/>
      <c r="G410" s="41"/>
      <c r="H410" s="62"/>
    </row>
    <row r="411" spans="1:8" s="2" customFormat="1" ht="12">
      <c r="A411" s="1"/>
      <c r="C411" s="62"/>
      <c r="D411" s="62"/>
      <c r="E411" s="62"/>
      <c r="F411" s="62"/>
      <c r="G411" s="41"/>
      <c r="H411" s="62"/>
    </row>
    <row r="412" spans="1:8" s="2" customFormat="1" ht="12">
      <c r="A412" s="1"/>
      <c r="C412" s="62"/>
      <c r="D412" s="62"/>
      <c r="E412" s="62"/>
      <c r="F412" s="62"/>
      <c r="G412" s="41"/>
      <c r="H412" s="62"/>
    </row>
    <row r="413" spans="1:8" s="2" customFormat="1" ht="12">
      <c r="A413" s="1"/>
      <c r="C413" s="62"/>
      <c r="D413" s="62"/>
      <c r="E413" s="62"/>
      <c r="F413" s="62"/>
      <c r="G413" s="41"/>
      <c r="H413" s="62"/>
    </row>
    <row r="414" spans="1:8" s="2" customFormat="1" ht="12">
      <c r="A414" s="1"/>
      <c r="C414" s="62"/>
      <c r="D414" s="62"/>
      <c r="E414" s="62"/>
      <c r="F414" s="62"/>
      <c r="G414" s="41"/>
      <c r="H414" s="62"/>
    </row>
    <row r="415" spans="1:8" s="2" customFormat="1" ht="12">
      <c r="A415" s="1"/>
      <c r="C415" s="62"/>
      <c r="D415" s="62"/>
      <c r="E415" s="62"/>
      <c r="F415" s="62"/>
      <c r="G415" s="41"/>
      <c r="H415" s="62"/>
    </row>
    <row r="416" spans="1:8" s="2" customFormat="1" ht="12">
      <c r="A416" s="1"/>
      <c r="C416" s="62"/>
      <c r="D416" s="62"/>
      <c r="E416" s="62"/>
      <c r="F416" s="62"/>
      <c r="G416" s="41"/>
      <c r="H416" s="62"/>
    </row>
    <row r="417" spans="1:8" s="2" customFormat="1" ht="12">
      <c r="A417" s="1"/>
      <c r="C417" s="62"/>
      <c r="D417" s="62"/>
      <c r="E417" s="62"/>
      <c r="F417" s="62"/>
      <c r="G417" s="41"/>
      <c r="H417" s="62"/>
    </row>
    <row r="418" spans="1:8" s="2" customFormat="1" ht="12">
      <c r="A418" s="1"/>
      <c r="C418" s="62"/>
      <c r="D418" s="62"/>
      <c r="E418" s="62"/>
      <c r="F418" s="62"/>
      <c r="G418" s="41"/>
      <c r="H418" s="62"/>
    </row>
    <row r="419" spans="1:8" s="2" customFormat="1" ht="12">
      <c r="A419" s="1"/>
      <c r="C419" s="62"/>
      <c r="D419" s="62"/>
      <c r="E419" s="62"/>
      <c r="F419" s="62"/>
      <c r="G419" s="41"/>
      <c r="H419" s="62"/>
    </row>
  </sheetData>
  <sheetProtection/>
  <printOptions gridLines="1" horizontalCentered="1" verticalCentered="1"/>
  <pageMargins left="0.5511811023622047" right="0.1968503937007874" top="0.984251968503937" bottom="0.984251968503937" header="0.5118110236220472" footer="0.5118110236220472"/>
  <pageSetup horizontalDpi="600" verticalDpi="600" orientation="portrait" paperSize="9" scale="84" r:id="rId1"/>
  <headerFooter alignWithMargins="0">
    <oddHeader>&amp;R2.sz. melléklet
&amp;P.oldal</oddHeader>
  </headerFooter>
  <rowBreaks count="5" manualBreakCount="5">
    <brk id="74" max="5" man="1"/>
    <brk id="140" max="255" man="1"/>
    <brk id="178" max="5" man="1"/>
    <brk id="252" max="5" man="1"/>
    <brk id="3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6">
      <selection activeCell="U22" sqref="U22"/>
    </sheetView>
  </sheetViews>
  <sheetFormatPr defaultColWidth="9.140625" defaultRowHeight="12.75"/>
  <cols>
    <col min="7" max="7" width="0" style="0" hidden="1" customWidth="1"/>
    <col min="9" max="9" width="0" style="0" hidden="1" customWidth="1"/>
    <col min="17" max="17" width="0" style="0" hidden="1" customWidth="1"/>
    <col min="19" max="19" width="0" style="0" hidden="1" customWidth="1"/>
  </cols>
  <sheetData>
    <row r="1" spans="1:20" ht="12.75">
      <c r="A1" s="316"/>
      <c r="B1" s="95" t="s">
        <v>245</v>
      </c>
      <c r="C1" s="241"/>
      <c r="D1" s="241"/>
      <c r="E1" s="241"/>
      <c r="F1" s="95" t="s">
        <v>246</v>
      </c>
      <c r="G1" s="241"/>
      <c r="H1" s="241"/>
      <c r="I1" s="241"/>
      <c r="J1" s="241"/>
      <c r="K1" s="316"/>
      <c r="L1" s="241"/>
      <c r="M1" s="241"/>
      <c r="N1" s="241"/>
      <c r="O1" s="241"/>
      <c r="P1" s="241"/>
      <c r="Q1" s="598"/>
      <c r="R1" s="598" t="s">
        <v>247</v>
      </c>
      <c r="S1" s="241"/>
      <c r="T1" s="241"/>
    </row>
    <row r="2" spans="1:20" ht="12.75">
      <c r="A2" s="316"/>
      <c r="B2" s="95" t="s">
        <v>248</v>
      </c>
      <c r="C2" s="241"/>
      <c r="D2" s="241"/>
      <c r="E2" s="241"/>
      <c r="F2" s="95" t="s">
        <v>249</v>
      </c>
      <c r="G2" s="241"/>
      <c r="H2" s="241"/>
      <c r="I2" s="241"/>
      <c r="J2" s="241"/>
      <c r="K2" s="316"/>
      <c r="L2" s="241"/>
      <c r="M2" s="241"/>
      <c r="N2" s="241"/>
      <c r="O2" s="241"/>
      <c r="P2" s="241"/>
      <c r="Q2" s="241"/>
      <c r="R2" s="241"/>
      <c r="S2" s="241"/>
      <c r="T2" s="241"/>
    </row>
    <row r="3" spans="1:20" ht="15.75">
      <c r="A3" s="316"/>
      <c r="B3" s="95"/>
      <c r="C3" s="241"/>
      <c r="D3" s="95" t="s">
        <v>250</v>
      </c>
      <c r="E3" s="599"/>
      <c r="F3" s="599"/>
      <c r="G3" s="599"/>
      <c r="H3" s="599"/>
      <c r="I3" s="95"/>
      <c r="J3" s="95"/>
      <c r="K3" s="240"/>
      <c r="L3" s="599"/>
      <c r="M3" s="599"/>
      <c r="N3" s="599"/>
      <c r="O3" s="599"/>
      <c r="P3" s="95"/>
      <c r="Q3" s="95"/>
      <c r="R3" s="95"/>
      <c r="S3" s="95"/>
      <c r="T3" s="95"/>
    </row>
    <row r="4" spans="1:20" ht="15.75">
      <c r="A4" s="316"/>
      <c r="B4" s="241"/>
      <c r="C4" s="241"/>
      <c r="D4" s="241"/>
      <c r="E4" s="599"/>
      <c r="F4" s="599"/>
      <c r="G4" s="599" t="s">
        <v>251</v>
      </c>
      <c r="H4" s="599" t="s">
        <v>251</v>
      </c>
      <c r="I4" s="599"/>
      <c r="J4" s="599"/>
      <c r="K4" s="600"/>
      <c r="L4" s="599"/>
      <c r="M4" s="599"/>
      <c r="N4" s="599"/>
      <c r="O4" s="601"/>
      <c r="P4" s="241"/>
      <c r="Q4" s="598" t="s">
        <v>252</v>
      </c>
      <c r="R4" s="598" t="s">
        <v>252</v>
      </c>
      <c r="S4" s="241"/>
      <c r="T4" s="241"/>
    </row>
    <row r="5" spans="1:20" ht="16.5" thickBot="1">
      <c r="A5" s="316"/>
      <c r="B5" s="241"/>
      <c r="C5" s="241"/>
      <c r="D5" s="241"/>
      <c r="E5" s="599"/>
      <c r="F5" s="599"/>
      <c r="G5" s="599"/>
      <c r="H5" s="599"/>
      <c r="I5" s="599"/>
      <c r="J5" s="599"/>
      <c r="K5" s="600"/>
      <c r="L5" s="599"/>
      <c r="M5" s="599"/>
      <c r="N5" s="599"/>
      <c r="O5" s="601"/>
      <c r="P5" s="241"/>
      <c r="Q5" s="602"/>
      <c r="R5" s="602"/>
      <c r="S5" s="241"/>
      <c r="T5" s="241"/>
    </row>
    <row r="6" spans="1:20" ht="12.75">
      <c r="A6" s="603" t="s">
        <v>930</v>
      </c>
      <c r="B6" s="604" t="s">
        <v>848</v>
      </c>
      <c r="C6" s="605" t="s">
        <v>253</v>
      </c>
      <c r="D6" s="606"/>
      <c r="E6" s="606"/>
      <c r="F6" s="606"/>
      <c r="G6" s="606"/>
      <c r="H6" s="606"/>
      <c r="I6" s="607"/>
      <c r="J6" s="448"/>
      <c r="K6" s="608" t="s">
        <v>930</v>
      </c>
      <c r="L6" s="889" t="s">
        <v>254</v>
      </c>
      <c r="M6" s="890"/>
      <c r="N6" s="890"/>
      <c r="O6" s="890"/>
      <c r="P6" s="890"/>
      <c r="Q6" s="890"/>
      <c r="R6" s="890"/>
      <c r="S6" s="890"/>
      <c r="T6" s="891"/>
    </row>
    <row r="7" spans="1:20" ht="12.75">
      <c r="A7" s="609" t="s">
        <v>848</v>
      </c>
      <c r="B7" s="610"/>
      <c r="C7" s="611"/>
      <c r="D7" s="611"/>
      <c r="E7" s="611"/>
      <c r="F7" s="311" t="s">
        <v>1071</v>
      </c>
      <c r="G7" s="311" t="s">
        <v>1071</v>
      </c>
      <c r="H7" s="311" t="s">
        <v>1071</v>
      </c>
      <c r="I7" s="311" t="s">
        <v>255</v>
      </c>
      <c r="J7" s="892" t="s">
        <v>256</v>
      </c>
      <c r="K7" s="612" t="s">
        <v>848</v>
      </c>
      <c r="L7" s="610"/>
      <c r="M7" s="611"/>
      <c r="N7" s="611"/>
      <c r="O7" s="611"/>
      <c r="P7" s="311" t="s">
        <v>1071</v>
      </c>
      <c r="Q7" s="613" t="s">
        <v>1071</v>
      </c>
      <c r="R7" s="613" t="s">
        <v>1071</v>
      </c>
      <c r="S7" s="613" t="s">
        <v>255</v>
      </c>
      <c r="T7" s="894" t="s">
        <v>256</v>
      </c>
    </row>
    <row r="8" spans="1:20" ht="12.75">
      <c r="A8" s="614"/>
      <c r="B8" s="615" t="s">
        <v>257</v>
      </c>
      <c r="C8" s="616"/>
      <c r="D8" s="616"/>
      <c r="E8" s="617"/>
      <c r="F8" s="318" t="s">
        <v>258</v>
      </c>
      <c r="G8" s="318" t="s">
        <v>259</v>
      </c>
      <c r="H8" s="318" t="s">
        <v>1101</v>
      </c>
      <c r="I8" s="318" t="s">
        <v>260</v>
      </c>
      <c r="J8" s="893"/>
      <c r="K8" s="618"/>
      <c r="L8" s="619" t="s">
        <v>261</v>
      </c>
      <c r="M8" s="616"/>
      <c r="N8" s="617"/>
      <c r="O8" s="617"/>
      <c r="P8" s="318" t="s">
        <v>258</v>
      </c>
      <c r="Q8" s="620" t="s">
        <v>259</v>
      </c>
      <c r="R8" s="620" t="s">
        <v>1101</v>
      </c>
      <c r="S8" s="620" t="s">
        <v>260</v>
      </c>
      <c r="T8" s="895"/>
    </row>
    <row r="9" spans="1:20" ht="12.75">
      <c r="A9" s="379"/>
      <c r="B9" s="375"/>
      <c r="C9" s="285"/>
      <c r="D9" s="285"/>
      <c r="E9" s="285"/>
      <c r="F9" s="270"/>
      <c r="G9" s="270"/>
      <c r="H9" s="270"/>
      <c r="I9" s="257"/>
      <c r="J9" s="375"/>
      <c r="K9" s="621"/>
      <c r="L9" s="375"/>
      <c r="M9" s="285"/>
      <c r="N9" s="285"/>
      <c r="O9" s="285"/>
      <c r="P9" s="257"/>
      <c r="Q9" s="285"/>
      <c r="R9" s="285"/>
      <c r="S9" s="285"/>
      <c r="T9" s="276"/>
    </row>
    <row r="10" spans="1:20" ht="12.75">
      <c r="A10" s="379" t="s">
        <v>858</v>
      </c>
      <c r="B10" s="375" t="s">
        <v>262</v>
      </c>
      <c r="C10" s="285"/>
      <c r="D10" s="285"/>
      <c r="E10" s="285"/>
      <c r="F10" s="257">
        <v>0</v>
      </c>
      <c r="G10" s="257">
        <v>0</v>
      </c>
      <c r="H10" s="257">
        <v>0</v>
      </c>
      <c r="I10" s="257">
        <v>35</v>
      </c>
      <c r="J10" s="375">
        <v>0</v>
      </c>
      <c r="K10" s="621" t="s">
        <v>858</v>
      </c>
      <c r="L10" s="375" t="s">
        <v>1179</v>
      </c>
      <c r="M10" s="285"/>
      <c r="N10" s="285"/>
      <c r="O10" s="285"/>
      <c r="P10" s="257">
        <v>59607</v>
      </c>
      <c r="Q10" s="285" t="str">
        <f>'[8]Munka1'!$E11</f>
        <v>időben</v>
      </c>
      <c r="R10" s="285">
        <v>80559</v>
      </c>
      <c r="S10" s="285">
        <v>63000</v>
      </c>
      <c r="T10" s="276">
        <v>79366</v>
      </c>
    </row>
    <row r="11" spans="1:20" ht="12.75">
      <c r="A11" s="379" t="s">
        <v>860</v>
      </c>
      <c r="B11" s="375" t="s">
        <v>263</v>
      </c>
      <c r="C11" s="285"/>
      <c r="D11" s="285"/>
      <c r="E11" s="285"/>
      <c r="F11" s="257">
        <v>200</v>
      </c>
      <c r="G11" s="257">
        <v>36</v>
      </c>
      <c r="H11" s="257">
        <v>291</v>
      </c>
      <c r="I11" s="257" t="s">
        <v>848</v>
      </c>
      <c r="J11" s="375">
        <v>331</v>
      </c>
      <c r="K11" s="621" t="s">
        <v>860</v>
      </c>
      <c r="L11" s="375" t="s">
        <v>264</v>
      </c>
      <c r="M11" s="285"/>
      <c r="N11" s="285"/>
      <c r="O11" s="285"/>
      <c r="P11" s="257">
        <v>16571</v>
      </c>
      <c r="Q11" s="285" t="str">
        <f>'[8]Munka1'!$E12</f>
        <v>fogl. (fő)</v>
      </c>
      <c r="R11" s="285">
        <v>20893</v>
      </c>
      <c r="S11" s="285">
        <v>19000</v>
      </c>
      <c r="T11" s="276">
        <v>21267</v>
      </c>
    </row>
    <row r="12" spans="1:20" ht="12.75">
      <c r="A12" s="379" t="s">
        <v>862</v>
      </c>
      <c r="B12" s="375" t="s">
        <v>863</v>
      </c>
      <c r="C12" s="285"/>
      <c r="D12" s="285"/>
      <c r="E12" s="285"/>
      <c r="F12" s="257">
        <v>9344</v>
      </c>
      <c r="G12" s="257">
        <v>9344</v>
      </c>
      <c r="H12" s="257">
        <v>9791</v>
      </c>
      <c r="I12" s="257">
        <v>4500</v>
      </c>
      <c r="J12" s="375">
        <v>9086</v>
      </c>
      <c r="K12" s="621" t="s">
        <v>862</v>
      </c>
      <c r="L12" s="375" t="s">
        <v>265</v>
      </c>
      <c r="M12" s="285"/>
      <c r="N12" s="285"/>
      <c r="O12" s="285"/>
      <c r="P12" s="257">
        <v>57242</v>
      </c>
      <c r="Q12" s="285" t="str">
        <f>'[8]Munka1'!$E13</f>
        <v>             2004. évi</v>
      </c>
      <c r="R12" s="285">
        <v>71548</v>
      </c>
      <c r="S12" s="285">
        <v>59000</v>
      </c>
      <c r="T12" s="276">
        <v>67549</v>
      </c>
    </row>
    <row r="13" spans="1:20" ht="12.75">
      <c r="A13" s="379" t="s">
        <v>864</v>
      </c>
      <c r="B13" s="375" t="s">
        <v>944</v>
      </c>
      <c r="C13" s="285"/>
      <c r="D13" s="285"/>
      <c r="E13" s="285"/>
      <c r="F13" s="257">
        <v>300</v>
      </c>
      <c r="G13" s="257">
        <v>46</v>
      </c>
      <c r="H13" s="257">
        <v>5527</v>
      </c>
      <c r="I13" s="257">
        <v>300</v>
      </c>
      <c r="J13" s="375">
        <v>5527</v>
      </c>
      <c r="K13" s="621" t="s">
        <v>864</v>
      </c>
      <c r="L13" s="375" t="s">
        <v>1183</v>
      </c>
      <c r="M13" s="622"/>
      <c r="N13" s="622"/>
      <c r="O13" s="285"/>
      <c r="P13" s="257">
        <f>'[9]összesített'!$D$15</f>
        <v>800</v>
      </c>
      <c r="Q13" s="285">
        <v>1006</v>
      </c>
      <c r="R13" s="285">
        <v>1444</v>
      </c>
      <c r="S13" s="285">
        <v>950</v>
      </c>
      <c r="T13" s="276">
        <v>1419</v>
      </c>
    </row>
    <row r="14" spans="1:20" ht="12.75">
      <c r="A14" s="379" t="s">
        <v>866</v>
      </c>
      <c r="B14" s="375" t="s">
        <v>266</v>
      </c>
      <c r="C14" s="285"/>
      <c r="D14" s="285"/>
      <c r="E14" s="285"/>
      <c r="F14" s="257">
        <v>7392</v>
      </c>
      <c r="G14" s="257">
        <v>7333</v>
      </c>
      <c r="H14" s="257">
        <v>10399</v>
      </c>
      <c r="I14" s="257">
        <v>6600</v>
      </c>
      <c r="J14" s="375">
        <v>9043</v>
      </c>
      <c r="K14" s="621" t="s">
        <v>866</v>
      </c>
      <c r="L14" s="375" t="s">
        <v>267</v>
      </c>
      <c r="M14" s="285"/>
      <c r="N14" s="285"/>
      <c r="O14" s="285"/>
      <c r="P14" s="257">
        <v>1650</v>
      </c>
      <c r="Q14" s="285">
        <v>1650</v>
      </c>
      <c r="R14" s="285">
        <v>6620</v>
      </c>
      <c r="S14" s="285">
        <v>2250</v>
      </c>
      <c r="T14" s="276">
        <v>6502</v>
      </c>
    </row>
    <row r="15" spans="1:20" ht="12.75">
      <c r="A15" s="379"/>
      <c r="B15" s="375" t="s">
        <v>848</v>
      </c>
      <c r="C15" s="285"/>
      <c r="D15" s="285"/>
      <c r="E15" s="285"/>
      <c r="F15" s="257" t="s">
        <v>848</v>
      </c>
      <c r="G15" s="257" t="s">
        <v>848</v>
      </c>
      <c r="H15" s="257" t="s">
        <v>848</v>
      </c>
      <c r="I15" s="257" t="s">
        <v>848</v>
      </c>
      <c r="J15" s="375"/>
      <c r="K15" s="621" t="s">
        <v>868</v>
      </c>
      <c r="L15" s="375" t="s">
        <v>268</v>
      </c>
      <c r="M15" s="285"/>
      <c r="N15" s="285"/>
      <c r="O15" s="285"/>
      <c r="P15" s="257">
        <v>3450</v>
      </c>
      <c r="Q15" s="285">
        <v>3218</v>
      </c>
      <c r="R15" s="285">
        <v>6305</v>
      </c>
      <c r="S15" s="285">
        <v>4000</v>
      </c>
      <c r="T15" s="276">
        <v>6249</v>
      </c>
    </row>
    <row r="16" spans="1:20" ht="12.75">
      <c r="A16" s="379" t="s">
        <v>868</v>
      </c>
      <c r="B16" s="375" t="s">
        <v>869</v>
      </c>
      <c r="C16" s="285"/>
      <c r="D16" s="285"/>
      <c r="E16" s="285"/>
      <c r="F16" s="257">
        <v>280</v>
      </c>
      <c r="G16" s="257">
        <v>280</v>
      </c>
      <c r="H16" s="257">
        <v>280</v>
      </c>
      <c r="I16" s="257">
        <v>400</v>
      </c>
      <c r="J16" s="375">
        <v>267</v>
      </c>
      <c r="K16" s="621" t="s">
        <v>871</v>
      </c>
      <c r="L16" s="375" t="s">
        <v>269</v>
      </c>
      <c r="M16" s="285"/>
      <c r="N16" s="285"/>
      <c r="O16" s="285"/>
      <c r="P16" s="257"/>
      <c r="Q16" s="285"/>
      <c r="R16" s="285"/>
      <c r="S16" s="285"/>
      <c r="T16" s="276"/>
    </row>
    <row r="17" spans="1:20" ht="12.75">
      <c r="A17" s="379" t="s">
        <v>871</v>
      </c>
      <c r="B17" s="375" t="s">
        <v>872</v>
      </c>
      <c r="C17" s="285"/>
      <c r="D17" s="285"/>
      <c r="E17" s="285"/>
      <c r="F17" s="257">
        <v>27974</v>
      </c>
      <c r="G17" s="257">
        <v>27974</v>
      </c>
      <c r="H17" s="257">
        <v>35971</v>
      </c>
      <c r="I17" s="257">
        <v>23000</v>
      </c>
      <c r="J17" s="375">
        <v>34227</v>
      </c>
      <c r="K17" s="621"/>
      <c r="L17" s="375" t="s">
        <v>848</v>
      </c>
      <c r="M17" s="285"/>
      <c r="N17" s="285"/>
      <c r="O17" s="285"/>
      <c r="P17" s="257" t="s">
        <v>848</v>
      </c>
      <c r="Q17" s="285" t="s">
        <v>848</v>
      </c>
      <c r="R17" s="285" t="s">
        <v>848</v>
      </c>
      <c r="S17" s="285" t="s">
        <v>848</v>
      </c>
      <c r="T17" s="276"/>
    </row>
    <row r="18" spans="1:20" ht="12.75">
      <c r="A18" s="379" t="s">
        <v>873</v>
      </c>
      <c r="B18" s="375" t="s">
        <v>874</v>
      </c>
      <c r="C18" s="285"/>
      <c r="D18" s="285"/>
      <c r="E18" s="285"/>
      <c r="F18" s="257">
        <v>5650</v>
      </c>
      <c r="G18" s="257">
        <v>5650</v>
      </c>
      <c r="H18" s="257">
        <v>6794</v>
      </c>
      <c r="I18" s="257">
        <v>6500</v>
      </c>
      <c r="J18" s="375">
        <v>6898</v>
      </c>
      <c r="K18" s="621"/>
      <c r="L18" s="375" t="s">
        <v>848</v>
      </c>
      <c r="M18" s="285"/>
      <c r="N18" s="285"/>
      <c r="O18" s="285"/>
      <c r="P18" s="257" t="s">
        <v>848</v>
      </c>
      <c r="Q18" s="285" t="s">
        <v>848</v>
      </c>
      <c r="R18" s="285" t="s">
        <v>848</v>
      </c>
      <c r="S18" s="285" t="s">
        <v>848</v>
      </c>
      <c r="T18" s="276"/>
    </row>
    <row r="19" spans="1:20" ht="12.75">
      <c r="A19" s="379"/>
      <c r="B19" s="375" t="s">
        <v>270</v>
      </c>
      <c r="C19" s="285"/>
      <c r="D19" s="285"/>
      <c r="E19" s="285"/>
      <c r="F19" s="257">
        <v>5600</v>
      </c>
      <c r="G19" s="257"/>
      <c r="H19" s="257">
        <v>6744</v>
      </c>
      <c r="I19" s="257"/>
      <c r="J19" s="375">
        <v>6843</v>
      </c>
      <c r="K19" s="621"/>
      <c r="L19" s="375" t="s">
        <v>848</v>
      </c>
      <c r="M19" s="285"/>
      <c r="N19" s="285"/>
      <c r="O19" s="285"/>
      <c r="P19" s="257" t="s">
        <v>848</v>
      </c>
      <c r="Q19" s="285" t="s">
        <v>848</v>
      </c>
      <c r="R19" s="285" t="s">
        <v>848</v>
      </c>
      <c r="S19" s="285" t="s">
        <v>848</v>
      </c>
      <c r="T19" s="276"/>
    </row>
    <row r="20" spans="1:20" ht="12.75">
      <c r="A20" s="379"/>
      <c r="B20" s="375" t="s">
        <v>848</v>
      </c>
      <c r="C20" s="285"/>
      <c r="D20" s="285"/>
      <c r="E20" s="285"/>
      <c r="F20" s="257" t="s">
        <v>848</v>
      </c>
      <c r="G20" s="257" t="s">
        <v>848</v>
      </c>
      <c r="H20" s="257" t="s">
        <v>848</v>
      </c>
      <c r="I20" s="257" t="s">
        <v>848</v>
      </c>
      <c r="J20" s="375"/>
      <c r="K20" s="621"/>
      <c r="L20" s="375" t="s">
        <v>848</v>
      </c>
      <c r="M20" s="285"/>
      <c r="N20" s="285"/>
      <c r="O20" s="285"/>
      <c r="P20" s="257" t="s">
        <v>848</v>
      </c>
      <c r="Q20" s="285" t="s">
        <v>848</v>
      </c>
      <c r="R20" s="285" t="s">
        <v>848</v>
      </c>
      <c r="S20" s="285" t="s">
        <v>848</v>
      </c>
      <c r="T20" s="276"/>
    </row>
    <row r="21" spans="1:20" ht="12.75">
      <c r="A21" s="379" t="s">
        <v>877</v>
      </c>
      <c r="B21" s="375" t="s">
        <v>271</v>
      </c>
      <c r="C21" s="285"/>
      <c r="D21" s="285"/>
      <c r="E21" s="285"/>
      <c r="F21" s="257">
        <v>200</v>
      </c>
      <c r="G21" s="257">
        <v>200</v>
      </c>
      <c r="H21" s="257">
        <v>989</v>
      </c>
      <c r="I21" s="257">
        <v>400</v>
      </c>
      <c r="J21" s="285">
        <v>959</v>
      </c>
      <c r="K21" s="623"/>
      <c r="L21" s="375" t="s">
        <v>848</v>
      </c>
      <c r="M21" s="622"/>
      <c r="N21" s="622"/>
      <c r="O21" s="622"/>
      <c r="P21" s="257" t="s">
        <v>848</v>
      </c>
      <c r="Q21" s="285" t="s">
        <v>848</v>
      </c>
      <c r="R21" s="285" t="s">
        <v>848</v>
      </c>
      <c r="S21" s="285" t="s">
        <v>848</v>
      </c>
      <c r="T21" s="276"/>
    </row>
    <row r="22" spans="1:20" ht="12.75">
      <c r="A22" s="379" t="s">
        <v>880</v>
      </c>
      <c r="B22" s="375" t="s">
        <v>272</v>
      </c>
      <c r="C22" s="285"/>
      <c r="D22" s="285"/>
      <c r="E22" s="285"/>
      <c r="F22" s="257">
        <v>76450</v>
      </c>
      <c r="G22" s="257">
        <v>74640</v>
      </c>
      <c r="H22" s="257">
        <v>76745</v>
      </c>
      <c r="I22" s="257">
        <v>80000</v>
      </c>
      <c r="J22" s="375">
        <v>76745</v>
      </c>
      <c r="K22" s="621"/>
      <c r="L22" s="375" t="s">
        <v>848</v>
      </c>
      <c r="M22" s="622"/>
      <c r="N22" s="622"/>
      <c r="O22" s="285"/>
      <c r="P22" s="257" t="s">
        <v>848</v>
      </c>
      <c r="Q22" s="285"/>
      <c r="R22" s="285"/>
      <c r="S22" s="285"/>
      <c r="T22" s="276"/>
    </row>
    <row r="23" spans="1:20" ht="12.75">
      <c r="A23" s="379" t="s">
        <v>883</v>
      </c>
      <c r="B23" s="375" t="s">
        <v>884</v>
      </c>
      <c r="C23" s="285"/>
      <c r="D23" s="285"/>
      <c r="E23" s="285"/>
      <c r="F23" s="257">
        <v>326</v>
      </c>
      <c r="G23" s="257">
        <v>326</v>
      </c>
      <c r="H23" s="257">
        <v>518</v>
      </c>
      <c r="I23" s="257">
        <v>0</v>
      </c>
      <c r="J23" s="375">
        <v>518</v>
      </c>
      <c r="K23" s="621"/>
      <c r="L23" s="375" t="s">
        <v>848</v>
      </c>
      <c r="M23" s="622"/>
      <c r="N23" s="622"/>
      <c r="O23" s="285" t="s">
        <v>848</v>
      </c>
      <c r="P23" s="257" t="s">
        <v>848</v>
      </c>
      <c r="Q23" s="285"/>
      <c r="R23" s="285"/>
      <c r="S23" s="285"/>
      <c r="T23" s="276"/>
    </row>
    <row r="24" spans="1:20" ht="12.75">
      <c r="A24" s="379" t="s">
        <v>885</v>
      </c>
      <c r="B24" s="375" t="s">
        <v>273</v>
      </c>
      <c r="C24" s="285"/>
      <c r="D24" s="285"/>
      <c r="E24" s="285"/>
      <c r="F24" s="257">
        <v>600</v>
      </c>
      <c r="G24" s="257">
        <v>600</v>
      </c>
      <c r="H24" s="257">
        <v>936</v>
      </c>
      <c r="I24" s="257">
        <v>2500</v>
      </c>
      <c r="J24" s="375">
        <v>936</v>
      </c>
      <c r="K24" s="621"/>
      <c r="L24" s="375" t="s">
        <v>848</v>
      </c>
      <c r="M24" s="285"/>
      <c r="N24" s="285"/>
      <c r="O24" s="285"/>
      <c r="P24" s="257" t="s">
        <v>848</v>
      </c>
      <c r="Q24" s="285" t="s">
        <v>848</v>
      </c>
      <c r="R24" s="285" t="s">
        <v>848</v>
      </c>
      <c r="S24" s="285" t="s">
        <v>848</v>
      </c>
      <c r="T24" s="276"/>
    </row>
    <row r="25" spans="1:20" ht="12.75">
      <c r="A25" s="379" t="s">
        <v>889</v>
      </c>
      <c r="B25" s="375" t="s">
        <v>1085</v>
      </c>
      <c r="C25" s="285"/>
      <c r="D25" s="285"/>
      <c r="E25" s="285"/>
      <c r="F25" s="257">
        <f>'[10]Munka1'!$D$33</f>
        <v>0</v>
      </c>
      <c r="G25" s="257">
        <v>2088</v>
      </c>
      <c r="H25" s="257">
        <v>4921</v>
      </c>
      <c r="I25" s="257"/>
      <c r="J25" s="375">
        <v>4921</v>
      </c>
      <c r="K25" s="621"/>
      <c r="L25" s="375"/>
      <c r="M25" s="285"/>
      <c r="N25" s="285"/>
      <c r="O25" s="285"/>
      <c r="P25" s="257"/>
      <c r="Q25" s="285"/>
      <c r="R25" s="285"/>
      <c r="S25" s="285"/>
      <c r="T25" s="276"/>
    </row>
    <row r="26" spans="1:20" ht="12.75">
      <c r="A26" s="379" t="s">
        <v>891</v>
      </c>
      <c r="B26" s="375" t="s">
        <v>890</v>
      </c>
      <c r="C26" s="285"/>
      <c r="D26" s="285"/>
      <c r="E26" s="285"/>
      <c r="F26" s="257">
        <v>0</v>
      </c>
      <c r="G26" s="257">
        <v>1077</v>
      </c>
      <c r="H26" s="257">
        <v>2482</v>
      </c>
      <c r="I26" s="257">
        <v>3000</v>
      </c>
      <c r="J26" s="375">
        <v>2482</v>
      </c>
      <c r="K26" s="621"/>
      <c r="L26" s="375"/>
      <c r="M26" s="285"/>
      <c r="N26" s="285"/>
      <c r="O26" s="285"/>
      <c r="P26" s="257"/>
      <c r="Q26" s="285"/>
      <c r="R26" s="285"/>
      <c r="S26" s="285"/>
      <c r="T26" s="276"/>
    </row>
    <row r="27" spans="1:20" ht="12.75">
      <c r="A27" s="379" t="s">
        <v>905</v>
      </c>
      <c r="B27" s="375" t="s">
        <v>274</v>
      </c>
      <c r="C27" s="285"/>
      <c r="D27" s="285"/>
      <c r="E27" s="285"/>
      <c r="F27" s="257">
        <v>4209</v>
      </c>
      <c r="G27" s="257">
        <v>22526</v>
      </c>
      <c r="H27" s="257">
        <v>30329</v>
      </c>
      <c r="I27" s="257" t="s">
        <v>848</v>
      </c>
      <c r="J27" s="375">
        <v>30816</v>
      </c>
      <c r="K27" s="621"/>
      <c r="L27" s="375"/>
      <c r="M27" s="285"/>
      <c r="N27" s="285"/>
      <c r="O27" s="285"/>
      <c r="P27" s="257"/>
      <c r="Q27" s="285"/>
      <c r="R27" s="285"/>
      <c r="S27" s="285"/>
      <c r="T27" s="276"/>
    </row>
    <row r="28" spans="1:20" ht="12.75">
      <c r="A28" s="379" t="s">
        <v>909</v>
      </c>
      <c r="B28" s="375" t="s">
        <v>275</v>
      </c>
      <c r="C28" s="285"/>
      <c r="D28" s="285"/>
      <c r="E28" s="285"/>
      <c r="F28" s="257">
        <f>'[10]Munka1'!$D$50</f>
        <v>500</v>
      </c>
      <c r="G28" s="257">
        <f>'[10]Munka1'!$D$50</f>
        <v>500</v>
      </c>
      <c r="H28" s="257">
        <v>1677</v>
      </c>
      <c r="I28" s="257">
        <v>500</v>
      </c>
      <c r="J28" s="375">
        <v>2067</v>
      </c>
      <c r="K28" s="621"/>
      <c r="L28" s="375"/>
      <c r="M28" s="285"/>
      <c r="N28" s="285"/>
      <c r="O28" s="285"/>
      <c r="P28" s="257"/>
      <c r="Q28" s="285"/>
      <c r="R28" s="285"/>
      <c r="S28" s="285"/>
      <c r="T28" s="276"/>
    </row>
    <row r="29" spans="1:20" ht="12.75">
      <c r="A29" s="379" t="s">
        <v>1084</v>
      </c>
      <c r="B29" s="375" t="s">
        <v>276</v>
      </c>
      <c r="C29" s="285"/>
      <c r="D29" s="285"/>
      <c r="E29" s="285"/>
      <c r="F29" s="257">
        <v>10532</v>
      </c>
      <c r="G29" s="257">
        <v>8944</v>
      </c>
      <c r="H29" s="257">
        <v>7896</v>
      </c>
      <c r="I29" s="257">
        <v>13000</v>
      </c>
      <c r="J29" s="375">
        <v>8251</v>
      </c>
      <c r="K29" s="621"/>
      <c r="L29" s="375" t="s">
        <v>848</v>
      </c>
      <c r="M29" s="285"/>
      <c r="N29" s="285"/>
      <c r="O29" s="285"/>
      <c r="P29" s="257" t="s">
        <v>848</v>
      </c>
      <c r="Q29" s="285" t="s">
        <v>848</v>
      </c>
      <c r="R29" s="285" t="s">
        <v>848</v>
      </c>
      <c r="S29" s="285" t="s">
        <v>848</v>
      </c>
      <c r="T29" s="276"/>
    </row>
    <row r="30" spans="1:20" ht="12.75">
      <c r="A30" s="379"/>
      <c r="B30" s="375" t="s">
        <v>848</v>
      </c>
      <c r="C30" s="285"/>
      <c r="D30" s="285"/>
      <c r="E30" s="285"/>
      <c r="F30" s="257" t="s">
        <v>848</v>
      </c>
      <c r="G30" s="257" t="s">
        <v>848</v>
      </c>
      <c r="H30" s="257" t="s">
        <v>848</v>
      </c>
      <c r="I30" s="257" t="s">
        <v>848</v>
      </c>
      <c r="J30" s="285"/>
      <c r="K30" s="623"/>
      <c r="L30" s="375"/>
      <c r="M30" s="285"/>
      <c r="N30" s="285"/>
      <c r="O30" s="285"/>
      <c r="P30" s="257" t="s">
        <v>848</v>
      </c>
      <c r="Q30" s="285" t="s">
        <v>848</v>
      </c>
      <c r="R30" s="285" t="s">
        <v>848</v>
      </c>
      <c r="S30" s="285" t="s">
        <v>848</v>
      </c>
      <c r="T30" s="276"/>
    </row>
    <row r="31" spans="1:20" ht="12.75">
      <c r="A31" s="379"/>
      <c r="B31" s="375" t="s">
        <v>848</v>
      </c>
      <c r="C31" s="285"/>
      <c r="D31" s="285"/>
      <c r="E31" s="285"/>
      <c r="F31" s="257" t="s">
        <v>848</v>
      </c>
      <c r="G31" s="257" t="s">
        <v>848</v>
      </c>
      <c r="H31" s="257" t="s">
        <v>848</v>
      </c>
      <c r="I31" s="344" t="s">
        <v>848</v>
      </c>
      <c r="J31" s="285"/>
      <c r="K31" s="623"/>
      <c r="L31" s="375" t="s">
        <v>848</v>
      </c>
      <c r="M31" s="285"/>
      <c r="N31" s="285"/>
      <c r="O31" s="285"/>
      <c r="P31" s="257" t="s">
        <v>848</v>
      </c>
      <c r="Q31" s="285" t="s">
        <v>848</v>
      </c>
      <c r="R31" s="285" t="s">
        <v>848</v>
      </c>
      <c r="S31" s="285" t="s">
        <v>848</v>
      </c>
      <c r="T31" s="276"/>
    </row>
    <row r="32" spans="1:20" ht="12.75">
      <c r="A32" s="379"/>
      <c r="B32" s="375"/>
      <c r="C32" s="285"/>
      <c r="D32" s="285"/>
      <c r="E32" s="285"/>
      <c r="F32" s="257"/>
      <c r="G32" s="257"/>
      <c r="H32" s="257"/>
      <c r="I32" s="344"/>
      <c r="J32" s="285"/>
      <c r="K32" s="623"/>
      <c r="L32" s="375"/>
      <c r="M32" s="285"/>
      <c r="N32" s="285"/>
      <c r="O32" s="285"/>
      <c r="P32" s="257" t="s">
        <v>848</v>
      </c>
      <c r="Q32" s="285" t="s">
        <v>848</v>
      </c>
      <c r="R32" s="285" t="s">
        <v>848</v>
      </c>
      <c r="S32" s="285" t="s">
        <v>848</v>
      </c>
      <c r="T32" s="276"/>
    </row>
    <row r="33" spans="1:20" ht="12.75">
      <c r="A33" s="379"/>
      <c r="B33" s="375"/>
      <c r="C33" s="285"/>
      <c r="D33" s="285"/>
      <c r="E33" s="285"/>
      <c r="F33" s="257"/>
      <c r="G33" s="257"/>
      <c r="H33" s="257"/>
      <c r="I33" s="344"/>
      <c r="J33" s="285"/>
      <c r="K33" s="623"/>
      <c r="L33" s="375"/>
      <c r="M33" s="285"/>
      <c r="N33" s="285"/>
      <c r="O33" s="285"/>
      <c r="P33" s="257"/>
      <c r="Q33" s="285"/>
      <c r="R33" s="285"/>
      <c r="S33" s="285"/>
      <c r="T33" s="276"/>
    </row>
    <row r="34" spans="1:20" ht="12.75">
      <c r="A34" s="379" t="s">
        <v>915</v>
      </c>
      <c r="B34" s="375" t="s">
        <v>277</v>
      </c>
      <c r="C34" s="285"/>
      <c r="D34" s="285"/>
      <c r="E34" s="285"/>
      <c r="F34" s="265">
        <v>0</v>
      </c>
      <c r="G34" s="265">
        <v>0</v>
      </c>
      <c r="H34" s="265">
        <v>0</v>
      </c>
      <c r="I34" s="344"/>
      <c r="J34" s="285">
        <v>0</v>
      </c>
      <c r="K34" s="623"/>
      <c r="L34" s="375"/>
      <c r="M34" s="285"/>
      <c r="N34" s="285"/>
      <c r="O34" s="285"/>
      <c r="P34" s="257"/>
      <c r="Q34" s="285"/>
      <c r="R34" s="285"/>
      <c r="S34" s="285"/>
      <c r="T34" s="276"/>
    </row>
    <row r="35" spans="1:20" ht="15">
      <c r="A35" s="624"/>
      <c r="B35" s="625" t="s">
        <v>278</v>
      </c>
      <c r="C35" s="299"/>
      <c r="D35" s="299"/>
      <c r="E35" s="626"/>
      <c r="F35" s="268">
        <f>SUM(F10:F34)-F19</f>
        <v>143957</v>
      </c>
      <c r="G35" s="268">
        <f>SUM(G10:G34)</f>
        <v>161564</v>
      </c>
      <c r="H35" s="268">
        <f>SUM(H10:H34)-H19</f>
        <v>195546</v>
      </c>
      <c r="I35" s="268">
        <f>SUM(I10:I34)-I19</f>
        <v>140735</v>
      </c>
      <c r="J35" s="268">
        <f>SUM(J10:J34)-J19</f>
        <v>193074</v>
      </c>
      <c r="K35" s="297"/>
      <c r="L35" s="625" t="s">
        <v>279</v>
      </c>
      <c r="M35" s="299"/>
      <c r="N35" s="299"/>
      <c r="O35" s="479"/>
      <c r="P35" s="268">
        <f>SUM(P9:P34)</f>
        <v>139320</v>
      </c>
      <c r="Q35" s="299">
        <f>SUM(Q9:Q34)</f>
        <v>5874</v>
      </c>
      <c r="R35" s="299">
        <f>SUM(R9:R34)</f>
        <v>187369</v>
      </c>
      <c r="S35" s="299">
        <f>SUM(S9:S34)</f>
        <v>148200</v>
      </c>
      <c r="T35" s="627">
        <f>SUM(T9:T34)</f>
        <v>182352</v>
      </c>
    </row>
    <row r="36" spans="1:20" ht="12.75">
      <c r="A36" s="628"/>
      <c r="B36" s="610"/>
      <c r="C36" s="611"/>
      <c r="D36" s="611"/>
      <c r="E36" s="629"/>
      <c r="F36" s="311" t="s">
        <v>1071</v>
      </c>
      <c r="G36" s="311" t="s">
        <v>1071</v>
      </c>
      <c r="H36" s="311" t="s">
        <v>1071</v>
      </c>
      <c r="I36" s="311" t="s">
        <v>255</v>
      </c>
      <c r="J36" s="892" t="s">
        <v>256</v>
      </c>
      <c r="K36" s="308"/>
      <c r="L36" s="610"/>
      <c r="M36" s="611"/>
      <c r="N36" s="611"/>
      <c r="O36" s="611" t="s">
        <v>848</v>
      </c>
      <c r="P36" s="311" t="s">
        <v>1071</v>
      </c>
      <c r="Q36" s="613" t="s">
        <v>1071</v>
      </c>
      <c r="R36" s="613" t="s">
        <v>1071</v>
      </c>
      <c r="S36" s="613" t="s">
        <v>255</v>
      </c>
      <c r="T36" s="894" t="s">
        <v>256</v>
      </c>
    </row>
    <row r="37" spans="1:20" ht="12.75">
      <c r="A37" s="630"/>
      <c r="B37" s="615" t="s">
        <v>280</v>
      </c>
      <c r="C37" s="616"/>
      <c r="D37" s="616"/>
      <c r="E37" s="631"/>
      <c r="F37" s="318" t="s">
        <v>258</v>
      </c>
      <c r="G37" s="318" t="s">
        <v>259</v>
      </c>
      <c r="H37" s="318" t="s">
        <v>259</v>
      </c>
      <c r="I37" s="318" t="s">
        <v>260</v>
      </c>
      <c r="J37" s="893"/>
      <c r="K37" s="632"/>
      <c r="L37" s="615" t="s">
        <v>281</v>
      </c>
      <c r="M37" s="616"/>
      <c r="N37" s="616"/>
      <c r="O37" s="617"/>
      <c r="P37" s="318" t="s">
        <v>258</v>
      </c>
      <c r="Q37" s="620" t="s">
        <v>259</v>
      </c>
      <c r="R37" s="620" t="s">
        <v>259</v>
      </c>
      <c r="S37" s="620" t="s">
        <v>260</v>
      </c>
      <c r="T37" s="895"/>
    </row>
    <row r="38" spans="1:20" ht="12.75">
      <c r="A38" s="379" t="s">
        <v>848</v>
      </c>
      <c r="B38" s="610" t="s">
        <v>848</v>
      </c>
      <c r="C38" s="611"/>
      <c r="D38" s="611"/>
      <c r="E38" s="629"/>
      <c r="F38" s="270"/>
      <c r="G38" s="270"/>
      <c r="H38" s="270"/>
      <c r="I38" s="270"/>
      <c r="J38" s="610"/>
      <c r="K38" s="633" t="s">
        <v>873</v>
      </c>
      <c r="L38" s="375" t="s">
        <v>112</v>
      </c>
      <c r="M38" s="285"/>
      <c r="N38" s="285"/>
      <c r="O38" s="285"/>
      <c r="P38" s="257">
        <v>39580</v>
      </c>
      <c r="Q38" s="285">
        <v>39580</v>
      </c>
      <c r="R38" s="285">
        <v>19114</v>
      </c>
      <c r="S38" s="285">
        <v>41000</v>
      </c>
      <c r="T38" s="276">
        <v>6660</v>
      </c>
    </row>
    <row r="39" spans="1:20" ht="12.75">
      <c r="A39" s="379"/>
      <c r="B39" s="375" t="s">
        <v>848</v>
      </c>
      <c r="C39" s="285"/>
      <c r="D39" s="285"/>
      <c r="E39" s="344"/>
      <c r="F39" s="257"/>
      <c r="G39" s="257"/>
      <c r="H39" s="257"/>
      <c r="I39" s="257"/>
      <c r="J39" s="375"/>
      <c r="K39" s="621"/>
      <c r="L39" s="375" t="s">
        <v>282</v>
      </c>
      <c r="M39" s="285"/>
      <c r="N39" s="285"/>
      <c r="O39" s="285"/>
      <c r="P39" s="257" t="s">
        <v>848</v>
      </c>
      <c r="Q39" s="285" t="s">
        <v>848</v>
      </c>
      <c r="R39" s="285" t="s">
        <v>848</v>
      </c>
      <c r="S39" s="285" t="s">
        <v>848</v>
      </c>
      <c r="T39" s="276"/>
    </row>
    <row r="40" spans="1:20" ht="12.75">
      <c r="A40" s="379" t="s">
        <v>893</v>
      </c>
      <c r="B40" s="375" t="s">
        <v>283</v>
      </c>
      <c r="C40" s="285"/>
      <c r="D40" s="285"/>
      <c r="E40" s="344"/>
      <c r="F40" s="257">
        <v>0</v>
      </c>
      <c r="G40" s="257" t="s">
        <v>848</v>
      </c>
      <c r="H40" s="257">
        <v>176</v>
      </c>
      <c r="I40" s="257" t="s">
        <v>848</v>
      </c>
      <c r="J40" s="375">
        <v>176</v>
      </c>
      <c r="K40" s="621"/>
      <c r="L40" s="375" t="s">
        <v>284</v>
      </c>
      <c r="M40" s="285"/>
      <c r="N40" s="285"/>
      <c r="O40" s="285"/>
      <c r="P40" s="257">
        <v>10662</v>
      </c>
      <c r="Q40" s="285">
        <v>10662</v>
      </c>
      <c r="R40" s="285">
        <v>5211</v>
      </c>
      <c r="S40" s="285">
        <v>9773</v>
      </c>
      <c r="T40" s="276">
        <v>1558</v>
      </c>
    </row>
    <row r="41" spans="1:20" ht="12.75">
      <c r="A41" s="379" t="s">
        <v>896</v>
      </c>
      <c r="B41" s="375" t="s">
        <v>285</v>
      </c>
      <c r="C41" s="285"/>
      <c r="D41" s="285"/>
      <c r="E41" s="344"/>
      <c r="F41" s="257">
        <f>'[10]Munka1'!$D$37</f>
        <v>0</v>
      </c>
      <c r="G41" s="257" t="s">
        <v>848</v>
      </c>
      <c r="H41" s="257" t="s">
        <v>848</v>
      </c>
      <c r="I41" s="257" t="s">
        <v>848</v>
      </c>
      <c r="J41" s="375"/>
      <c r="K41" s="621" t="s">
        <v>877</v>
      </c>
      <c r="L41" s="375" t="s">
        <v>286</v>
      </c>
      <c r="M41" s="285"/>
      <c r="N41" s="285"/>
      <c r="O41" s="285"/>
      <c r="P41" s="257">
        <v>300</v>
      </c>
      <c r="Q41" s="285">
        <v>300</v>
      </c>
      <c r="R41" s="285">
        <v>2157</v>
      </c>
      <c r="S41" s="285">
        <v>600</v>
      </c>
      <c r="T41" s="276">
        <v>2336</v>
      </c>
    </row>
    <row r="42" spans="1:20" ht="12.75">
      <c r="A42" s="379" t="s">
        <v>900</v>
      </c>
      <c r="B42" s="375" t="s">
        <v>287</v>
      </c>
      <c r="C42" s="285"/>
      <c r="D42" s="285"/>
      <c r="E42" s="344"/>
      <c r="F42" s="257">
        <v>18654</v>
      </c>
      <c r="G42" s="257">
        <v>18654</v>
      </c>
      <c r="H42" s="257">
        <v>18654</v>
      </c>
      <c r="I42" s="257">
        <v>21000</v>
      </c>
      <c r="J42" s="375">
        <v>17301</v>
      </c>
      <c r="K42" s="621"/>
      <c r="L42" s="375" t="s">
        <v>288</v>
      </c>
      <c r="M42" s="285"/>
      <c r="N42" s="285"/>
      <c r="O42" s="285"/>
      <c r="P42" s="257">
        <v>81</v>
      </c>
      <c r="Q42" s="285">
        <v>81</v>
      </c>
      <c r="R42" s="285">
        <v>556</v>
      </c>
      <c r="S42" s="285">
        <v>162</v>
      </c>
      <c r="T42" s="276">
        <v>630</v>
      </c>
    </row>
    <row r="43" spans="1:20" ht="12.75">
      <c r="A43" s="379" t="s">
        <v>898</v>
      </c>
      <c r="B43" s="375" t="s">
        <v>897</v>
      </c>
      <c r="C43" s="285"/>
      <c r="D43" s="285"/>
      <c r="E43" s="344"/>
      <c r="F43" s="257">
        <f>'[10]Munka1'!$D$39</f>
        <v>0</v>
      </c>
      <c r="G43" s="257">
        <f>'[10]Munka1'!$D$39</f>
        <v>0</v>
      </c>
      <c r="H43" s="257">
        <v>644</v>
      </c>
      <c r="I43" s="257" t="s">
        <v>848</v>
      </c>
      <c r="J43" s="375">
        <v>673</v>
      </c>
      <c r="K43" s="621" t="s">
        <v>880</v>
      </c>
      <c r="L43" s="375" t="s">
        <v>289</v>
      </c>
      <c r="M43" s="285"/>
      <c r="N43" s="285"/>
      <c r="O43" s="285"/>
      <c r="P43" s="257">
        <f>'[9]összesített'!$D$29</f>
        <v>0</v>
      </c>
      <c r="Q43" s="285">
        <f>'[9]összesített'!$D$29</f>
        <v>0</v>
      </c>
      <c r="R43" s="285">
        <f>'[9]összesített'!$D$29</f>
        <v>0</v>
      </c>
      <c r="S43" s="285" t="s">
        <v>848</v>
      </c>
      <c r="T43" s="276"/>
    </row>
    <row r="44" spans="1:20" ht="12.75">
      <c r="A44" s="379" t="s">
        <v>1084</v>
      </c>
      <c r="B44" s="375" t="s">
        <v>290</v>
      </c>
      <c r="C44" s="285"/>
      <c r="D44" s="285"/>
      <c r="E44" s="344"/>
      <c r="F44" s="257">
        <v>27332</v>
      </c>
      <c r="G44" s="257">
        <v>27332</v>
      </c>
      <c r="H44" s="257">
        <v>0</v>
      </c>
      <c r="I44" s="257">
        <v>28000</v>
      </c>
      <c r="J44" s="375">
        <v>0</v>
      </c>
      <c r="K44" s="621" t="s">
        <v>883</v>
      </c>
      <c r="L44" s="375" t="s">
        <v>291</v>
      </c>
      <c r="M44" s="285"/>
      <c r="N44" s="285"/>
      <c r="O44" s="285"/>
      <c r="P44" s="257">
        <v>0</v>
      </c>
      <c r="Q44" s="285">
        <v>0</v>
      </c>
      <c r="R44" s="285">
        <v>1965</v>
      </c>
      <c r="S44" s="285"/>
      <c r="T44" s="276">
        <v>1965</v>
      </c>
    </row>
    <row r="45" spans="1:20" ht="12.75">
      <c r="A45" s="379" t="s">
        <v>907</v>
      </c>
      <c r="B45" s="375" t="s">
        <v>292</v>
      </c>
      <c r="C45" s="285"/>
      <c r="D45" s="285"/>
      <c r="E45" s="344"/>
      <c r="F45" s="257">
        <v>9000</v>
      </c>
      <c r="G45" s="257">
        <v>9000</v>
      </c>
      <c r="H45" s="257">
        <v>1300</v>
      </c>
      <c r="I45" s="257">
        <v>10000</v>
      </c>
      <c r="J45" s="375">
        <v>1300</v>
      </c>
      <c r="K45" s="621" t="s">
        <v>891</v>
      </c>
      <c r="L45" s="375" t="s">
        <v>1201</v>
      </c>
      <c r="M45" s="285"/>
      <c r="N45" s="285"/>
      <c r="O45" s="285"/>
      <c r="P45" s="257">
        <v>9000</v>
      </c>
      <c r="Q45" s="285">
        <v>9000</v>
      </c>
      <c r="R45" s="285">
        <v>0</v>
      </c>
      <c r="S45" s="285">
        <v>0</v>
      </c>
      <c r="T45" s="276"/>
    </row>
    <row r="46" spans="1:20" ht="12.75">
      <c r="A46" s="379" t="s">
        <v>911</v>
      </c>
      <c r="B46" s="375" t="s">
        <v>293</v>
      </c>
      <c r="C46" s="285"/>
      <c r="D46" s="285"/>
      <c r="E46" s="344"/>
      <c r="F46" s="257">
        <f>'[10]Munka1'!$D$51</f>
        <v>0</v>
      </c>
      <c r="G46" s="257" t="s">
        <v>848</v>
      </c>
      <c r="H46" s="257">
        <v>52</v>
      </c>
      <c r="I46" s="257"/>
      <c r="J46" s="375">
        <v>214</v>
      </c>
      <c r="K46" s="621" t="s">
        <v>889</v>
      </c>
      <c r="L46" s="375" t="s">
        <v>294</v>
      </c>
      <c r="M46" s="285"/>
      <c r="N46" s="285"/>
      <c r="O46" s="285"/>
      <c r="P46" s="257">
        <v>0</v>
      </c>
      <c r="Q46" s="285">
        <v>0</v>
      </c>
      <c r="R46" s="285">
        <v>0</v>
      </c>
      <c r="S46" s="285">
        <v>0</v>
      </c>
      <c r="T46" s="276"/>
    </row>
    <row r="47" spans="1:20" ht="12.75">
      <c r="A47" s="379"/>
      <c r="B47" s="375" t="s">
        <v>848</v>
      </c>
      <c r="C47" s="285"/>
      <c r="D47" s="285"/>
      <c r="E47" s="344"/>
      <c r="F47" s="257" t="s">
        <v>848</v>
      </c>
      <c r="G47" s="257" t="s">
        <v>848</v>
      </c>
      <c r="H47" s="257" t="s">
        <v>848</v>
      </c>
      <c r="I47" s="257" t="s">
        <v>848</v>
      </c>
      <c r="J47" s="375"/>
      <c r="K47" s="621"/>
      <c r="L47" s="375" t="s">
        <v>848</v>
      </c>
      <c r="M47" s="285"/>
      <c r="N47" s="285"/>
      <c r="O47" s="285"/>
      <c r="P47" s="257" t="s">
        <v>848</v>
      </c>
      <c r="Q47" s="285" t="s">
        <v>848</v>
      </c>
      <c r="R47" s="285" t="s">
        <v>848</v>
      </c>
      <c r="S47" s="285" t="s">
        <v>848</v>
      </c>
      <c r="T47" s="276"/>
    </row>
    <row r="48" spans="1:20" ht="12.75">
      <c r="A48" s="379"/>
      <c r="B48" s="346" t="s">
        <v>848</v>
      </c>
      <c r="C48" s="617"/>
      <c r="D48" s="617"/>
      <c r="E48" s="631"/>
      <c r="F48" s="257" t="s">
        <v>848</v>
      </c>
      <c r="G48" s="257" t="s">
        <v>848</v>
      </c>
      <c r="H48" s="257" t="s">
        <v>848</v>
      </c>
      <c r="I48" s="257" t="s">
        <v>848</v>
      </c>
      <c r="J48" s="375"/>
      <c r="K48" s="621"/>
      <c r="L48" s="375" t="s">
        <v>295</v>
      </c>
      <c r="M48" s="285"/>
      <c r="N48" s="285"/>
      <c r="O48" s="285"/>
      <c r="P48" s="257" t="s">
        <v>848</v>
      </c>
      <c r="Q48" s="285" t="s">
        <v>848</v>
      </c>
      <c r="R48" s="285" t="s">
        <v>848</v>
      </c>
      <c r="S48" s="285" t="s">
        <v>848</v>
      </c>
      <c r="T48" s="276"/>
    </row>
    <row r="49" spans="1:20" ht="12.75">
      <c r="A49" s="379" t="s">
        <v>917</v>
      </c>
      <c r="B49" s="346" t="s">
        <v>296</v>
      </c>
      <c r="C49" s="617"/>
      <c r="D49" s="617"/>
      <c r="E49" s="631"/>
      <c r="F49" s="257">
        <f>'[10]Munka1'!$D$56</f>
        <v>0</v>
      </c>
      <c r="G49" s="257">
        <v>0</v>
      </c>
      <c r="H49" s="257">
        <v>0</v>
      </c>
      <c r="I49" s="257">
        <v>0</v>
      </c>
      <c r="J49" s="375">
        <v>0</v>
      </c>
      <c r="K49" s="621"/>
      <c r="L49" s="375"/>
      <c r="M49" s="285"/>
      <c r="N49" s="285"/>
      <c r="O49" s="285"/>
      <c r="P49" s="257"/>
      <c r="Q49" s="285"/>
      <c r="R49" s="285"/>
      <c r="S49" s="285"/>
      <c r="T49" s="276"/>
    </row>
    <row r="50" spans="1:20" ht="12.75">
      <c r="A50" s="624"/>
      <c r="B50" s="625" t="s">
        <v>297</v>
      </c>
      <c r="C50" s="299"/>
      <c r="D50" s="299"/>
      <c r="E50" s="359"/>
      <c r="F50" s="268">
        <f>F42+F44+F45+F49+F41+F40</f>
        <v>54986</v>
      </c>
      <c r="G50" s="268">
        <f>SUM(G38:G48)</f>
        <v>54986</v>
      </c>
      <c r="H50" s="268">
        <f>SUM(H38:H48)</f>
        <v>20826</v>
      </c>
      <c r="I50" s="268">
        <f>SUM(I38:I48)</f>
        <v>59000</v>
      </c>
      <c r="J50" s="268">
        <f>SUM(J38:J48)</f>
        <v>19664</v>
      </c>
      <c r="K50" s="297"/>
      <c r="L50" s="625" t="s">
        <v>298</v>
      </c>
      <c r="M50" s="299"/>
      <c r="N50" s="299"/>
      <c r="O50" s="299"/>
      <c r="P50" s="268">
        <f>SUM(P38:P48)</f>
        <v>59623</v>
      </c>
      <c r="Q50" s="268">
        <f>SUM(Q38:Q48)</f>
        <v>59623</v>
      </c>
      <c r="R50" s="268">
        <f>SUM(R38:R48)</f>
        <v>29003</v>
      </c>
      <c r="S50" s="268">
        <f>SUM(S38:S48)</f>
        <v>51535</v>
      </c>
      <c r="T50" s="269">
        <f>SUM(T38:T48)</f>
        <v>13149</v>
      </c>
    </row>
    <row r="51" spans="1:20" ht="12.75">
      <c r="A51" s="379"/>
      <c r="B51" s="610"/>
      <c r="C51" s="611"/>
      <c r="D51" s="611"/>
      <c r="E51" s="629"/>
      <c r="F51" s="257"/>
      <c r="G51" s="257"/>
      <c r="H51" s="257"/>
      <c r="I51" s="257"/>
      <c r="J51" s="375"/>
      <c r="K51" s="621"/>
      <c r="L51" s="375"/>
      <c r="M51" s="285"/>
      <c r="N51" s="285"/>
      <c r="O51" s="285"/>
      <c r="P51" s="459"/>
      <c r="Q51" s="459"/>
      <c r="R51" s="459"/>
      <c r="S51" s="459"/>
      <c r="T51" s="634"/>
    </row>
    <row r="52" spans="1:20" ht="13.5" thickBot="1">
      <c r="A52" s="635"/>
      <c r="B52" s="636" t="s">
        <v>299</v>
      </c>
      <c r="C52" s="385"/>
      <c r="D52" s="385"/>
      <c r="E52" s="637"/>
      <c r="F52" s="638">
        <f>+F35+F50</f>
        <v>198943</v>
      </c>
      <c r="G52" s="281">
        <f>+G35+G50</f>
        <v>216550</v>
      </c>
      <c r="H52" s="281">
        <f>+H35+H50</f>
        <v>216372</v>
      </c>
      <c r="I52" s="281">
        <f>+I35+I50</f>
        <v>199735</v>
      </c>
      <c r="J52" s="281">
        <f>+J35+J50</f>
        <v>212738</v>
      </c>
      <c r="K52" s="639"/>
      <c r="L52" s="636" t="s">
        <v>300</v>
      </c>
      <c r="M52" s="385"/>
      <c r="N52" s="385"/>
      <c r="O52" s="640"/>
      <c r="P52" s="638">
        <f>+P35+P50</f>
        <v>198943</v>
      </c>
      <c r="Q52" s="281">
        <f>+Q35+Q50</f>
        <v>65497</v>
      </c>
      <c r="R52" s="281">
        <f>+R35+R50</f>
        <v>216372</v>
      </c>
      <c r="S52" s="281">
        <f>+S35+S50</f>
        <v>199735</v>
      </c>
      <c r="T52" s="282">
        <f>+T35+T50</f>
        <v>195501</v>
      </c>
    </row>
    <row r="53" spans="1:20" ht="12.75">
      <c r="A53" s="316"/>
      <c r="B53" s="285"/>
      <c r="C53" s="285"/>
      <c r="D53" s="285"/>
      <c r="E53" s="285"/>
      <c r="F53" s="285"/>
      <c r="G53" s="285"/>
      <c r="H53" s="285"/>
      <c r="I53" s="285"/>
      <c r="J53" s="285"/>
      <c r="K53" s="623"/>
      <c r="L53" s="285"/>
      <c r="M53" s="285"/>
      <c r="N53" s="285"/>
      <c r="O53" s="285"/>
      <c r="P53" s="285"/>
      <c r="Q53" s="285"/>
      <c r="R53" s="285"/>
      <c r="S53" s="285"/>
      <c r="T53" s="285"/>
    </row>
    <row r="54" spans="1:20" ht="12.75">
      <c r="A54" s="240"/>
      <c r="B54" s="295"/>
      <c r="C54" s="295"/>
      <c r="D54" s="295"/>
      <c r="E54" s="295"/>
      <c r="F54" s="295"/>
      <c r="G54" s="295"/>
      <c r="H54" s="295"/>
      <c r="I54" s="295"/>
      <c r="J54" s="295"/>
      <c r="K54" s="283"/>
      <c r="L54" s="295"/>
      <c r="M54" s="295"/>
      <c r="N54" s="295"/>
      <c r="O54" s="295"/>
      <c r="P54" s="295"/>
      <c r="Q54" s="295"/>
      <c r="R54" s="295"/>
      <c r="S54" s="295"/>
      <c r="T54" s="295"/>
    </row>
    <row r="55" spans="1:20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641"/>
      <c r="M55" s="641"/>
      <c r="N55" s="641"/>
      <c r="O55" s="641"/>
      <c r="P55" s="641"/>
      <c r="Q55" s="641"/>
      <c r="R55" s="641"/>
      <c r="S55" s="641"/>
      <c r="T55" s="641"/>
    </row>
  </sheetData>
  <sheetProtection/>
  <mergeCells count="5">
    <mergeCell ref="L6:T6"/>
    <mergeCell ref="J7:J8"/>
    <mergeCell ref="T7:T8"/>
    <mergeCell ref="J36:J37"/>
    <mergeCell ref="T36:T3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C1">
      <selection activeCell="H44" sqref="H44"/>
    </sheetView>
  </sheetViews>
  <sheetFormatPr defaultColWidth="9.140625" defaultRowHeight="12.75"/>
  <cols>
    <col min="8" max="8" width="7.421875" style="0" customWidth="1"/>
    <col min="9" max="20" width="9.140625" style="0" hidden="1" customWidth="1"/>
    <col min="22" max="22" width="1.7109375" style="0" hidden="1" customWidth="1"/>
    <col min="23" max="23" width="3.57421875" style="0" customWidth="1"/>
    <col min="24" max="25" width="2.57421875" style="0" customWidth="1"/>
    <col min="26" max="26" width="2.421875" style="0" customWidth="1"/>
    <col min="27" max="27" width="3.00390625" style="0" customWidth="1"/>
    <col min="28" max="28" width="2.7109375" style="0" customWidth="1"/>
    <col min="29" max="29" width="2.421875" style="0" customWidth="1"/>
    <col min="30" max="30" width="3.421875" style="0" customWidth="1"/>
    <col min="31" max="31" width="2.7109375" style="0" customWidth="1"/>
    <col min="32" max="32" width="3.421875" style="0" customWidth="1"/>
    <col min="33" max="33" width="3.7109375" style="0" customWidth="1"/>
    <col min="34" max="34" width="2.7109375" style="0" customWidth="1"/>
    <col min="35" max="35" width="3.140625" style="0" customWidth="1"/>
    <col min="36" max="36" width="3.00390625" style="0" customWidth="1"/>
  </cols>
  <sheetData>
    <row r="1" spans="1:36" ht="13.5" thickBot="1">
      <c r="A1" s="642"/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642"/>
      <c r="AH1" s="642"/>
      <c r="AI1" s="643"/>
      <c r="AJ1" s="644"/>
    </row>
    <row r="2" spans="1:36" ht="12.75">
      <c r="A2" s="642"/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  <c r="AE2" s="642"/>
      <c r="AF2" s="642"/>
      <c r="AG2" s="642"/>
      <c r="AH2" s="642"/>
      <c r="AI2" s="645" t="s">
        <v>301</v>
      </c>
      <c r="AJ2" s="646"/>
    </row>
    <row r="3" spans="1:36" ht="18">
      <c r="A3" s="896" t="s">
        <v>302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6"/>
      <c r="Y3" s="896"/>
      <c r="Z3" s="896"/>
      <c r="AA3" s="896"/>
      <c r="AB3" s="896"/>
      <c r="AC3" s="896"/>
      <c r="AD3" s="896"/>
      <c r="AE3" s="896"/>
      <c r="AF3" s="896"/>
      <c r="AG3" s="896"/>
      <c r="AH3" s="896"/>
      <c r="AI3" s="896"/>
      <c r="AJ3" s="896"/>
    </row>
    <row r="4" spans="1:36" ht="12.75">
      <c r="A4" s="642"/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2"/>
      <c r="AA4" s="642" t="s">
        <v>1128</v>
      </c>
      <c r="AB4" s="642"/>
      <c r="AC4" s="642"/>
      <c r="AD4" s="642"/>
      <c r="AE4" s="642"/>
      <c r="AF4" s="642"/>
      <c r="AG4" s="642"/>
      <c r="AH4" s="642"/>
      <c r="AI4" s="642"/>
      <c r="AJ4" s="642"/>
    </row>
    <row r="5" spans="1:36" ht="12.75">
      <c r="A5" s="642"/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2"/>
      <c r="AA5" s="647" t="s">
        <v>303</v>
      </c>
      <c r="AB5" s="647"/>
      <c r="AC5" s="647"/>
      <c r="AD5" s="647"/>
      <c r="AE5" s="647"/>
      <c r="AF5" s="647"/>
      <c r="AG5" s="647"/>
      <c r="AH5" s="647"/>
      <c r="AI5" s="647"/>
      <c r="AJ5" s="642"/>
    </row>
    <row r="6" spans="1:36" ht="13.5" thickBot="1">
      <c r="A6" s="642"/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642"/>
      <c r="AA6" s="642"/>
      <c r="AB6" s="642"/>
      <c r="AC6" s="642"/>
      <c r="AD6" s="642"/>
      <c r="AE6" s="642"/>
      <c r="AF6" s="642"/>
      <c r="AG6" s="642"/>
      <c r="AH6" s="642"/>
      <c r="AI6" s="642"/>
      <c r="AJ6" s="642"/>
    </row>
    <row r="7" spans="1:36" ht="15.75" thickBot="1">
      <c r="A7" s="648">
        <v>7</v>
      </c>
      <c r="B7" s="649">
        <v>2</v>
      </c>
      <c r="C7" s="649">
        <v>8</v>
      </c>
      <c r="D7" s="649">
        <v>1</v>
      </c>
      <c r="E7" s="649">
        <v>0</v>
      </c>
      <c r="F7" s="650">
        <v>8</v>
      </c>
      <c r="G7" s="642"/>
      <c r="H7" s="648">
        <v>1254</v>
      </c>
      <c r="I7" s="651"/>
      <c r="J7" s="651"/>
      <c r="K7" s="652"/>
      <c r="L7" s="642"/>
      <c r="M7" s="653"/>
      <c r="N7" s="652"/>
      <c r="O7" s="642"/>
      <c r="P7" s="653"/>
      <c r="Q7" s="651"/>
      <c r="R7" s="651"/>
      <c r="S7" s="652"/>
      <c r="T7" s="642"/>
      <c r="U7" s="897">
        <v>841105</v>
      </c>
      <c r="V7" s="898"/>
      <c r="W7" s="898"/>
      <c r="X7" s="898"/>
      <c r="Y7" s="898"/>
      <c r="Z7" s="899"/>
      <c r="AA7" s="642"/>
      <c r="AB7" s="654">
        <v>2</v>
      </c>
      <c r="AC7" s="655">
        <v>9</v>
      </c>
      <c r="AD7" s="656"/>
      <c r="AE7" s="657">
        <v>2</v>
      </c>
      <c r="AF7" s="658">
        <v>0</v>
      </c>
      <c r="AG7" s="658">
        <v>1</v>
      </c>
      <c r="AH7" s="659">
        <v>3</v>
      </c>
      <c r="AI7" s="642"/>
      <c r="AJ7" s="660"/>
    </row>
    <row r="8" spans="1:36" ht="12.75">
      <c r="A8" s="661" t="s">
        <v>304</v>
      </c>
      <c r="B8" s="661"/>
      <c r="C8" s="661"/>
      <c r="D8" s="661"/>
      <c r="E8" s="661"/>
      <c r="F8" s="661"/>
      <c r="G8" s="662"/>
      <c r="H8" s="900" t="s">
        <v>305</v>
      </c>
      <c r="I8" s="900"/>
      <c r="J8" s="900"/>
      <c r="K8" s="900"/>
      <c r="L8" s="662"/>
      <c r="M8" s="663" t="s">
        <v>306</v>
      </c>
      <c r="N8" s="664"/>
      <c r="O8" s="662"/>
      <c r="P8" s="663" t="s">
        <v>307</v>
      </c>
      <c r="Q8" s="663"/>
      <c r="R8" s="663"/>
      <c r="S8" s="663"/>
      <c r="T8" s="665"/>
      <c r="U8" s="900" t="s">
        <v>308</v>
      </c>
      <c r="V8" s="900"/>
      <c r="W8" s="900"/>
      <c r="X8" s="900"/>
      <c r="Y8" s="900"/>
      <c r="Z8" s="900"/>
      <c r="AA8" s="665"/>
      <c r="AB8" s="900" t="s">
        <v>309</v>
      </c>
      <c r="AC8" s="900"/>
      <c r="AD8" s="664"/>
      <c r="AE8" s="900" t="s">
        <v>310</v>
      </c>
      <c r="AF8" s="900"/>
      <c r="AG8" s="900"/>
      <c r="AH8" s="900"/>
      <c r="AI8" s="665"/>
      <c r="AJ8" s="664" t="s">
        <v>311</v>
      </c>
    </row>
    <row r="9" spans="1:36" ht="13.5" thickBot="1">
      <c r="A9" s="642"/>
      <c r="B9" s="642"/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2"/>
      <c r="W9" s="642"/>
      <c r="X9" s="642"/>
      <c r="Y9" s="642"/>
      <c r="Z9" s="642"/>
      <c r="AA9" s="642"/>
      <c r="AB9" s="642"/>
      <c r="AC9" s="642"/>
      <c r="AD9" s="642"/>
      <c r="AE9" s="642"/>
      <c r="AF9" s="666" t="s">
        <v>312</v>
      </c>
      <c r="AG9" s="642"/>
      <c r="AH9" s="642"/>
      <c r="AI9" s="642"/>
      <c r="AJ9" s="642"/>
    </row>
    <row r="10" spans="1:36" ht="12.75">
      <c r="A10" s="901" t="s">
        <v>313</v>
      </c>
      <c r="B10" s="902"/>
      <c r="C10" s="902"/>
      <c r="D10" s="902"/>
      <c r="E10" s="902"/>
      <c r="F10" s="902"/>
      <c r="G10" s="902"/>
      <c r="H10" s="667"/>
      <c r="I10" s="667"/>
      <c r="J10" s="667"/>
      <c r="K10" s="667"/>
      <c r="L10" s="667"/>
      <c r="M10" s="667"/>
      <c r="N10" s="667"/>
      <c r="O10" s="667"/>
      <c r="P10" s="667"/>
      <c r="Q10" s="667"/>
      <c r="R10" s="667"/>
      <c r="S10" s="667"/>
      <c r="T10" s="668"/>
      <c r="U10" s="903" t="s">
        <v>314</v>
      </c>
      <c r="V10" s="904"/>
      <c r="W10" s="905" t="s">
        <v>315</v>
      </c>
      <c r="X10" s="905"/>
      <c r="Y10" s="905"/>
      <c r="Z10" s="905"/>
      <c r="AA10" s="905"/>
      <c r="AB10" s="905"/>
      <c r="AC10" s="905"/>
      <c r="AD10" s="905" t="s">
        <v>316</v>
      </c>
      <c r="AE10" s="905"/>
      <c r="AF10" s="905"/>
      <c r="AG10" s="905"/>
      <c r="AH10" s="905"/>
      <c r="AI10" s="905"/>
      <c r="AJ10" s="906"/>
    </row>
    <row r="11" spans="1:36" ht="12.75">
      <c r="A11" s="907">
        <v>1</v>
      </c>
      <c r="B11" s="908"/>
      <c r="C11" s="908"/>
      <c r="D11" s="908"/>
      <c r="E11" s="908"/>
      <c r="F11" s="908"/>
      <c r="G11" s="908"/>
      <c r="H11" s="908"/>
      <c r="I11" s="908"/>
      <c r="J11" s="908"/>
      <c r="K11" s="908"/>
      <c r="L11" s="908"/>
      <c r="M11" s="908"/>
      <c r="N11" s="908"/>
      <c r="O11" s="908"/>
      <c r="P11" s="908"/>
      <c r="Q11" s="908"/>
      <c r="R11" s="908"/>
      <c r="S11" s="908"/>
      <c r="T11" s="908"/>
      <c r="U11" s="908">
        <v>2</v>
      </c>
      <c r="V11" s="908"/>
      <c r="W11" s="908">
        <v>3</v>
      </c>
      <c r="X11" s="908"/>
      <c r="Y11" s="908"/>
      <c r="Z11" s="908"/>
      <c r="AA11" s="908"/>
      <c r="AB11" s="908"/>
      <c r="AC11" s="908"/>
      <c r="AD11" s="908">
        <v>4</v>
      </c>
      <c r="AE11" s="908"/>
      <c r="AF11" s="908"/>
      <c r="AG11" s="908"/>
      <c r="AH11" s="908"/>
      <c r="AI11" s="908"/>
      <c r="AJ11" s="909"/>
    </row>
    <row r="12" spans="1:36" ht="14.25">
      <c r="A12" s="910" t="s">
        <v>317</v>
      </c>
      <c r="B12" s="911"/>
      <c r="C12" s="911"/>
      <c r="D12" s="911"/>
      <c r="E12" s="911"/>
      <c r="F12" s="911"/>
      <c r="G12" s="911"/>
      <c r="H12" s="669"/>
      <c r="I12" s="669"/>
      <c r="J12" s="669"/>
      <c r="K12" s="669"/>
      <c r="L12" s="669"/>
      <c r="M12" s="669"/>
      <c r="N12" s="669"/>
      <c r="O12" s="669"/>
      <c r="P12" s="669"/>
      <c r="Q12" s="669"/>
      <c r="R12" s="669"/>
      <c r="S12" s="669"/>
      <c r="T12" s="670"/>
      <c r="U12" s="912" t="s">
        <v>318</v>
      </c>
      <c r="V12" s="912"/>
      <c r="W12" s="913">
        <v>0</v>
      </c>
      <c r="X12" s="914"/>
      <c r="Y12" s="914"/>
      <c r="Z12" s="914"/>
      <c r="AA12" s="914"/>
      <c r="AB12" s="914"/>
      <c r="AC12" s="915"/>
      <c r="AD12" s="916">
        <v>0</v>
      </c>
      <c r="AE12" s="916"/>
      <c r="AF12" s="916"/>
      <c r="AG12" s="916"/>
      <c r="AH12" s="916"/>
      <c r="AI12" s="916"/>
      <c r="AJ12" s="917"/>
    </row>
    <row r="13" spans="1:36" ht="14.25">
      <c r="A13" s="910" t="s">
        <v>319</v>
      </c>
      <c r="B13" s="911"/>
      <c r="C13" s="911"/>
      <c r="D13" s="911"/>
      <c r="E13" s="911"/>
      <c r="F13" s="911"/>
      <c r="G13" s="911"/>
      <c r="H13" s="669"/>
      <c r="I13" s="669"/>
      <c r="J13" s="669"/>
      <c r="K13" s="669"/>
      <c r="L13" s="669"/>
      <c r="M13" s="669"/>
      <c r="N13" s="669"/>
      <c r="O13" s="669"/>
      <c r="P13" s="669"/>
      <c r="Q13" s="669"/>
      <c r="R13" s="669"/>
      <c r="S13" s="669"/>
      <c r="T13" s="670"/>
      <c r="U13" s="912" t="s">
        <v>320</v>
      </c>
      <c r="V13" s="912"/>
      <c r="W13" s="918">
        <v>10046</v>
      </c>
      <c r="X13" s="914"/>
      <c r="Y13" s="914"/>
      <c r="Z13" s="914"/>
      <c r="AA13" s="914"/>
      <c r="AB13" s="914"/>
      <c r="AC13" s="915"/>
      <c r="AD13" s="918">
        <v>3508</v>
      </c>
      <c r="AE13" s="914"/>
      <c r="AF13" s="914"/>
      <c r="AG13" s="914"/>
      <c r="AH13" s="914"/>
      <c r="AI13" s="914"/>
      <c r="AJ13" s="919"/>
    </row>
    <row r="14" spans="1:36" ht="14.25">
      <c r="A14" s="910" t="s">
        <v>321</v>
      </c>
      <c r="B14" s="911"/>
      <c r="C14" s="911"/>
      <c r="D14" s="911"/>
      <c r="E14" s="911"/>
      <c r="F14" s="911"/>
      <c r="G14" s="911"/>
      <c r="H14" s="669"/>
      <c r="I14" s="669"/>
      <c r="J14" s="669"/>
      <c r="K14" s="669"/>
      <c r="L14" s="669"/>
      <c r="M14" s="669"/>
      <c r="N14" s="669"/>
      <c r="O14" s="669"/>
      <c r="P14" s="669"/>
      <c r="Q14" s="669"/>
      <c r="R14" s="669"/>
      <c r="S14" s="669"/>
      <c r="T14" s="670"/>
      <c r="U14" s="912" t="s">
        <v>322</v>
      </c>
      <c r="V14" s="912"/>
      <c r="W14" s="918">
        <v>1057</v>
      </c>
      <c r="X14" s="914"/>
      <c r="Y14" s="914"/>
      <c r="Z14" s="914"/>
      <c r="AA14" s="914"/>
      <c r="AB14" s="914"/>
      <c r="AC14" s="915"/>
      <c r="AD14" s="914">
        <v>593</v>
      </c>
      <c r="AE14" s="914"/>
      <c r="AF14" s="914"/>
      <c r="AG14" s="914"/>
      <c r="AH14" s="914"/>
      <c r="AI14" s="914"/>
      <c r="AJ14" s="919"/>
    </row>
    <row r="15" spans="1:36" ht="15">
      <c r="A15" s="920" t="s">
        <v>323</v>
      </c>
      <c r="B15" s="921"/>
      <c r="C15" s="921"/>
      <c r="D15" s="921"/>
      <c r="E15" s="921"/>
      <c r="F15" s="921"/>
      <c r="G15" s="921"/>
      <c r="H15" s="671"/>
      <c r="I15" s="671"/>
      <c r="J15" s="671"/>
      <c r="K15" s="671"/>
      <c r="L15" s="671"/>
      <c r="M15" s="671"/>
      <c r="N15" s="671"/>
      <c r="O15" s="671"/>
      <c r="P15" s="671"/>
      <c r="Q15" s="671"/>
      <c r="R15" s="671"/>
      <c r="S15" s="671"/>
      <c r="T15" s="672"/>
      <c r="U15" s="922" t="s">
        <v>324</v>
      </c>
      <c r="V15" s="922"/>
      <c r="W15" s="923">
        <f>SUM(W12:AC14)</f>
        <v>11103</v>
      </c>
      <c r="X15" s="923"/>
      <c r="Y15" s="923"/>
      <c r="Z15" s="923"/>
      <c r="AA15" s="923"/>
      <c r="AB15" s="923"/>
      <c r="AC15" s="923"/>
      <c r="AD15" s="923">
        <f>SUM(AD12:AJ14)</f>
        <v>4101</v>
      </c>
      <c r="AE15" s="923"/>
      <c r="AF15" s="923"/>
      <c r="AG15" s="923"/>
      <c r="AH15" s="923"/>
      <c r="AI15" s="923"/>
      <c r="AJ15" s="924"/>
    </row>
    <row r="16" spans="1:36" ht="15">
      <c r="A16" s="910" t="s">
        <v>325</v>
      </c>
      <c r="B16" s="911"/>
      <c r="C16" s="911"/>
      <c r="D16" s="911"/>
      <c r="E16" s="911"/>
      <c r="F16" s="911"/>
      <c r="G16" s="911"/>
      <c r="H16" s="671"/>
      <c r="I16" s="671"/>
      <c r="J16" s="671"/>
      <c r="K16" s="671"/>
      <c r="L16" s="671"/>
      <c r="M16" s="671"/>
      <c r="N16" s="671"/>
      <c r="O16" s="671"/>
      <c r="P16" s="671"/>
      <c r="Q16" s="671"/>
      <c r="R16" s="671"/>
      <c r="S16" s="671"/>
      <c r="T16" s="672"/>
      <c r="U16" s="912" t="s">
        <v>326</v>
      </c>
      <c r="V16" s="912"/>
      <c r="W16" s="913">
        <v>0</v>
      </c>
      <c r="X16" s="914"/>
      <c r="Y16" s="914"/>
      <c r="Z16" s="914"/>
      <c r="AA16" s="914"/>
      <c r="AB16" s="914"/>
      <c r="AC16" s="915"/>
      <c r="AD16" s="925">
        <v>0</v>
      </c>
      <c r="AE16" s="926"/>
      <c r="AF16" s="926"/>
      <c r="AG16" s="926"/>
      <c r="AH16" s="926"/>
      <c r="AI16" s="926"/>
      <c r="AJ16" s="927"/>
    </row>
    <row r="17" spans="1:36" ht="15">
      <c r="A17" s="910" t="s">
        <v>327</v>
      </c>
      <c r="B17" s="911"/>
      <c r="C17" s="911"/>
      <c r="D17" s="911"/>
      <c r="E17" s="911"/>
      <c r="F17" s="911"/>
      <c r="G17" s="911"/>
      <c r="H17" s="671"/>
      <c r="I17" s="671"/>
      <c r="J17" s="671"/>
      <c r="K17" s="671"/>
      <c r="L17" s="671"/>
      <c r="M17" s="671"/>
      <c r="N17" s="671"/>
      <c r="O17" s="671"/>
      <c r="P17" s="671"/>
      <c r="Q17" s="671"/>
      <c r="R17" s="671"/>
      <c r="S17" s="671"/>
      <c r="T17" s="672"/>
      <c r="U17" s="912" t="s">
        <v>328</v>
      </c>
      <c r="V17" s="912"/>
      <c r="W17" s="913">
        <v>0</v>
      </c>
      <c r="X17" s="914"/>
      <c r="Y17" s="914"/>
      <c r="Z17" s="914"/>
      <c r="AA17" s="914"/>
      <c r="AB17" s="914"/>
      <c r="AC17" s="915"/>
      <c r="AD17" s="925">
        <v>0</v>
      </c>
      <c r="AE17" s="926"/>
      <c r="AF17" s="926"/>
      <c r="AG17" s="926"/>
      <c r="AH17" s="926"/>
      <c r="AI17" s="926"/>
      <c r="AJ17" s="927"/>
    </row>
    <row r="18" spans="1:36" ht="15">
      <c r="A18" s="920" t="s">
        <v>329</v>
      </c>
      <c r="B18" s="921"/>
      <c r="C18" s="921"/>
      <c r="D18" s="921"/>
      <c r="E18" s="921"/>
      <c r="F18" s="921"/>
      <c r="G18" s="921"/>
      <c r="H18" s="669"/>
      <c r="I18" s="669"/>
      <c r="J18" s="669"/>
      <c r="K18" s="669"/>
      <c r="L18" s="669"/>
      <c r="M18" s="669"/>
      <c r="N18" s="669"/>
      <c r="O18" s="669"/>
      <c r="P18" s="669"/>
      <c r="Q18" s="669"/>
      <c r="R18" s="669"/>
      <c r="S18" s="669"/>
      <c r="T18" s="670"/>
      <c r="U18" s="922" t="s">
        <v>330</v>
      </c>
      <c r="V18" s="922"/>
      <c r="W18" s="928">
        <v>0</v>
      </c>
      <c r="X18" s="926"/>
      <c r="Y18" s="926"/>
      <c r="Z18" s="926"/>
      <c r="AA18" s="926"/>
      <c r="AB18" s="926"/>
      <c r="AC18" s="929"/>
      <c r="AD18" s="928">
        <f>AD16-AD17</f>
        <v>0</v>
      </c>
      <c r="AE18" s="926"/>
      <c r="AF18" s="926"/>
      <c r="AG18" s="926"/>
      <c r="AH18" s="926"/>
      <c r="AI18" s="926"/>
      <c r="AJ18" s="927"/>
    </row>
    <row r="19" spans="1:36" ht="14.25">
      <c r="A19" s="930" t="s">
        <v>331</v>
      </c>
      <c r="B19" s="931"/>
      <c r="C19" s="931"/>
      <c r="D19" s="931"/>
      <c r="E19" s="931"/>
      <c r="F19" s="931"/>
      <c r="G19" s="931"/>
      <c r="H19" s="669"/>
      <c r="I19" s="669"/>
      <c r="J19" s="669"/>
      <c r="K19" s="669"/>
      <c r="L19" s="669"/>
      <c r="M19" s="669"/>
      <c r="N19" s="669"/>
      <c r="O19" s="669"/>
      <c r="P19" s="669"/>
      <c r="Q19" s="669"/>
      <c r="R19" s="669"/>
      <c r="S19" s="669"/>
      <c r="T19" s="670"/>
      <c r="U19" s="912" t="s">
        <v>332</v>
      </c>
      <c r="V19" s="912"/>
      <c r="W19" s="916">
        <v>551</v>
      </c>
      <c r="X19" s="916"/>
      <c r="Y19" s="916"/>
      <c r="Z19" s="916"/>
      <c r="AA19" s="916"/>
      <c r="AB19" s="916"/>
      <c r="AC19" s="916"/>
      <c r="AD19" s="916">
        <v>5175</v>
      </c>
      <c r="AE19" s="916"/>
      <c r="AF19" s="916"/>
      <c r="AG19" s="916"/>
      <c r="AH19" s="916"/>
      <c r="AI19" s="916"/>
      <c r="AJ19" s="917"/>
    </row>
    <row r="20" spans="1:36" ht="14.25">
      <c r="A20" s="930" t="s">
        <v>333</v>
      </c>
      <c r="B20" s="931"/>
      <c r="C20" s="931"/>
      <c r="D20" s="931"/>
      <c r="E20" s="931"/>
      <c r="F20" s="931"/>
      <c r="G20" s="931"/>
      <c r="H20" s="669"/>
      <c r="I20" s="669"/>
      <c r="J20" s="669"/>
      <c r="K20" s="669"/>
      <c r="L20" s="669"/>
      <c r="M20" s="669"/>
      <c r="N20" s="669"/>
      <c r="O20" s="669"/>
      <c r="P20" s="669"/>
      <c r="Q20" s="669"/>
      <c r="R20" s="669"/>
      <c r="S20" s="669"/>
      <c r="T20" s="670"/>
      <c r="U20" s="912" t="s">
        <v>334</v>
      </c>
      <c r="V20" s="912"/>
      <c r="W20" s="916">
        <v>27548</v>
      </c>
      <c r="X20" s="916"/>
      <c r="Y20" s="916"/>
      <c r="Z20" s="916"/>
      <c r="AA20" s="916"/>
      <c r="AB20" s="916"/>
      <c r="AC20" s="916"/>
      <c r="AD20" s="916">
        <v>39047</v>
      </c>
      <c r="AE20" s="916"/>
      <c r="AF20" s="916"/>
      <c r="AG20" s="916"/>
      <c r="AH20" s="916"/>
      <c r="AI20" s="916"/>
      <c r="AJ20" s="917"/>
    </row>
    <row r="21" spans="1:36" ht="14.25">
      <c r="A21" s="930" t="s">
        <v>335</v>
      </c>
      <c r="B21" s="931"/>
      <c r="C21" s="931"/>
      <c r="D21" s="931"/>
      <c r="E21" s="931"/>
      <c r="F21" s="931"/>
      <c r="G21" s="931"/>
      <c r="H21" s="669"/>
      <c r="I21" s="669"/>
      <c r="J21" s="669"/>
      <c r="K21" s="669"/>
      <c r="L21" s="669"/>
      <c r="M21" s="669"/>
      <c r="N21" s="669"/>
      <c r="O21" s="669"/>
      <c r="P21" s="669"/>
      <c r="Q21" s="669"/>
      <c r="R21" s="669"/>
      <c r="S21" s="669"/>
      <c r="T21" s="670"/>
      <c r="U21" s="912">
        <v>10</v>
      </c>
      <c r="V21" s="912"/>
      <c r="W21" s="916">
        <v>0</v>
      </c>
      <c r="X21" s="916"/>
      <c r="Y21" s="916"/>
      <c r="Z21" s="916"/>
      <c r="AA21" s="916"/>
      <c r="AB21" s="916"/>
      <c r="AC21" s="916"/>
      <c r="AD21" s="916">
        <v>0</v>
      </c>
      <c r="AE21" s="916"/>
      <c r="AF21" s="916"/>
      <c r="AG21" s="916"/>
      <c r="AH21" s="916"/>
      <c r="AI21" s="916"/>
      <c r="AJ21" s="917"/>
    </row>
    <row r="22" spans="1:36" ht="14.25">
      <c r="A22" s="910" t="s">
        <v>336</v>
      </c>
      <c r="B22" s="911"/>
      <c r="C22" s="911"/>
      <c r="D22" s="911"/>
      <c r="E22" s="911"/>
      <c r="F22" s="911"/>
      <c r="G22" s="911"/>
      <c r="H22" s="673"/>
      <c r="I22" s="673"/>
      <c r="J22" s="673"/>
      <c r="K22" s="673"/>
      <c r="L22" s="673"/>
      <c r="M22" s="673"/>
      <c r="N22" s="673"/>
      <c r="O22" s="673"/>
      <c r="P22" s="673"/>
      <c r="Q22" s="673"/>
      <c r="R22" s="673"/>
      <c r="S22" s="673"/>
      <c r="T22" s="674"/>
      <c r="U22" s="912">
        <v>11</v>
      </c>
      <c r="V22" s="912"/>
      <c r="W22" s="913">
        <f>SUM(W19:AC21)</f>
        <v>28099</v>
      </c>
      <c r="X22" s="914"/>
      <c r="Y22" s="914"/>
      <c r="Z22" s="914"/>
      <c r="AA22" s="914"/>
      <c r="AB22" s="914"/>
      <c r="AC22" s="915"/>
      <c r="AD22" s="913">
        <f>SUM(AD19:AJ21)</f>
        <v>44222</v>
      </c>
      <c r="AE22" s="914"/>
      <c r="AF22" s="914"/>
      <c r="AG22" s="914"/>
      <c r="AH22" s="914"/>
      <c r="AI22" s="914"/>
      <c r="AJ22" s="919"/>
    </row>
    <row r="23" spans="1:36" ht="14.25">
      <c r="A23" s="930" t="s">
        <v>337</v>
      </c>
      <c r="B23" s="931"/>
      <c r="C23" s="931"/>
      <c r="D23" s="931"/>
      <c r="E23" s="931"/>
      <c r="F23" s="931"/>
      <c r="G23" s="931"/>
      <c r="H23" s="669"/>
      <c r="I23" s="669"/>
      <c r="J23" s="669"/>
      <c r="K23" s="669"/>
      <c r="L23" s="669"/>
      <c r="M23" s="669"/>
      <c r="N23" s="669"/>
      <c r="O23" s="669"/>
      <c r="P23" s="669"/>
      <c r="Q23" s="669"/>
      <c r="R23" s="669"/>
      <c r="S23" s="669"/>
      <c r="T23" s="670"/>
      <c r="U23" s="912">
        <v>12</v>
      </c>
      <c r="V23" s="912"/>
      <c r="W23" s="916">
        <v>13</v>
      </c>
      <c r="X23" s="916"/>
      <c r="Y23" s="916"/>
      <c r="Z23" s="916"/>
      <c r="AA23" s="916"/>
      <c r="AB23" s="916"/>
      <c r="AC23" s="916"/>
      <c r="AD23" s="916">
        <v>0</v>
      </c>
      <c r="AE23" s="916"/>
      <c r="AF23" s="916"/>
      <c r="AG23" s="916"/>
      <c r="AH23" s="916"/>
      <c r="AI23" s="916"/>
      <c r="AJ23" s="917"/>
    </row>
    <row r="24" spans="1:36" ht="14.25">
      <c r="A24" s="930" t="s">
        <v>338</v>
      </c>
      <c r="B24" s="931"/>
      <c r="C24" s="931"/>
      <c r="D24" s="931"/>
      <c r="E24" s="931"/>
      <c r="F24" s="931"/>
      <c r="G24" s="931"/>
      <c r="H24" s="669"/>
      <c r="I24" s="669"/>
      <c r="J24" s="669"/>
      <c r="K24" s="669"/>
      <c r="L24" s="669"/>
      <c r="M24" s="669"/>
      <c r="N24" s="669"/>
      <c r="O24" s="669"/>
      <c r="P24" s="669"/>
      <c r="Q24" s="669"/>
      <c r="R24" s="669"/>
      <c r="S24" s="669"/>
      <c r="T24" s="670"/>
      <c r="U24" s="912">
        <v>13</v>
      </c>
      <c r="V24" s="912"/>
      <c r="W24" s="916">
        <v>0</v>
      </c>
      <c r="X24" s="916"/>
      <c r="Y24" s="916"/>
      <c r="Z24" s="916"/>
      <c r="AA24" s="916"/>
      <c r="AB24" s="916"/>
      <c r="AC24" s="916"/>
      <c r="AD24" s="916">
        <v>148</v>
      </c>
      <c r="AE24" s="916"/>
      <c r="AF24" s="916"/>
      <c r="AG24" s="916"/>
      <c r="AH24" s="916"/>
      <c r="AI24" s="916"/>
      <c r="AJ24" s="917"/>
    </row>
    <row r="25" spans="1:36" ht="14.25">
      <c r="A25" s="930" t="s">
        <v>339</v>
      </c>
      <c r="B25" s="931"/>
      <c r="C25" s="931"/>
      <c r="D25" s="931"/>
      <c r="E25" s="931"/>
      <c r="F25" s="931"/>
      <c r="G25" s="931"/>
      <c r="H25" s="669"/>
      <c r="I25" s="669"/>
      <c r="J25" s="669"/>
      <c r="K25" s="669"/>
      <c r="L25" s="669"/>
      <c r="M25" s="669"/>
      <c r="N25" s="669"/>
      <c r="O25" s="669"/>
      <c r="P25" s="669"/>
      <c r="Q25" s="669"/>
      <c r="R25" s="669"/>
      <c r="S25" s="669"/>
      <c r="T25" s="670"/>
      <c r="U25" s="912">
        <v>14</v>
      </c>
      <c r="V25" s="912"/>
      <c r="W25" s="916">
        <v>0</v>
      </c>
      <c r="X25" s="916"/>
      <c r="Y25" s="916"/>
      <c r="Z25" s="916"/>
      <c r="AA25" s="916"/>
      <c r="AB25" s="916"/>
      <c r="AC25" s="916"/>
      <c r="AD25" s="916">
        <v>0</v>
      </c>
      <c r="AE25" s="916"/>
      <c r="AF25" s="916"/>
      <c r="AG25" s="916"/>
      <c r="AH25" s="916"/>
      <c r="AI25" s="916"/>
      <c r="AJ25" s="917"/>
    </row>
    <row r="26" spans="1:36" ht="14.25">
      <c r="A26" s="910" t="s">
        <v>340</v>
      </c>
      <c r="B26" s="911"/>
      <c r="C26" s="911"/>
      <c r="D26" s="911"/>
      <c r="E26" s="911"/>
      <c r="F26" s="911"/>
      <c r="G26" s="911"/>
      <c r="H26" s="673"/>
      <c r="I26" s="673"/>
      <c r="J26" s="673"/>
      <c r="K26" s="673"/>
      <c r="L26" s="673"/>
      <c r="M26" s="673"/>
      <c r="N26" s="673"/>
      <c r="O26" s="673"/>
      <c r="P26" s="673"/>
      <c r="Q26" s="673"/>
      <c r="R26" s="673"/>
      <c r="S26" s="673"/>
      <c r="T26" s="674"/>
      <c r="U26" s="912">
        <v>15</v>
      </c>
      <c r="V26" s="912"/>
      <c r="W26" s="913">
        <f>SUM(W23:AC25)</f>
        <v>13</v>
      </c>
      <c r="X26" s="914"/>
      <c r="Y26" s="914"/>
      <c r="Z26" s="914"/>
      <c r="AA26" s="914"/>
      <c r="AB26" s="914"/>
      <c r="AC26" s="915"/>
      <c r="AD26" s="913">
        <f>SUM(AD23:AJ25)</f>
        <v>148</v>
      </c>
      <c r="AE26" s="914"/>
      <c r="AF26" s="914"/>
      <c r="AG26" s="914"/>
      <c r="AH26" s="914"/>
      <c r="AI26" s="914"/>
      <c r="AJ26" s="919"/>
    </row>
    <row r="27" spans="1:36" ht="15">
      <c r="A27" s="920" t="s">
        <v>341</v>
      </c>
      <c r="B27" s="921"/>
      <c r="C27" s="921"/>
      <c r="D27" s="921"/>
      <c r="E27" s="921"/>
      <c r="F27" s="921"/>
      <c r="G27" s="921"/>
      <c r="H27" s="671"/>
      <c r="I27" s="671"/>
      <c r="J27" s="671"/>
      <c r="K27" s="671"/>
      <c r="L27" s="671"/>
      <c r="M27" s="671"/>
      <c r="N27" s="671"/>
      <c r="O27" s="671"/>
      <c r="P27" s="671"/>
      <c r="Q27" s="671"/>
      <c r="R27" s="671"/>
      <c r="S27" s="671"/>
      <c r="T27" s="672"/>
      <c r="U27" s="922">
        <v>16</v>
      </c>
      <c r="V27" s="922"/>
      <c r="W27" s="923">
        <f>W22-W26</f>
        <v>28086</v>
      </c>
      <c r="X27" s="923"/>
      <c r="Y27" s="923"/>
      <c r="Z27" s="923"/>
      <c r="AA27" s="923"/>
      <c r="AB27" s="923"/>
      <c r="AC27" s="923"/>
      <c r="AD27" s="923">
        <f>AD22-AD26</f>
        <v>44074</v>
      </c>
      <c r="AE27" s="923"/>
      <c r="AF27" s="923"/>
      <c r="AG27" s="923"/>
      <c r="AH27" s="923"/>
      <c r="AI27" s="923"/>
      <c r="AJ27" s="924"/>
    </row>
    <row r="28" spans="1:36" ht="14.25">
      <c r="A28" s="910" t="s">
        <v>342</v>
      </c>
      <c r="B28" s="911"/>
      <c r="C28" s="911"/>
      <c r="D28" s="911"/>
      <c r="E28" s="911"/>
      <c r="F28" s="911"/>
      <c r="G28" s="911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70"/>
      <c r="U28" s="912">
        <v>17</v>
      </c>
      <c r="V28" s="912"/>
      <c r="W28" s="913">
        <v>30938</v>
      </c>
      <c r="X28" s="914"/>
      <c r="Y28" s="914"/>
      <c r="Z28" s="914"/>
      <c r="AA28" s="914"/>
      <c r="AB28" s="914"/>
      <c r="AC28" s="915"/>
      <c r="AD28" s="916">
        <v>30938</v>
      </c>
      <c r="AE28" s="916"/>
      <c r="AF28" s="916"/>
      <c r="AG28" s="916"/>
      <c r="AH28" s="916"/>
      <c r="AI28" s="916"/>
      <c r="AJ28" s="917"/>
    </row>
    <row r="29" spans="1:36" ht="14.25">
      <c r="A29" s="910" t="s">
        <v>343</v>
      </c>
      <c r="B29" s="911"/>
      <c r="C29" s="911"/>
      <c r="D29" s="911"/>
      <c r="E29" s="911"/>
      <c r="F29" s="911"/>
      <c r="G29" s="911"/>
      <c r="H29" s="669"/>
      <c r="I29" s="669"/>
      <c r="J29" s="669"/>
      <c r="K29" s="669"/>
      <c r="L29" s="669"/>
      <c r="M29" s="669"/>
      <c r="N29" s="669"/>
      <c r="O29" s="669"/>
      <c r="P29" s="669"/>
      <c r="Q29" s="669"/>
      <c r="R29" s="669"/>
      <c r="S29" s="669"/>
      <c r="T29" s="670"/>
      <c r="U29" s="912">
        <v>18</v>
      </c>
      <c r="V29" s="912"/>
      <c r="W29" s="913">
        <v>0</v>
      </c>
      <c r="X29" s="914"/>
      <c r="Y29" s="914"/>
      <c r="Z29" s="914"/>
      <c r="AA29" s="914"/>
      <c r="AB29" s="914"/>
      <c r="AC29" s="915"/>
      <c r="AD29" s="918">
        <v>0</v>
      </c>
      <c r="AE29" s="914"/>
      <c r="AF29" s="914"/>
      <c r="AG29" s="914"/>
      <c r="AH29" s="914"/>
      <c r="AI29" s="914"/>
      <c r="AJ29" s="919"/>
    </row>
    <row r="30" spans="1:36" ht="15">
      <c r="A30" s="920" t="s">
        <v>344</v>
      </c>
      <c r="B30" s="921"/>
      <c r="C30" s="921"/>
      <c r="D30" s="921"/>
      <c r="E30" s="921"/>
      <c r="F30" s="921"/>
      <c r="G30" s="921"/>
      <c r="H30" s="671"/>
      <c r="I30" s="671"/>
      <c r="J30" s="671"/>
      <c r="K30" s="671"/>
      <c r="L30" s="671"/>
      <c r="M30" s="671"/>
      <c r="N30" s="671"/>
      <c r="O30" s="671"/>
      <c r="P30" s="671"/>
      <c r="Q30" s="671"/>
      <c r="R30" s="671"/>
      <c r="S30" s="671"/>
      <c r="T30" s="672"/>
      <c r="U30" s="922">
        <v>19</v>
      </c>
      <c r="V30" s="922"/>
      <c r="W30" s="923">
        <f>SUM(W28:AC29)</f>
        <v>30938</v>
      </c>
      <c r="X30" s="923"/>
      <c r="Y30" s="923"/>
      <c r="Z30" s="923"/>
      <c r="AA30" s="923"/>
      <c r="AB30" s="923"/>
      <c r="AC30" s="923"/>
      <c r="AD30" s="923">
        <f>SUM(AD28:AJ29)</f>
        <v>30938</v>
      </c>
      <c r="AE30" s="923"/>
      <c r="AF30" s="923"/>
      <c r="AG30" s="923"/>
      <c r="AH30" s="923"/>
      <c r="AI30" s="923"/>
      <c r="AJ30" s="924"/>
    </row>
    <row r="31" spans="1:36" ht="15">
      <c r="A31" s="920" t="s">
        <v>345</v>
      </c>
      <c r="B31" s="921"/>
      <c r="C31" s="921"/>
      <c r="D31" s="921"/>
      <c r="E31" s="921"/>
      <c r="F31" s="921"/>
      <c r="G31" s="921"/>
      <c r="H31" s="671"/>
      <c r="I31" s="671"/>
      <c r="J31" s="671"/>
      <c r="K31" s="671"/>
      <c r="L31" s="671"/>
      <c r="M31" s="671"/>
      <c r="N31" s="671"/>
      <c r="O31" s="671"/>
      <c r="P31" s="671"/>
      <c r="Q31" s="671"/>
      <c r="R31" s="671"/>
      <c r="S31" s="671"/>
      <c r="T31" s="672"/>
      <c r="U31" s="922">
        <v>20</v>
      </c>
      <c r="V31" s="922"/>
      <c r="W31" s="923">
        <v>0</v>
      </c>
      <c r="X31" s="923"/>
      <c r="Y31" s="923"/>
      <c r="Z31" s="923"/>
      <c r="AA31" s="923"/>
      <c r="AB31" s="923"/>
      <c r="AC31" s="923"/>
      <c r="AD31" s="923">
        <v>0</v>
      </c>
      <c r="AE31" s="923"/>
      <c r="AF31" s="923"/>
      <c r="AG31" s="923"/>
      <c r="AH31" s="923"/>
      <c r="AI31" s="923"/>
      <c r="AJ31" s="924"/>
    </row>
    <row r="32" spans="1:36" ht="15">
      <c r="A32" s="920" t="s">
        <v>346</v>
      </c>
      <c r="B32" s="921"/>
      <c r="C32" s="921"/>
      <c r="D32" s="921"/>
      <c r="E32" s="921"/>
      <c r="F32" s="921"/>
      <c r="G32" s="921"/>
      <c r="H32" s="671"/>
      <c r="I32" s="671"/>
      <c r="J32" s="671"/>
      <c r="K32" s="671"/>
      <c r="L32" s="671"/>
      <c r="M32" s="671"/>
      <c r="N32" s="671"/>
      <c r="O32" s="671"/>
      <c r="P32" s="671"/>
      <c r="Q32" s="671"/>
      <c r="R32" s="671"/>
      <c r="S32" s="671"/>
      <c r="T32" s="672"/>
      <c r="U32" s="922">
        <v>21</v>
      </c>
      <c r="V32" s="922"/>
      <c r="W32" s="923">
        <f>W15+W18+W27-W30+W31</f>
        <v>8251</v>
      </c>
      <c r="X32" s="923"/>
      <c r="Y32" s="923"/>
      <c r="Z32" s="923"/>
      <c r="AA32" s="923"/>
      <c r="AB32" s="923"/>
      <c r="AC32" s="924"/>
      <c r="AD32" s="923">
        <f>AD15+AD18+AD27-AD30+AD31</f>
        <v>17237</v>
      </c>
      <c r="AE32" s="923"/>
      <c r="AF32" s="923"/>
      <c r="AG32" s="923"/>
      <c r="AH32" s="923"/>
      <c r="AI32" s="923"/>
      <c r="AJ32" s="924"/>
    </row>
    <row r="33" spans="1:36" ht="14.25">
      <c r="A33" s="910" t="s">
        <v>347</v>
      </c>
      <c r="B33" s="911"/>
      <c r="C33" s="911"/>
      <c r="D33" s="911"/>
      <c r="E33" s="911"/>
      <c r="F33" s="911"/>
      <c r="G33" s="911"/>
      <c r="H33" s="669"/>
      <c r="I33" s="669"/>
      <c r="J33" s="669"/>
      <c r="K33" s="669"/>
      <c r="L33" s="669"/>
      <c r="M33" s="669"/>
      <c r="N33" s="669"/>
      <c r="O33" s="669"/>
      <c r="P33" s="669"/>
      <c r="Q33" s="669"/>
      <c r="R33" s="669"/>
      <c r="S33" s="669"/>
      <c r="T33" s="670"/>
      <c r="U33" s="912">
        <v>22</v>
      </c>
      <c r="V33" s="912"/>
      <c r="W33" s="916">
        <v>0</v>
      </c>
      <c r="X33" s="916"/>
      <c r="Y33" s="916"/>
      <c r="Z33" s="916"/>
      <c r="AA33" s="916"/>
      <c r="AB33" s="916"/>
      <c r="AC33" s="916"/>
      <c r="AD33" s="916">
        <v>0</v>
      </c>
      <c r="AE33" s="916"/>
      <c r="AF33" s="916"/>
      <c r="AG33" s="916"/>
      <c r="AH33" s="916"/>
      <c r="AI33" s="916"/>
      <c r="AJ33" s="917"/>
    </row>
    <row r="34" spans="1:36" ht="14.25">
      <c r="A34" s="910" t="s">
        <v>348</v>
      </c>
      <c r="B34" s="911"/>
      <c r="C34" s="911"/>
      <c r="D34" s="911"/>
      <c r="E34" s="911"/>
      <c r="F34" s="911"/>
      <c r="G34" s="911"/>
      <c r="H34" s="669"/>
      <c r="I34" s="669"/>
      <c r="J34" s="669"/>
      <c r="K34" s="669"/>
      <c r="L34" s="669"/>
      <c r="M34" s="669"/>
      <c r="N34" s="669"/>
      <c r="O34" s="669"/>
      <c r="P34" s="669"/>
      <c r="Q34" s="669"/>
      <c r="R34" s="669"/>
      <c r="S34" s="669"/>
      <c r="T34" s="670"/>
      <c r="U34" s="912">
        <v>23</v>
      </c>
      <c r="V34" s="912"/>
      <c r="W34" s="916">
        <v>-2538</v>
      </c>
      <c r="X34" s="916"/>
      <c r="Y34" s="916"/>
      <c r="Z34" s="916"/>
      <c r="AA34" s="916"/>
      <c r="AB34" s="916"/>
      <c r="AC34" s="916"/>
      <c r="AD34" s="916">
        <v>0</v>
      </c>
      <c r="AE34" s="916"/>
      <c r="AF34" s="916"/>
      <c r="AG34" s="916"/>
      <c r="AH34" s="916"/>
      <c r="AI34" s="916"/>
      <c r="AJ34" s="917"/>
    </row>
    <row r="35" spans="1:36" ht="14.25">
      <c r="A35" s="910" t="s">
        <v>349</v>
      </c>
      <c r="B35" s="911"/>
      <c r="C35" s="911"/>
      <c r="D35" s="911"/>
      <c r="E35" s="911"/>
      <c r="F35" s="911"/>
      <c r="G35" s="911"/>
      <c r="H35" s="669"/>
      <c r="I35" s="669"/>
      <c r="J35" s="669"/>
      <c r="K35" s="669"/>
      <c r="L35" s="669"/>
      <c r="M35" s="669"/>
      <c r="N35" s="669"/>
      <c r="O35" s="669"/>
      <c r="P35" s="669"/>
      <c r="Q35" s="669"/>
      <c r="R35" s="669"/>
      <c r="S35" s="669"/>
      <c r="T35" s="670"/>
      <c r="U35" s="912">
        <v>24</v>
      </c>
      <c r="V35" s="912"/>
      <c r="W35" s="916">
        <v>0</v>
      </c>
      <c r="X35" s="916"/>
      <c r="Y35" s="916"/>
      <c r="Z35" s="916"/>
      <c r="AA35" s="916"/>
      <c r="AB35" s="916"/>
      <c r="AC35" s="916"/>
      <c r="AD35" s="916">
        <v>0</v>
      </c>
      <c r="AE35" s="916"/>
      <c r="AF35" s="916"/>
      <c r="AG35" s="916"/>
      <c r="AH35" s="916"/>
      <c r="AI35" s="916"/>
      <c r="AJ35" s="917"/>
    </row>
    <row r="36" spans="1:36" ht="14.25">
      <c r="A36" s="910" t="s">
        <v>350</v>
      </c>
      <c r="B36" s="911"/>
      <c r="C36" s="911"/>
      <c r="D36" s="911"/>
      <c r="E36" s="911"/>
      <c r="F36" s="911"/>
      <c r="G36" s="911"/>
      <c r="H36" s="669"/>
      <c r="I36" s="669"/>
      <c r="J36" s="669"/>
      <c r="K36" s="669"/>
      <c r="L36" s="669"/>
      <c r="M36" s="669"/>
      <c r="N36" s="669"/>
      <c r="O36" s="669"/>
      <c r="P36" s="669"/>
      <c r="Q36" s="669"/>
      <c r="R36" s="669"/>
      <c r="S36" s="669"/>
      <c r="T36" s="670"/>
      <c r="U36" s="912">
        <v>25</v>
      </c>
      <c r="V36" s="912"/>
      <c r="W36" s="916">
        <v>2183</v>
      </c>
      <c r="X36" s="916"/>
      <c r="Y36" s="916"/>
      <c r="Z36" s="916"/>
      <c r="AA36" s="916"/>
      <c r="AB36" s="916"/>
      <c r="AC36" s="916"/>
      <c r="AD36" s="916">
        <v>6</v>
      </c>
      <c r="AE36" s="916"/>
      <c r="AF36" s="916"/>
      <c r="AG36" s="916"/>
      <c r="AH36" s="916"/>
      <c r="AI36" s="916"/>
      <c r="AJ36" s="917"/>
    </row>
    <row r="37" spans="1:36" ht="15">
      <c r="A37" s="920" t="s">
        <v>351</v>
      </c>
      <c r="B37" s="921"/>
      <c r="C37" s="921"/>
      <c r="D37" s="921"/>
      <c r="E37" s="921"/>
      <c r="F37" s="921"/>
      <c r="G37" s="921"/>
      <c r="H37" s="671"/>
      <c r="I37" s="671"/>
      <c r="J37" s="671"/>
      <c r="K37" s="671"/>
      <c r="L37" s="671"/>
      <c r="M37" s="671"/>
      <c r="N37" s="671"/>
      <c r="O37" s="671"/>
      <c r="P37" s="671"/>
      <c r="Q37" s="671"/>
      <c r="R37" s="671"/>
      <c r="S37" s="671"/>
      <c r="T37" s="672"/>
      <c r="U37" s="922">
        <v>26</v>
      </c>
      <c r="V37" s="922"/>
      <c r="W37" s="928">
        <f>SUM(W33:AC36)</f>
        <v>-355</v>
      </c>
      <c r="X37" s="926"/>
      <c r="Y37" s="926"/>
      <c r="Z37" s="926"/>
      <c r="AA37" s="926"/>
      <c r="AB37" s="926"/>
      <c r="AC37" s="929"/>
      <c r="AD37" s="928">
        <f>SUM(AD33:AJ36)</f>
        <v>6</v>
      </c>
      <c r="AE37" s="926"/>
      <c r="AF37" s="926"/>
      <c r="AG37" s="926"/>
      <c r="AH37" s="926"/>
      <c r="AI37" s="926"/>
      <c r="AJ37" s="927"/>
    </row>
    <row r="38" spans="1:36" ht="15">
      <c r="A38" s="920" t="s">
        <v>352</v>
      </c>
      <c r="B38" s="921"/>
      <c r="C38" s="921"/>
      <c r="D38" s="921"/>
      <c r="E38" s="921"/>
      <c r="F38" s="921"/>
      <c r="G38" s="921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1"/>
      <c r="S38" s="671"/>
      <c r="T38" s="672"/>
      <c r="U38" s="922">
        <v>27</v>
      </c>
      <c r="V38" s="922"/>
      <c r="W38" s="923">
        <v>0</v>
      </c>
      <c r="X38" s="923"/>
      <c r="Y38" s="923"/>
      <c r="Z38" s="923"/>
      <c r="AA38" s="923"/>
      <c r="AB38" s="923"/>
      <c r="AC38" s="923"/>
      <c r="AD38" s="923">
        <v>0</v>
      </c>
      <c r="AE38" s="923"/>
      <c r="AF38" s="923"/>
      <c r="AG38" s="923"/>
      <c r="AH38" s="923"/>
      <c r="AI38" s="923"/>
      <c r="AJ38" s="924"/>
    </row>
    <row r="39" spans="1:36" ht="15">
      <c r="A39" s="920" t="s">
        <v>353</v>
      </c>
      <c r="B39" s="921"/>
      <c r="C39" s="921"/>
      <c r="D39" s="921"/>
      <c r="E39" s="921"/>
      <c r="F39" s="921"/>
      <c r="G39" s="921"/>
      <c r="H39" s="671"/>
      <c r="I39" s="671"/>
      <c r="J39" s="671"/>
      <c r="K39" s="671"/>
      <c r="L39" s="671"/>
      <c r="M39" s="671"/>
      <c r="N39" s="671"/>
      <c r="O39" s="671"/>
      <c r="P39" s="671"/>
      <c r="Q39" s="671"/>
      <c r="R39" s="671"/>
      <c r="S39" s="671"/>
      <c r="T39" s="672"/>
      <c r="U39" s="922">
        <v>28</v>
      </c>
      <c r="V39" s="922"/>
      <c r="W39" s="923">
        <f>W32+W37+W38</f>
        <v>7896</v>
      </c>
      <c r="X39" s="923"/>
      <c r="Y39" s="923"/>
      <c r="Z39" s="923"/>
      <c r="AA39" s="923"/>
      <c r="AB39" s="923"/>
      <c r="AC39" s="923"/>
      <c r="AD39" s="923">
        <f>AD32+AD37+AD38</f>
        <v>17243</v>
      </c>
      <c r="AE39" s="923"/>
      <c r="AF39" s="923"/>
      <c r="AG39" s="923"/>
      <c r="AH39" s="923"/>
      <c r="AI39" s="923"/>
      <c r="AJ39" s="924"/>
    </row>
    <row r="40" spans="1:36" ht="14.25">
      <c r="A40" s="910" t="s">
        <v>354</v>
      </c>
      <c r="B40" s="911"/>
      <c r="C40" s="911"/>
      <c r="D40" s="911"/>
      <c r="E40" s="911"/>
      <c r="F40" s="911"/>
      <c r="G40" s="911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70"/>
      <c r="U40" s="912">
        <v>29</v>
      </c>
      <c r="V40" s="912"/>
      <c r="W40" s="916">
        <v>0</v>
      </c>
      <c r="X40" s="916"/>
      <c r="Y40" s="916"/>
      <c r="Z40" s="916"/>
      <c r="AA40" s="916"/>
      <c r="AB40" s="916"/>
      <c r="AC40" s="916"/>
      <c r="AD40" s="916">
        <v>0</v>
      </c>
      <c r="AE40" s="916"/>
      <c r="AF40" s="916"/>
      <c r="AG40" s="916"/>
      <c r="AH40" s="916"/>
      <c r="AI40" s="916"/>
      <c r="AJ40" s="917"/>
    </row>
    <row r="41" spans="1:36" ht="14.25">
      <c r="A41" s="910" t="s">
        <v>355</v>
      </c>
      <c r="B41" s="911"/>
      <c r="C41" s="911"/>
      <c r="D41" s="911"/>
      <c r="E41" s="911"/>
      <c r="F41" s="911"/>
      <c r="G41" s="911"/>
      <c r="H41" s="669"/>
      <c r="I41" s="669"/>
      <c r="J41" s="669"/>
      <c r="K41" s="669"/>
      <c r="L41" s="669"/>
      <c r="M41" s="669"/>
      <c r="N41" s="669"/>
      <c r="O41" s="669"/>
      <c r="P41" s="669"/>
      <c r="Q41" s="669"/>
      <c r="R41" s="669"/>
      <c r="S41" s="669"/>
      <c r="T41" s="670"/>
      <c r="U41" s="912">
        <v>30</v>
      </c>
      <c r="V41" s="912"/>
      <c r="W41" s="916">
        <v>0</v>
      </c>
      <c r="X41" s="916"/>
      <c r="Y41" s="916"/>
      <c r="Z41" s="916"/>
      <c r="AA41" s="916"/>
      <c r="AB41" s="916"/>
      <c r="AC41" s="916"/>
      <c r="AD41" s="916">
        <v>0</v>
      </c>
      <c r="AE41" s="916"/>
      <c r="AF41" s="916"/>
      <c r="AG41" s="916"/>
      <c r="AH41" s="916"/>
      <c r="AI41" s="916"/>
      <c r="AJ41" s="917"/>
    </row>
    <row r="42" spans="1:36" ht="15">
      <c r="A42" s="920" t="s">
        <v>356</v>
      </c>
      <c r="B42" s="921"/>
      <c r="C42" s="921"/>
      <c r="D42" s="921"/>
      <c r="E42" s="921"/>
      <c r="F42" s="921"/>
      <c r="G42" s="921"/>
      <c r="H42" s="671"/>
      <c r="I42" s="671"/>
      <c r="J42" s="671"/>
      <c r="K42" s="671"/>
      <c r="L42" s="671"/>
      <c r="M42" s="671"/>
      <c r="N42" s="671"/>
      <c r="O42" s="671"/>
      <c r="P42" s="671"/>
      <c r="Q42" s="671"/>
      <c r="R42" s="671"/>
      <c r="S42" s="671"/>
      <c r="T42" s="672"/>
      <c r="U42" s="922">
        <v>31</v>
      </c>
      <c r="V42" s="922"/>
      <c r="W42" s="932">
        <f>W39+W40+W41</f>
        <v>7896</v>
      </c>
      <c r="X42" s="932"/>
      <c r="Y42" s="932"/>
      <c r="Z42" s="932"/>
      <c r="AA42" s="932"/>
      <c r="AB42" s="932"/>
      <c r="AC42" s="932"/>
      <c r="AD42" s="932">
        <f>AD39+AD40+AD41</f>
        <v>17243</v>
      </c>
      <c r="AE42" s="932"/>
      <c r="AF42" s="932"/>
      <c r="AG42" s="932"/>
      <c r="AH42" s="932"/>
      <c r="AI42" s="932"/>
      <c r="AJ42" s="933"/>
    </row>
    <row r="43" spans="1:36" ht="14.25">
      <c r="A43" s="934" t="s">
        <v>357</v>
      </c>
      <c r="B43" s="935"/>
      <c r="C43" s="935"/>
      <c r="D43" s="935"/>
      <c r="E43" s="935"/>
      <c r="F43" s="935"/>
      <c r="G43" s="935"/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6"/>
      <c r="U43" s="936">
        <v>32</v>
      </c>
      <c r="V43" s="937"/>
      <c r="W43" s="940"/>
      <c r="X43" s="940"/>
      <c r="Y43" s="940"/>
      <c r="Z43" s="940"/>
      <c r="AA43" s="940"/>
      <c r="AB43" s="940"/>
      <c r="AC43" s="940"/>
      <c r="AD43" s="941"/>
      <c r="AE43" s="940"/>
      <c r="AF43" s="940"/>
      <c r="AG43" s="940"/>
      <c r="AH43" s="940"/>
      <c r="AI43" s="940"/>
      <c r="AJ43" s="942"/>
    </row>
    <row r="44" spans="1:36" ht="14.25">
      <c r="A44" s="943" t="s">
        <v>358</v>
      </c>
      <c r="B44" s="944"/>
      <c r="C44" s="944"/>
      <c r="D44" s="944"/>
      <c r="E44" s="944"/>
      <c r="F44" s="944"/>
      <c r="G44" s="944"/>
      <c r="H44" s="677"/>
      <c r="I44" s="677"/>
      <c r="J44" s="677"/>
      <c r="K44" s="677"/>
      <c r="L44" s="677"/>
      <c r="M44" s="677"/>
      <c r="N44" s="677"/>
      <c r="O44" s="677"/>
      <c r="P44" s="677"/>
      <c r="Q44" s="677"/>
      <c r="R44" s="677"/>
      <c r="S44" s="677"/>
      <c r="T44" s="678"/>
      <c r="U44" s="938"/>
      <c r="V44" s="939"/>
      <c r="W44" s="945">
        <v>0</v>
      </c>
      <c r="X44" s="945"/>
      <c r="Y44" s="945"/>
      <c r="Z44" s="945"/>
      <c r="AA44" s="945"/>
      <c r="AB44" s="945"/>
      <c r="AC44" s="945"/>
      <c r="AD44" s="946">
        <v>0</v>
      </c>
      <c r="AE44" s="945"/>
      <c r="AF44" s="945"/>
      <c r="AG44" s="945"/>
      <c r="AH44" s="945"/>
      <c r="AI44" s="945"/>
      <c r="AJ44" s="947"/>
    </row>
    <row r="45" spans="1:36" ht="14.25">
      <c r="A45" s="910" t="s">
        <v>359</v>
      </c>
      <c r="B45" s="911"/>
      <c r="C45" s="911"/>
      <c r="D45" s="911"/>
      <c r="E45" s="911"/>
      <c r="F45" s="911"/>
      <c r="G45" s="911"/>
      <c r="H45" s="669"/>
      <c r="I45" s="669"/>
      <c r="J45" s="669"/>
      <c r="K45" s="669"/>
      <c r="L45" s="669"/>
      <c r="M45" s="669"/>
      <c r="N45" s="669"/>
      <c r="O45" s="669"/>
      <c r="P45" s="669"/>
      <c r="Q45" s="669"/>
      <c r="R45" s="669"/>
      <c r="S45" s="669"/>
      <c r="T45" s="670"/>
      <c r="U45" s="912">
        <v>33</v>
      </c>
      <c r="V45" s="912"/>
      <c r="W45" s="948">
        <v>7896</v>
      </c>
      <c r="X45" s="948"/>
      <c r="Y45" s="948"/>
      <c r="Z45" s="948"/>
      <c r="AA45" s="948"/>
      <c r="AB45" s="948"/>
      <c r="AC45" s="948"/>
      <c r="AD45" s="948">
        <v>17243</v>
      </c>
      <c r="AE45" s="948"/>
      <c r="AF45" s="948"/>
      <c r="AG45" s="948"/>
      <c r="AH45" s="948"/>
      <c r="AI45" s="948"/>
      <c r="AJ45" s="949"/>
    </row>
    <row r="46" spans="1:36" ht="14.25">
      <c r="A46" s="910" t="s">
        <v>360</v>
      </c>
      <c r="B46" s="911"/>
      <c r="C46" s="911"/>
      <c r="D46" s="911"/>
      <c r="E46" s="911"/>
      <c r="F46" s="911"/>
      <c r="G46" s="911"/>
      <c r="H46" s="669"/>
      <c r="I46" s="669"/>
      <c r="J46" s="669"/>
      <c r="K46" s="669"/>
      <c r="L46" s="669"/>
      <c r="M46" s="669"/>
      <c r="N46" s="669"/>
      <c r="O46" s="669"/>
      <c r="P46" s="669"/>
      <c r="Q46" s="669"/>
      <c r="R46" s="669"/>
      <c r="S46" s="669"/>
      <c r="T46" s="670"/>
      <c r="U46" s="950">
        <v>34</v>
      </c>
      <c r="V46" s="951"/>
      <c r="W46" s="913">
        <v>938</v>
      </c>
      <c r="X46" s="914"/>
      <c r="Y46" s="914"/>
      <c r="Z46" s="914"/>
      <c r="AA46" s="914"/>
      <c r="AB46" s="914"/>
      <c r="AC46" s="915"/>
      <c r="AD46" s="948">
        <v>17243</v>
      </c>
      <c r="AE46" s="948"/>
      <c r="AF46" s="948"/>
      <c r="AG46" s="948"/>
      <c r="AH46" s="948"/>
      <c r="AI46" s="948"/>
      <c r="AJ46" s="949"/>
    </row>
    <row r="47" spans="1:36" ht="14.25">
      <c r="A47" s="952" t="s">
        <v>361</v>
      </c>
      <c r="B47" s="953"/>
      <c r="C47" s="953"/>
      <c r="D47" s="953"/>
      <c r="E47" s="953"/>
      <c r="F47" s="953"/>
      <c r="G47" s="953"/>
      <c r="H47" s="669"/>
      <c r="I47" s="669"/>
      <c r="J47" s="669"/>
      <c r="K47" s="669"/>
      <c r="L47" s="669"/>
      <c r="M47" s="669"/>
      <c r="N47" s="669"/>
      <c r="O47" s="669"/>
      <c r="P47" s="669"/>
      <c r="Q47" s="669"/>
      <c r="R47" s="669"/>
      <c r="S47" s="669"/>
      <c r="T47" s="670"/>
      <c r="U47" s="954">
        <v>35</v>
      </c>
      <c r="V47" s="955"/>
      <c r="W47" s="913">
        <v>6958</v>
      </c>
      <c r="X47" s="914"/>
      <c r="Y47" s="914"/>
      <c r="Z47" s="914"/>
      <c r="AA47" s="914"/>
      <c r="AB47" s="914"/>
      <c r="AC47" s="915"/>
      <c r="AD47" s="948">
        <v>0</v>
      </c>
      <c r="AE47" s="948"/>
      <c r="AF47" s="948"/>
      <c r="AG47" s="948"/>
      <c r="AH47" s="948"/>
      <c r="AI47" s="948"/>
      <c r="AJ47" s="949"/>
    </row>
    <row r="48" spans="1:36" ht="14.25">
      <c r="A48" s="910" t="s">
        <v>362</v>
      </c>
      <c r="B48" s="911"/>
      <c r="C48" s="911"/>
      <c r="D48" s="911"/>
      <c r="E48" s="911"/>
      <c r="F48" s="911"/>
      <c r="G48" s="911"/>
      <c r="H48" s="669"/>
      <c r="I48" s="669"/>
      <c r="J48" s="669"/>
      <c r="K48" s="669"/>
      <c r="L48" s="669"/>
      <c r="M48" s="669"/>
      <c r="N48" s="669"/>
      <c r="O48" s="669"/>
      <c r="P48" s="669"/>
      <c r="Q48" s="669"/>
      <c r="R48" s="669"/>
      <c r="S48" s="669"/>
      <c r="T48" s="670"/>
      <c r="U48" s="956">
        <v>36</v>
      </c>
      <c r="V48" s="956"/>
      <c r="W48" s="948">
        <v>0</v>
      </c>
      <c r="X48" s="948"/>
      <c r="Y48" s="948"/>
      <c r="Z48" s="948"/>
      <c r="AA48" s="948"/>
      <c r="AB48" s="948"/>
      <c r="AC48" s="948"/>
      <c r="AD48" s="948">
        <v>0</v>
      </c>
      <c r="AE48" s="948"/>
      <c r="AF48" s="948"/>
      <c r="AG48" s="948"/>
      <c r="AH48" s="948"/>
      <c r="AI48" s="948"/>
      <c r="AJ48" s="949"/>
    </row>
    <row r="49" spans="1:36" ht="14.25">
      <c r="A49" s="910" t="s">
        <v>396</v>
      </c>
      <c r="B49" s="911"/>
      <c r="C49" s="911"/>
      <c r="D49" s="911"/>
      <c r="E49" s="911"/>
      <c r="F49" s="911"/>
      <c r="G49" s="911"/>
      <c r="H49" s="669"/>
      <c r="I49" s="669"/>
      <c r="J49" s="669"/>
      <c r="K49" s="669"/>
      <c r="L49" s="669"/>
      <c r="M49" s="669"/>
      <c r="N49" s="669"/>
      <c r="O49" s="669"/>
      <c r="P49" s="669"/>
      <c r="Q49" s="669"/>
      <c r="R49" s="669"/>
      <c r="S49" s="669"/>
      <c r="T49" s="670"/>
      <c r="U49" s="936">
        <v>37</v>
      </c>
      <c r="V49" s="937"/>
      <c r="W49" s="913">
        <v>0</v>
      </c>
      <c r="X49" s="914"/>
      <c r="Y49" s="914"/>
      <c r="Z49" s="914"/>
      <c r="AA49" s="914"/>
      <c r="AB49" s="914"/>
      <c r="AC49" s="915"/>
      <c r="AD49" s="948">
        <v>0</v>
      </c>
      <c r="AE49" s="948"/>
      <c r="AF49" s="948"/>
      <c r="AG49" s="948"/>
      <c r="AH49" s="948"/>
      <c r="AI49" s="948"/>
      <c r="AJ49" s="949"/>
    </row>
    <row r="50" spans="1:36" ht="15" thickBot="1">
      <c r="A50" s="957" t="s">
        <v>397</v>
      </c>
      <c r="B50" s="958"/>
      <c r="C50" s="958"/>
      <c r="D50" s="958"/>
      <c r="E50" s="958"/>
      <c r="F50" s="958"/>
      <c r="G50" s="958"/>
      <c r="H50" s="679"/>
      <c r="I50" s="679"/>
      <c r="J50" s="679"/>
      <c r="K50" s="679"/>
      <c r="L50" s="679"/>
      <c r="M50" s="679"/>
      <c r="N50" s="679"/>
      <c r="O50" s="679"/>
      <c r="P50" s="679"/>
      <c r="Q50" s="679"/>
      <c r="R50" s="679"/>
      <c r="S50" s="679"/>
      <c r="T50" s="680"/>
      <c r="U50" s="959">
        <v>38</v>
      </c>
      <c r="V50" s="960"/>
      <c r="W50" s="961">
        <v>0</v>
      </c>
      <c r="X50" s="962"/>
      <c r="Y50" s="962"/>
      <c r="Z50" s="962"/>
      <c r="AA50" s="962"/>
      <c r="AB50" s="962"/>
      <c r="AC50" s="963"/>
      <c r="AD50" s="964">
        <v>0</v>
      </c>
      <c r="AE50" s="964"/>
      <c r="AF50" s="964"/>
      <c r="AG50" s="964"/>
      <c r="AH50" s="964"/>
      <c r="AI50" s="964"/>
      <c r="AJ50" s="965"/>
    </row>
  </sheetData>
  <sheetProtection/>
  <mergeCells count="169">
    <mergeCell ref="A49:G49"/>
    <mergeCell ref="U49:V49"/>
    <mergeCell ref="W49:AC49"/>
    <mergeCell ref="AD49:AJ49"/>
    <mergeCell ref="A50:G50"/>
    <mergeCell ref="U50:V50"/>
    <mergeCell ref="W50:AC50"/>
    <mergeCell ref="AD50:AJ50"/>
    <mergeCell ref="A47:G47"/>
    <mergeCell ref="U47:V47"/>
    <mergeCell ref="W47:AC47"/>
    <mergeCell ref="AD47:AJ47"/>
    <mergeCell ref="A48:G48"/>
    <mergeCell ref="U48:V48"/>
    <mergeCell ref="W48:AC48"/>
    <mergeCell ref="AD48:AJ48"/>
    <mergeCell ref="AD44:AJ44"/>
    <mergeCell ref="A45:G45"/>
    <mergeCell ref="U45:V45"/>
    <mergeCell ref="W45:AC45"/>
    <mergeCell ref="AD45:AJ45"/>
    <mergeCell ref="A46:G46"/>
    <mergeCell ref="U46:V46"/>
    <mergeCell ref="W46:AC46"/>
    <mergeCell ref="AD46:AJ46"/>
    <mergeCell ref="A42:G42"/>
    <mergeCell ref="U42:V42"/>
    <mergeCell ref="W42:AC42"/>
    <mergeCell ref="AD42:AJ42"/>
    <mergeCell ref="A43:G43"/>
    <mergeCell ref="U43:V44"/>
    <mergeCell ref="W43:AC43"/>
    <mergeCell ref="AD43:AJ43"/>
    <mergeCell ref="A44:G44"/>
    <mergeCell ref="W44:AC44"/>
    <mergeCell ref="A40:G40"/>
    <mergeCell ref="U40:V40"/>
    <mergeCell ref="W40:AC40"/>
    <mergeCell ref="AD40:AJ40"/>
    <mergeCell ref="A41:G41"/>
    <mergeCell ref="U41:V41"/>
    <mergeCell ref="W41:AC41"/>
    <mergeCell ref="AD41:AJ41"/>
    <mergeCell ref="A38:G38"/>
    <mergeCell ref="U38:V38"/>
    <mergeCell ref="W38:AC38"/>
    <mergeCell ref="AD38:AJ38"/>
    <mergeCell ref="A39:G39"/>
    <mergeCell ref="U39:V39"/>
    <mergeCell ref="W39:AC39"/>
    <mergeCell ref="AD39:AJ39"/>
    <mergeCell ref="A36:G36"/>
    <mergeCell ref="U36:V36"/>
    <mergeCell ref="W36:AC36"/>
    <mergeCell ref="AD36:AJ36"/>
    <mergeCell ref="A37:G37"/>
    <mergeCell ref="U37:V37"/>
    <mergeCell ref="W37:AC37"/>
    <mergeCell ref="AD37:AJ37"/>
    <mergeCell ref="A34:G34"/>
    <mergeCell ref="U34:V34"/>
    <mergeCell ref="W34:AC34"/>
    <mergeCell ref="AD34:AJ34"/>
    <mergeCell ref="A35:G35"/>
    <mergeCell ref="U35:V35"/>
    <mergeCell ref="W35:AC35"/>
    <mergeCell ref="AD35:AJ35"/>
    <mergeCell ref="A32:G32"/>
    <mergeCell ref="U32:V32"/>
    <mergeCell ref="W32:AC32"/>
    <mergeCell ref="AD32:AJ32"/>
    <mergeCell ref="A33:G33"/>
    <mergeCell ref="U33:V33"/>
    <mergeCell ref="W33:AC33"/>
    <mergeCell ref="AD33:AJ33"/>
    <mergeCell ref="A30:G30"/>
    <mergeCell ref="U30:V30"/>
    <mergeCell ref="W30:AC30"/>
    <mergeCell ref="AD30:AJ30"/>
    <mergeCell ref="A31:G31"/>
    <mergeCell ref="U31:V31"/>
    <mergeCell ref="W31:AC31"/>
    <mergeCell ref="AD31:AJ31"/>
    <mergeCell ref="A28:G28"/>
    <mergeCell ref="U28:V28"/>
    <mergeCell ref="W28:AC28"/>
    <mergeCell ref="AD28:AJ28"/>
    <mergeCell ref="A29:G29"/>
    <mergeCell ref="U29:V29"/>
    <mergeCell ref="W29:AC29"/>
    <mergeCell ref="AD29:AJ29"/>
    <mergeCell ref="A26:G26"/>
    <mergeCell ref="U26:V26"/>
    <mergeCell ref="W26:AC26"/>
    <mergeCell ref="AD26:AJ26"/>
    <mergeCell ref="A27:G27"/>
    <mergeCell ref="U27:V27"/>
    <mergeCell ref="W27:AC27"/>
    <mergeCell ref="AD27:AJ27"/>
    <mergeCell ref="A24:G24"/>
    <mergeCell ref="U24:V24"/>
    <mergeCell ref="W24:AC24"/>
    <mergeCell ref="AD24:AJ24"/>
    <mergeCell ref="A25:G25"/>
    <mergeCell ref="U25:V25"/>
    <mergeCell ref="W25:AC25"/>
    <mergeCell ref="AD25:AJ25"/>
    <mergeCell ref="A22:G22"/>
    <mergeCell ref="U22:V22"/>
    <mergeCell ref="W22:AC22"/>
    <mergeCell ref="AD22:AJ22"/>
    <mergeCell ref="A23:G23"/>
    <mergeCell ref="U23:V23"/>
    <mergeCell ref="W23:AC23"/>
    <mergeCell ref="AD23:AJ23"/>
    <mergeCell ref="A20:G20"/>
    <mergeCell ref="U20:V20"/>
    <mergeCell ref="W20:AC20"/>
    <mergeCell ref="AD20:AJ20"/>
    <mergeCell ref="A21:G21"/>
    <mergeCell ref="U21:V21"/>
    <mergeCell ref="W21:AC21"/>
    <mergeCell ref="AD21:AJ21"/>
    <mergeCell ref="A18:G18"/>
    <mergeCell ref="U18:V18"/>
    <mergeCell ref="W18:AC18"/>
    <mergeCell ref="AD18:AJ18"/>
    <mergeCell ref="A19:G19"/>
    <mergeCell ref="U19:V19"/>
    <mergeCell ref="W19:AC19"/>
    <mergeCell ref="AD19:AJ19"/>
    <mergeCell ref="A16:G16"/>
    <mergeCell ref="U16:V16"/>
    <mergeCell ref="W16:AC16"/>
    <mergeCell ref="AD16:AJ16"/>
    <mergeCell ref="A17:G17"/>
    <mergeCell ref="U17:V17"/>
    <mergeCell ref="W17:AC17"/>
    <mergeCell ref="AD17:AJ17"/>
    <mergeCell ref="A14:G14"/>
    <mergeCell ref="U14:V14"/>
    <mergeCell ref="W14:AC14"/>
    <mergeCell ref="AD14:AJ14"/>
    <mergeCell ref="A15:G15"/>
    <mergeCell ref="U15:V15"/>
    <mergeCell ref="W15:AC15"/>
    <mergeCell ref="AD15:AJ15"/>
    <mergeCell ref="A12:G12"/>
    <mergeCell ref="U12:V12"/>
    <mergeCell ref="W12:AC12"/>
    <mergeCell ref="AD12:AJ12"/>
    <mergeCell ref="A13:G13"/>
    <mergeCell ref="U13:V13"/>
    <mergeCell ref="W13:AC13"/>
    <mergeCell ref="AD13:AJ13"/>
    <mergeCell ref="A10:G10"/>
    <mergeCell ref="U10:V10"/>
    <mergeCell ref="W10:AC10"/>
    <mergeCell ref="AD10:AJ10"/>
    <mergeCell ref="A11:T11"/>
    <mergeCell ref="U11:V11"/>
    <mergeCell ref="W11:AC11"/>
    <mergeCell ref="AD11:AJ11"/>
    <mergeCell ref="A3:AJ3"/>
    <mergeCell ref="U7:Z7"/>
    <mergeCell ref="H8:K8"/>
    <mergeCell ref="U8:Z8"/>
    <mergeCell ref="AB8:AC8"/>
    <mergeCell ref="AE8:AH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1">
      <selection activeCell="AN18" sqref="AN18"/>
    </sheetView>
  </sheetViews>
  <sheetFormatPr defaultColWidth="9.140625" defaultRowHeight="12.75"/>
  <cols>
    <col min="1" max="1" width="7.8515625" style="0" customWidth="1"/>
    <col min="2" max="2" width="8.57421875" style="0" customWidth="1"/>
    <col min="3" max="3" width="9.00390625" style="0" customWidth="1"/>
    <col min="4" max="4" width="9.421875" style="0" customWidth="1"/>
    <col min="5" max="5" width="9.00390625" style="0" customWidth="1"/>
    <col min="6" max="6" width="8.421875" style="0" customWidth="1"/>
    <col min="7" max="7" width="9.57421875" style="0" customWidth="1"/>
    <col min="8" max="8" width="7.28125" style="0" customWidth="1"/>
    <col min="9" max="9" width="10.8515625" style="0" hidden="1" customWidth="1"/>
    <col min="10" max="10" width="0.71875" style="0" hidden="1" customWidth="1"/>
    <col min="11" max="11" width="8.7109375" style="0" hidden="1" customWidth="1"/>
    <col min="12" max="20" width="11.421875" style="0" hidden="1" customWidth="1"/>
    <col min="21" max="21" width="6.00390625" style="0" customWidth="1"/>
    <col min="22" max="22" width="5.00390625" style="0" hidden="1" customWidth="1"/>
    <col min="23" max="23" width="3.140625" style="0" customWidth="1"/>
    <col min="24" max="24" width="2.140625" style="0" customWidth="1"/>
    <col min="25" max="25" width="2.57421875" style="0" customWidth="1"/>
    <col min="26" max="26" width="2.00390625" style="0" customWidth="1"/>
    <col min="27" max="28" width="4.00390625" style="0" customWidth="1"/>
    <col min="29" max="29" width="4.7109375" style="0" customWidth="1"/>
    <col min="30" max="31" width="2.57421875" style="0" customWidth="1"/>
    <col min="32" max="32" width="2.7109375" style="0" customWidth="1"/>
    <col min="33" max="33" width="2.8515625" style="0" customWidth="1"/>
    <col min="34" max="34" width="3.140625" style="0" customWidth="1"/>
    <col min="35" max="36" width="4.421875" style="0" customWidth="1"/>
  </cols>
  <sheetData>
    <row r="1" spans="1:36" ht="13.5" thickBot="1">
      <c r="A1" s="642"/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642"/>
      <c r="AH1" s="642"/>
      <c r="AI1" s="643"/>
      <c r="AJ1" s="644"/>
    </row>
    <row r="2" spans="1:36" ht="12.75">
      <c r="A2" s="642"/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  <c r="AE2" s="642"/>
      <c r="AF2" s="642"/>
      <c r="AG2" s="642"/>
      <c r="AH2" s="642"/>
      <c r="AI2" s="645" t="s">
        <v>301</v>
      </c>
      <c r="AJ2" s="646"/>
    </row>
    <row r="3" spans="1:36" ht="18">
      <c r="A3" s="896" t="s">
        <v>302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6"/>
      <c r="Y3" s="896"/>
      <c r="Z3" s="896"/>
      <c r="AA3" s="896"/>
      <c r="AB3" s="896"/>
      <c r="AC3" s="896"/>
      <c r="AD3" s="896"/>
      <c r="AE3" s="896"/>
      <c r="AF3" s="896"/>
      <c r="AG3" s="896"/>
      <c r="AH3" s="896"/>
      <c r="AI3" s="896"/>
      <c r="AJ3" s="896"/>
    </row>
    <row r="4" spans="1:36" ht="12.75">
      <c r="A4" s="642"/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2"/>
      <c r="AA4" s="642" t="s">
        <v>1125</v>
      </c>
      <c r="AB4" s="642"/>
      <c r="AC4" s="642"/>
      <c r="AD4" s="642"/>
      <c r="AE4" s="642"/>
      <c r="AF4" s="642"/>
      <c r="AG4" s="642"/>
      <c r="AH4" s="642"/>
      <c r="AI4" s="642"/>
      <c r="AJ4" s="642"/>
    </row>
    <row r="5" spans="1:36" ht="12.75">
      <c r="A5" s="642"/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2"/>
      <c r="AA5" s="647" t="s">
        <v>303</v>
      </c>
      <c r="AB5" s="647"/>
      <c r="AC5" s="647"/>
      <c r="AD5" s="647"/>
      <c r="AE5" s="647"/>
      <c r="AF5" s="647"/>
      <c r="AG5" s="647"/>
      <c r="AH5" s="647"/>
      <c r="AI5" s="647"/>
      <c r="AJ5" s="642"/>
    </row>
    <row r="6" spans="1:36" ht="13.5" thickBot="1">
      <c r="A6" s="642"/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642"/>
      <c r="AA6" s="642"/>
      <c r="AB6" s="642"/>
      <c r="AC6" s="642"/>
      <c r="AD6" s="642"/>
      <c r="AE6" s="642"/>
      <c r="AF6" s="642"/>
      <c r="AG6" s="642"/>
      <c r="AH6" s="642"/>
      <c r="AI6" s="642"/>
      <c r="AJ6" s="642"/>
    </row>
    <row r="7" spans="1:36" ht="15.75" thickBot="1">
      <c r="A7" s="648">
        <v>6</v>
      </c>
      <c r="B7" s="649">
        <v>4</v>
      </c>
      <c r="C7" s="649">
        <v>2</v>
      </c>
      <c r="D7" s="649">
        <v>2</v>
      </c>
      <c r="E7" s="649">
        <v>1</v>
      </c>
      <c r="F7" s="650">
        <v>1</v>
      </c>
      <c r="G7" s="642"/>
      <c r="H7" s="648">
        <v>1251</v>
      </c>
      <c r="I7" s="651"/>
      <c r="J7" s="651"/>
      <c r="K7" s="652"/>
      <c r="L7" s="642"/>
      <c r="M7" s="653"/>
      <c r="N7" s="652"/>
      <c r="O7" s="642"/>
      <c r="P7" s="653"/>
      <c r="Q7" s="651"/>
      <c r="R7" s="651"/>
      <c r="S7" s="652"/>
      <c r="T7" s="642"/>
      <c r="U7" s="897">
        <v>851020</v>
      </c>
      <c r="V7" s="898"/>
      <c r="W7" s="898"/>
      <c r="X7" s="898"/>
      <c r="Y7" s="898"/>
      <c r="Z7" s="899"/>
      <c r="AA7" s="642"/>
      <c r="AB7" s="654">
        <v>2</v>
      </c>
      <c r="AC7" s="655">
        <v>9</v>
      </c>
      <c r="AD7" s="656"/>
      <c r="AE7" s="657">
        <v>2</v>
      </c>
      <c r="AF7" s="658">
        <v>0</v>
      </c>
      <c r="AG7" s="658">
        <v>1</v>
      </c>
      <c r="AH7" s="659">
        <v>3</v>
      </c>
      <c r="AI7" s="642"/>
      <c r="AJ7" s="660"/>
    </row>
    <row r="8" spans="1:36" ht="12.75">
      <c r="A8" s="661" t="s">
        <v>304</v>
      </c>
      <c r="B8" s="661"/>
      <c r="C8" s="661"/>
      <c r="D8" s="661"/>
      <c r="E8" s="661"/>
      <c r="F8" s="661"/>
      <c r="G8" s="662"/>
      <c r="H8" s="900" t="s">
        <v>305</v>
      </c>
      <c r="I8" s="900"/>
      <c r="J8" s="900"/>
      <c r="K8" s="900"/>
      <c r="L8" s="662"/>
      <c r="M8" s="663" t="s">
        <v>306</v>
      </c>
      <c r="N8" s="664"/>
      <c r="O8" s="662"/>
      <c r="P8" s="663" t="s">
        <v>307</v>
      </c>
      <c r="Q8" s="663"/>
      <c r="R8" s="663"/>
      <c r="S8" s="663"/>
      <c r="T8" s="665"/>
      <c r="U8" s="900" t="s">
        <v>308</v>
      </c>
      <c r="V8" s="900"/>
      <c r="W8" s="900"/>
      <c r="X8" s="900"/>
      <c r="Y8" s="900"/>
      <c r="Z8" s="900"/>
      <c r="AA8" s="665"/>
      <c r="AB8" s="900" t="s">
        <v>309</v>
      </c>
      <c r="AC8" s="900"/>
      <c r="AD8" s="664"/>
      <c r="AE8" s="900" t="s">
        <v>310</v>
      </c>
      <c r="AF8" s="900"/>
      <c r="AG8" s="900"/>
      <c r="AH8" s="900"/>
      <c r="AI8" s="665"/>
      <c r="AJ8" s="664" t="s">
        <v>311</v>
      </c>
    </row>
    <row r="9" spans="1:36" ht="13.5" thickBot="1">
      <c r="A9" s="642"/>
      <c r="B9" s="642"/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2"/>
      <c r="W9" s="642"/>
      <c r="X9" s="642"/>
      <c r="Y9" s="642"/>
      <c r="Z9" s="642"/>
      <c r="AA9" s="642"/>
      <c r="AB9" s="642"/>
      <c r="AC9" s="642"/>
      <c r="AD9" s="642"/>
      <c r="AE9" s="642"/>
      <c r="AF9" s="666" t="s">
        <v>312</v>
      </c>
      <c r="AG9" s="642"/>
      <c r="AH9" s="642"/>
      <c r="AI9" s="642"/>
      <c r="AJ9" s="642"/>
    </row>
    <row r="10" spans="1:36" ht="12.75">
      <c r="A10" s="901" t="s">
        <v>313</v>
      </c>
      <c r="B10" s="902"/>
      <c r="C10" s="902"/>
      <c r="D10" s="902"/>
      <c r="E10" s="902"/>
      <c r="F10" s="902"/>
      <c r="G10" s="902"/>
      <c r="H10" s="667"/>
      <c r="I10" s="667"/>
      <c r="J10" s="667"/>
      <c r="K10" s="667"/>
      <c r="L10" s="667"/>
      <c r="M10" s="667"/>
      <c r="N10" s="667"/>
      <c r="O10" s="667"/>
      <c r="P10" s="667"/>
      <c r="Q10" s="667"/>
      <c r="R10" s="667"/>
      <c r="S10" s="667"/>
      <c r="T10" s="668"/>
      <c r="U10" s="903" t="s">
        <v>314</v>
      </c>
      <c r="V10" s="904"/>
      <c r="W10" s="905" t="s">
        <v>315</v>
      </c>
      <c r="X10" s="905"/>
      <c r="Y10" s="905"/>
      <c r="Z10" s="905"/>
      <c r="AA10" s="905"/>
      <c r="AB10" s="905"/>
      <c r="AC10" s="905"/>
      <c r="AD10" s="905" t="s">
        <v>316</v>
      </c>
      <c r="AE10" s="905"/>
      <c r="AF10" s="905"/>
      <c r="AG10" s="905"/>
      <c r="AH10" s="905"/>
      <c r="AI10" s="905"/>
      <c r="AJ10" s="906"/>
    </row>
    <row r="11" spans="1:36" ht="12.75">
      <c r="A11" s="907">
        <v>1</v>
      </c>
      <c r="B11" s="908"/>
      <c r="C11" s="908"/>
      <c r="D11" s="908"/>
      <c r="E11" s="908"/>
      <c r="F11" s="908"/>
      <c r="G11" s="908"/>
      <c r="H11" s="908"/>
      <c r="I11" s="908"/>
      <c r="J11" s="908"/>
      <c r="K11" s="908"/>
      <c r="L11" s="908"/>
      <c r="M11" s="908"/>
      <c r="N11" s="908"/>
      <c r="O11" s="908"/>
      <c r="P11" s="908"/>
      <c r="Q11" s="908"/>
      <c r="R11" s="908"/>
      <c r="S11" s="908"/>
      <c r="T11" s="908"/>
      <c r="U11" s="908">
        <v>2</v>
      </c>
      <c r="V11" s="908"/>
      <c r="W11" s="908">
        <v>3</v>
      </c>
      <c r="X11" s="908"/>
      <c r="Y11" s="908"/>
      <c r="Z11" s="908"/>
      <c r="AA11" s="908"/>
      <c r="AB11" s="908"/>
      <c r="AC11" s="908"/>
      <c r="AD11" s="908">
        <v>4</v>
      </c>
      <c r="AE11" s="908"/>
      <c r="AF11" s="908"/>
      <c r="AG11" s="908"/>
      <c r="AH11" s="908"/>
      <c r="AI11" s="908"/>
      <c r="AJ11" s="909"/>
    </row>
    <row r="12" spans="1:36" ht="14.25">
      <c r="A12" s="910" t="s">
        <v>317</v>
      </c>
      <c r="B12" s="911"/>
      <c r="C12" s="911"/>
      <c r="D12" s="911"/>
      <c r="E12" s="911"/>
      <c r="F12" s="911"/>
      <c r="G12" s="911"/>
      <c r="H12" s="669"/>
      <c r="I12" s="669"/>
      <c r="J12" s="669"/>
      <c r="K12" s="669"/>
      <c r="L12" s="669"/>
      <c r="M12" s="669"/>
      <c r="N12" s="669"/>
      <c r="O12" s="669"/>
      <c r="P12" s="669"/>
      <c r="Q12" s="669"/>
      <c r="R12" s="669"/>
      <c r="S12" s="669"/>
      <c r="T12" s="670"/>
      <c r="U12" s="912" t="s">
        <v>318</v>
      </c>
      <c r="V12" s="912"/>
      <c r="W12" s="913">
        <v>0</v>
      </c>
      <c r="X12" s="914"/>
      <c r="Y12" s="914"/>
      <c r="Z12" s="914"/>
      <c r="AA12" s="914"/>
      <c r="AB12" s="914"/>
      <c r="AC12" s="915"/>
      <c r="AD12" s="916">
        <v>0</v>
      </c>
      <c r="AE12" s="916"/>
      <c r="AF12" s="916"/>
      <c r="AG12" s="916"/>
      <c r="AH12" s="916"/>
      <c r="AI12" s="916"/>
      <c r="AJ12" s="917"/>
    </row>
    <row r="13" spans="1:36" ht="14.25">
      <c r="A13" s="910" t="s">
        <v>319</v>
      </c>
      <c r="B13" s="911"/>
      <c r="C13" s="911"/>
      <c r="D13" s="911"/>
      <c r="E13" s="911"/>
      <c r="F13" s="911"/>
      <c r="G13" s="911"/>
      <c r="H13" s="669"/>
      <c r="I13" s="669"/>
      <c r="J13" s="669"/>
      <c r="K13" s="669"/>
      <c r="L13" s="669"/>
      <c r="M13" s="669"/>
      <c r="N13" s="669"/>
      <c r="O13" s="669"/>
      <c r="P13" s="669"/>
      <c r="Q13" s="669"/>
      <c r="R13" s="669"/>
      <c r="S13" s="669"/>
      <c r="T13" s="670"/>
      <c r="U13" s="912" t="s">
        <v>320</v>
      </c>
      <c r="V13" s="912"/>
      <c r="W13" s="918">
        <v>32</v>
      </c>
      <c r="X13" s="914"/>
      <c r="Y13" s="914"/>
      <c r="Z13" s="914"/>
      <c r="AA13" s="914"/>
      <c r="AB13" s="914"/>
      <c r="AC13" s="915"/>
      <c r="AD13" s="918">
        <v>267</v>
      </c>
      <c r="AE13" s="914"/>
      <c r="AF13" s="914"/>
      <c r="AG13" s="914"/>
      <c r="AH13" s="914"/>
      <c r="AI13" s="914"/>
      <c r="AJ13" s="919"/>
    </row>
    <row r="14" spans="1:36" ht="14.25">
      <c r="A14" s="910" t="s">
        <v>321</v>
      </c>
      <c r="B14" s="911"/>
      <c r="C14" s="911"/>
      <c r="D14" s="911"/>
      <c r="E14" s="911"/>
      <c r="F14" s="911"/>
      <c r="G14" s="911"/>
      <c r="H14" s="669"/>
      <c r="I14" s="669"/>
      <c r="J14" s="669"/>
      <c r="K14" s="669"/>
      <c r="L14" s="669"/>
      <c r="M14" s="669"/>
      <c r="N14" s="669"/>
      <c r="O14" s="669"/>
      <c r="P14" s="669"/>
      <c r="Q14" s="669"/>
      <c r="R14" s="669"/>
      <c r="S14" s="669"/>
      <c r="T14" s="670"/>
      <c r="U14" s="912" t="s">
        <v>322</v>
      </c>
      <c r="V14" s="912"/>
      <c r="W14" s="918">
        <v>351</v>
      </c>
      <c r="X14" s="914"/>
      <c r="Y14" s="914"/>
      <c r="Z14" s="914"/>
      <c r="AA14" s="914"/>
      <c r="AB14" s="914"/>
      <c r="AC14" s="915"/>
      <c r="AD14" s="914">
        <v>214</v>
      </c>
      <c r="AE14" s="914"/>
      <c r="AF14" s="914"/>
      <c r="AG14" s="914"/>
      <c r="AH14" s="914"/>
      <c r="AI14" s="914"/>
      <c r="AJ14" s="919"/>
    </row>
    <row r="15" spans="1:36" ht="15">
      <c r="A15" s="920" t="s">
        <v>323</v>
      </c>
      <c r="B15" s="921"/>
      <c r="C15" s="921"/>
      <c r="D15" s="921"/>
      <c r="E15" s="921"/>
      <c r="F15" s="921"/>
      <c r="G15" s="921"/>
      <c r="H15" s="671"/>
      <c r="I15" s="671"/>
      <c r="J15" s="671"/>
      <c r="K15" s="671"/>
      <c r="L15" s="671"/>
      <c r="M15" s="671"/>
      <c r="N15" s="671"/>
      <c r="O15" s="671"/>
      <c r="P15" s="671"/>
      <c r="Q15" s="671"/>
      <c r="R15" s="671"/>
      <c r="S15" s="671"/>
      <c r="T15" s="672"/>
      <c r="U15" s="922" t="s">
        <v>324</v>
      </c>
      <c r="V15" s="922"/>
      <c r="W15" s="923">
        <f>SUM(W12:AC14)</f>
        <v>383</v>
      </c>
      <c r="X15" s="923"/>
      <c r="Y15" s="923"/>
      <c r="Z15" s="923"/>
      <c r="AA15" s="923"/>
      <c r="AB15" s="923"/>
      <c r="AC15" s="923"/>
      <c r="AD15" s="923">
        <f>SUM(AD12:AJ14)</f>
        <v>481</v>
      </c>
      <c r="AE15" s="923"/>
      <c r="AF15" s="923"/>
      <c r="AG15" s="923"/>
      <c r="AH15" s="923"/>
      <c r="AI15" s="923"/>
      <c r="AJ15" s="924"/>
    </row>
    <row r="16" spans="1:36" ht="15">
      <c r="A16" s="910" t="s">
        <v>325</v>
      </c>
      <c r="B16" s="911"/>
      <c r="C16" s="911"/>
      <c r="D16" s="911"/>
      <c r="E16" s="911"/>
      <c r="F16" s="911"/>
      <c r="G16" s="911"/>
      <c r="H16" s="671"/>
      <c r="I16" s="671"/>
      <c r="J16" s="671"/>
      <c r="K16" s="671"/>
      <c r="L16" s="671"/>
      <c r="M16" s="671"/>
      <c r="N16" s="671"/>
      <c r="O16" s="671"/>
      <c r="P16" s="671"/>
      <c r="Q16" s="671"/>
      <c r="R16" s="671"/>
      <c r="S16" s="671"/>
      <c r="T16" s="672"/>
      <c r="U16" s="912" t="s">
        <v>326</v>
      </c>
      <c r="V16" s="912"/>
      <c r="W16" s="913">
        <v>0</v>
      </c>
      <c r="X16" s="914"/>
      <c r="Y16" s="914"/>
      <c r="Z16" s="914"/>
      <c r="AA16" s="914"/>
      <c r="AB16" s="914"/>
      <c r="AC16" s="915"/>
      <c r="AD16" s="925">
        <v>0</v>
      </c>
      <c r="AE16" s="926"/>
      <c r="AF16" s="926"/>
      <c r="AG16" s="926"/>
      <c r="AH16" s="926"/>
      <c r="AI16" s="926"/>
      <c r="AJ16" s="927"/>
    </row>
    <row r="17" spans="1:36" ht="15">
      <c r="A17" s="910" t="s">
        <v>327</v>
      </c>
      <c r="B17" s="911"/>
      <c r="C17" s="911"/>
      <c r="D17" s="911"/>
      <c r="E17" s="911"/>
      <c r="F17" s="911"/>
      <c r="G17" s="911"/>
      <c r="H17" s="671"/>
      <c r="I17" s="671"/>
      <c r="J17" s="671"/>
      <c r="K17" s="671"/>
      <c r="L17" s="671"/>
      <c r="M17" s="671"/>
      <c r="N17" s="671"/>
      <c r="O17" s="671"/>
      <c r="P17" s="671"/>
      <c r="Q17" s="671"/>
      <c r="R17" s="671"/>
      <c r="S17" s="671"/>
      <c r="T17" s="672"/>
      <c r="U17" s="912" t="s">
        <v>328</v>
      </c>
      <c r="V17" s="912"/>
      <c r="W17" s="913">
        <v>0</v>
      </c>
      <c r="X17" s="914"/>
      <c r="Y17" s="914"/>
      <c r="Z17" s="914"/>
      <c r="AA17" s="914"/>
      <c r="AB17" s="914"/>
      <c r="AC17" s="915"/>
      <c r="AD17" s="925">
        <v>0</v>
      </c>
      <c r="AE17" s="926"/>
      <c r="AF17" s="926"/>
      <c r="AG17" s="926"/>
      <c r="AH17" s="926"/>
      <c r="AI17" s="926"/>
      <c r="AJ17" s="927"/>
    </row>
    <row r="18" spans="1:36" ht="15">
      <c r="A18" s="920" t="s">
        <v>329</v>
      </c>
      <c r="B18" s="921"/>
      <c r="C18" s="921"/>
      <c r="D18" s="921"/>
      <c r="E18" s="921"/>
      <c r="F18" s="921"/>
      <c r="G18" s="921"/>
      <c r="H18" s="669"/>
      <c r="I18" s="669"/>
      <c r="J18" s="669"/>
      <c r="K18" s="669"/>
      <c r="L18" s="669"/>
      <c r="M18" s="669"/>
      <c r="N18" s="669"/>
      <c r="O18" s="669"/>
      <c r="P18" s="669"/>
      <c r="Q18" s="669"/>
      <c r="R18" s="669"/>
      <c r="S18" s="669"/>
      <c r="T18" s="670"/>
      <c r="U18" s="922" t="s">
        <v>330</v>
      </c>
      <c r="V18" s="922"/>
      <c r="W18" s="928">
        <v>0</v>
      </c>
      <c r="X18" s="926"/>
      <c r="Y18" s="926"/>
      <c r="Z18" s="926"/>
      <c r="AA18" s="926"/>
      <c r="AB18" s="926"/>
      <c r="AC18" s="929"/>
      <c r="AD18" s="928">
        <f>AD16-AD17</f>
        <v>0</v>
      </c>
      <c r="AE18" s="926"/>
      <c r="AF18" s="926"/>
      <c r="AG18" s="926"/>
      <c r="AH18" s="926"/>
      <c r="AI18" s="926"/>
      <c r="AJ18" s="927"/>
    </row>
    <row r="19" spans="1:36" ht="14.25">
      <c r="A19" s="930" t="s">
        <v>331</v>
      </c>
      <c r="B19" s="931"/>
      <c r="C19" s="931"/>
      <c r="D19" s="931"/>
      <c r="E19" s="931"/>
      <c r="F19" s="931"/>
      <c r="G19" s="931"/>
      <c r="H19" s="669"/>
      <c r="I19" s="669"/>
      <c r="J19" s="669"/>
      <c r="K19" s="669"/>
      <c r="L19" s="669"/>
      <c r="M19" s="669"/>
      <c r="N19" s="669"/>
      <c r="O19" s="669"/>
      <c r="P19" s="669"/>
      <c r="Q19" s="669"/>
      <c r="R19" s="669"/>
      <c r="S19" s="669"/>
      <c r="T19" s="670"/>
      <c r="U19" s="912" t="s">
        <v>332</v>
      </c>
      <c r="V19" s="912"/>
      <c r="W19" s="916">
        <v>77</v>
      </c>
      <c r="X19" s="916"/>
      <c r="Y19" s="916"/>
      <c r="Z19" s="916"/>
      <c r="AA19" s="916"/>
      <c r="AB19" s="916"/>
      <c r="AC19" s="916"/>
      <c r="AD19" s="916">
        <v>1916</v>
      </c>
      <c r="AE19" s="916"/>
      <c r="AF19" s="916"/>
      <c r="AG19" s="916"/>
      <c r="AH19" s="916"/>
      <c r="AI19" s="916"/>
      <c r="AJ19" s="917"/>
    </row>
    <row r="20" spans="1:36" ht="14.25">
      <c r="A20" s="930" t="s">
        <v>333</v>
      </c>
      <c r="B20" s="931"/>
      <c r="C20" s="931"/>
      <c r="D20" s="931"/>
      <c r="E20" s="931"/>
      <c r="F20" s="931"/>
      <c r="G20" s="931"/>
      <c r="H20" s="669"/>
      <c r="I20" s="669"/>
      <c r="J20" s="669"/>
      <c r="K20" s="669"/>
      <c r="L20" s="669"/>
      <c r="M20" s="669"/>
      <c r="N20" s="669"/>
      <c r="O20" s="669"/>
      <c r="P20" s="669"/>
      <c r="Q20" s="669"/>
      <c r="R20" s="669"/>
      <c r="S20" s="669"/>
      <c r="T20" s="670"/>
      <c r="U20" s="912" t="s">
        <v>334</v>
      </c>
      <c r="V20" s="912"/>
      <c r="W20" s="916">
        <v>0</v>
      </c>
      <c r="X20" s="916"/>
      <c r="Y20" s="916"/>
      <c r="Z20" s="916"/>
      <c r="AA20" s="916"/>
      <c r="AB20" s="916"/>
      <c r="AC20" s="916"/>
      <c r="AD20" s="916">
        <v>0</v>
      </c>
      <c r="AE20" s="916"/>
      <c r="AF20" s="916"/>
      <c r="AG20" s="916"/>
      <c r="AH20" s="916"/>
      <c r="AI20" s="916"/>
      <c r="AJ20" s="917"/>
    </row>
    <row r="21" spans="1:36" ht="14.25">
      <c r="A21" s="930" t="s">
        <v>335</v>
      </c>
      <c r="B21" s="931"/>
      <c r="C21" s="931"/>
      <c r="D21" s="931"/>
      <c r="E21" s="931"/>
      <c r="F21" s="931"/>
      <c r="G21" s="931"/>
      <c r="H21" s="669"/>
      <c r="I21" s="669"/>
      <c r="J21" s="669"/>
      <c r="K21" s="669"/>
      <c r="L21" s="669"/>
      <c r="M21" s="669"/>
      <c r="N21" s="669"/>
      <c r="O21" s="669"/>
      <c r="P21" s="669"/>
      <c r="Q21" s="669"/>
      <c r="R21" s="669"/>
      <c r="S21" s="669"/>
      <c r="T21" s="670"/>
      <c r="U21" s="912">
        <v>10</v>
      </c>
      <c r="V21" s="912"/>
      <c r="W21" s="916">
        <v>0</v>
      </c>
      <c r="X21" s="916"/>
      <c r="Y21" s="916"/>
      <c r="Z21" s="916"/>
      <c r="AA21" s="916"/>
      <c r="AB21" s="916"/>
      <c r="AC21" s="916"/>
      <c r="AD21" s="916">
        <v>0</v>
      </c>
      <c r="AE21" s="916"/>
      <c r="AF21" s="916"/>
      <c r="AG21" s="916"/>
      <c r="AH21" s="916"/>
      <c r="AI21" s="916"/>
      <c r="AJ21" s="917"/>
    </row>
    <row r="22" spans="1:36" ht="14.25">
      <c r="A22" s="910" t="s">
        <v>336</v>
      </c>
      <c r="B22" s="911"/>
      <c r="C22" s="911"/>
      <c r="D22" s="911"/>
      <c r="E22" s="911"/>
      <c r="F22" s="911"/>
      <c r="G22" s="911"/>
      <c r="H22" s="673"/>
      <c r="I22" s="673"/>
      <c r="J22" s="673"/>
      <c r="K22" s="673"/>
      <c r="L22" s="673"/>
      <c r="M22" s="673"/>
      <c r="N22" s="673"/>
      <c r="O22" s="673"/>
      <c r="P22" s="673"/>
      <c r="Q22" s="673"/>
      <c r="R22" s="673"/>
      <c r="S22" s="673"/>
      <c r="T22" s="674"/>
      <c r="U22" s="912">
        <v>11</v>
      </c>
      <c r="V22" s="912"/>
      <c r="W22" s="913">
        <f>SUM(W19:AC21)</f>
        <v>77</v>
      </c>
      <c r="X22" s="914"/>
      <c r="Y22" s="914"/>
      <c r="Z22" s="914"/>
      <c r="AA22" s="914"/>
      <c r="AB22" s="914"/>
      <c r="AC22" s="915"/>
      <c r="AD22" s="913">
        <f>SUM(AD19:AJ21)</f>
        <v>1916</v>
      </c>
      <c r="AE22" s="914"/>
      <c r="AF22" s="914"/>
      <c r="AG22" s="914"/>
      <c r="AH22" s="914"/>
      <c r="AI22" s="914"/>
      <c r="AJ22" s="919"/>
    </row>
    <row r="23" spans="1:36" ht="14.25">
      <c r="A23" s="930" t="s">
        <v>337</v>
      </c>
      <c r="B23" s="931"/>
      <c r="C23" s="931"/>
      <c r="D23" s="931"/>
      <c r="E23" s="931"/>
      <c r="F23" s="931"/>
      <c r="G23" s="931"/>
      <c r="H23" s="669"/>
      <c r="I23" s="669"/>
      <c r="J23" s="669"/>
      <c r="K23" s="669"/>
      <c r="L23" s="669"/>
      <c r="M23" s="669"/>
      <c r="N23" s="669"/>
      <c r="O23" s="669"/>
      <c r="P23" s="669"/>
      <c r="Q23" s="669"/>
      <c r="R23" s="669"/>
      <c r="S23" s="669"/>
      <c r="T23" s="670"/>
      <c r="U23" s="912">
        <v>12</v>
      </c>
      <c r="V23" s="912"/>
      <c r="W23" s="916">
        <v>0</v>
      </c>
      <c r="X23" s="916"/>
      <c r="Y23" s="916"/>
      <c r="Z23" s="916"/>
      <c r="AA23" s="916"/>
      <c r="AB23" s="916"/>
      <c r="AC23" s="916"/>
      <c r="AD23" s="916">
        <v>0</v>
      </c>
      <c r="AE23" s="916"/>
      <c r="AF23" s="916"/>
      <c r="AG23" s="916"/>
      <c r="AH23" s="916"/>
      <c r="AI23" s="916"/>
      <c r="AJ23" s="917"/>
    </row>
    <row r="24" spans="1:36" ht="14.25">
      <c r="A24" s="930" t="s">
        <v>338</v>
      </c>
      <c r="B24" s="931"/>
      <c r="C24" s="931"/>
      <c r="D24" s="931"/>
      <c r="E24" s="931"/>
      <c r="F24" s="931"/>
      <c r="G24" s="931"/>
      <c r="H24" s="669"/>
      <c r="I24" s="669"/>
      <c r="J24" s="669"/>
      <c r="K24" s="669"/>
      <c r="L24" s="669"/>
      <c r="M24" s="669"/>
      <c r="N24" s="669"/>
      <c r="O24" s="669"/>
      <c r="P24" s="669"/>
      <c r="Q24" s="669"/>
      <c r="R24" s="669"/>
      <c r="S24" s="669"/>
      <c r="T24" s="670"/>
      <c r="U24" s="912">
        <v>13</v>
      </c>
      <c r="V24" s="912"/>
      <c r="W24" s="916">
        <v>0</v>
      </c>
      <c r="X24" s="916"/>
      <c r="Y24" s="916"/>
      <c r="Z24" s="916"/>
      <c r="AA24" s="916"/>
      <c r="AB24" s="916"/>
      <c r="AC24" s="916"/>
      <c r="AD24" s="916">
        <v>0</v>
      </c>
      <c r="AE24" s="916"/>
      <c r="AF24" s="916"/>
      <c r="AG24" s="916"/>
      <c r="AH24" s="916"/>
      <c r="AI24" s="916"/>
      <c r="AJ24" s="917"/>
    </row>
    <row r="25" spans="1:36" ht="14.25">
      <c r="A25" s="930" t="s">
        <v>339</v>
      </c>
      <c r="B25" s="931"/>
      <c r="C25" s="931"/>
      <c r="D25" s="931"/>
      <c r="E25" s="931"/>
      <c r="F25" s="931"/>
      <c r="G25" s="931"/>
      <c r="H25" s="669"/>
      <c r="I25" s="669"/>
      <c r="J25" s="669"/>
      <c r="K25" s="669"/>
      <c r="L25" s="669"/>
      <c r="M25" s="669"/>
      <c r="N25" s="669"/>
      <c r="O25" s="669"/>
      <c r="P25" s="669"/>
      <c r="Q25" s="669"/>
      <c r="R25" s="669"/>
      <c r="S25" s="669"/>
      <c r="T25" s="670"/>
      <c r="U25" s="912">
        <v>14</v>
      </c>
      <c r="V25" s="912"/>
      <c r="W25" s="916">
        <v>0</v>
      </c>
      <c r="X25" s="916"/>
      <c r="Y25" s="916"/>
      <c r="Z25" s="916"/>
      <c r="AA25" s="916"/>
      <c r="AB25" s="916"/>
      <c r="AC25" s="916"/>
      <c r="AD25" s="916">
        <v>0</v>
      </c>
      <c r="AE25" s="916"/>
      <c r="AF25" s="916"/>
      <c r="AG25" s="916"/>
      <c r="AH25" s="916"/>
      <c r="AI25" s="916"/>
      <c r="AJ25" s="917"/>
    </row>
    <row r="26" spans="1:36" ht="14.25">
      <c r="A26" s="910" t="s">
        <v>340</v>
      </c>
      <c r="B26" s="911"/>
      <c r="C26" s="911"/>
      <c r="D26" s="911"/>
      <c r="E26" s="911"/>
      <c r="F26" s="911"/>
      <c r="G26" s="911"/>
      <c r="H26" s="673"/>
      <c r="I26" s="673"/>
      <c r="J26" s="673"/>
      <c r="K26" s="673"/>
      <c r="L26" s="673"/>
      <c r="M26" s="673"/>
      <c r="N26" s="673"/>
      <c r="O26" s="673"/>
      <c r="P26" s="673"/>
      <c r="Q26" s="673"/>
      <c r="R26" s="673"/>
      <c r="S26" s="673"/>
      <c r="T26" s="674"/>
      <c r="U26" s="912">
        <v>15</v>
      </c>
      <c r="V26" s="912"/>
      <c r="W26" s="913">
        <f>SUM(W23:AC25)</f>
        <v>0</v>
      </c>
      <c r="X26" s="914"/>
      <c r="Y26" s="914"/>
      <c r="Z26" s="914"/>
      <c r="AA26" s="914"/>
      <c r="AB26" s="914"/>
      <c r="AC26" s="915"/>
      <c r="AD26" s="913">
        <f>SUM(AD23:AJ25)</f>
        <v>0</v>
      </c>
      <c r="AE26" s="914"/>
      <c r="AF26" s="914"/>
      <c r="AG26" s="914"/>
      <c r="AH26" s="914"/>
      <c r="AI26" s="914"/>
      <c r="AJ26" s="919"/>
    </row>
    <row r="27" spans="1:36" ht="15">
      <c r="A27" s="920" t="s">
        <v>341</v>
      </c>
      <c r="B27" s="921"/>
      <c r="C27" s="921"/>
      <c r="D27" s="921"/>
      <c r="E27" s="921"/>
      <c r="F27" s="921"/>
      <c r="G27" s="921"/>
      <c r="H27" s="671"/>
      <c r="I27" s="671"/>
      <c r="J27" s="671"/>
      <c r="K27" s="671"/>
      <c r="L27" s="671"/>
      <c r="M27" s="671"/>
      <c r="N27" s="671"/>
      <c r="O27" s="671"/>
      <c r="P27" s="671"/>
      <c r="Q27" s="671"/>
      <c r="R27" s="671"/>
      <c r="S27" s="671"/>
      <c r="T27" s="672"/>
      <c r="U27" s="922">
        <v>16</v>
      </c>
      <c r="V27" s="922"/>
      <c r="W27" s="923">
        <f>W22-W26</f>
        <v>77</v>
      </c>
      <c r="X27" s="923"/>
      <c r="Y27" s="923"/>
      <c r="Z27" s="923"/>
      <c r="AA27" s="923"/>
      <c r="AB27" s="923"/>
      <c r="AC27" s="923"/>
      <c r="AD27" s="923">
        <f>AD22-AD26</f>
        <v>1916</v>
      </c>
      <c r="AE27" s="923"/>
      <c r="AF27" s="923"/>
      <c r="AG27" s="923"/>
      <c r="AH27" s="923"/>
      <c r="AI27" s="923"/>
      <c r="AJ27" s="924"/>
    </row>
    <row r="28" spans="1:36" ht="14.25">
      <c r="A28" s="910" t="s">
        <v>342</v>
      </c>
      <c r="B28" s="911"/>
      <c r="C28" s="911"/>
      <c r="D28" s="911"/>
      <c r="E28" s="911"/>
      <c r="F28" s="911"/>
      <c r="G28" s="911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70"/>
      <c r="U28" s="912">
        <v>17</v>
      </c>
      <c r="V28" s="912"/>
      <c r="W28" s="913">
        <v>0</v>
      </c>
      <c r="X28" s="914"/>
      <c r="Y28" s="914"/>
      <c r="Z28" s="914"/>
      <c r="AA28" s="914"/>
      <c r="AB28" s="914"/>
      <c r="AC28" s="915"/>
      <c r="AD28" s="916">
        <v>0</v>
      </c>
      <c r="AE28" s="916"/>
      <c r="AF28" s="916"/>
      <c r="AG28" s="916"/>
      <c r="AH28" s="916"/>
      <c r="AI28" s="916"/>
      <c r="AJ28" s="917"/>
    </row>
    <row r="29" spans="1:36" ht="14.25">
      <c r="A29" s="910" t="s">
        <v>343</v>
      </c>
      <c r="B29" s="911"/>
      <c r="C29" s="911"/>
      <c r="D29" s="911"/>
      <c r="E29" s="911"/>
      <c r="F29" s="911"/>
      <c r="G29" s="911"/>
      <c r="H29" s="669"/>
      <c r="I29" s="669"/>
      <c r="J29" s="669"/>
      <c r="K29" s="669"/>
      <c r="L29" s="669"/>
      <c r="M29" s="669"/>
      <c r="N29" s="669"/>
      <c r="O29" s="669"/>
      <c r="P29" s="669"/>
      <c r="Q29" s="669"/>
      <c r="R29" s="669"/>
      <c r="S29" s="669"/>
      <c r="T29" s="670"/>
      <c r="U29" s="912">
        <v>18</v>
      </c>
      <c r="V29" s="912"/>
      <c r="W29" s="913">
        <v>0</v>
      </c>
      <c r="X29" s="914"/>
      <c r="Y29" s="914"/>
      <c r="Z29" s="914"/>
      <c r="AA29" s="914"/>
      <c r="AB29" s="914"/>
      <c r="AC29" s="915"/>
      <c r="AD29" s="918">
        <v>0</v>
      </c>
      <c r="AE29" s="914"/>
      <c r="AF29" s="914"/>
      <c r="AG29" s="914"/>
      <c r="AH29" s="914"/>
      <c r="AI29" s="914"/>
      <c r="AJ29" s="919"/>
    </row>
    <row r="30" spans="1:36" ht="15">
      <c r="A30" s="920" t="s">
        <v>344</v>
      </c>
      <c r="B30" s="921"/>
      <c r="C30" s="921"/>
      <c r="D30" s="921"/>
      <c r="E30" s="921"/>
      <c r="F30" s="921"/>
      <c r="G30" s="921"/>
      <c r="H30" s="671"/>
      <c r="I30" s="671"/>
      <c r="J30" s="671"/>
      <c r="K30" s="671"/>
      <c r="L30" s="671"/>
      <c r="M30" s="671"/>
      <c r="N30" s="671"/>
      <c r="O30" s="671"/>
      <c r="P30" s="671"/>
      <c r="Q30" s="671"/>
      <c r="R30" s="671"/>
      <c r="S30" s="671"/>
      <c r="T30" s="672"/>
      <c r="U30" s="922">
        <v>19</v>
      </c>
      <c r="V30" s="922"/>
      <c r="W30" s="923">
        <f>SUM(W28:AC29)</f>
        <v>0</v>
      </c>
      <c r="X30" s="923"/>
      <c r="Y30" s="923"/>
      <c r="Z30" s="923"/>
      <c r="AA30" s="923"/>
      <c r="AB30" s="923"/>
      <c r="AC30" s="923"/>
      <c r="AD30" s="923">
        <f>SUM(AD28:AJ29)</f>
        <v>0</v>
      </c>
      <c r="AE30" s="923"/>
      <c r="AF30" s="923"/>
      <c r="AG30" s="923"/>
      <c r="AH30" s="923"/>
      <c r="AI30" s="923"/>
      <c r="AJ30" s="924"/>
    </row>
    <row r="31" spans="1:36" ht="15">
      <c r="A31" s="920" t="s">
        <v>345</v>
      </c>
      <c r="B31" s="921"/>
      <c r="C31" s="921"/>
      <c r="D31" s="921"/>
      <c r="E31" s="921"/>
      <c r="F31" s="921"/>
      <c r="G31" s="921"/>
      <c r="H31" s="671"/>
      <c r="I31" s="671"/>
      <c r="J31" s="671"/>
      <c r="K31" s="671"/>
      <c r="L31" s="671"/>
      <c r="M31" s="671"/>
      <c r="N31" s="671"/>
      <c r="O31" s="671"/>
      <c r="P31" s="671"/>
      <c r="Q31" s="671"/>
      <c r="R31" s="671"/>
      <c r="S31" s="671"/>
      <c r="T31" s="672"/>
      <c r="U31" s="922">
        <v>20</v>
      </c>
      <c r="V31" s="922"/>
      <c r="W31" s="923">
        <v>0</v>
      </c>
      <c r="X31" s="923"/>
      <c r="Y31" s="923"/>
      <c r="Z31" s="923"/>
      <c r="AA31" s="923"/>
      <c r="AB31" s="923"/>
      <c r="AC31" s="923"/>
      <c r="AD31" s="923">
        <v>0</v>
      </c>
      <c r="AE31" s="923"/>
      <c r="AF31" s="923"/>
      <c r="AG31" s="923"/>
      <c r="AH31" s="923"/>
      <c r="AI31" s="923"/>
      <c r="AJ31" s="924"/>
    </row>
    <row r="32" spans="1:36" ht="15">
      <c r="A32" s="920" t="s">
        <v>346</v>
      </c>
      <c r="B32" s="921"/>
      <c r="C32" s="921"/>
      <c r="D32" s="921"/>
      <c r="E32" s="921"/>
      <c r="F32" s="921"/>
      <c r="G32" s="921"/>
      <c r="H32" s="671"/>
      <c r="I32" s="671"/>
      <c r="J32" s="671"/>
      <c r="K32" s="671"/>
      <c r="L32" s="671"/>
      <c r="M32" s="671"/>
      <c r="N32" s="671"/>
      <c r="O32" s="671"/>
      <c r="P32" s="671"/>
      <c r="Q32" s="671"/>
      <c r="R32" s="671"/>
      <c r="S32" s="671"/>
      <c r="T32" s="672"/>
      <c r="U32" s="922">
        <v>21</v>
      </c>
      <c r="V32" s="922"/>
      <c r="W32" s="923">
        <f>W15+W18+W27-W30+W31</f>
        <v>460</v>
      </c>
      <c r="X32" s="923"/>
      <c r="Y32" s="923"/>
      <c r="Z32" s="923"/>
      <c r="AA32" s="923"/>
      <c r="AB32" s="923"/>
      <c r="AC32" s="924"/>
      <c r="AD32" s="923">
        <f>AD15+AD18+AD27-AD30+AD31</f>
        <v>2397</v>
      </c>
      <c r="AE32" s="923"/>
      <c r="AF32" s="923"/>
      <c r="AG32" s="923"/>
      <c r="AH32" s="923"/>
      <c r="AI32" s="923"/>
      <c r="AJ32" s="924"/>
    </row>
    <row r="33" spans="1:36" ht="14.25">
      <c r="A33" s="910" t="s">
        <v>347</v>
      </c>
      <c r="B33" s="911"/>
      <c r="C33" s="911"/>
      <c r="D33" s="911"/>
      <c r="E33" s="911"/>
      <c r="F33" s="911"/>
      <c r="G33" s="911"/>
      <c r="H33" s="669"/>
      <c r="I33" s="669"/>
      <c r="J33" s="669"/>
      <c r="K33" s="669"/>
      <c r="L33" s="669"/>
      <c r="M33" s="669"/>
      <c r="N33" s="669"/>
      <c r="O33" s="669"/>
      <c r="P33" s="669"/>
      <c r="Q33" s="669"/>
      <c r="R33" s="669"/>
      <c r="S33" s="669"/>
      <c r="T33" s="670"/>
      <c r="U33" s="912">
        <v>22</v>
      </c>
      <c r="V33" s="912"/>
      <c r="W33" s="916">
        <v>0</v>
      </c>
      <c r="X33" s="916"/>
      <c r="Y33" s="916"/>
      <c r="Z33" s="916"/>
      <c r="AA33" s="916"/>
      <c r="AB33" s="916"/>
      <c r="AC33" s="916"/>
      <c r="AD33" s="916">
        <v>0</v>
      </c>
      <c r="AE33" s="916"/>
      <c r="AF33" s="916"/>
      <c r="AG33" s="916"/>
      <c r="AH33" s="916"/>
      <c r="AI33" s="916"/>
      <c r="AJ33" s="917"/>
    </row>
    <row r="34" spans="1:36" ht="14.25">
      <c r="A34" s="910" t="s">
        <v>348</v>
      </c>
      <c r="B34" s="911"/>
      <c r="C34" s="911"/>
      <c r="D34" s="911"/>
      <c r="E34" s="911"/>
      <c r="F34" s="911"/>
      <c r="G34" s="911"/>
      <c r="H34" s="669"/>
      <c r="I34" s="669"/>
      <c r="J34" s="669"/>
      <c r="K34" s="669"/>
      <c r="L34" s="669"/>
      <c r="M34" s="669"/>
      <c r="N34" s="669"/>
      <c r="O34" s="669"/>
      <c r="P34" s="669"/>
      <c r="Q34" s="669"/>
      <c r="R34" s="669"/>
      <c r="S34" s="669"/>
      <c r="T34" s="670"/>
      <c r="U34" s="912">
        <v>23</v>
      </c>
      <c r="V34" s="912"/>
      <c r="W34" s="916">
        <v>0</v>
      </c>
      <c r="X34" s="916"/>
      <c r="Y34" s="916"/>
      <c r="Z34" s="916"/>
      <c r="AA34" s="916"/>
      <c r="AB34" s="916"/>
      <c r="AC34" s="916"/>
      <c r="AD34" s="916">
        <v>0</v>
      </c>
      <c r="AE34" s="916"/>
      <c r="AF34" s="916"/>
      <c r="AG34" s="916"/>
      <c r="AH34" s="916"/>
      <c r="AI34" s="916"/>
      <c r="AJ34" s="917"/>
    </row>
    <row r="35" spans="1:36" ht="14.25">
      <c r="A35" s="910" t="s">
        <v>349</v>
      </c>
      <c r="B35" s="911"/>
      <c r="C35" s="911"/>
      <c r="D35" s="911"/>
      <c r="E35" s="911"/>
      <c r="F35" s="911"/>
      <c r="G35" s="911"/>
      <c r="H35" s="669"/>
      <c r="I35" s="669"/>
      <c r="J35" s="669"/>
      <c r="K35" s="669"/>
      <c r="L35" s="669"/>
      <c r="M35" s="669"/>
      <c r="N35" s="669"/>
      <c r="O35" s="669"/>
      <c r="P35" s="669"/>
      <c r="Q35" s="669"/>
      <c r="R35" s="669"/>
      <c r="S35" s="669"/>
      <c r="T35" s="670"/>
      <c r="U35" s="912">
        <v>24</v>
      </c>
      <c r="V35" s="912"/>
      <c r="W35" s="916">
        <v>0</v>
      </c>
      <c r="X35" s="916"/>
      <c r="Y35" s="916"/>
      <c r="Z35" s="916"/>
      <c r="AA35" s="916"/>
      <c r="AB35" s="916"/>
      <c r="AC35" s="916"/>
      <c r="AD35" s="916">
        <v>0</v>
      </c>
      <c r="AE35" s="916"/>
      <c r="AF35" s="916"/>
      <c r="AG35" s="916"/>
      <c r="AH35" s="916"/>
      <c r="AI35" s="916"/>
      <c r="AJ35" s="917"/>
    </row>
    <row r="36" spans="1:36" ht="14.25">
      <c r="A36" s="910" t="s">
        <v>350</v>
      </c>
      <c r="B36" s="911"/>
      <c r="C36" s="911"/>
      <c r="D36" s="911"/>
      <c r="E36" s="911"/>
      <c r="F36" s="911"/>
      <c r="G36" s="911"/>
      <c r="H36" s="669"/>
      <c r="I36" s="669"/>
      <c r="J36" s="669"/>
      <c r="K36" s="669"/>
      <c r="L36" s="669"/>
      <c r="M36" s="669"/>
      <c r="N36" s="669"/>
      <c r="O36" s="669"/>
      <c r="P36" s="669"/>
      <c r="Q36" s="669"/>
      <c r="R36" s="669"/>
      <c r="S36" s="669"/>
      <c r="T36" s="670"/>
      <c r="U36" s="912">
        <v>25</v>
      </c>
      <c r="V36" s="912"/>
      <c r="W36" s="916">
        <v>0</v>
      </c>
      <c r="X36" s="916"/>
      <c r="Y36" s="916"/>
      <c r="Z36" s="916"/>
      <c r="AA36" s="916"/>
      <c r="AB36" s="916"/>
      <c r="AC36" s="916"/>
      <c r="AD36" s="916">
        <v>6</v>
      </c>
      <c r="AE36" s="916"/>
      <c r="AF36" s="916"/>
      <c r="AG36" s="916"/>
      <c r="AH36" s="916"/>
      <c r="AI36" s="916"/>
      <c r="AJ36" s="917"/>
    </row>
    <row r="37" spans="1:36" ht="15">
      <c r="A37" s="920" t="s">
        <v>351</v>
      </c>
      <c r="B37" s="921"/>
      <c r="C37" s="921"/>
      <c r="D37" s="921"/>
      <c r="E37" s="921"/>
      <c r="F37" s="921"/>
      <c r="G37" s="921"/>
      <c r="H37" s="671"/>
      <c r="I37" s="671"/>
      <c r="J37" s="671"/>
      <c r="K37" s="671"/>
      <c r="L37" s="671"/>
      <c r="M37" s="671"/>
      <c r="N37" s="671"/>
      <c r="O37" s="671"/>
      <c r="P37" s="671"/>
      <c r="Q37" s="671"/>
      <c r="R37" s="671"/>
      <c r="S37" s="671"/>
      <c r="T37" s="672"/>
      <c r="U37" s="922">
        <v>26</v>
      </c>
      <c r="V37" s="922"/>
      <c r="W37" s="928">
        <f>SUM(W33:AC36)</f>
        <v>0</v>
      </c>
      <c r="X37" s="926"/>
      <c r="Y37" s="926"/>
      <c r="Z37" s="926"/>
      <c r="AA37" s="926"/>
      <c r="AB37" s="926"/>
      <c r="AC37" s="929"/>
      <c r="AD37" s="928">
        <f>SUM(AD33:AJ36)</f>
        <v>6</v>
      </c>
      <c r="AE37" s="926"/>
      <c r="AF37" s="926"/>
      <c r="AG37" s="926"/>
      <c r="AH37" s="926"/>
      <c r="AI37" s="926"/>
      <c r="AJ37" s="927"/>
    </row>
    <row r="38" spans="1:36" ht="15">
      <c r="A38" s="920" t="s">
        <v>352</v>
      </c>
      <c r="B38" s="921"/>
      <c r="C38" s="921"/>
      <c r="D38" s="921"/>
      <c r="E38" s="921"/>
      <c r="F38" s="921"/>
      <c r="G38" s="921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1"/>
      <c r="S38" s="671"/>
      <c r="T38" s="672"/>
      <c r="U38" s="922">
        <v>27</v>
      </c>
      <c r="V38" s="922"/>
      <c r="W38" s="923">
        <v>0</v>
      </c>
      <c r="X38" s="923"/>
      <c r="Y38" s="923"/>
      <c r="Z38" s="923"/>
      <c r="AA38" s="923"/>
      <c r="AB38" s="923"/>
      <c r="AC38" s="923"/>
      <c r="AD38" s="923">
        <v>0</v>
      </c>
      <c r="AE38" s="923"/>
      <c r="AF38" s="923"/>
      <c r="AG38" s="923"/>
      <c r="AH38" s="923"/>
      <c r="AI38" s="923"/>
      <c r="AJ38" s="924"/>
    </row>
    <row r="39" spans="1:36" ht="15">
      <c r="A39" s="920" t="s">
        <v>353</v>
      </c>
      <c r="B39" s="921"/>
      <c r="C39" s="921"/>
      <c r="D39" s="921"/>
      <c r="E39" s="921"/>
      <c r="F39" s="921"/>
      <c r="G39" s="921"/>
      <c r="H39" s="671"/>
      <c r="I39" s="671"/>
      <c r="J39" s="671"/>
      <c r="K39" s="671"/>
      <c r="L39" s="671"/>
      <c r="M39" s="671"/>
      <c r="N39" s="671"/>
      <c r="O39" s="671"/>
      <c r="P39" s="671"/>
      <c r="Q39" s="671"/>
      <c r="R39" s="671"/>
      <c r="S39" s="671"/>
      <c r="T39" s="672"/>
      <c r="U39" s="922">
        <v>28</v>
      </c>
      <c r="V39" s="922"/>
      <c r="W39" s="923">
        <f>W32+W37+W38</f>
        <v>460</v>
      </c>
      <c r="X39" s="923"/>
      <c r="Y39" s="923"/>
      <c r="Z39" s="923"/>
      <c r="AA39" s="923"/>
      <c r="AB39" s="923"/>
      <c r="AC39" s="923"/>
      <c r="AD39" s="923">
        <v>2397</v>
      </c>
      <c r="AE39" s="923"/>
      <c r="AF39" s="923"/>
      <c r="AG39" s="923"/>
      <c r="AH39" s="923"/>
      <c r="AI39" s="923"/>
      <c r="AJ39" s="924"/>
    </row>
    <row r="40" spans="1:36" ht="14.25">
      <c r="A40" s="910" t="s">
        <v>354</v>
      </c>
      <c r="B40" s="911"/>
      <c r="C40" s="911"/>
      <c r="D40" s="911"/>
      <c r="E40" s="911"/>
      <c r="F40" s="911"/>
      <c r="G40" s="911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70"/>
      <c r="U40" s="912">
        <v>29</v>
      </c>
      <c r="V40" s="912"/>
      <c r="W40" s="916">
        <v>0</v>
      </c>
      <c r="X40" s="916"/>
      <c r="Y40" s="916"/>
      <c r="Z40" s="916"/>
      <c r="AA40" s="916"/>
      <c r="AB40" s="916"/>
      <c r="AC40" s="916"/>
      <c r="AD40" s="916">
        <v>0</v>
      </c>
      <c r="AE40" s="916"/>
      <c r="AF40" s="916"/>
      <c r="AG40" s="916"/>
      <c r="AH40" s="916"/>
      <c r="AI40" s="916"/>
      <c r="AJ40" s="917"/>
    </row>
    <row r="41" spans="1:36" ht="14.25">
      <c r="A41" s="910" t="s">
        <v>355</v>
      </c>
      <c r="B41" s="911"/>
      <c r="C41" s="911"/>
      <c r="D41" s="911"/>
      <c r="E41" s="911"/>
      <c r="F41" s="911"/>
      <c r="G41" s="911"/>
      <c r="H41" s="669"/>
      <c r="I41" s="669"/>
      <c r="J41" s="669"/>
      <c r="K41" s="669"/>
      <c r="L41" s="669"/>
      <c r="M41" s="669"/>
      <c r="N41" s="669"/>
      <c r="O41" s="669"/>
      <c r="P41" s="669"/>
      <c r="Q41" s="669"/>
      <c r="R41" s="669"/>
      <c r="S41" s="669"/>
      <c r="T41" s="670"/>
      <c r="U41" s="912">
        <v>30</v>
      </c>
      <c r="V41" s="912"/>
      <c r="W41" s="916">
        <v>0</v>
      </c>
      <c r="X41" s="916"/>
      <c r="Y41" s="916"/>
      <c r="Z41" s="916"/>
      <c r="AA41" s="916"/>
      <c r="AB41" s="916"/>
      <c r="AC41" s="916"/>
      <c r="AD41" s="916">
        <v>0</v>
      </c>
      <c r="AE41" s="916"/>
      <c r="AF41" s="916"/>
      <c r="AG41" s="916"/>
      <c r="AH41" s="916"/>
      <c r="AI41" s="916"/>
      <c r="AJ41" s="917"/>
    </row>
    <row r="42" spans="1:36" ht="15">
      <c r="A42" s="920" t="s">
        <v>356</v>
      </c>
      <c r="B42" s="921"/>
      <c r="C42" s="921"/>
      <c r="D42" s="921"/>
      <c r="E42" s="921"/>
      <c r="F42" s="921"/>
      <c r="G42" s="921"/>
      <c r="H42" s="671"/>
      <c r="I42" s="671"/>
      <c r="J42" s="671"/>
      <c r="K42" s="671"/>
      <c r="L42" s="671"/>
      <c r="M42" s="671"/>
      <c r="N42" s="671"/>
      <c r="O42" s="671"/>
      <c r="P42" s="671"/>
      <c r="Q42" s="671"/>
      <c r="R42" s="671"/>
      <c r="S42" s="671"/>
      <c r="T42" s="672"/>
      <c r="U42" s="922">
        <v>31</v>
      </c>
      <c r="V42" s="922"/>
      <c r="W42" s="932">
        <f>W39+W40+W41</f>
        <v>460</v>
      </c>
      <c r="X42" s="932"/>
      <c r="Y42" s="932"/>
      <c r="Z42" s="932"/>
      <c r="AA42" s="932"/>
      <c r="AB42" s="932"/>
      <c r="AC42" s="932"/>
      <c r="AD42" s="932">
        <f>AD39+AD40+AD41</f>
        <v>2397</v>
      </c>
      <c r="AE42" s="932"/>
      <c r="AF42" s="932"/>
      <c r="AG42" s="932"/>
      <c r="AH42" s="932"/>
      <c r="AI42" s="932"/>
      <c r="AJ42" s="933"/>
    </row>
    <row r="43" spans="1:36" ht="14.25">
      <c r="A43" s="934" t="s">
        <v>357</v>
      </c>
      <c r="B43" s="935"/>
      <c r="C43" s="935"/>
      <c r="D43" s="935"/>
      <c r="E43" s="935"/>
      <c r="F43" s="935"/>
      <c r="G43" s="935"/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6"/>
      <c r="U43" s="936">
        <v>32</v>
      </c>
      <c r="V43" s="937"/>
      <c r="W43" s="940"/>
      <c r="X43" s="940"/>
      <c r="Y43" s="940"/>
      <c r="Z43" s="940"/>
      <c r="AA43" s="940"/>
      <c r="AB43" s="940"/>
      <c r="AC43" s="940"/>
      <c r="AD43" s="941"/>
      <c r="AE43" s="940"/>
      <c r="AF43" s="940"/>
      <c r="AG43" s="940"/>
      <c r="AH43" s="940"/>
      <c r="AI43" s="940"/>
      <c r="AJ43" s="942"/>
    </row>
    <row r="44" spans="1:36" ht="14.25">
      <c r="A44" s="943" t="s">
        <v>358</v>
      </c>
      <c r="B44" s="944"/>
      <c r="C44" s="944"/>
      <c r="D44" s="944"/>
      <c r="E44" s="944"/>
      <c r="F44" s="944"/>
      <c r="G44" s="944"/>
      <c r="H44" s="677"/>
      <c r="I44" s="677"/>
      <c r="J44" s="677"/>
      <c r="K44" s="677"/>
      <c r="L44" s="677"/>
      <c r="M44" s="677"/>
      <c r="N44" s="677"/>
      <c r="O44" s="677"/>
      <c r="P44" s="677"/>
      <c r="Q44" s="677"/>
      <c r="R44" s="677"/>
      <c r="S44" s="677"/>
      <c r="T44" s="678"/>
      <c r="U44" s="938"/>
      <c r="V44" s="939"/>
      <c r="W44" s="945">
        <v>0</v>
      </c>
      <c r="X44" s="945"/>
      <c r="Y44" s="945"/>
      <c r="Z44" s="945"/>
      <c r="AA44" s="945"/>
      <c r="AB44" s="945"/>
      <c r="AC44" s="945"/>
      <c r="AD44" s="946">
        <v>0</v>
      </c>
      <c r="AE44" s="945"/>
      <c r="AF44" s="945"/>
      <c r="AG44" s="945"/>
      <c r="AH44" s="945"/>
      <c r="AI44" s="945"/>
      <c r="AJ44" s="947"/>
    </row>
    <row r="45" spans="1:36" ht="14.25">
      <c r="A45" s="910" t="s">
        <v>359</v>
      </c>
      <c r="B45" s="911"/>
      <c r="C45" s="911"/>
      <c r="D45" s="911"/>
      <c r="E45" s="911"/>
      <c r="F45" s="911"/>
      <c r="G45" s="911"/>
      <c r="H45" s="669"/>
      <c r="I45" s="669"/>
      <c r="J45" s="669"/>
      <c r="K45" s="669"/>
      <c r="L45" s="669"/>
      <c r="M45" s="669"/>
      <c r="N45" s="669"/>
      <c r="O45" s="669"/>
      <c r="P45" s="669"/>
      <c r="Q45" s="669"/>
      <c r="R45" s="669"/>
      <c r="S45" s="669"/>
      <c r="T45" s="670"/>
      <c r="U45" s="912">
        <v>33</v>
      </c>
      <c r="V45" s="912"/>
      <c r="W45" s="948">
        <v>460</v>
      </c>
      <c r="X45" s="948"/>
      <c r="Y45" s="948"/>
      <c r="Z45" s="948"/>
      <c r="AA45" s="948"/>
      <c r="AB45" s="948"/>
      <c r="AC45" s="948"/>
      <c r="AD45" s="948">
        <v>2397</v>
      </c>
      <c r="AE45" s="948"/>
      <c r="AF45" s="948"/>
      <c r="AG45" s="948"/>
      <c r="AH45" s="948"/>
      <c r="AI45" s="948"/>
      <c r="AJ45" s="949"/>
    </row>
    <row r="46" spans="1:36" ht="14.25">
      <c r="A46" s="910" t="s">
        <v>360</v>
      </c>
      <c r="B46" s="911"/>
      <c r="C46" s="911"/>
      <c r="D46" s="911"/>
      <c r="E46" s="911"/>
      <c r="F46" s="911"/>
      <c r="G46" s="911"/>
      <c r="H46" s="669"/>
      <c r="I46" s="669"/>
      <c r="J46" s="669"/>
      <c r="K46" s="669"/>
      <c r="L46" s="669"/>
      <c r="M46" s="669"/>
      <c r="N46" s="669"/>
      <c r="O46" s="669"/>
      <c r="P46" s="669"/>
      <c r="Q46" s="669"/>
      <c r="R46" s="669"/>
      <c r="S46" s="669"/>
      <c r="T46" s="670"/>
      <c r="U46" s="950">
        <v>34</v>
      </c>
      <c r="V46" s="951"/>
      <c r="W46" s="913">
        <v>460</v>
      </c>
      <c r="X46" s="914"/>
      <c r="Y46" s="914"/>
      <c r="Z46" s="914"/>
      <c r="AA46" s="914"/>
      <c r="AB46" s="914"/>
      <c r="AC46" s="915"/>
      <c r="AD46" s="948">
        <v>2397</v>
      </c>
      <c r="AE46" s="948"/>
      <c r="AF46" s="948"/>
      <c r="AG46" s="948"/>
      <c r="AH46" s="948"/>
      <c r="AI46" s="948"/>
      <c r="AJ46" s="949"/>
    </row>
    <row r="47" spans="1:36" ht="14.25">
      <c r="A47" s="952" t="s">
        <v>361</v>
      </c>
      <c r="B47" s="953"/>
      <c r="C47" s="953"/>
      <c r="D47" s="953"/>
      <c r="E47" s="953"/>
      <c r="F47" s="953"/>
      <c r="G47" s="953"/>
      <c r="H47" s="669"/>
      <c r="I47" s="669"/>
      <c r="J47" s="669"/>
      <c r="K47" s="669"/>
      <c r="L47" s="669"/>
      <c r="M47" s="669"/>
      <c r="N47" s="669"/>
      <c r="O47" s="669"/>
      <c r="P47" s="669"/>
      <c r="Q47" s="669"/>
      <c r="R47" s="669"/>
      <c r="S47" s="669"/>
      <c r="T47" s="670"/>
      <c r="U47" s="954">
        <v>35</v>
      </c>
      <c r="V47" s="955"/>
      <c r="W47" s="913">
        <v>0</v>
      </c>
      <c r="X47" s="914"/>
      <c r="Y47" s="914"/>
      <c r="Z47" s="914"/>
      <c r="AA47" s="914"/>
      <c r="AB47" s="914"/>
      <c r="AC47" s="915"/>
      <c r="AD47" s="948">
        <v>0</v>
      </c>
      <c r="AE47" s="948"/>
      <c r="AF47" s="948"/>
      <c r="AG47" s="948"/>
      <c r="AH47" s="948"/>
      <c r="AI47" s="948"/>
      <c r="AJ47" s="949"/>
    </row>
    <row r="48" spans="1:36" ht="14.25">
      <c r="A48" s="910" t="s">
        <v>362</v>
      </c>
      <c r="B48" s="911"/>
      <c r="C48" s="911"/>
      <c r="D48" s="911"/>
      <c r="E48" s="911"/>
      <c r="F48" s="911"/>
      <c r="G48" s="911"/>
      <c r="H48" s="669"/>
      <c r="I48" s="669"/>
      <c r="J48" s="669"/>
      <c r="K48" s="669"/>
      <c r="L48" s="669"/>
      <c r="M48" s="669"/>
      <c r="N48" s="669"/>
      <c r="O48" s="669"/>
      <c r="P48" s="669"/>
      <c r="Q48" s="669"/>
      <c r="R48" s="669"/>
      <c r="S48" s="669"/>
      <c r="T48" s="670"/>
      <c r="U48" s="956">
        <v>36</v>
      </c>
      <c r="V48" s="956"/>
      <c r="W48" s="948">
        <v>0</v>
      </c>
      <c r="X48" s="948"/>
      <c r="Y48" s="948"/>
      <c r="Z48" s="948"/>
      <c r="AA48" s="948"/>
      <c r="AB48" s="948"/>
      <c r="AC48" s="948"/>
      <c r="AD48" s="948">
        <v>0</v>
      </c>
      <c r="AE48" s="948"/>
      <c r="AF48" s="948"/>
      <c r="AG48" s="948"/>
      <c r="AH48" s="948"/>
      <c r="AI48" s="948"/>
      <c r="AJ48" s="949"/>
    </row>
    <row r="49" spans="1:36" ht="14.25">
      <c r="A49" s="910" t="s">
        <v>396</v>
      </c>
      <c r="B49" s="911"/>
      <c r="C49" s="911"/>
      <c r="D49" s="911"/>
      <c r="E49" s="911"/>
      <c r="F49" s="911"/>
      <c r="G49" s="911"/>
      <c r="H49" s="669"/>
      <c r="I49" s="669"/>
      <c r="J49" s="669"/>
      <c r="K49" s="669"/>
      <c r="L49" s="669"/>
      <c r="M49" s="669"/>
      <c r="N49" s="669"/>
      <c r="O49" s="669"/>
      <c r="P49" s="669"/>
      <c r="Q49" s="669"/>
      <c r="R49" s="669"/>
      <c r="S49" s="669"/>
      <c r="T49" s="670"/>
      <c r="U49" s="936">
        <v>37</v>
      </c>
      <c r="V49" s="937"/>
      <c r="W49" s="913">
        <v>0</v>
      </c>
      <c r="X49" s="914"/>
      <c r="Y49" s="914"/>
      <c r="Z49" s="914"/>
      <c r="AA49" s="914"/>
      <c r="AB49" s="914"/>
      <c r="AC49" s="915"/>
      <c r="AD49" s="948">
        <v>0</v>
      </c>
      <c r="AE49" s="948"/>
      <c r="AF49" s="948"/>
      <c r="AG49" s="948"/>
      <c r="AH49" s="948"/>
      <c r="AI49" s="948"/>
      <c r="AJ49" s="949"/>
    </row>
    <row r="50" spans="1:36" ht="15" thickBot="1">
      <c r="A50" s="957" t="s">
        <v>397</v>
      </c>
      <c r="B50" s="958"/>
      <c r="C50" s="958"/>
      <c r="D50" s="958"/>
      <c r="E50" s="958"/>
      <c r="F50" s="958"/>
      <c r="G50" s="958"/>
      <c r="H50" s="679"/>
      <c r="I50" s="679"/>
      <c r="J50" s="679"/>
      <c r="K50" s="679"/>
      <c r="L50" s="679"/>
      <c r="M50" s="679"/>
      <c r="N50" s="679"/>
      <c r="O50" s="679"/>
      <c r="P50" s="679"/>
      <c r="Q50" s="679"/>
      <c r="R50" s="679"/>
      <c r="S50" s="679"/>
      <c r="T50" s="680"/>
      <c r="U50" s="959">
        <v>38</v>
      </c>
      <c r="V50" s="960"/>
      <c r="W50" s="961">
        <v>0</v>
      </c>
      <c r="X50" s="962"/>
      <c r="Y50" s="962"/>
      <c r="Z50" s="962"/>
      <c r="AA50" s="962"/>
      <c r="AB50" s="962"/>
      <c r="AC50" s="963"/>
      <c r="AD50" s="964">
        <v>0</v>
      </c>
      <c r="AE50" s="964"/>
      <c r="AF50" s="964"/>
      <c r="AG50" s="964"/>
      <c r="AH50" s="964"/>
      <c r="AI50" s="964"/>
      <c r="AJ50" s="965"/>
    </row>
  </sheetData>
  <sheetProtection/>
  <mergeCells count="169">
    <mergeCell ref="A49:G49"/>
    <mergeCell ref="U49:V49"/>
    <mergeCell ref="W49:AC49"/>
    <mergeCell ref="AD49:AJ49"/>
    <mergeCell ref="A50:G50"/>
    <mergeCell ref="U50:V50"/>
    <mergeCell ref="W50:AC50"/>
    <mergeCell ref="AD50:AJ50"/>
    <mergeCell ref="A47:G47"/>
    <mergeCell ref="U47:V47"/>
    <mergeCell ref="W47:AC47"/>
    <mergeCell ref="AD47:AJ47"/>
    <mergeCell ref="A48:G48"/>
    <mergeCell ref="U48:V48"/>
    <mergeCell ref="W48:AC48"/>
    <mergeCell ref="AD48:AJ48"/>
    <mergeCell ref="AD44:AJ44"/>
    <mergeCell ref="A45:G45"/>
    <mergeCell ref="U45:V45"/>
    <mergeCell ref="W45:AC45"/>
    <mergeCell ref="AD45:AJ45"/>
    <mergeCell ref="A46:G46"/>
    <mergeCell ref="U46:V46"/>
    <mergeCell ref="W46:AC46"/>
    <mergeCell ref="AD46:AJ46"/>
    <mergeCell ref="A42:G42"/>
    <mergeCell ref="U42:V42"/>
    <mergeCell ref="W42:AC42"/>
    <mergeCell ref="AD42:AJ42"/>
    <mergeCell ref="A43:G43"/>
    <mergeCell ref="U43:V44"/>
    <mergeCell ref="W43:AC43"/>
    <mergeCell ref="AD43:AJ43"/>
    <mergeCell ref="A44:G44"/>
    <mergeCell ref="W44:AC44"/>
    <mergeCell ref="A40:G40"/>
    <mergeCell ref="U40:V40"/>
    <mergeCell ref="W40:AC40"/>
    <mergeCell ref="AD40:AJ40"/>
    <mergeCell ref="A41:G41"/>
    <mergeCell ref="U41:V41"/>
    <mergeCell ref="W41:AC41"/>
    <mergeCell ref="AD41:AJ41"/>
    <mergeCell ref="A38:G38"/>
    <mergeCell ref="U38:V38"/>
    <mergeCell ref="W38:AC38"/>
    <mergeCell ref="AD38:AJ38"/>
    <mergeCell ref="A39:G39"/>
    <mergeCell ref="U39:V39"/>
    <mergeCell ref="W39:AC39"/>
    <mergeCell ref="AD39:AJ39"/>
    <mergeCell ref="A36:G36"/>
    <mergeCell ref="U36:V36"/>
    <mergeCell ref="W36:AC36"/>
    <mergeCell ref="AD36:AJ36"/>
    <mergeCell ref="A37:G37"/>
    <mergeCell ref="U37:V37"/>
    <mergeCell ref="W37:AC37"/>
    <mergeCell ref="AD37:AJ37"/>
    <mergeCell ref="A34:G34"/>
    <mergeCell ref="U34:V34"/>
    <mergeCell ref="W34:AC34"/>
    <mergeCell ref="AD34:AJ34"/>
    <mergeCell ref="A35:G35"/>
    <mergeCell ref="U35:V35"/>
    <mergeCell ref="W35:AC35"/>
    <mergeCell ref="AD35:AJ35"/>
    <mergeCell ref="A32:G32"/>
    <mergeCell ref="U32:V32"/>
    <mergeCell ref="W32:AC32"/>
    <mergeCell ref="AD32:AJ32"/>
    <mergeCell ref="A33:G33"/>
    <mergeCell ref="U33:V33"/>
    <mergeCell ref="W33:AC33"/>
    <mergeCell ref="AD33:AJ33"/>
    <mergeCell ref="A30:G30"/>
    <mergeCell ref="U30:V30"/>
    <mergeCell ref="W30:AC30"/>
    <mergeCell ref="AD30:AJ30"/>
    <mergeCell ref="A31:G31"/>
    <mergeCell ref="U31:V31"/>
    <mergeCell ref="W31:AC31"/>
    <mergeCell ref="AD31:AJ31"/>
    <mergeCell ref="A28:G28"/>
    <mergeCell ref="U28:V28"/>
    <mergeCell ref="W28:AC28"/>
    <mergeCell ref="AD28:AJ28"/>
    <mergeCell ref="A29:G29"/>
    <mergeCell ref="U29:V29"/>
    <mergeCell ref="W29:AC29"/>
    <mergeCell ref="AD29:AJ29"/>
    <mergeCell ref="A26:G26"/>
    <mergeCell ref="U26:V26"/>
    <mergeCell ref="W26:AC26"/>
    <mergeCell ref="AD26:AJ26"/>
    <mergeCell ref="A27:G27"/>
    <mergeCell ref="U27:V27"/>
    <mergeCell ref="W27:AC27"/>
    <mergeCell ref="AD27:AJ27"/>
    <mergeCell ref="A24:G24"/>
    <mergeCell ref="U24:V24"/>
    <mergeCell ref="W24:AC24"/>
    <mergeCell ref="AD24:AJ24"/>
    <mergeCell ref="A25:G25"/>
    <mergeCell ref="U25:V25"/>
    <mergeCell ref="W25:AC25"/>
    <mergeCell ref="AD25:AJ25"/>
    <mergeCell ref="A22:G22"/>
    <mergeCell ref="U22:V22"/>
    <mergeCell ref="W22:AC22"/>
    <mergeCell ref="AD22:AJ22"/>
    <mergeCell ref="A23:G23"/>
    <mergeCell ref="U23:V23"/>
    <mergeCell ref="W23:AC23"/>
    <mergeCell ref="AD23:AJ23"/>
    <mergeCell ref="A20:G20"/>
    <mergeCell ref="U20:V20"/>
    <mergeCell ref="W20:AC20"/>
    <mergeCell ref="AD20:AJ20"/>
    <mergeCell ref="A21:G21"/>
    <mergeCell ref="U21:V21"/>
    <mergeCell ref="W21:AC21"/>
    <mergeCell ref="AD21:AJ21"/>
    <mergeCell ref="A18:G18"/>
    <mergeCell ref="U18:V18"/>
    <mergeCell ref="W18:AC18"/>
    <mergeCell ref="AD18:AJ18"/>
    <mergeCell ref="A19:G19"/>
    <mergeCell ref="U19:V19"/>
    <mergeCell ref="W19:AC19"/>
    <mergeCell ref="AD19:AJ19"/>
    <mergeCell ref="A16:G16"/>
    <mergeCell ref="U16:V16"/>
    <mergeCell ref="W16:AC16"/>
    <mergeCell ref="AD16:AJ16"/>
    <mergeCell ref="A17:G17"/>
    <mergeCell ref="U17:V17"/>
    <mergeCell ref="W17:AC17"/>
    <mergeCell ref="AD17:AJ17"/>
    <mergeCell ref="A14:G14"/>
    <mergeCell ref="U14:V14"/>
    <mergeCell ref="W14:AC14"/>
    <mergeCell ref="AD14:AJ14"/>
    <mergeCell ref="A15:G15"/>
    <mergeCell ref="U15:V15"/>
    <mergeCell ref="W15:AC15"/>
    <mergeCell ref="AD15:AJ15"/>
    <mergeCell ref="A12:G12"/>
    <mergeCell ref="U12:V12"/>
    <mergeCell ref="W12:AC12"/>
    <mergeCell ref="AD12:AJ12"/>
    <mergeCell ref="A13:G13"/>
    <mergeCell ref="U13:V13"/>
    <mergeCell ref="W13:AC13"/>
    <mergeCell ref="AD13:AJ13"/>
    <mergeCell ref="A10:G10"/>
    <mergeCell ref="U10:V10"/>
    <mergeCell ref="W10:AC10"/>
    <mergeCell ref="AD10:AJ10"/>
    <mergeCell ref="A11:T11"/>
    <mergeCell ref="U11:V11"/>
    <mergeCell ref="W11:AC11"/>
    <mergeCell ref="AD11:AJ11"/>
    <mergeCell ref="A3:AJ3"/>
    <mergeCell ref="U7:Z7"/>
    <mergeCell ref="H8:K8"/>
    <mergeCell ref="U8:Z8"/>
    <mergeCell ref="AB8:AC8"/>
    <mergeCell ref="AE8:AH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1">
      <selection activeCell="W38" sqref="W38:AC38"/>
    </sheetView>
  </sheetViews>
  <sheetFormatPr defaultColWidth="9.140625" defaultRowHeight="12.75"/>
  <cols>
    <col min="1" max="1" width="7.8515625" style="0" customWidth="1"/>
    <col min="2" max="2" width="8.57421875" style="0" customWidth="1"/>
    <col min="3" max="3" width="9.00390625" style="0" customWidth="1"/>
    <col min="4" max="4" width="9.421875" style="0" customWidth="1"/>
    <col min="5" max="5" width="9.00390625" style="0" customWidth="1"/>
    <col min="6" max="6" width="8.421875" style="0" customWidth="1"/>
    <col min="7" max="7" width="9.57421875" style="0" customWidth="1"/>
    <col min="8" max="8" width="7.28125" style="0" customWidth="1"/>
    <col min="9" max="9" width="10.8515625" style="0" hidden="1" customWidth="1"/>
    <col min="10" max="10" width="0.71875" style="0" hidden="1" customWidth="1"/>
    <col min="11" max="11" width="8.7109375" style="0" hidden="1" customWidth="1"/>
    <col min="12" max="20" width="11.421875" style="0" hidden="1" customWidth="1"/>
    <col min="21" max="21" width="6.00390625" style="0" customWidth="1"/>
    <col min="22" max="22" width="5.00390625" style="0" hidden="1" customWidth="1"/>
    <col min="23" max="23" width="3.140625" style="0" customWidth="1"/>
    <col min="24" max="24" width="2.140625" style="0" customWidth="1"/>
    <col min="25" max="25" width="2.57421875" style="0" customWidth="1"/>
    <col min="26" max="26" width="2.00390625" style="0" customWidth="1"/>
    <col min="27" max="28" width="4.00390625" style="0" customWidth="1"/>
    <col min="29" max="29" width="4.7109375" style="0" customWidth="1"/>
    <col min="30" max="31" width="2.57421875" style="0" customWidth="1"/>
    <col min="32" max="32" width="2.7109375" style="0" customWidth="1"/>
    <col min="33" max="33" width="2.8515625" style="0" customWidth="1"/>
    <col min="34" max="34" width="3.140625" style="0" customWidth="1"/>
    <col min="35" max="36" width="4.421875" style="0" customWidth="1"/>
  </cols>
  <sheetData>
    <row r="1" spans="1:36" ht="13.5" thickBot="1">
      <c r="A1" s="642"/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642"/>
      <c r="AH1" s="642"/>
      <c r="AI1" s="643"/>
      <c r="AJ1" s="644"/>
    </row>
    <row r="2" spans="1:36" ht="12.75">
      <c r="A2" s="642"/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  <c r="AE2" s="642"/>
      <c r="AF2" s="642"/>
      <c r="AG2" s="642"/>
      <c r="AH2" s="642"/>
      <c r="AI2" s="645" t="s">
        <v>301</v>
      </c>
      <c r="AJ2" s="646"/>
    </row>
    <row r="3" spans="1:36" ht="18">
      <c r="A3" s="896" t="s">
        <v>302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6"/>
      <c r="Y3" s="896"/>
      <c r="Z3" s="896"/>
      <c r="AA3" s="896"/>
      <c r="AB3" s="896"/>
      <c r="AC3" s="896"/>
      <c r="AD3" s="896"/>
      <c r="AE3" s="896"/>
      <c r="AF3" s="896"/>
      <c r="AG3" s="896"/>
      <c r="AH3" s="896"/>
      <c r="AI3" s="896"/>
      <c r="AJ3" s="896"/>
    </row>
    <row r="4" spans="1:36" ht="12.75">
      <c r="A4" s="642"/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2"/>
      <c r="AA4" s="642" t="s">
        <v>1128</v>
      </c>
      <c r="AB4" s="642"/>
      <c r="AC4" s="642"/>
      <c r="AD4" s="642"/>
      <c r="AE4" s="642"/>
      <c r="AF4" s="642"/>
      <c r="AG4" s="642"/>
      <c r="AH4" s="642"/>
      <c r="AI4" s="642"/>
      <c r="AJ4" s="642"/>
    </row>
    <row r="5" spans="1:36" ht="12.75">
      <c r="A5" s="642"/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2"/>
      <c r="AA5" s="647" t="s">
        <v>303</v>
      </c>
      <c r="AB5" s="647"/>
      <c r="AC5" s="647"/>
      <c r="AD5" s="647"/>
      <c r="AE5" s="647"/>
      <c r="AF5" s="647"/>
      <c r="AG5" s="647"/>
      <c r="AH5" s="647"/>
      <c r="AI5" s="647"/>
      <c r="AJ5" s="642"/>
    </row>
    <row r="6" spans="1:36" ht="13.5" thickBot="1">
      <c r="A6" s="642"/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642"/>
      <c r="AA6" s="642"/>
      <c r="AB6" s="642"/>
      <c r="AC6" s="642"/>
      <c r="AD6" s="642"/>
      <c r="AE6" s="642"/>
      <c r="AF6" s="642"/>
      <c r="AG6" s="642"/>
      <c r="AH6" s="642"/>
      <c r="AI6" s="642"/>
      <c r="AJ6" s="642"/>
    </row>
    <row r="7" spans="1:36" ht="15.75" thickBot="1">
      <c r="A7" s="648">
        <v>7</v>
      </c>
      <c r="B7" s="649">
        <v>2</v>
      </c>
      <c r="C7" s="649">
        <v>8</v>
      </c>
      <c r="D7" s="649">
        <v>1</v>
      </c>
      <c r="E7" s="649">
        <v>0</v>
      </c>
      <c r="F7" s="650">
        <v>8</v>
      </c>
      <c r="G7" s="642"/>
      <c r="H7" s="648">
        <v>1254</v>
      </c>
      <c r="I7" s="651"/>
      <c r="J7" s="651"/>
      <c r="K7" s="652"/>
      <c r="L7" s="642"/>
      <c r="M7" s="653"/>
      <c r="N7" s="652"/>
      <c r="O7" s="642"/>
      <c r="P7" s="653"/>
      <c r="Q7" s="651"/>
      <c r="R7" s="651"/>
      <c r="S7" s="652"/>
      <c r="T7" s="642"/>
      <c r="U7" s="897">
        <v>841105</v>
      </c>
      <c r="V7" s="898"/>
      <c r="W7" s="898"/>
      <c r="X7" s="898"/>
      <c r="Y7" s="898"/>
      <c r="Z7" s="899"/>
      <c r="AA7" s="642"/>
      <c r="AB7" s="654">
        <v>2</v>
      </c>
      <c r="AC7" s="655">
        <v>9</v>
      </c>
      <c r="AD7" s="656"/>
      <c r="AE7" s="657">
        <v>2</v>
      </c>
      <c r="AF7" s="658">
        <v>0</v>
      </c>
      <c r="AG7" s="658">
        <v>1</v>
      </c>
      <c r="AH7" s="659">
        <v>3</v>
      </c>
      <c r="AI7" s="642"/>
      <c r="AJ7" s="660"/>
    </row>
    <row r="8" spans="1:36" ht="12.75">
      <c r="A8" s="661" t="s">
        <v>304</v>
      </c>
      <c r="B8" s="661"/>
      <c r="C8" s="661"/>
      <c r="D8" s="661"/>
      <c r="E8" s="661"/>
      <c r="F8" s="661"/>
      <c r="G8" s="662"/>
      <c r="H8" s="900" t="s">
        <v>305</v>
      </c>
      <c r="I8" s="900"/>
      <c r="J8" s="900"/>
      <c r="K8" s="900"/>
      <c r="L8" s="662"/>
      <c r="M8" s="663" t="s">
        <v>306</v>
      </c>
      <c r="N8" s="664"/>
      <c r="O8" s="662"/>
      <c r="P8" s="663" t="s">
        <v>307</v>
      </c>
      <c r="Q8" s="663"/>
      <c r="R8" s="663"/>
      <c r="S8" s="663"/>
      <c r="T8" s="665"/>
      <c r="U8" s="900" t="s">
        <v>308</v>
      </c>
      <c r="V8" s="900"/>
      <c r="W8" s="900"/>
      <c r="X8" s="900"/>
      <c r="Y8" s="900"/>
      <c r="Z8" s="900"/>
      <c r="AA8" s="665"/>
      <c r="AB8" s="900" t="s">
        <v>309</v>
      </c>
      <c r="AC8" s="900"/>
      <c r="AD8" s="664"/>
      <c r="AE8" s="900" t="s">
        <v>310</v>
      </c>
      <c r="AF8" s="900"/>
      <c r="AG8" s="900"/>
      <c r="AH8" s="900"/>
      <c r="AI8" s="665"/>
      <c r="AJ8" s="664" t="s">
        <v>311</v>
      </c>
    </row>
    <row r="9" spans="1:36" ht="13.5" thickBot="1">
      <c r="A9" s="642"/>
      <c r="B9" s="642"/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2"/>
      <c r="W9" s="642"/>
      <c r="X9" s="642"/>
      <c r="Y9" s="642"/>
      <c r="Z9" s="642"/>
      <c r="AA9" s="642"/>
      <c r="AB9" s="642"/>
      <c r="AC9" s="642"/>
      <c r="AD9" s="642"/>
      <c r="AE9" s="642"/>
      <c r="AF9" s="666" t="s">
        <v>312</v>
      </c>
      <c r="AG9" s="642"/>
      <c r="AH9" s="642"/>
      <c r="AI9" s="642"/>
      <c r="AJ9" s="642"/>
    </row>
    <row r="10" spans="1:36" ht="12.75">
      <c r="A10" s="901" t="s">
        <v>313</v>
      </c>
      <c r="B10" s="902"/>
      <c r="C10" s="902"/>
      <c r="D10" s="902"/>
      <c r="E10" s="902"/>
      <c r="F10" s="902"/>
      <c r="G10" s="902"/>
      <c r="H10" s="667"/>
      <c r="I10" s="667"/>
      <c r="J10" s="667"/>
      <c r="K10" s="667"/>
      <c r="L10" s="667"/>
      <c r="M10" s="667"/>
      <c r="N10" s="667"/>
      <c r="O10" s="667"/>
      <c r="P10" s="667"/>
      <c r="Q10" s="667"/>
      <c r="R10" s="667"/>
      <c r="S10" s="667"/>
      <c r="T10" s="668"/>
      <c r="U10" s="903" t="s">
        <v>314</v>
      </c>
      <c r="V10" s="904"/>
      <c r="W10" s="905" t="s">
        <v>315</v>
      </c>
      <c r="X10" s="905"/>
      <c r="Y10" s="905"/>
      <c r="Z10" s="905"/>
      <c r="AA10" s="905"/>
      <c r="AB10" s="905"/>
      <c r="AC10" s="905"/>
      <c r="AD10" s="905" t="s">
        <v>316</v>
      </c>
      <c r="AE10" s="905"/>
      <c r="AF10" s="905"/>
      <c r="AG10" s="905"/>
      <c r="AH10" s="905"/>
      <c r="AI10" s="905"/>
      <c r="AJ10" s="906"/>
    </row>
    <row r="11" spans="1:36" ht="12.75">
      <c r="A11" s="907">
        <v>1</v>
      </c>
      <c r="B11" s="908"/>
      <c r="C11" s="908"/>
      <c r="D11" s="908"/>
      <c r="E11" s="908"/>
      <c r="F11" s="908"/>
      <c r="G11" s="908"/>
      <c r="H11" s="908"/>
      <c r="I11" s="908"/>
      <c r="J11" s="908"/>
      <c r="K11" s="908"/>
      <c r="L11" s="908"/>
      <c r="M11" s="908"/>
      <c r="N11" s="908"/>
      <c r="O11" s="908"/>
      <c r="P11" s="908"/>
      <c r="Q11" s="908"/>
      <c r="R11" s="908"/>
      <c r="S11" s="908"/>
      <c r="T11" s="908"/>
      <c r="U11" s="908">
        <v>2</v>
      </c>
      <c r="V11" s="908"/>
      <c r="W11" s="908">
        <v>3</v>
      </c>
      <c r="X11" s="908"/>
      <c r="Y11" s="908"/>
      <c r="Z11" s="908"/>
      <c r="AA11" s="908"/>
      <c r="AB11" s="908"/>
      <c r="AC11" s="908"/>
      <c r="AD11" s="908">
        <v>4</v>
      </c>
      <c r="AE11" s="908"/>
      <c r="AF11" s="908"/>
      <c r="AG11" s="908"/>
      <c r="AH11" s="908"/>
      <c r="AI11" s="908"/>
      <c r="AJ11" s="909"/>
    </row>
    <row r="12" spans="1:36" ht="14.25">
      <c r="A12" s="910" t="s">
        <v>317</v>
      </c>
      <c r="B12" s="911"/>
      <c r="C12" s="911"/>
      <c r="D12" s="911"/>
      <c r="E12" s="911"/>
      <c r="F12" s="911"/>
      <c r="G12" s="911"/>
      <c r="H12" s="669"/>
      <c r="I12" s="669"/>
      <c r="J12" s="669"/>
      <c r="K12" s="669"/>
      <c r="L12" s="669"/>
      <c r="M12" s="669"/>
      <c r="N12" s="669"/>
      <c r="O12" s="669"/>
      <c r="P12" s="669"/>
      <c r="Q12" s="669"/>
      <c r="R12" s="669"/>
      <c r="S12" s="669"/>
      <c r="T12" s="670"/>
      <c r="U12" s="912" t="s">
        <v>318</v>
      </c>
      <c r="V12" s="912"/>
      <c r="W12" s="913">
        <v>0</v>
      </c>
      <c r="X12" s="914"/>
      <c r="Y12" s="914"/>
      <c r="Z12" s="914"/>
      <c r="AA12" s="914"/>
      <c r="AB12" s="914"/>
      <c r="AC12" s="915"/>
      <c r="AD12" s="916">
        <v>0</v>
      </c>
      <c r="AE12" s="916"/>
      <c r="AF12" s="916"/>
      <c r="AG12" s="916"/>
      <c r="AH12" s="916"/>
      <c r="AI12" s="916"/>
      <c r="AJ12" s="917"/>
    </row>
    <row r="13" spans="1:36" ht="14.25">
      <c r="A13" s="910" t="s">
        <v>319</v>
      </c>
      <c r="B13" s="911"/>
      <c r="C13" s="911"/>
      <c r="D13" s="911"/>
      <c r="E13" s="911"/>
      <c r="F13" s="911"/>
      <c r="G13" s="911"/>
      <c r="H13" s="669"/>
      <c r="I13" s="669"/>
      <c r="J13" s="669"/>
      <c r="K13" s="669"/>
      <c r="L13" s="669"/>
      <c r="M13" s="669"/>
      <c r="N13" s="669"/>
      <c r="O13" s="669"/>
      <c r="P13" s="669"/>
      <c r="Q13" s="669"/>
      <c r="R13" s="669"/>
      <c r="S13" s="669"/>
      <c r="T13" s="670"/>
      <c r="U13" s="912" t="s">
        <v>320</v>
      </c>
      <c r="V13" s="912"/>
      <c r="W13" s="918">
        <v>9974</v>
      </c>
      <c r="X13" s="914"/>
      <c r="Y13" s="914"/>
      <c r="Z13" s="914"/>
      <c r="AA13" s="914"/>
      <c r="AB13" s="914"/>
      <c r="AC13" s="915"/>
      <c r="AD13" s="918">
        <v>2941</v>
      </c>
      <c r="AE13" s="914"/>
      <c r="AF13" s="914"/>
      <c r="AG13" s="914"/>
      <c r="AH13" s="914"/>
      <c r="AI13" s="914"/>
      <c r="AJ13" s="919"/>
    </row>
    <row r="14" spans="1:36" ht="14.25">
      <c r="A14" s="910" t="s">
        <v>321</v>
      </c>
      <c r="B14" s="911"/>
      <c r="C14" s="911"/>
      <c r="D14" s="911"/>
      <c r="E14" s="911"/>
      <c r="F14" s="911"/>
      <c r="G14" s="911"/>
      <c r="H14" s="669"/>
      <c r="I14" s="669"/>
      <c r="J14" s="669"/>
      <c r="K14" s="669"/>
      <c r="L14" s="669"/>
      <c r="M14" s="669"/>
      <c r="N14" s="669"/>
      <c r="O14" s="669"/>
      <c r="P14" s="669"/>
      <c r="Q14" s="669"/>
      <c r="R14" s="669"/>
      <c r="S14" s="669"/>
      <c r="T14" s="670"/>
      <c r="U14" s="912" t="s">
        <v>322</v>
      </c>
      <c r="V14" s="912"/>
      <c r="W14" s="918">
        <v>435</v>
      </c>
      <c r="X14" s="914"/>
      <c r="Y14" s="914"/>
      <c r="Z14" s="914"/>
      <c r="AA14" s="914"/>
      <c r="AB14" s="914"/>
      <c r="AC14" s="915"/>
      <c r="AD14" s="914">
        <v>285</v>
      </c>
      <c r="AE14" s="914"/>
      <c r="AF14" s="914"/>
      <c r="AG14" s="914"/>
      <c r="AH14" s="914"/>
      <c r="AI14" s="914"/>
      <c r="AJ14" s="919"/>
    </row>
    <row r="15" spans="1:36" ht="15">
      <c r="A15" s="920" t="s">
        <v>323</v>
      </c>
      <c r="B15" s="921"/>
      <c r="C15" s="921"/>
      <c r="D15" s="921"/>
      <c r="E15" s="921"/>
      <c r="F15" s="921"/>
      <c r="G15" s="921"/>
      <c r="H15" s="671"/>
      <c r="I15" s="671"/>
      <c r="J15" s="671"/>
      <c r="K15" s="671"/>
      <c r="L15" s="671"/>
      <c r="M15" s="671"/>
      <c r="N15" s="671"/>
      <c r="O15" s="671"/>
      <c r="P15" s="671"/>
      <c r="Q15" s="671"/>
      <c r="R15" s="671"/>
      <c r="S15" s="671"/>
      <c r="T15" s="672"/>
      <c r="U15" s="922" t="s">
        <v>324</v>
      </c>
      <c r="V15" s="922"/>
      <c r="W15" s="923">
        <f>SUM(W12:AC14)</f>
        <v>10409</v>
      </c>
      <c r="X15" s="923"/>
      <c r="Y15" s="923"/>
      <c r="Z15" s="923"/>
      <c r="AA15" s="923"/>
      <c r="AB15" s="923"/>
      <c r="AC15" s="923"/>
      <c r="AD15" s="923">
        <f>SUM(AD12:AJ14)</f>
        <v>3226</v>
      </c>
      <c r="AE15" s="923"/>
      <c r="AF15" s="923"/>
      <c r="AG15" s="923"/>
      <c r="AH15" s="923"/>
      <c r="AI15" s="923"/>
      <c r="AJ15" s="924"/>
    </row>
    <row r="16" spans="1:36" ht="15">
      <c r="A16" s="910" t="s">
        <v>325</v>
      </c>
      <c r="B16" s="911"/>
      <c r="C16" s="911"/>
      <c r="D16" s="911"/>
      <c r="E16" s="911"/>
      <c r="F16" s="911"/>
      <c r="G16" s="911"/>
      <c r="H16" s="671"/>
      <c r="I16" s="671"/>
      <c r="J16" s="671"/>
      <c r="K16" s="671"/>
      <c r="L16" s="671"/>
      <c r="M16" s="671"/>
      <c r="N16" s="671"/>
      <c r="O16" s="671"/>
      <c r="P16" s="671"/>
      <c r="Q16" s="671"/>
      <c r="R16" s="671"/>
      <c r="S16" s="671"/>
      <c r="T16" s="672"/>
      <c r="U16" s="912" t="s">
        <v>326</v>
      </c>
      <c r="V16" s="912"/>
      <c r="W16" s="913">
        <v>0</v>
      </c>
      <c r="X16" s="914"/>
      <c r="Y16" s="914"/>
      <c r="Z16" s="914"/>
      <c r="AA16" s="914"/>
      <c r="AB16" s="914"/>
      <c r="AC16" s="915"/>
      <c r="AD16" s="925">
        <v>0</v>
      </c>
      <c r="AE16" s="926"/>
      <c r="AF16" s="926"/>
      <c r="AG16" s="926"/>
      <c r="AH16" s="926"/>
      <c r="AI16" s="926"/>
      <c r="AJ16" s="927"/>
    </row>
    <row r="17" spans="1:36" ht="15">
      <c r="A17" s="910" t="s">
        <v>327</v>
      </c>
      <c r="B17" s="911"/>
      <c r="C17" s="911"/>
      <c r="D17" s="911"/>
      <c r="E17" s="911"/>
      <c r="F17" s="911"/>
      <c r="G17" s="911"/>
      <c r="H17" s="671"/>
      <c r="I17" s="671"/>
      <c r="J17" s="671"/>
      <c r="K17" s="671"/>
      <c r="L17" s="671"/>
      <c r="M17" s="671"/>
      <c r="N17" s="671"/>
      <c r="O17" s="671"/>
      <c r="P17" s="671"/>
      <c r="Q17" s="671"/>
      <c r="R17" s="671"/>
      <c r="S17" s="671"/>
      <c r="T17" s="672"/>
      <c r="U17" s="912" t="s">
        <v>328</v>
      </c>
      <c r="V17" s="912"/>
      <c r="W17" s="913">
        <v>0</v>
      </c>
      <c r="X17" s="914"/>
      <c r="Y17" s="914"/>
      <c r="Z17" s="914"/>
      <c r="AA17" s="914"/>
      <c r="AB17" s="914"/>
      <c r="AC17" s="915"/>
      <c r="AD17" s="925">
        <v>0</v>
      </c>
      <c r="AE17" s="926"/>
      <c r="AF17" s="926"/>
      <c r="AG17" s="926"/>
      <c r="AH17" s="926"/>
      <c r="AI17" s="926"/>
      <c r="AJ17" s="927"/>
    </row>
    <row r="18" spans="1:36" ht="15">
      <c r="A18" s="920" t="s">
        <v>329</v>
      </c>
      <c r="B18" s="921"/>
      <c r="C18" s="921"/>
      <c r="D18" s="921"/>
      <c r="E18" s="921"/>
      <c r="F18" s="921"/>
      <c r="G18" s="921"/>
      <c r="H18" s="669"/>
      <c r="I18" s="669"/>
      <c r="J18" s="669"/>
      <c r="K18" s="669"/>
      <c r="L18" s="669"/>
      <c r="M18" s="669"/>
      <c r="N18" s="669"/>
      <c r="O18" s="669"/>
      <c r="P18" s="669"/>
      <c r="Q18" s="669"/>
      <c r="R18" s="669"/>
      <c r="S18" s="669"/>
      <c r="T18" s="670"/>
      <c r="U18" s="922" t="s">
        <v>330</v>
      </c>
      <c r="V18" s="922"/>
      <c r="W18" s="928">
        <v>0</v>
      </c>
      <c r="X18" s="926"/>
      <c r="Y18" s="926"/>
      <c r="Z18" s="926"/>
      <c r="AA18" s="926"/>
      <c r="AB18" s="926"/>
      <c r="AC18" s="929"/>
      <c r="AD18" s="928">
        <f>AD16-AD17</f>
        <v>0</v>
      </c>
      <c r="AE18" s="926"/>
      <c r="AF18" s="926"/>
      <c r="AG18" s="926"/>
      <c r="AH18" s="926"/>
      <c r="AI18" s="926"/>
      <c r="AJ18" s="927"/>
    </row>
    <row r="19" spans="1:36" ht="14.25">
      <c r="A19" s="930" t="s">
        <v>331</v>
      </c>
      <c r="B19" s="931"/>
      <c r="C19" s="931"/>
      <c r="D19" s="931"/>
      <c r="E19" s="931"/>
      <c r="F19" s="931"/>
      <c r="G19" s="931"/>
      <c r="H19" s="669"/>
      <c r="I19" s="669"/>
      <c r="J19" s="669"/>
      <c r="K19" s="669"/>
      <c r="L19" s="669"/>
      <c r="M19" s="669"/>
      <c r="N19" s="669"/>
      <c r="O19" s="669"/>
      <c r="P19" s="669"/>
      <c r="Q19" s="669"/>
      <c r="R19" s="669"/>
      <c r="S19" s="669"/>
      <c r="T19" s="670"/>
      <c r="U19" s="912" t="s">
        <v>332</v>
      </c>
      <c r="V19" s="912"/>
      <c r="W19" s="916">
        <v>307</v>
      </c>
      <c r="X19" s="916"/>
      <c r="Y19" s="916"/>
      <c r="Z19" s="916"/>
      <c r="AA19" s="916"/>
      <c r="AB19" s="916"/>
      <c r="AC19" s="916"/>
      <c r="AD19" s="916">
        <v>1451</v>
      </c>
      <c r="AE19" s="916"/>
      <c r="AF19" s="916"/>
      <c r="AG19" s="916"/>
      <c r="AH19" s="916"/>
      <c r="AI19" s="916"/>
      <c r="AJ19" s="917"/>
    </row>
    <row r="20" spans="1:36" ht="14.25">
      <c r="A20" s="930" t="s">
        <v>333</v>
      </c>
      <c r="B20" s="931"/>
      <c r="C20" s="931"/>
      <c r="D20" s="931"/>
      <c r="E20" s="931"/>
      <c r="F20" s="931"/>
      <c r="G20" s="931"/>
      <c r="H20" s="669"/>
      <c r="I20" s="669"/>
      <c r="J20" s="669"/>
      <c r="K20" s="669"/>
      <c r="L20" s="669"/>
      <c r="M20" s="669"/>
      <c r="N20" s="669"/>
      <c r="O20" s="669"/>
      <c r="P20" s="669"/>
      <c r="Q20" s="669"/>
      <c r="R20" s="669"/>
      <c r="S20" s="669"/>
      <c r="T20" s="670"/>
      <c r="U20" s="912" t="s">
        <v>334</v>
      </c>
      <c r="V20" s="912"/>
      <c r="W20" s="916">
        <v>27548</v>
      </c>
      <c r="X20" s="916"/>
      <c r="Y20" s="916"/>
      <c r="Z20" s="916"/>
      <c r="AA20" s="916"/>
      <c r="AB20" s="916"/>
      <c r="AC20" s="916"/>
      <c r="AD20" s="916">
        <v>39047</v>
      </c>
      <c r="AE20" s="916"/>
      <c r="AF20" s="916"/>
      <c r="AG20" s="916"/>
      <c r="AH20" s="916"/>
      <c r="AI20" s="916"/>
      <c r="AJ20" s="917"/>
    </row>
    <row r="21" spans="1:36" ht="14.25">
      <c r="A21" s="930" t="s">
        <v>335</v>
      </c>
      <c r="B21" s="931"/>
      <c r="C21" s="931"/>
      <c r="D21" s="931"/>
      <c r="E21" s="931"/>
      <c r="F21" s="931"/>
      <c r="G21" s="931"/>
      <c r="H21" s="669"/>
      <c r="I21" s="669"/>
      <c r="J21" s="669"/>
      <c r="K21" s="669"/>
      <c r="L21" s="669"/>
      <c r="M21" s="669"/>
      <c r="N21" s="669"/>
      <c r="O21" s="669"/>
      <c r="P21" s="669"/>
      <c r="Q21" s="669"/>
      <c r="R21" s="669"/>
      <c r="S21" s="669"/>
      <c r="T21" s="670"/>
      <c r="U21" s="912">
        <v>10</v>
      </c>
      <c r="V21" s="912"/>
      <c r="W21" s="916">
        <v>0</v>
      </c>
      <c r="X21" s="916"/>
      <c r="Y21" s="916"/>
      <c r="Z21" s="916"/>
      <c r="AA21" s="916"/>
      <c r="AB21" s="916"/>
      <c r="AC21" s="916"/>
      <c r="AD21" s="916">
        <v>0</v>
      </c>
      <c r="AE21" s="916"/>
      <c r="AF21" s="916"/>
      <c r="AG21" s="916"/>
      <c r="AH21" s="916"/>
      <c r="AI21" s="916"/>
      <c r="AJ21" s="917"/>
    </row>
    <row r="22" spans="1:36" ht="14.25">
      <c r="A22" s="910" t="s">
        <v>336</v>
      </c>
      <c r="B22" s="911"/>
      <c r="C22" s="911"/>
      <c r="D22" s="911"/>
      <c r="E22" s="911"/>
      <c r="F22" s="911"/>
      <c r="G22" s="911"/>
      <c r="H22" s="673"/>
      <c r="I22" s="673"/>
      <c r="J22" s="673"/>
      <c r="K22" s="673"/>
      <c r="L22" s="673"/>
      <c r="M22" s="673"/>
      <c r="N22" s="673"/>
      <c r="O22" s="673"/>
      <c r="P22" s="673"/>
      <c r="Q22" s="673"/>
      <c r="R22" s="673"/>
      <c r="S22" s="673"/>
      <c r="T22" s="674"/>
      <c r="U22" s="912">
        <v>11</v>
      </c>
      <c r="V22" s="912"/>
      <c r="W22" s="913">
        <f>SUM(W19:AC21)</f>
        <v>27855</v>
      </c>
      <c r="X22" s="914"/>
      <c r="Y22" s="914"/>
      <c r="Z22" s="914"/>
      <c r="AA22" s="914"/>
      <c r="AB22" s="914"/>
      <c r="AC22" s="915"/>
      <c r="AD22" s="913">
        <f>SUM(AD19:AJ21)</f>
        <v>40498</v>
      </c>
      <c r="AE22" s="914"/>
      <c r="AF22" s="914"/>
      <c r="AG22" s="914"/>
      <c r="AH22" s="914"/>
      <c r="AI22" s="914"/>
      <c r="AJ22" s="919"/>
    </row>
    <row r="23" spans="1:36" ht="14.25">
      <c r="A23" s="930" t="s">
        <v>337</v>
      </c>
      <c r="B23" s="931"/>
      <c r="C23" s="931"/>
      <c r="D23" s="931"/>
      <c r="E23" s="931"/>
      <c r="F23" s="931"/>
      <c r="G23" s="931"/>
      <c r="H23" s="669"/>
      <c r="I23" s="669"/>
      <c r="J23" s="669"/>
      <c r="K23" s="669"/>
      <c r="L23" s="669"/>
      <c r="M23" s="669"/>
      <c r="N23" s="669"/>
      <c r="O23" s="669"/>
      <c r="P23" s="669"/>
      <c r="Q23" s="669"/>
      <c r="R23" s="669"/>
      <c r="S23" s="669"/>
      <c r="T23" s="670"/>
      <c r="U23" s="912">
        <v>12</v>
      </c>
      <c r="V23" s="912"/>
      <c r="W23" s="916">
        <v>13</v>
      </c>
      <c r="X23" s="916"/>
      <c r="Y23" s="916"/>
      <c r="Z23" s="916"/>
      <c r="AA23" s="916"/>
      <c r="AB23" s="916"/>
      <c r="AC23" s="916"/>
      <c r="AD23" s="916">
        <v>0</v>
      </c>
      <c r="AE23" s="916"/>
      <c r="AF23" s="916"/>
      <c r="AG23" s="916"/>
      <c r="AH23" s="916"/>
      <c r="AI23" s="916"/>
      <c r="AJ23" s="917"/>
    </row>
    <row r="24" spans="1:36" ht="14.25">
      <c r="A24" s="930" t="s">
        <v>338</v>
      </c>
      <c r="B24" s="931"/>
      <c r="C24" s="931"/>
      <c r="D24" s="931"/>
      <c r="E24" s="931"/>
      <c r="F24" s="931"/>
      <c r="G24" s="931"/>
      <c r="H24" s="669"/>
      <c r="I24" s="669"/>
      <c r="J24" s="669"/>
      <c r="K24" s="669"/>
      <c r="L24" s="669"/>
      <c r="M24" s="669"/>
      <c r="N24" s="669"/>
      <c r="O24" s="669"/>
      <c r="P24" s="669"/>
      <c r="Q24" s="669"/>
      <c r="R24" s="669"/>
      <c r="S24" s="669"/>
      <c r="T24" s="670"/>
      <c r="U24" s="912">
        <v>13</v>
      </c>
      <c r="V24" s="912"/>
      <c r="W24" s="916">
        <v>0</v>
      </c>
      <c r="X24" s="916"/>
      <c r="Y24" s="916"/>
      <c r="Z24" s="916"/>
      <c r="AA24" s="916"/>
      <c r="AB24" s="916"/>
      <c r="AC24" s="916"/>
      <c r="AD24" s="916">
        <v>148</v>
      </c>
      <c r="AE24" s="916"/>
      <c r="AF24" s="916"/>
      <c r="AG24" s="916"/>
      <c r="AH24" s="916"/>
      <c r="AI24" s="916"/>
      <c r="AJ24" s="917"/>
    </row>
    <row r="25" spans="1:36" ht="14.25">
      <c r="A25" s="930" t="s">
        <v>339</v>
      </c>
      <c r="B25" s="931"/>
      <c r="C25" s="931"/>
      <c r="D25" s="931"/>
      <c r="E25" s="931"/>
      <c r="F25" s="931"/>
      <c r="G25" s="931"/>
      <c r="H25" s="669"/>
      <c r="I25" s="669"/>
      <c r="J25" s="669"/>
      <c r="K25" s="669"/>
      <c r="L25" s="669"/>
      <c r="M25" s="669"/>
      <c r="N25" s="669"/>
      <c r="O25" s="669"/>
      <c r="P25" s="669"/>
      <c r="Q25" s="669"/>
      <c r="R25" s="669"/>
      <c r="S25" s="669"/>
      <c r="T25" s="670"/>
      <c r="U25" s="912">
        <v>14</v>
      </c>
      <c r="V25" s="912"/>
      <c r="W25" s="916">
        <v>0</v>
      </c>
      <c r="X25" s="916"/>
      <c r="Y25" s="916"/>
      <c r="Z25" s="916"/>
      <c r="AA25" s="916"/>
      <c r="AB25" s="916"/>
      <c r="AC25" s="916"/>
      <c r="AD25" s="916">
        <v>0</v>
      </c>
      <c r="AE25" s="916"/>
      <c r="AF25" s="916"/>
      <c r="AG25" s="916"/>
      <c r="AH25" s="916"/>
      <c r="AI25" s="916"/>
      <c r="AJ25" s="917"/>
    </row>
    <row r="26" spans="1:36" ht="14.25">
      <c r="A26" s="910" t="s">
        <v>340</v>
      </c>
      <c r="B26" s="911"/>
      <c r="C26" s="911"/>
      <c r="D26" s="911"/>
      <c r="E26" s="911"/>
      <c r="F26" s="911"/>
      <c r="G26" s="911"/>
      <c r="H26" s="673"/>
      <c r="I26" s="673"/>
      <c r="J26" s="673"/>
      <c r="K26" s="673"/>
      <c r="L26" s="673"/>
      <c r="M26" s="673"/>
      <c r="N26" s="673"/>
      <c r="O26" s="673"/>
      <c r="P26" s="673"/>
      <c r="Q26" s="673"/>
      <c r="R26" s="673"/>
      <c r="S26" s="673"/>
      <c r="T26" s="674"/>
      <c r="U26" s="912">
        <v>15</v>
      </c>
      <c r="V26" s="912"/>
      <c r="W26" s="913">
        <f>SUM(W23:AC25)</f>
        <v>13</v>
      </c>
      <c r="X26" s="914"/>
      <c r="Y26" s="914"/>
      <c r="Z26" s="914"/>
      <c r="AA26" s="914"/>
      <c r="AB26" s="914"/>
      <c r="AC26" s="915"/>
      <c r="AD26" s="913">
        <f>SUM(AD23:AJ25)</f>
        <v>148</v>
      </c>
      <c r="AE26" s="914"/>
      <c r="AF26" s="914"/>
      <c r="AG26" s="914"/>
      <c r="AH26" s="914"/>
      <c r="AI26" s="914"/>
      <c r="AJ26" s="919"/>
    </row>
    <row r="27" spans="1:36" ht="15">
      <c r="A27" s="920" t="s">
        <v>341</v>
      </c>
      <c r="B27" s="921"/>
      <c r="C27" s="921"/>
      <c r="D27" s="921"/>
      <c r="E27" s="921"/>
      <c r="F27" s="921"/>
      <c r="G27" s="921"/>
      <c r="H27" s="671"/>
      <c r="I27" s="671"/>
      <c r="J27" s="671"/>
      <c r="K27" s="671"/>
      <c r="L27" s="671"/>
      <c r="M27" s="671"/>
      <c r="N27" s="671"/>
      <c r="O27" s="671"/>
      <c r="P27" s="671"/>
      <c r="Q27" s="671"/>
      <c r="R27" s="671"/>
      <c r="S27" s="671"/>
      <c r="T27" s="672"/>
      <c r="U27" s="922">
        <v>16</v>
      </c>
      <c r="V27" s="922"/>
      <c r="W27" s="923">
        <f>W22-W26</f>
        <v>27842</v>
      </c>
      <c r="X27" s="923"/>
      <c r="Y27" s="923"/>
      <c r="Z27" s="923"/>
      <c r="AA27" s="923"/>
      <c r="AB27" s="923"/>
      <c r="AC27" s="923"/>
      <c r="AD27" s="923">
        <f>AD22-AD26</f>
        <v>40350</v>
      </c>
      <c r="AE27" s="923"/>
      <c r="AF27" s="923"/>
      <c r="AG27" s="923"/>
      <c r="AH27" s="923"/>
      <c r="AI27" s="923"/>
      <c r="AJ27" s="924"/>
    </row>
    <row r="28" spans="1:36" ht="14.25">
      <c r="A28" s="910" t="s">
        <v>342</v>
      </c>
      <c r="B28" s="911"/>
      <c r="C28" s="911"/>
      <c r="D28" s="911"/>
      <c r="E28" s="911"/>
      <c r="F28" s="911"/>
      <c r="G28" s="911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70"/>
      <c r="U28" s="912">
        <v>17</v>
      </c>
      <c r="V28" s="912"/>
      <c r="W28" s="913">
        <v>30938</v>
      </c>
      <c r="X28" s="914"/>
      <c r="Y28" s="914"/>
      <c r="Z28" s="914"/>
      <c r="AA28" s="914"/>
      <c r="AB28" s="914"/>
      <c r="AC28" s="915"/>
      <c r="AD28" s="916">
        <v>30938</v>
      </c>
      <c r="AE28" s="916"/>
      <c r="AF28" s="916"/>
      <c r="AG28" s="916"/>
      <c r="AH28" s="916"/>
      <c r="AI28" s="916"/>
      <c r="AJ28" s="917"/>
    </row>
    <row r="29" spans="1:36" ht="14.25">
      <c r="A29" s="910" t="s">
        <v>343</v>
      </c>
      <c r="B29" s="911"/>
      <c r="C29" s="911"/>
      <c r="D29" s="911"/>
      <c r="E29" s="911"/>
      <c r="F29" s="911"/>
      <c r="G29" s="911"/>
      <c r="H29" s="669"/>
      <c r="I29" s="669"/>
      <c r="J29" s="669"/>
      <c r="K29" s="669"/>
      <c r="L29" s="669"/>
      <c r="M29" s="669"/>
      <c r="N29" s="669"/>
      <c r="O29" s="669"/>
      <c r="P29" s="669"/>
      <c r="Q29" s="669"/>
      <c r="R29" s="669"/>
      <c r="S29" s="669"/>
      <c r="T29" s="670"/>
      <c r="U29" s="912">
        <v>18</v>
      </c>
      <c r="V29" s="912"/>
      <c r="W29" s="913">
        <v>0</v>
      </c>
      <c r="X29" s="914"/>
      <c r="Y29" s="914"/>
      <c r="Z29" s="914"/>
      <c r="AA29" s="914"/>
      <c r="AB29" s="914"/>
      <c r="AC29" s="915"/>
      <c r="AD29" s="918">
        <v>0</v>
      </c>
      <c r="AE29" s="914"/>
      <c r="AF29" s="914"/>
      <c r="AG29" s="914"/>
      <c r="AH29" s="914"/>
      <c r="AI29" s="914"/>
      <c r="AJ29" s="919"/>
    </row>
    <row r="30" spans="1:36" ht="15">
      <c r="A30" s="920" t="s">
        <v>344</v>
      </c>
      <c r="B30" s="921"/>
      <c r="C30" s="921"/>
      <c r="D30" s="921"/>
      <c r="E30" s="921"/>
      <c r="F30" s="921"/>
      <c r="G30" s="921"/>
      <c r="H30" s="671"/>
      <c r="I30" s="671"/>
      <c r="J30" s="671"/>
      <c r="K30" s="671"/>
      <c r="L30" s="671"/>
      <c r="M30" s="671"/>
      <c r="N30" s="671"/>
      <c r="O30" s="671"/>
      <c r="P30" s="671"/>
      <c r="Q30" s="671"/>
      <c r="R30" s="671"/>
      <c r="S30" s="671"/>
      <c r="T30" s="672"/>
      <c r="U30" s="922">
        <v>19</v>
      </c>
      <c r="V30" s="922"/>
      <c r="W30" s="923">
        <f>SUM(W28:AC29)</f>
        <v>30938</v>
      </c>
      <c r="X30" s="923"/>
      <c r="Y30" s="923"/>
      <c r="Z30" s="923"/>
      <c r="AA30" s="923"/>
      <c r="AB30" s="923"/>
      <c r="AC30" s="923"/>
      <c r="AD30" s="923">
        <f>SUM(AD28:AJ29)</f>
        <v>30938</v>
      </c>
      <c r="AE30" s="923"/>
      <c r="AF30" s="923"/>
      <c r="AG30" s="923"/>
      <c r="AH30" s="923"/>
      <c r="AI30" s="923"/>
      <c r="AJ30" s="924"/>
    </row>
    <row r="31" spans="1:36" ht="15">
      <c r="A31" s="920" t="s">
        <v>345</v>
      </c>
      <c r="B31" s="921"/>
      <c r="C31" s="921"/>
      <c r="D31" s="921"/>
      <c r="E31" s="921"/>
      <c r="F31" s="921"/>
      <c r="G31" s="921"/>
      <c r="H31" s="671"/>
      <c r="I31" s="671"/>
      <c r="J31" s="671"/>
      <c r="K31" s="671"/>
      <c r="L31" s="671"/>
      <c r="M31" s="671"/>
      <c r="N31" s="671"/>
      <c r="O31" s="671"/>
      <c r="P31" s="671"/>
      <c r="Q31" s="671"/>
      <c r="R31" s="671"/>
      <c r="S31" s="671"/>
      <c r="T31" s="672"/>
      <c r="U31" s="922">
        <v>20</v>
      </c>
      <c r="V31" s="922"/>
      <c r="W31" s="923">
        <v>0</v>
      </c>
      <c r="X31" s="923"/>
      <c r="Y31" s="923"/>
      <c r="Z31" s="923"/>
      <c r="AA31" s="923"/>
      <c r="AB31" s="923"/>
      <c r="AC31" s="923"/>
      <c r="AD31" s="923">
        <v>0</v>
      </c>
      <c r="AE31" s="923"/>
      <c r="AF31" s="923"/>
      <c r="AG31" s="923"/>
      <c r="AH31" s="923"/>
      <c r="AI31" s="923"/>
      <c r="AJ31" s="924"/>
    </row>
    <row r="32" spans="1:36" ht="15">
      <c r="A32" s="920" t="s">
        <v>346</v>
      </c>
      <c r="B32" s="921"/>
      <c r="C32" s="921"/>
      <c r="D32" s="921"/>
      <c r="E32" s="921"/>
      <c r="F32" s="921"/>
      <c r="G32" s="921"/>
      <c r="H32" s="671"/>
      <c r="I32" s="671"/>
      <c r="J32" s="671"/>
      <c r="K32" s="671"/>
      <c r="L32" s="671"/>
      <c r="M32" s="671"/>
      <c r="N32" s="671"/>
      <c r="O32" s="671"/>
      <c r="P32" s="671"/>
      <c r="Q32" s="671"/>
      <c r="R32" s="671"/>
      <c r="S32" s="671"/>
      <c r="T32" s="672"/>
      <c r="U32" s="922">
        <v>21</v>
      </c>
      <c r="V32" s="922"/>
      <c r="W32" s="923">
        <f>W15+W18+W27-W30+W31</f>
        <v>7313</v>
      </c>
      <c r="X32" s="923"/>
      <c r="Y32" s="923"/>
      <c r="Z32" s="923"/>
      <c r="AA32" s="923"/>
      <c r="AB32" s="923"/>
      <c r="AC32" s="924"/>
      <c r="AD32" s="923">
        <f>AD15+AD18+AD27-AD30+AD31</f>
        <v>12638</v>
      </c>
      <c r="AE32" s="923"/>
      <c r="AF32" s="923"/>
      <c r="AG32" s="923"/>
      <c r="AH32" s="923"/>
      <c r="AI32" s="923"/>
      <c r="AJ32" s="924"/>
    </row>
    <row r="33" spans="1:36" ht="14.25">
      <c r="A33" s="910" t="s">
        <v>347</v>
      </c>
      <c r="B33" s="911"/>
      <c r="C33" s="911"/>
      <c r="D33" s="911"/>
      <c r="E33" s="911"/>
      <c r="F33" s="911"/>
      <c r="G33" s="911"/>
      <c r="H33" s="669"/>
      <c r="I33" s="669"/>
      <c r="J33" s="669"/>
      <c r="K33" s="669"/>
      <c r="L33" s="669"/>
      <c r="M33" s="669"/>
      <c r="N33" s="669"/>
      <c r="O33" s="669"/>
      <c r="P33" s="669"/>
      <c r="Q33" s="669"/>
      <c r="R33" s="669"/>
      <c r="S33" s="669"/>
      <c r="T33" s="670"/>
      <c r="U33" s="912">
        <v>22</v>
      </c>
      <c r="V33" s="912"/>
      <c r="W33" s="916">
        <v>0</v>
      </c>
      <c r="X33" s="916"/>
      <c r="Y33" s="916"/>
      <c r="Z33" s="916"/>
      <c r="AA33" s="916"/>
      <c r="AB33" s="916"/>
      <c r="AC33" s="916"/>
      <c r="AD33" s="916">
        <v>0</v>
      </c>
      <c r="AE33" s="916"/>
      <c r="AF33" s="916"/>
      <c r="AG33" s="916"/>
      <c r="AH33" s="916"/>
      <c r="AI33" s="916"/>
      <c r="AJ33" s="917"/>
    </row>
    <row r="34" spans="1:36" ht="14.25">
      <c r="A34" s="910" t="s">
        <v>348</v>
      </c>
      <c r="B34" s="911"/>
      <c r="C34" s="911"/>
      <c r="D34" s="911"/>
      <c r="E34" s="911"/>
      <c r="F34" s="911"/>
      <c r="G34" s="911"/>
      <c r="H34" s="669"/>
      <c r="I34" s="669"/>
      <c r="J34" s="669"/>
      <c r="K34" s="669"/>
      <c r="L34" s="669"/>
      <c r="M34" s="669"/>
      <c r="N34" s="669"/>
      <c r="O34" s="669"/>
      <c r="P34" s="669"/>
      <c r="Q34" s="669"/>
      <c r="R34" s="669"/>
      <c r="S34" s="669"/>
      <c r="T34" s="670"/>
      <c r="U34" s="912">
        <v>23</v>
      </c>
      <c r="V34" s="912"/>
      <c r="W34" s="916">
        <v>-2538</v>
      </c>
      <c r="X34" s="916"/>
      <c r="Y34" s="916"/>
      <c r="Z34" s="916"/>
      <c r="AA34" s="916"/>
      <c r="AB34" s="916"/>
      <c r="AC34" s="916"/>
      <c r="AD34" s="916">
        <v>0</v>
      </c>
      <c r="AE34" s="916"/>
      <c r="AF34" s="916"/>
      <c r="AG34" s="916"/>
      <c r="AH34" s="916"/>
      <c r="AI34" s="916"/>
      <c r="AJ34" s="917"/>
    </row>
    <row r="35" spans="1:36" ht="14.25">
      <c r="A35" s="910" t="s">
        <v>349</v>
      </c>
      <c r="B35" s="911"/>
      <c r="C35" s="911"/>
      <c r="D35" s="911"/>
      <c r="E35" s="911"/>
      <c r="F35" s="911"/>
      <c r="G35" s="911"/>
      <c r="H35" s="669"/>
      <c r="I35" s="669"/>
      <c r="J35" s="669"/>
      <c r="K35" s="669"/>
      <c r="L35" s="669"/>
      <c r="M35" s="669"/>
      <c r="N35" s="669"/>
      <c r="O35" s="669"/>
      <c r="P35" s="669"/>
      <c r="Q35" s="669"/>
      <c r="R35" s="669"/>
      <c r="S35" s="669"/>
      <c r="T35" s="670"/>
      <c r="U35" s="912">
        <v>24</v>
      </c>
      <c r="V35" s="912"/>
      <c r="W35" s="916">
        <v>0</v>
      </c>
      <c r="X35" s="916"/>
      <c r="Y35" s="916"/>
      <c r="Z35" s="916"/>
      <c r="AA35" s="916"/>
      <c r="AB35" s="916"/>
      <c r="AC35" s="916"/>
      <c r="AD35" s="916">
        <v>0</v>
      </c>
      <c r="AE35" s="916"/>
      <c r="AF35" s="916"/>
      <c r="AG35" s="916"/>
      <c r="AH35" s="916"/>
      <c r="AI35" s="916"/>
      <c r="AJ35" s="917"/>
    </row>
    <row r="36" spans="1:36" ht="14.25">
      <c r="A36" s="910" t="s">
        <v>350</v>
      </c>
      <c r="B36" s="911"/>
      <c r="C36" s="911"/>
      <c r="D36" s="911"/>
      <c r="E36" s="911"/>
      <c r="F36" s="911"/>
      <c r="G36" s="911"/>
      <c r="H36" s="669"/>
      <c r="I36" s="669"/>
      <c r="J36" s="669"/>
      <c r="K36" s="669"/>
      <c r="L36" s="669"/>
      <c r="M36" s="669"/>
      <c r="N36" s="669"/>
      <c r="O36" s="669"/>
      <c r="P36" s="669"/>
      <c r="Q36" s="669"/>
      <c r="R36" s="669"/>
      <c r="S36" s="669"/>
      <c r="T36" s="670"/>
      <c r="U36" s="912">
        <v>25</v>
      </c>
      <c r="V36" s="912"/>
      <c r="W36" s="916">
        <v>2183</v>
      </c>
      <c r="X36" s="916"/>
      <c r="Y36" s="916"/>
      <c r="Z36" s="916"/>
      <c r="AA36" s="916"/>
      <c r="AB36" s="916"/>
      <c r="AC36" s="916"/>
      <c r="AD36" s="916">
        <v>6</v>
      </c>
      <c r="AE36" s="916"/>
      <c r="AF36" s="916"/>
      <c r="AG36" s="916"/>
      <c r="AH36" s="916"/>
      <c r="AI36" s="916"/>
      <c r="AJ36" s="917"/>
    </row>
    <row r="37" spans="1:36" ht="15">
      <c r="A37" s="920" t="s">
        <v>351</v>
      </c>
      <c r="B37" s="921"/>
      <c r="C37" s="921"/>
      <c r="D37" s="921"/>
      <c r="E37" s="921"/>
      <c r="F37" s="921"/>
      <c r="G37" s="921"/>
      <c r="H37" s="671"/>
      <c r="I37" s="671"/>
      <c r="J37" s="671"/>
      <c r="K37" s="671"/>
      <c r="L37" s="671"/>
      <c r="M37" s="671"/>
      <c r="N37" s="671"/>
      <c r="O37" s="671"/>
      <c r="P37" s="671"/>
      <c r="Q37" s="671"/>
      <c r="R37" s="671"/>
      <c r="S37" s="671"/>
      <c r="T37" s="672"/>
      <c r="U37" s="922">
        <v>26</v>
      </c>
      <c r="V37" s="922"/>
      <c r="W37" s="928">
        <f>SUM(W33:AC36)</f>
        <v>-355</v>
      </c>
      <c r="X37" s="926"/>
      <c r="Y37" s="926"/>
      <c r="Z37" s="926"/>
      <c r="AA37" s="926"/>
      <c r="AB37" s="926"/>
      <c r="AC37" s="929"/>
      <c r="AD37" s="928">
        <f>SUM(AD33:AJ36)</f>
        <v>6</v>
      </c>
      <c r="AE37" s="926"/>
      <c r="AF37" s="926"/>
      <c r="AG37" s="926"/>
      <c r="AH37" s="926"/>
      <c r="AI37" s="926"/>
      <c r="AJ37" s="927"/>
    </row>
    <row r="38" spans="1:36" ht="15">
      <c r="A38" s="920" t="s">
        <v>352</v>
      </c>
      <c r="B38" s="921"/>
      <c r="C38" s="921"/>
      <c r="D38" s="921"/>
      <c r="E38" s="921"/>
      <c r="F38" s="921"/>
      <c r="G38" s="921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1"/>
      <c r="S38" s="671"/>
      <c r="T38" s="672"/>
      <c r="U38" s="922">
        <v>27</v>
      </c>
      <c r="V38" s="922"/>
      <c r="W38" s="923">
        <v>0</v>
      </c>
      <c r="X38" s="923"/>
      <c r="Y38" s="923"/>
      <c r="Z38" s="923"/>
      <c r="AA38" s="923"/>
      <c r="AB38" s="923"/>
      <c r="AC38" s="923"/>
      <c r="AD38" s="923">
        <v>0</v>
      </c>
      <c r="AE38" s="923"/>
      <c r="AF38" s="923"/>
      <c r="AG38" s="923"/>
      <c r="AH38" s="923"/>
      <c r="AI38" s="923"/>
      <c r="AJ38" s="924"/>
    </row>
    <row r="39" spans="1:36" ht="15">
      <c r="A39" s="920" t="s">
        <v>353</v>
      </c>
      <c r="B39" s="921"/>
      <c r="C39" s="921"/>
      <c r="D39" s="921"/>
      <c r="E39" s="921"/>
      <c r="F39" s="921"/>
      <c r="G39" s="921"/>
      <c r="H39" s="671"/>
      <c r="I39" s="671"/>
      <c r="J39" s="671"/>
      <c r="K39" s="671"/>
      <c r="L39" s="671"/>
      <c r="M39" s="671"/>
      <c r="N39" s="671"/>
      <c r="O39" s="671"/>
      <c r="P39" s="671"/>
      <c r="Q39" s="671"/>
      <c r="R39" s="671"/>
      <c r="S39" s="671"/>
      <c r="T39" s="672"/>
      <c r="U39" s="922">
        <v>28</v>
      </c>
      <c r="V39" s="922"/>
      <c r="W39" s="923">
        <f>W32+W37+W38</f>
        <v>6958</v>
      </c>
      <c r="X39" s="923"/>
      <c r="Y39" s="923"/>
      <c r="Z39" s="923"/>
      <c r="AA39" s="923"/>
      <c r="AB39" s="923"/>
      <c r="AC39" s="923"/>
      <c r="AD39" s="923">
        <f>AD32+AD37+AD38</f>
        <v>12644</v>
      </c>
      <c r="AE39" s="923"/>
      <c r="AF39" s="923"/>
      <c r="AG39" s="923"/>
      <c r="AH39" s="923"/>
      <c r="AI39" s="923"/>
      <c r="AJ39" s="924"/>
    </row>
    <row r="40" spans="1:36" ht="14.25">
      <c r="A40" s="910" t="s">
        <v>354</v>
      </c>
      <c r="B40" s="911"/>
      <c r="C40" s="911"/>
      <c r="D40" s="911"/>
      <c r="E40" s="911"/>
      <c r="F40" s="911"/>
      <c r="G40" s="911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70"/>
      <c r="U40" s="912">
        <v>29</v>
      </c>
      <c r="V40" s="912"/>
      <c r="W40" s="916">
        <v>0</v>
      </c>
      <c r="X40" s="916"/>
      <c r="Y40" s="916"/>
      <c r="Z40" s="916"/>
      <c r="AA40" s="916"/>
      <c r="AB40" s="916"/>
      <c r="AC40" s="916"/>
      <c r="AD40" s="916">
        <v>0</v>
      </c>
      <c r="AE40" s="916"/>
      <c r="AF40" s="916"/>
      <c r="AG40" s="916"/>
      <c r="AH40" s="916"/>
      <c r="AI40" s="916"/>
      <c r="AJ40" s="917"/>
    </row>
    <row r="41" spans="1:36" ht="14.25">
      <c r="A41" s="910" t="s">
        <v>355</v>
      </c>
      <c r="B41" s="911"/>
      <c r="C41" s="911"/>
      <c r="D41" s="911"/>
      <c r="E41" s="911"/>
      <c r="F41" s="911"/>
      <c r="G41" s="911"/>
      <c r="H41" s="669"/>
      <c r="I41" s="669"/>
      <c r="J41" s="669"/>
      <c r="K41" s="669"/>
      <c r="L41" s="669"/>
      <c r="M41" s="669"/>
      <c r="N41" s="669"/>
      <c r="O41" s="669"/>
      <c r="P41" s="669"/>
      <c r="Q41" s="669"/>
      <c r="R41" s="669"/>
      <c r="S41" s="669"/>
      <c r="T41" s="670"/>
      <c r="U41" s="912">
        <v>30</v>
      </c>
      <c r="V41" s="912"/>
      <c r="W41" s="916">
        <v>0</v>
      </c>
      <c r="X41" s="916"/>
      <c r="Y41" s="916"/>
      <c r="Z41" s="916"/>
      <c r="AA41" s="916"/>
      <c r="AB41" s="916"/>
      <c r="AC41" s="916"/>
      <c r="AD41" s="916">
        <v>0</v>
      </c>
      <c r="AE41" s="916"/>
      <c r="AF41" s="916"/>
      <c r="AG41" s="916"/>
      <c r="AH41" s="916"/>
      <c r="AI41" s="916"/>
      <c r="AJ41" s="917"/>
    </row>
    <row r="42" spans="1:36" ht="15">
      <c r="A42" s="920" t="s">
        <v>356</v>
      </c>
      <c r="B42" s="921"/>
      <c r="C42" s="921"/>
      <c r="D42" s="921"/>
      <c r="E42" s="921"/>
      <c r="F42" s="921"/>
      <c r="G42" s="921"/>
      <c r="H42" s="671"/>
      <c r="I42" s="671"/>
      <c r="J42" s="671"/>
      <c r="K42" s="671"/>
      <c r="L42" s="671"/>
      <c r="M42" s="671"/>
      <c r="N42" s="671"/>
      <c r="O42" s="671"/>
      <c r="P42" s="671"/>
      <c r="Q42" s="671"/>
      <c r="R42" s="671"/>
      <c r="S42" s="671"/>
      <c r="T42" s="672"/>
      <c r="U42" s="922">
        <v>31</v>
      </c>
      <c r="V42" s="922"/>
      <c r="W42" s="932">
        <f>W39+W40+W41</f>
        <v>6958</v>
      </c>
      <c r="X42" s="932"/>
      <c r="Y42" s="932"/>
      <c r="Z42" s="932"/>
      <c r="AA42" s="932"/>
      <c r="AB42" s="932"/>
      <c r="AC42" s="932"/>
      <c r="AD42" s="932">
        <f>AD39+AD40+AD41</f>
        <v>12644</v>
      </c>
      <c r="AE42" s="932"/>
      <c r="AF42" s="932"/>
      <c r="AG42" s="932"/>
      <c r="AH42" s="932"/>
      <c r="AI42" s="932"/>
      <c r="AJ42" s="933"/>
    </row>
    <row r="43" spans="1:36" ht="14.25">
      <c r="A43" s="934" t="s">
        <v>357</v>
      </c>
      <c r="B43" s="935"/>
      <c r="C43" s="935"/>
      <c r="D43" s="935"/>
      <c r="E43" s="935"/>
      <c r="F43" s="935"/>
      <c r="G43" s="935"/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6"/>
      <c r="U43" s="936">
        <v>32</v>
      </c>
      <c r="V43" s="937"/>
      <c r="W43" s="940"/>
      <c r="X43" s="940"/>
      <c r="Y43" s="940"/>
      <c r="Z43" s="940"/>
      <c r="AA43" s="940"/>
      <c r="AB43" s="940"/>
      <c r="AC43" s="940"/>
      <c r="AD43" s="941"/>
      <c r="AE43" s="940"/>
      <c r="AF43" s="940"/>
      <c r="AG43" s="940"/>
      <c r="AH43" s="940"/>
      <c r="AI43" s="940"/>
      <c r="AJ43" s="942"/>
    </row>
    <row r="44" spans="1:36" ht="14.25">
      <c r="A44" s="943" t="s">
        <v>358</v>
      </c>
      <c r="B44" s="944"/>
      <c r="C44" s="944"/>
      <c r="D44" s="944"/>
      <c r="E44" s="944"/>
      <c r="F44" s="944"/>
      <c r="G44" s="944"/>
      <c r="H44" s="677"/>
      <c r="I44" s="677"/>
      <c r="J44" s="677"/>
      <c r="K44" s="677"/>
      <c r="L44" s="677"/>
      <c r="M44" s="677"/>
      <c r="N44" s="677"/>
      <c r="O44" s="677"/>
      <c r="P44" s="677"/>
      <c r="Q44" s="677"/>
      <c r="R44" s="677"/>
      <c r="S44" s="677"/>
      <c r="T44" s="678"/>
      <c r="U44" s="938"/>
      <c r="V44" s="939"/>
      <c r="W44" s="945">
        <v>0</v>
      </c>
      <c r="X44" s="945"/>
      <c r="Y44" s="945"/>
      <c r="Z44" s="945"/>
      <c r="AA44" s="945"/>
      <c r="AB44" s="945"/>
      <c r="AC44" s="945"/>
      <c r="AD44" s="946">
        <v>0</v>
      </c>
      <c r="AE44" s="945"/>
      <c r="AF44" s="945"/>
      <c r="AG44" s="945"/>
      <c r="AH44" s="945"/>
      <c r="AI44" s="945"/>
      <c r="AJ44" s="947"/>
    </row>
    <row r="45" spans="1:36" ht="14.25">
      <c r="A45" s="910" t="s">
        <v>359</v>
      </c>
      <c r="B45" s="911"/>
      <c r="C45" s="911"/>
      <c r="D45" s="911"/>
      <c r="E45" s="911"/>
      <c r="F45" s="911"/>
      <c r="G45" s="911"/>
      <c r="H45" s="669"/>
      <c r="I45" s="669"/>
      <c r="J45" s="669"/>
      <c r="K45" s="669"/>
      <c r="L45" s="669"/>
      <c r="M45" s="669"/>
      <c r="N45" s="669"/>
      <c r="O45" s="669"/>
      <c r="P45" s="669"/>
      <c r="Q45" s="669"/>
      <c r="R45" s="669"/>
      <c r="S45" s="669"/>
      <c r="T45" s="670"/>
      <c r="U45" s="912">
        <v>33</v>
      </c>
      <c r="V45" s="912"/>
      <c r="W45" s="948">
        <v>6958</v>
      </c>
      <c r="X45" s="948"/>
      <c r="Y45" s="948"/>
      <c r="Z45" s="948"/>
      <c r="AA45" s="948"/>
      <c r="AB45" s="948"/>
      <c r="AC45" s="948"/>
      <c r="AD45" s="948">
        <v>12644</v>
      </c>
      <c r="AE45" s="948"/>
      <c r="AF45" s="948"/>
      <c r="AG45" s="948"/>
      <c r="AH45" s="948"/>
      <c r="AI45" s="948"/>
      <c r="AJ45" s="949"/>
    </row>
    <row r="46" spans="1:36" ht="14.25">
      <c r="A46" s="910" t="s">
        <v>360</v>
      </c>
      <c r="B46" s="911"/>
      <c r="C46" s="911"/>
      <c r="D46" s="911"/>
      <c r="E46" s="911"/>
      <c r="F46" s="911"/>
      <c r="G46" s="911"/>
      <c r="H46" s="669"/>
      <c r="I46" s="669"/>
      <c r="J46" s="669"/>
      <c r="K46" s="669"/>
      <c r="L46" s="669"/>
      <c r="M46" s="669"/>
      <c r="N46" s="669"/>
      <c r="O46" s="669"/>
      <c r="P46" s="669"/>
      <c r="Q46" s="669"/>
      <c r="R46" s="669"/>
      <c r="S46" s="669"/>
      <c r="T46" s="670"/>
      <c r="U46" s="950">
        <v>34</v>
      </c>
      <c r="V46" s="951"/>
      <c r="W46" s="913">
        <v>0</v>
      </c>
      <c r="X46" s="914"/>
      <c r="Y46" s="914"/>
      <c r="Z46" s="914"/>
      <c r="AA46" s="914"/>
      <c r="AB46" s="914"/>
      <c r="AC46" s="915"/>
      <c r="AD46" s="948">
        <v>12644</v>
      </c>
      <c r="AE46" s="948"/>
      <c r="AF46" s="948"/>
      <c r="AG46" s="948"/>
      <c r="AH46" s="948"/>
      <c r="AI46" s="948"/>
      <c r="AJ46" s="949"/>
    </row>
    <row r="47" spans="1:36" ht="14.25">
      <c r="A47" s="952" t="s">
        <v>361</v>
      </c>
      <c r="B47" s="953"/>
      <c r="C47" s="953"/>
      <c r="D47" s="953"/>
      <c r="E47" s="953"/>
      <c r="F47" s="953"/>
      <c r="G47" s="953"/>
      <c r="H47" s="669"/>
      <c r="I47" s="669"/>
      <c r="J47" s="669"/>
      <c r="K47" s="669"/>
      <c r="L47" s="669"/>
      <c r="M47" s="669"/>
      <c r="N47" s="669"/>
      <c r="O47" s="669"/>
      <c r="P47" s="669"/>
      <c r="Q47" s="669"/>
      <c r="R47" s="669"/>
      <c r="S47" s="669"/>
      <c r="T47" s="670"/>
      <c r="U47" s="954">
        <v>35</v>
      </c>
      <c r="V47" s="955"/>
      <c r="W47" s="913">
        <v>6958</v>
      </c>
      <c r="X47" s="914"/>
      <c r="Y47" s="914"/>
      <c r="Z47" s="914"/>
      <c r="AA47" s="914"/>
      <c r="AB47" s="914"/>
      <c r="AC47" s="915"/>
      <c r="AD47" s="948">
        <v>0</v>
      </c>
      <c r="AE47" s="948"/>
      <c r="AF47" s="948"/>
      <c r="AG47" s="948"/>
      <c r="AH47" s="948"/>
      <c r="AI47" s="948"/>
      <c r="AJ47" s="949"/>
    </row>
    <row r="48" spans="1:36" ht="14.25">
      <c r="A48" s="910" t="s">
        <v>362</v>
      </c>
      <c r="B48" s="911"/>
      <c r="C48" s="911"/>
      <c r="D48" s="911"/>
      <c r="E48" s="911"/>
      <c r="F48" s="911"/>
      <c r="G48" s="911"/>
      <c r="H48" s="669"/>
      <c r="I48" s="669"/>
      <c r="J48" s="669"/>
      <c r="K48" s="669"/>
      <c r="L48" s="669"/>
      <c r="M48" s="669"/>
      <c r="N48" s="669"/>
      <c r="O48" s="669"/>
      <c r="P48" s="669"/>
      <c r="Q48" s="669"/>
      <c r="R48" s="669"/>
      <c r="S48" s="669"/>
      <c r="T48" s="670"/>
      <c r="U48" s="956">
        <v>36</v>
      </c>
      <c r="V48" s="956"/>
      <c r="W48" s="948">
        <v>0</v>
      </c>
      <c r="X48" s="948"/>
      <c r="Y48" s="948"/>
      <c r="Z48" s="948"/>
      <c r="AA48" s="948"/>
      <c r="AB48" s="948"/>
      <c r="AC48" s="948"/>
      <c r="AD48" s="948">
        <v>0</v>
      </c>
      <c r="AE48" s="948"/>
      <c r="AF48" s="948"/>
      <c r="AG48" s="948"/>
      <c r="AH48" s="948"/>
      <c r="AI48" s="948"/>
      <c r="AJ48" s="949"/>
    </row>
    <row r="49" spans="1:36" ht="14.25">
      <c r="A49" s="910" t="s">
        <v>396</v>
      </c>
      <c r="B49" s="911"/>
      <c r="C49" s="911"/>
      <c r="D49" s="911"/>
      <c r="E49" s="911"/>
      <c r="F49" s="911"/>
      <c r="G49" s="911"/>
      <c r="H49" s="669"/>
      <c r="I49" s="669"/>
      <c r="J49" s="669"/>
      <c r="K49" s="669"/>
      <c r="L49" s="669"/>
      <c r="M49" s="669"/>
      <c r="N49" s="669"/>
      <c r="O49" s="669"/>
      <c r="P49" s="669"/>
      <c r="Q49" s="669"/>
      <c r="R49" s="669"/>
      <c r="S49" s="669"/>
      <c r="T49" s="670"/>
      <c r="U49" s="936">
        <v>37</v>
      </c>
      <c r="V49" s="937"/>
      <c r="W49" s="913">
        <v>0</v>
      </c>
      <c r="X49" s="914"/>
      <c r="Y49" s="914"/>
      <c r="Z49" s="914"/>
      <c r="AA49" s="914"/>
      <c r="AB49" s="914"/>
      <c r="AC49" s="915"/>
      <c r="AD49" s="948">
        <v>0</v>
      </c>
      <c r="AE49" s="948"/>
      <c r="AF49" s="948"/>
      <c r="AG49" s="948"/>
      <c r="AH49" s="948"/>
      <c r="AI49" s="948"/>
      <c r="AJ49" s="949"/>
    </row>
    <row r="50" spans="1:36" ht="15" thickBot="1">
      <c r="A50" s="957" t="s">
        <v>397</v>
      </c>
      <c r="B50" s="958"/>
      <c r="C50" s="958"/>
      <c r="D50" s="958"/>
      <c r="E50" s="958"/>
      <c r="F50" s="958"/>
      <c r="G50" s="958"/>
      <c r="H50" s="679"/>
      <c r="I50" s="679"/>
      <c r="J50" s="679"/>
      <c r="K50" s="679"/>
      <c r="L50" s="679"/>
      <c r="M50" s="679"/>
      <c r="N50" s="679"/>
      <c r="O50" s="679"/>
      <c r="P50" s="679"/>
      <c r="Q50" s="679"/>
      <c r="R50" s="679"/>
      <c r="S50" s="679"/>
      <c r="T50" s="680"/>
      <c r="U50" s="959">
        <v>38</v>
      </c>
      <c r="V50" s="960"/>
      <c r="W50" s="961">
        <v>0</v>
      </c>
      <c r="X50" s="962"/>
      <c r="Y50" s="962"/>
      <c r="Z50" s="962"/>
      <c r="AA50" s="962"/>
      <c r="AB50" s="962"/>
      <c r="AC50" s="963"/>
      <c r="AD50" s="964">
        <v>0</v>
      </c>
      <c r="AE50" s="964"/>
      <c r="AF50" s="964"/>
      <c r="AG50" s="964"/>
      <c r="AH50" s="964"/>
      <c r="AI50" s="964"/>
      <c r="AJ50" s="965"/>
    </row>
  </sheetData>
  <sheetProtection/>
  <mergeCells count="169">
    <mergeCell ref="A10:G10"/>
    <mergeCell ref="U10:V10"/>
    <mergeCell ref="W10:AC10"/>
    <mergeCell ref="AD10:AJ10"/>
    <mergeCell ref="A3:AJ3"/>
    <mergeCell ref="U7:Z7"/>
    <mergeCell ref="H8:K8"/>
    <mergeCell ref="U8:Z8"/>
    <mergeCell ref="AB8:AC8"/>
    <mergeCell ref="AE8:AH8"/>
    <mergeCell ref="A12:G12"/>
    <mergeCell ref="U12:V12"/>
    <mergeCell ref="W12:AC12"/>
    <mergeCell ref="AD12:AJ12"/>
    <mergeCell ref="A11:T11"/>
    <mergeCell ref="U11:V11"/>
    <mergeCell ref="W11:AC11"/>
    <mergeCell ref="AD11:AJ11"/>
    <mergeCell ref="A14:G14"/>
    <mergeCell ref="U14:V14"/>
    <mergeCell ref="W14:AC14"/>
    <mergeCell ref="AD14:AJ14"/>
    <mergeCell ref="A13:G13"/>
    <mergeCell ref="U13:V13"/>
    <mergeCell ref="W13:AC13"/>
    <mergeCell ref="AD13:AJ13"/>
    <mergeCell ref="A16:G16"/>
    <mergeCell ref="U16:V16"/>
    <mergeCell ref="W16:AC16"/>
    <mergeCell ref="AD16:AJ16"/>
    <mergeCell ref="A15:G15"/>
    <mergeCell ref="U15:V15"/>
    <mergeCell ref="W15:AC15"/>
    <mergeCell ref="AD15:AJ15"/>
    <mergeCell ref="A18:G18"/>
    <mergeCell ref="U18:V18"/>
    <mergeCell ref="W18:AC18"/>
    <mergeCell ref="AD18:AJ18"/>
    <mergeCell ref="A17:G17"/>
    <mergeCell ref="U17:V17"/>
    <mergeCell ref="W17:AC17"/>
    <mergeCell ref="AD17:AJ17"/>
    <mergeCell ref="A20:G20"/>
    <mergeCell ref="U20:V20"/>
    <mergeCell ref="W20:AC20"/>
    <mergeCell ref="AD20:AJ20"/>
    <mergeCell ref="A19:G19"/>
    <mergeCell ref="U19:V19"/>
    <mergeCell ref="W19:AC19"/>
    <mergeCell ref="AD19:AJ19"/>
    <mergeCell ref="A22:G22"/>
    <mergeCell ref="U22:V22"/>
    <mergeCell ref="W22:AC22"/>
    <mergeCell ref="AD22:AJ22"/>
    <mergeCell ref="A21:G21"/>
    <mergeCell ref="U21:V21"/>
    <mergeCell ref="W21:AC21"/>
    <mergeCell ref="AD21:AJ21"/>
    <mergeCell ref="A24:G24"/>
    <mergeCell ref="U24:V24"/>
    <mergeCell ref="W24:AC24"/>
    <mergeCell ref="AD24:AJ24"/>
    <mergeCell ref="A23:G23"/>
    <mergeCell ref="U23:V23"/>
    <mergeCell ref="W23:AC23"/>
    <mergeCell ref="AD23:AJ23"/>
    <mergeCell ref="A26:G26"/>
    <mergeCell ref="U26:V26"/>
    <mergeCell ref="W26:AC26"/>
    <mergeCell ref="AD26:AJ26"/>
    <mergeCell ref="A25:G25"/>
    <mergeCell ref="U25:V25"/>
    <mergeCell ref="W25:AC25"/>
    <mergeCell ref="AD25:AJ25"/>
    <mergeCell ref="A28:G28"/>
    <mergeCell ref="U28:V28"/>
    <mergeCell ref="W28:AC28"/>
    <mergeCell ref="AD28:AJ28"/>
    <mergeCell ref="A27:G27"/>
    <mergeCell ref="U27:V27"/>
    <mergeCell ref="W27:AC27"/>
    <mergeCell ref="AD27:AJ27"/>
    <mergeCell ref="A30:G30"/>
    <mergeCell ref="U30:V30"/>
    <mergeCell ref="W30:AC30"/>
    <mergeCell ref="AD30:AJ30"/>
    <mergeCell ref="A29:G29"/>
    <mergeCell ref="U29:V29"/>
    <mergeCell ref="W29:AC29"/>
    <mergeCell ref="AD29:AJ29"/>
    <mergeCell ref="A32:G32"/>
    <mergeCell ref="U32:V32"/>
    <mergeCell ref="W32:AC32"/>
    <mergeCell ref="AD32:AJ32"/>
    <mergeCell ref="A31:G31"/>
    <mergeCell ref="U31:V31"/>
    <mergeCell ref="W31:AC31"/>
    <mergeCell ref="AD31:AJ31"/>
    <mergeCell ref="A34:G34"/>
    <mergeCell ref="U34:V34"/>
    <mergeCell ref="W34:AC34"/>
    <mergeCell ref="AD34:AJ34"/>
    <mergeCell ref="A33:G33"/>
    <mergeCell ref="U33:V33"/>
    <mergeCell ref="W33:AC33"/>
    <mergeCell ref="AD33:AJ33"/>
    <mergeCell ref="A36:G36"/>
    <mergeCell ref="U36:V36"/>
    <mergeCell ref="W36:AC36"/>
    <mergeCell ref="AD36:AJ36"/>
    <mergeCell ref="A35:G35"/>
    <mergeCell ref="U35:V35"/>
    <mergeCell ref="W35:AC35"/>
    <mergeCell ref="AD35:AJ35"/>
    <mergeCell ref="A38:G38"/>
    <mergeCell ref="U38:V38"/>
    <mergeCell ref="W38:AC38"/>
    <mergeCell ref="AD38:AJ38"/>
    <mergeCell ref="A37:G37"/>
    <mergeCell ref="U37:V37"/>
    <mergeCell ref="W37:AC37"/>
    <mergeCell ref="AD37:AJ37"/>
    <mergeCell ref="A40:G40"/>
    <mergeCell ref="U40:V40"/>
    <mergeCell ref="W40:AC40"/>
    <mergeCell ref="AD40:AJ40"/>
    <mergeCell ref="A39:G39"/>
    <mergeCell ref="U39:V39"/>
    <mergeCell ref="W39:AC39"/>
    <mergeCell ref="AD39:AJ39"/>
    <mergeCell ref="A42:G42"/>
    <mergeCell ref="U42:V42"/>
    <mergeCell ref="W42:AC42"/>
    <mergeCell ref="AD42:AJ42"/>
    <mergeCell ref="A41:G41"/>
    <mergeCell ref="U41:V41"/>
    <mergeCell ref="W41:AC41"/>
    <mergeCell ref="AD41:AJ41"/>
    <mergeCell ref="A43:G43"/>
    <mergeCell ref="U43:V44"/>
    <mergeCell ref="W43:AC43"/>
    <mergeCell ref="AD43:AJ43"/>
    <mergeCell ref="A44:G44"/>
    <mergeCell ref="W44:AC44"/>
    <mergeCell ref="AD44:AJ44"/>
    <mergeCell ref="A46:G46"/>
    <mergeCell ref="U46:V46"/>
    <mergeCell ref="W46:AC46"/>
    <mergeCell ref="AD46:AJ46"/>
    <mergeCell ref="A45:G45"/>
    <mergeCell ref="U45:V45"/>
    <mergeCell ref="W45:AC45"/>
    <mergeCell ref="AD45:AJ45"/>
    <mergeCell ref="A48:G48"/>
    <mergeCell ref="U48:V48"/>
    <mergeCell ref="W48:AC48"/>
    <mergeCell ref="AD48:AJ48"/>
    <mergeCell ref="A47:G47"/>
    <mergeCell ref="U47:V47"/>
    <mergeCell ref="W47:AC47"/>
    <mergeCell ref="AD47:AJ47"/>
    <mergeCell ref="A50:G50"/>
    <mergeCell ref="U50:V50"/>
    <mergeCell ref="W50:AC50"/>
    <mergeCell ref="AD50:AJ50"/>
    <mergeCell ref="A49:G49"/>
    <mergeCell ref="U49:V49"/>
    <mergeCell ref="W49:AC49"/>
    <mergeCell ref="AD49:AJ4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1">
      <selection activeCell="W18" sqref="W18:AC18"/>
    </sheetView>
  </sheetViews>
  <sheetFormatPr defaultColWidth="9.140625" defaultRowHeight="12.75"/>
  <cols>
    <col min="1" max="1" width="7.8515625" style="0" customWidth="1"/>
    <col min="2" max="2" width="8.57421875" style="0" customWidth="1"/>
    <col min="3" max="3" width="9.00390625" style="0" customWidth="1"/>
    <col min="4" max="4" width="9.421875" style="0" customWidth="1"/>
    <col min="5" max="5" width="9.00390625" style="0" customWidth="1"/>
    <col min="6" max="6" width="8.421875" style="0" customWidth="1"/>
    <col min="7" max="7" width="9.57421875" style="0" customWidth="1"/>
    <col min="8" max="8" width="7.28125" style="0" customWidth="1"/>
    <col min="9" max="9" width="10.8515625" style="0" hidden="1" customWidth="1"/>
    <col min="10" max="10" width="0.71875" style="0" hidden="1" customWidth="1"/>
    <col min="11" max="11" width="8.7109375" style="0" hidden="1" customWidth="1"/>
    <col min="12" max="20" width="11.421875" style="0" hidden="1" customWidth="1"/>
    <col min="21" max="21" width="6.00390625" style="0" customWidth="1"/>
    <col min="22" max="22" width="5.00390625" style="0" hidden="1" customWidth="1"/>
    <col min="23" max="23" width="3.140625" style="0" customWidth="1"/>
    <col min="24" max="24" width="2.140625" style="0" customWidth="1"/>
    <col min="25" max="25" width="2.57421875" style="0" customWidth="1"/>
    <col min="26" max="26" width="2.00390625" style="0" customWidth="1"/>
    <col min="27" max="28" width="4.00390625" style="0" customWidth="1"/>
    <col min="29" max="29" width="4.7109375" style="0" customWidth="1"/>
    <col min="30" max="31" width="2.57421875" style="0" customWidth="1"/>
    <col min="32" max="32" width="2.7109375" style="0" customWidth="1"/>
    <col min="33" max="33" width="2.8515625" style="0" customWidth="1"/>
    <col min="34" max="34" width="3.140625" style="0" customWidth="1"/>
    <col min="35" max="36" width="4.421875" style="0" customWidth="1"/>
  </cols>
  <sheetData>
    <row r="1" spans="1:36" ht="13.5" thickBot="1">
      <c r="A1" s="642"/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642"/>
      <c r="AH1" s="642"/>
      <c r="AI1" s="643"/>
      <c r="AJ1" s="644"/>
    </row>
    <row r="2" spans="1:36" ht="12.75">
      <c r="A2" s="642"/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  <c r="AE2" s="642"/>
      <c r="AF2" s="642"/>
      <c r="AG2" s="642"/>
      <c r="AH2" s="642"/>
      <c r="AI2" s="645" t="s">
        <v>301</v>
      </c>
      <c r="AJ2" s="646"/>
    </row>
    <row r="3" spans="1:36" ht="18">
      <c r="A3" s="896" t="s">
        <v>302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6"/>
      <c r="Y3" s="896"/>
      <c r="Z3" s="896"/>
      <c r="AA3" s="896"/>
      <c r="AB3" s="896"/>
      <c r="AC3" s="896"/>
      <c r="AD3" s="896"/>
      <c r="AE3" s="896"/>
      <c r="AF3" s="896"/>
      <c r="AG3" s="896"/>
      <c r="AH3" s="896"/>
      <c r="AI3" s="896"/>
      <c r="AJ3" s="896"/>
    </row>
    <row r="4" spans="1:36" ht="12.75">
      <c r="A4" s="642"/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2"/>
      <c r="AA4" s="642" t="s">
        <v>398</v>
      </c>
      <c r="AB4" s="642"/>
      <c r="AC4" s="642"/>
      <c r="AD4" s="642"/>
      <c r="AE4" s="642"/>
      <c r="AF4" s="642"/>
      <c r="AG4" s="642"/>
      <c r="AH4" s="642"/>
      <c r="AI4" s="642"/>
      <c r="AJ4" s="642"/>
    </row>
    <row r="5" spans="1:36" ht="12.75">
      <c r="A5" s="642"/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2"/>
      <c r="AA5" s="647" t="s">
        <v>303</v>
      </c>
      <c r="AB5" s="647"/>
      <c r="AC5" s="647"/>
      <c r="AD5" s="647"/>
      <c r="AE5" s="647"/>
      <c r="AF5" s="647"/>
      <c r="AG5" s="647"/>
      <c r="AH5" s="647"/>
      <c r="AI5" s="647"/>
      <c r="AJ5" s="642"/>
    </row>
    <row r="6" spans="1:36" ht="13.5" thickBot="1">
      <c r="A6" s="642"/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642"/>
      <c r="AA6" s="642"/>
      <c r="AB6" s="642"/>
      <c r="AC6" s="642"/>
      <c r="AD6" s="642"/>
      <c r="AE6" s="642"/>
      <c r="AF6" s="642"/>
      <c r="AG6" s="642"/>
      <c r="AH6" s="642"/>
      <c r="AI6" s="642"/>
      <c r="AJ6" s="642"/>
    </row>
    <row r="7" spans="1:36" ht="15.75" thickBot="1">
      <c r="A7" s="648">
        <v>8</v>
      </c>
      <c r="B7" s="649">
        <v>1</v>
      </c>
      <c r="C7" s="649">
        <v>2</v>
      </c>
      <c r="D7" s="649">
        <v>4</v>
      </c>
      <c r="E7" s="649">
        <v>2</v>
      </c>
      <c r="F7" s="650">
        <v>3</v>
      </c>
      <c r="G7" s="642"/>
      <c r="H7" s="648">
        <v>1251</v>
      </c>
      <c r="I7" s="651"/>
      <c r="J7" s="651"/>
      <c r="K7" s="652"/>
      <c r="L7" s="642"/>
      <c r="M7" s="653"/>
      <c r="N7" s="652"/>
      <c r="O7" s="642"/>
      <c r="P7" s="653"/>
      <c r="Q7" s="651"/>
      <c r="R7" s="651"/>
      <c r="S7" s="652"/>
      <c r="T7" s="642"/>
      <c r="U7" s="897">
        <v>841105</v>
      </c>
      <c r="V7" s="898"/>
      <c r="W7" s="898"/>
      <c r="X7" s="898"/>
      <c r="Y7" s="898"/>
      <c r="Z7" s="899"/>
      <c r="AA7" s="642"/>
      <c r="AB7" s="654">
        <v>2</v>
      </c>
      <c r="AC7" s="655">
        <v>9</v>
      </c>
      <c r="AD7" s="656"/>
      <c r="AE7" s="657">
        <v>2</v>
      </c>
      <c r="AF7" s="658">
        <v>0</v>
      </c>
      <c r="AG7" s="658">
        <v>1</v>
      </c>
      <c r="AH7" s="659">
        <v>3</v>
      </c>
      <c r="AI7" s="642"/>
      <c r="AJ7" s="660"/>
    </row>
    <row r="8" spans="1:36" ht="12.75">
      <c r="A8" s="661" t="s">
        <v>304</v>
      </c>
      <c r="B8" s="661"/>
      <c r="C8" s="661"/>
      <c r="D8" s="661"/>
      <c r="E8" s="661"/>
      <c r="F8" s="661"/>
      <c r="G8" s="662"/>
      <c r="H8" s="900" t="s">
        <v>305</v>
      </c>
      <c r="I8" s="900"/>
      <c r="J8" s="900"/>
      <c r="K8" s="900"/>
      <c r="L8" s="662"/>
      <c r="M8" s="663" t="s">
        <v>306</v>
      </c>
      <c r="N8" s="664"/>
      <c r="O8" s="662"/>
      <c r="P8" s="663" t="s">
        <v>307</v>
      </c>
      <c r="Q8" s="663"/>
      <c r="R8" s="663"/>
      <c r="S8" s="663"/>
      <c r="T8" s="665"/>
      <c r="U8" s="900" t="s">
        <v>308</v>
      </c>
      <c r="V8" s="900"/>
      <c r="W8" s="900"/>
      <c r="X8" s="900"/>
      <c r="Y8" s="900"/>
      <c r="Z8" s="900"/>
      <c r="AA8" s="665"/>
      <c r="AB8" s="900" t="s">
        <v>309</v>
      </c>
      <c r="AC8" s="900"/>
      <c r="AD8" s="664"/>
      <c r="AE8" s="900" t="s">
        <v>310</v>
      </c>
      <c r="AF8" s="900"/>
      <c r="AG8" s="900"/>
      <c r="AH8" s="900"/>
      <c r="AI8" s="665"/>
      <c r="AJ8" s="664" t="s">
        <v>311</v>
      </c>
    </row>
    <row r="9" spans="1:36" ht="13.5" thickBot="1">
      <c r="A9" s="642"/>
      <c r="B9" s="642"/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2"/>
      <c r="W9" s="642"/>
      <c r="X9" s="642"/>
      <c r="Y9" s="642"/>
      <c r="Z9" s="642"/>
      <c r="AA9" s="642"/>
      <c r="AB9" s="642"/>
      <c r="AC9" s="642"/>
      <c r="AD9" s="642"/>
      <c r="AE9" s="642"/>
      <c r="AF9" s="666" t="s">
        <v>312</v>
      </c>
      <c r="AG9" s="642"/>
      <c r="AH9" s="642"/>
      <c r="AI9" s="642"/>
      <c r="AJ9" s="642"/>
    </row>
    <row r="10" spans="1:36" ht="12.75">
      <c r="A10" s="901" t="s">
        <v>313</v>
      </c>
      <c r="B10" s="902"/>
      <c r="C10" s="902"/>
      <c r="D10" s="902"/>
      <c r="E10" s="902"/>
      <c r="F10" s="902"/>
      <c r="G10" s="902"/>
      <c r="H10" s="667"/>
      <c r="I10" s="667"/>
      <c r="J10" s="667"/>
      <c r="K10" s="667"/>
      <c r="L10" s="667"/>
      <c r="M10" s="667"/>
      <c r="N10" s="667"/>
      <c r="O10" s="667"/>
      <c r="P10" s="667"/>
      <c r="Q10" s="667"/>
      <c r="R10" s="667"/>
      <c r="S10" s="667"/>
      <c r="T10" s="668"/>
      <c r="U10" s="903" t="s">
        <v>314</v>
      </c>
      <c r="V10" s="904"/>
      <c r="W10" s="905" t="s">
        <v>315</v>
      </c>
      <c r="X10" s="905"/>
      <c r="Y10" s="905"/>
      <c r="Z10" s="905"/>
      <c r="AA10" s="905"/>
      <c r="AB10" s="905"/>
      <c r="AC10" s="905"/>
      <c r="AD10" s="905" t="s">
        <v>316</v>
      </c>
      <c r="AE10" s="905"/>
      <c r="AF10" s="905"/>
      <c r="AG10" s="905"/>
      <c r="AH10" s="905"/>
      <c r="AI10" s="905"/>
      <c r="AJ10" s="906"/>
    </row>
    <row r="11" spans="1:36" ht="12.75">
      <c r="A11" s="907">
        <v>1</v>
      </c>
      <c r="B11" s="908"/>
      <c r="C11" s="908"/>
      <c r="D11" s="908"/>
      <c r="E11" s="908"/>
      <c r="F11" s="908"/>
      <c r="G11" s="908"/>
      <c r="H11" s="908"/>
      <c r="I11" s="908"/>
      <c r="J11" s="908"/>
      <c r="K11" s="908"/>
      <c r="L11" s="908"/>
      <c r="M11" s="908"/>
      <c r="N11" s="908"/>
      <c r="O11" s="908"/>
      <c r="P11" s="908"/>
      <c r="Q11" s="908"/>
      <c r="R11" s="908"/>
      <c r="S11" s="908"/>
      <c r="T11" s="908"/>
      <c r="U11" s="908">
        <v>2</v>
      </c>
      <c r="V11" s="908"/>
      <c r="W11" s="908">
        <v>3</v>
      </c>
      <c r="X11" s="908"/>
      <c r="Y11" s="908"/>
      <c r="Z11" s="908"/>
      <c r="AA11" s="908"/>
      <c r="AB11" s="908"/>
      <c r="AC11" s="908"/>
      <c r="AD11" s="908">
        <v>4</v>
      </c>
      <c r="AE11" s="908"/>
      <c r="AF11" s="908"/>
      <c r="AG11" s="908"/>
      <c r="AH11" s="908"/>
      <c r="AI11" s="908"/>
      <c r="AJ11" s="909"/>
    </row>
    <row r="12" spans="1:36" ht="14.25">
      <c r="A12" s="910" t="s">
        <v>317</v>
      </c>
      <c r="B12" s="911"/>
      <c r="C12" s="911"/>
      <c r="D12" s="911"/>
      <c r="E12" s="911"/>
      <c r="F12" s="911"/>
      <c r="G12" s="911"/>
      <c r="H12" s="669"/>
      <c r="I12" s="669"/>
      <c r="J12" s="669"/>
      <c r="K12" s="669"/>
      <c r="L12" s="669"/>
      <c r="M12" s="669"/>
      <c r="N12" s="669"/>
      <c r="O12" s="669"/>
      <c r="P12" s="669"/>
      <c r="Q12" s="669"/>
      <c r="R12" s="669"/>
      <c r="S12" s="669"/>
      <c r="T12" s="670"/>
      <c r="U12" s="912" t="s">
        <v>318</v>
      </c>
      <c r="V12" s="912"/>
      <c r="W12" s="913">
        <v>0</v>
      </c>
      <c r="X12" s="914"/>
      <c r="Y12" s="914"/>
      <c r="Z12" s="914"/>
      <c r="AA12" s="914"/>
      <c r="AB12" s="914"/>
      <c r="AC12" s="915"/>
      <c r="AD12" s="916">
        <v>0</v>
      </c>
      <c r="AE12" s="916"/>
      <c r="AF12" s="916"/>
      <c r="AG12" s="916"/>
      <c r="AH12" s="916"/>
      <c r="AI12" s="916"/>
      <c r="AJ12" s="917"/>
    </row>
    <row r="13" spans="1:36" ht="14.25">
      <c r="A13" s="910" t="s">
        <v>319</v>
      </c>
      <c r="B13" s="911"/>
      <c r="C13" s="911"/>
      <c r="D13" s="911"/>
      <c r="E13" s="911"/>
      <c r="F13" s="911"/>
      <c r="G13" s="911"/>
      <c r="H13" s="669"/>
      <c r="I13" s="669"/>
      <c r="J13" s="669"/>
      <c r="K13" s="669"/>
      <c r="L13" s="669"/>
      <c r="M13" s="669"/>
      <c r="N13" s="669"/>
      <c r="O13" s="669"/>
      <c r="P13" s="669"/>
      <c r="Q13" s="669"/>
      <c r="R13" s="669"/>
      <c r="S13" s="669"/>
      <c r="T13" s="670"/>
      <c r="U13" s="912" t="s">
        <v>320</v>
      </c>
      <c r="V13" s="912"/>
      <c r="W13" s="918">
        <v>0</v>
      </c>
      <c r="X13" s="914"/>
      <c r="Y13" s="914"/>
      <c r="Z13" s="914"/>
      <c r="AA13" s="914"/>
      <c r="AB13" s="914"/>
      <c r="AC13" s="915"/>
      <c r="AD13" s="918">
        <v>300</v>
      </c>
      <c r="AE13" s="914"/>
      <c r="AF13" s="914"/>
      <c r="AG13" s="914"/>
      <c r="AH13" s="914"/>
      <c r="AI13" s="914"/>
      <c r="AJ13" s="919"/>
    </row>
    <row r="14" spans="1:36" ht="14.25">
      <c r="A14" s="910" t="s">
        <v>321</v>
      </c>
      <c r="B14" s="911"/>
      <c r="C14" s="911"/>
      <c r="D14" s="911"/>
      <c r="E14" s="911"/>
      <c r="F14" s="911"/>
      <c r="G14" s="911"/>
      <c r="H14" s="669"/>
      <c r="I14" s="669"/>
      <c r="J14" s="669"/>
      <c r="K14" s="669"/>
      <c r="L14" s="669"/>
      <c r="M14" s="669"/>
      <c r="N14" s="669"/>
      <c r="O14" s="669"/>
      <c r="P14" s="669"/>
      <c r="Q14" s="669"/>
      <c r="R14" s="669"/>
      <c r="S14" s="669"/>
      <c r="T14" s="670"/>
      <c r="U14" s="912" t="s">
        <v>322</v>
      </c>
      <c r="V14" s="912"/>
      <c r="W14" s="918">
        <v>0</v>
      </c>
      <c r="X14" s="914"/>
      <c r="Y14" s="914"/>
      <c r="Z14" s="914"/>
      <c r="AA14" s="914"/>
      <c r="AB14" s="914"/>
      <c r="AC14" s="915"/>
      <c r="AD14" s="914">
        <v>94</v>
      </c>
      <c r="AE14" s="914"/>
      <c r="AF14" s="914"/>
      <c r="AG14" s="914"/>
      <c r="AH14" s="914"/>
      <c r="AI14" s="914"/>
      <c r="AJ14" s="919"/>
    </row>
    <row r="15" spans="1:36" ht="15">
      <c r="A15" s="920" t="s">
        <v>323</v>
      </c>
      <c r="B15" s="921"/>
      <c r="C15" s="921"/>
      <c r="D15" s="921"/>
      <c r="E15" s="921"/>
      <c r="F15" s="921"/>
      <c r="G15" s="921"/>
      <c r="H15" s="671"/>
      <c r="I15" s="671"/>
      <c r="J15" s="671"/>
      <c r="K15" s="671"/>
      <c r="L15" s="671"/>
      <c r="M15" s="671"/>
      <c r="N15" s="671"/>
      <c r="O15" s="671"/>
      <c r="P15" s="671"/>
      <c r="Q15" s="671"/>
      <c r="R15" s="671"/>
      <c r="S15" s="671"/>
      <c r="T15" s="672"/>
      <c r="U15" s="922" t="s">
        <v>324</v>
      </c>
      <c r="V15" s="922"/>
      <c r="W15" s="923">
        <v>0</v>
      </c>
      <c r="X15" s="923"/>
      <c r="Y15" s="923"/>
      <c r="Z15" s="923"/>
      <c r="AA15" s="923"/>
      <c r="AB15" s="923"/>
      <c r="AC15" s="923"/>
      <c r="AD15" s="923">
        <f>SUM(AD12:AJ14)</f>
        <v>394</v>
      </c>
      <c r="AE15" s="923"/>
      <c r="AF15" s="923"/>
      <c r="AG15" s="923"/>
      <c r="AH15" s="923"/>
      <c r="AI15" s="923"/>
      <c r="AJ15" s="924"/>
    </row>
    <row r="16" spans="1:36" ht="15">
      <c r="A16" s="910" t="s">
        <v>325</v>
      </c>
      <c r="B16" s="911"/>
      <c r="C16" s="911"/>
      <c r="D16" s="911"/>
      <c r="E16" s="911"/>
      <c r="F16" s="911"/>
      <c r="G16" s="911"/>
      <c r="H16" s="671"/>
      <c r="I16" s="671"/>
      <c r="J16" s="671"/>
      <c r="K16" s="671"/>
      <c r="L16" s="671"/>
      <c r="M16" s="671"/>
      <c r="N16" s="671"/>
      <c r="O16" s="671"/>
      <c r="P16" s="671"/>
      <c r="Q16" s="671"/>
      <c r="R16" s="671"/>
      <c r="S16" s="671"/>
      <c r="T16" s="672"/>
      <c r="U16" s="912" t="s">
        <v>326</v>
      </c>
      <c r="V16" s="912"/>
      <c r="W16" s="913">
        <v>0</v>
      </c>
      <c r="X16" s="914"/>
      <c r="Y16" s="914"/>
      <c r="Z16" s="914"/>
      <c r="AA16" s="914"/>
      <c r="AB16" s="914"/>
      <c r="AC16" s="915"/>
      <c r="AD16" s="925">
        <v>0</v>
      </c>
      <c r="AE16" s="926"/>
      <c r="AF16" s="926"/>
      <c r="AG16" s="926"/>
      <c r="AH16" s="926"/>
      <c r="AI16" s="926"/>
      <c r="AJ16" s="927"/>
    </row>
    <row r="17" spans="1:36" ht="15">
      <c r="A17" s="910" t="s">
        <v>327</v>
      </c>
      <c r="B17" s="911"/>
      <c r="C17" s="911"/>
      <c r="D17" s="911"/>
      <c r="E17" s="911"/>
      <c r="F17" s="911"/>
      <c r="G17" s="911"/>
      <c r="H17" s="671"/>
      <c r="I17" s="671"/>
      <c r="J17" s="671"/>
      <c r="K17" s="671"/>
      <c r="L17" s="671"/>
      <c r="M17" s="671"/>
      <c r="N17" s="671"/>
      <c r="O17" s="671"/>
      <c r="P17" s="671"/>
      <c r="Q17" s="671"/>
      <c r="R17" s="671"/>
      <c r="S17" s="671"/>
      <c r="T17" s="672"/>
      <c r="U17" s="912" t="s">
        <v>328</v>
      </c>
      <c r="V17" s="912"/>
      <c r="W17" s="913">
        <v>0</v>
      </c>
      <c r="X17" s="914"/>
      <c r="Y17" s="914"/>
      <c r="Z17" s="914"/>
      <c r="AA17" s="914"/>
      <c r="AB17" s="914"/>
      <c r="AC17" s="915"/>
      <c r="AD17" s="925">
        <v>0</v>
      </c>
      <c r="AE17" s="926"/>
      <c r="AF17" s="926"/>
      <c r="AG17" s="926"/>
      <c r="AH17" s="926"/>
      <c r="AI17" s="926"/>
      <c r="AJ17" s="927"/>
    </row>
    <row r="18" spans="1:36" ht="15">
      <c r="A18" s="920" t="s">
        <v>329</v>
      </c>
      <c r="B18" s="921"/>
      <c r="C18" s="921"/>
      <c r="D18" s="921"/>
      <c r="E18" s="921"/>
      <c r="F18" s="921"/>
      <c r="G18" s="921"/>
      <c r="H18" s="669"/>
      <c r="I18" s="669"/>
      <c r="J18" s="669"/>
      <c r="K18" s="669"/>
      <c r="L18" s="669"/>
      <c r="M18" s="669"/>
      <c r="N18" s="669"/>
      <c r="O18" s="669"/>
      <c r="P18" s="669"/>
      <c r="Q18" s="669"/>
      <c r="R18" s="669"/>
      <c r="S18" s="669"/>
      <c r="T18" s="670"/>
      <c r="U18" s="922" t="s">
        <v>330</v>
      </c>
      <c r="V18" s="922"/>
      <c r="W18" s="928">
        <v>0</v>
      </c>
      <c r="X18" s="926"/>
      <c r="Y18" s="926"/>
      <c r="Z18" s="926"/>
      <c r="AA18" s="926"/>
      <c r="AB18" s="926"/>
      <c r="AC18" s="929"/>
      <c r="AD18" s="928">
        <f>AD16-AD17</f>
        <v>0</v>
      </c>
      <c r="AE18" s="926"/>
      <c r="AF18" s="926"/>
      <c r="AG18" s="926"/>
      <c r="AH18" s="926"/>
      <c r="AI18" s="926"/>
      <c r="AJ18" s="927"/>
    </row>
    <row r="19" spans="1:36" ht="14.25">
      <c r="A19" s="930" t="s">
        <v>331</v>
      </c>
      <c r="B19" s="931"/>
      <c r="C19" s="931"/>
      <c r="D19" s="931"/>
      <c r="E19" s="931"/>
      <c r="F19" s="931"/>
      <c r="G19" s="931"/>
      <c r="H19" s="669"/>
      <c r="I19" s="669"/>
      <c r="J19" s="669"/>
      <c r="K19" s="669"/>
      <c r="L19" s="669"/>
      <c r="M19" s="669"/>
      <c r="N19" s="669"/>
      <c r="O19" s="669"/>
      <c r="P19" s="669"/>
      <c r="Q19" s="669"/>
      <c r="R19" s="669"/>
      <c r="S19" s="669"/>
      <c r="T19" s="670"/>
      <c r="U19" s="912" t="s">
        <v>332</v>
      </c>
      <c r="V19" s="912"/>
      <c r="W19" s="916">
        <v>0</v>
      </c>
      <c r="X19" s="916"/>
      <c r="Y19" s="916"/>
      <c r="Z19" s="916"/>
      <c r="AA19" s="916"/>
      <c r="AB19" s="916"/>
      <c r="AC19" s="916"/>
      <c r="AD19" s="916">
        <v>1808</v>
      </c>
      <c r="AE19" s="916"/>
      <c r="AF19" s="916"/>
      <c r="AG19" s="916"/>
      <c r="AH19" s="916"/>
      <c r="AI19" s="916"/>
      <c r="AJ19" s="917"/>
    </row>
    <row r="20" spans="1:36" ht="14.25">
      <c r="A20" s="930" t="s">
        <v>333</v>
      </c>
      <c r="B20" s="931"/>
      <c r="C20" s="931"/>
      <c r="D20" s="931"/>
      <c r="E20" s="931"/>
      <c r="F20" s="931"/>
      <c r="G20" s="931"/>
      <c r="H20" s="669"/>
      <c r="I20" s="669"/>
      <c r="J20" s="669"/>
      <c r="K20" s="669"/>
      <c r="L20" s="669"/>
      <c r="M20" s="669"/>
      <c r="N20" s="669"/>
      <c r="O20" s="669"/>
      <c r="P20" s="669"/>
      <c r="Q20" s="669"/>
      <c r="R20" s="669"/>
      <c r="S20" s="669"/>
      <c r="T20" s="670"/>
      <c r="U20" s="912" t="s">
        <v>334</v>
      </c>
      <c r="V20" s="912"/>
      <c r="W20" s="916">
        <v>0</v>
      </c>
      <c r="X20" s="916"/>
      <c r="Y20" s="916"/>
      <c r="Z20" s="916"/>
      <c r="AA20" s="916"/>
      <c r="AB20" s="916"/>
      <c r="AC20" s="916"/>
      <c r="AD20" s="916">
        <v>0</v>
      </c>
      <c r="AE20" s="916"/>
      <c r="AF20" s="916"/>
      <c r="AG20" s="916"/>
      <c r="AH20" s="916"/>
      <c r="AI20" s="916"/>
      <c r="AJ20" s="917"/>
    </row>
    <row r="21" spans="1:36" ht="14.25">
      <c r="A21" s="930" t="s">
        <v>335</v>
      </c>
      <c r="B21" s="931"/>
      <c r="C21" s="931"/>
      <c r="D21" s="931"/>
      <c r="E21" s="931"/>
      <c r="F21" s="931"/>
      <c r="G21" s="931"/>
      <c r="H21" s="669"/>
      <c r="I21" s="669"/>
      <c r="J21" s="669"/>
      <c r="K21" s="669"/>
      <c r="L21" s="669"/>
      <c r="M21" s="669"/>
      <c r="N21" s="669"/>
      <c r="O21" s="669"/>
      <c r="P21" s="669"/>
      <c r="Q21" s="669"/>
      <c r="R21" s="669"/>
      <c r="S21" s="669"/>
      <c r="T21" s="670"/>
      <c r="U21" s="912">
        <v>10</v>
      </c>
      <c r="V21" s="912"/>
      <c r="W21" s="916">
        <v>0</v>
      </c>
      <c r="X21" s="916"/>
      <c r="Y21" s="916"/>
      <c r="Z21" s="916"/>
      <c r="AA21" s="916"/>
      <c r="AB21" s="916"/>
      <c r="AC21" s="916"/>
      <c r="AD21" s="916">
        <v>0</v>
      </c>
      <c r="AE21" s="916"/>
      <c r="AF21" s="916"/>
      <c r="AG21" s="916"/>
      <c r="AH21" s="916"/>
      <c r="AI21" s="916"/>
      <c r="AJ21" s="917"/>
    </row>
    <row r="22" spans="1:36" ht="14.25">
      <c r="A22" s="910" t="s">
        <v>336</v>
      </c>
      <c r="B22" s="911"/>
      <c r="C22" s="911"/>
      <c r="D22" s="911"/>
      <c r="E22" s="911"/>
      <c r="F22" s="911"/>
      <c r="G22" s="911"/>
      <c r="H22" s="673"/>
      <c r="I22" s="673"/>
      <c r="J22" s="673"/>
      <c r="K22" s="673"/>
      <c r="L22" s="673"/>
      <c r="M22" s="673"/>
      <c r="N22" s="673"/>
      <c r="O22" s="673"/>
      <c r="P22" s="673"/>
      <c r="Q22" s="673"/>
      <c r="R22" s="673"/>
      <c r="S22" s="673"/>
      <c r="T22" s="674"/>
      <c r="U22" s="912">
        <v>11</v>
      </c>
      <c r="V22" s="912"/>
      <c r="W22" s="913">
        <f>SUM(W19:AC21)</f>
        <v>0</v>
      </c>
      <c r="X22" s="914"/>
      <c r="Y22" s="914"/>
      <c r="Z22" s="914"/>
      <c r="AA22" s="914"/>
      <c r="AB22" s="914"/>
      <c r="AC22" s="915"/>
      <c r="AD22" s="913">
        <f>SUM(AD19:AJ21)</f>
        <v>1808</v>
      </c>
      <c r="AE22" s="914"/>
      <c r="AF22" s="914"/>
      <c r="AG22" s="914"/>
      <c r="AH22" s="914"/>
      <c r="AI22" s="914"/>
      <c r="AJ22" s="919"/>
    </row>
    <row r="23" spans="1:36" ht="14.25">
      <c r="A23" s="930" t="s">
        <v>337</v>
      </c>
      <c r="B23" s="931"/>
      <c r="C23" s="931"/>
      <c r="D23" s="931"/>
      <c r="E23" s="931"/>
      <c r="F23" s="931"/>
      <c r="G23" s="931"/>
      <c r="H23" s="669"/>
      <c r="I23" s="669"/>
      <c r="J23" s="669"/>
      <c r="K23" s="669"/>
      <c r="L23" s="669"/>
      <c r="M23" s="669"/>
      <c r="N23" s="669"/>
      <c r="O23" s="669"/>
      <c r="P23" s="669"/>
      <c r="Q23" s="669"/>
      <c r="R23" s="669"/>
      <c r="S23" s="669"/>
      <c r="T23" s="670"/>
      <c r="U23" s="912">
        <v>12</v>
      </c>
      <c r="V23" s="912"/>
      <c r="W23" s="916">
        <v>0</v>
      </c>
      <c r="X23" s="916"/>
      <c r="Y23" s="916"/>
      <c r="Z23" s="916"/>
      <c r="AA23" s="916"/>
      <c r="AB23" s="916"/>
      <c r="AC23" s="916"/>
      <c r="AD23" s="916">
        <v>0</v>
      </c>
      <c r="AE23" s="916"/>
      <c r="AF23" s="916"/>
      <c r="AG23" s="916"/>
      <c r="AH23" s="916"/>
      <c r="AI23" s="916"/>
      <c r="AJ23" s="917"/>
    </row>
    <row r="24" spans="1:36" ht="14.25">
      <c r="A24" s="930" t="s">
        <v>338</v>
      </c>
      <c r="B24" s="931"/>
      <c r="C24" s="931"/>
      <c r="D24" s="931"/>
      <c r="E24" s="931"/>
      <c r="F24" s="931"/>
      <c r="G24" s="931"/>
      <c r="H24" s="669"/>
      <c r="I24" s="669"/>
      <c r="J24" s="669"/>
      <c r="K24" s="669"/>
      <c r="L24" s="669"/>
      <c r="M24" s="669"/>
      <c r="N24" s="669"/>
      <c r="O24" s="669"/>
      <c r="P24" s="669"/>
      <c r="Q24" s="669"/>
      <c r="R24" s="669"/>
      <c r="S24" s="669"/>
      <c r="T24" s="670"/>
      <c r="U24" s="912">
        <v>13</v>
      </c>
      <c r="V24" s="912"/>
      <c r="W24" s="916">
        <v>0</v>
      </c>
      <c r="X24" s="916"/>
      <c r="Y24" s="916"/>
      <c r="Z24" s="916"/>
      <c r="AA24" s="916"/>
      <c r="AB24" s="916"/>
      <c r="AC24" s="916"/>
      <c r="AD24" s="916">
        <v>0</v>
      </c>
      <c r="AE24" s="916"/>
      <c r="AF24" s="916"/>
      <c r="AG24" s="916"/>
      <c r="AH24" s="916"/>
      <c r="AI24" s="916"/>
      <c r="AJ24" s="917"/>
    </row>
    <row r="25" spans="1:36" ht="14.25">
      <c r="A25" s="930" t="s">
        <v>339</v>
      </c>
      <c r="B25" s="931"/>
      <c r="C25" s="931"/>
      <c r="D25" s="931"/>
      <c r="E25" s="931"/>
      <c r="F25" s="931"/>
      <c r="G25" s="931"/>
      <c r="H25" s="669"/>
      <c r="I25" s="669"/>
      <c r="J25" s="669"/>
      <c r="K25" s="669"/>
      <c r="L25" s="669"/>
      <c r="M25" s="669"/>
      <c r="N25" s="669"/>
      <c r="O25" s="669"/>
      <c r="P25" s="669"/>
      <c r="Q25" s="669"/>
      <c r="R25" s="669"/>
      <c r="S25" s="669"/>
      <c r="T25" s="670"/>
      <c r="U25" s="912">
        <v>14</v>
      </c>
      <c r="V25" s="912"/>
      <c r="W25" s="916">
        <v>0</v>
      </c>
      <c r="X25" s="916"/>
      <c r="Y25" s="916"/>
      <c r="Z25" s="916"/>
      <c r="AA25" s="916"/>
      <c r="AB25" s="916"/>
      <c r="AC25" s="916"/>
      <c r="AD25" s="916">
        <v>0</v>
      </c>
      <c r="AE25" s="916"/>
      <c r="AF25" s="916"/>
      <c r="AG25" s="916"/>
      <c r="AH25" s="916"/>
      <c r="AI25" s="916"/>
      <c r="AJ25" s="917"/>
    </row>
    <row r="26" spans="1:36" ht="14.25">
      <c r="A26" s="910" t="s">
        <v>340</v>
      </c>
      <c r="B26" s="911"/>
      <c r="C26" s="911"/>
      <c r="D26" s="911"/>
      <c r="E26" s="911"/>
      <c r="F26" s="911"/>
      <c r="G26" s="911"/>
      <c r="H26" s="673"/>
      <c r="I26" s="673"/>
      <c r="J26" s="673"/>
      <c r="K26" s="673"/>
      <c r="L26" s="673"/>
      <c r="M26" s="673"/>
      <c r="N26" s="673"/>
      <c r="O26" s="673"/>
      <c r="P26" s="673"/>
      <c r="Q26" s="673"/>
      <c r="R26" s="673"/>
      <c r="S26" s="673"/>
      <c r="T26" s="674"/>
      <c r="U26" s="912">
        <v>15</v>
      </c>
      <c r="V26" s="912"/>
      <c r="W26" s="913">
        <f>SUM(W23:AC25)</f>
        <v>0</v>
      </c>
      <c r="X26" s="914"/>
      <c r="Y26" s="914"/>
      <c r="Z26" s="914"/>
      <c r="AA26" s="914"/>
      <c r="AB26" s="914"/>
      <c r="AC26" s="915"/>
      <c r="AD26" s="913">
        <f>SUM(AD23:AJ25)</f>
        <v>0</v>
      </c>
      <c r="AE26" s="914"/>
      <c r="AF26" s="914"/>
      <c r="AG26" s="914"/>
      <c r="AH26" s="914"/>
      <c r="AI26" s="914"/>
      <c r="AJ26" s="919"/>
    </row>
    <row r="27" spans="1:36" ht="15">
      <c r="A27" s="920" t="s">
        <v>341</v>
      </c>
      <c r="B27" s="921"/>
      <c r="C27" s="921"/>
      <c r="D27" s="921"/>
      <c r="E27" s="921"/>
      <c r="F27" s="921"/>
      <c r="G27" s="921"/>
      <c r="H27" s="671"/>
      <c r="I27" s="671"/>
      <c r="J27" s="671"/>
      <c r="K27" s="671"/>
      <c r="L27" s="671"/>
      <c r="M27" s="671"/>
      <c r="N27" s="671"/>
      <c r="O27" s="671"/>
      <c r="P27" s="671"/>
      <c r="Q27" s="671"/>
      <c r="R27" s="671"/>
      <c r="S27" s="671"/>
      <c r="T27" s="672"/>
      <c r="U27" s="922">
        <v>16</v>
      </c>
      <c r="V27" s="922"/>
      <c r="W27" s="923">
        <f>W22-W26</f>
        <v>0</v>
      </c>
      <c r="X27" s="923"/>
      <c r="Y27" s="923"/>
      <c r="Z27" s="923"/>
      <c r="AA27" s="923"/>
      <c r="AB27" s="923"/>
      <c r="AC27" s="923"/>
      <c r="AD27" s="923">
        <f>AD22-AD26</f>
        <v>1808</v>
      </c>
      <c r="AE27" s="923"/>
      <c r="AF27" s="923"/>
      <c r="AG27" s="923"/>
      <c r="AH27" s="923"/>
      <c r="AI27" s="923"/>
      <c r="AJ27" s="924"/>
    </row>
    <row r="28" spans="1:36" ht="14.25">
      <c r="A28" s="910" t="s">
        <v>342</v>
      </c>
      <c r="B28" s="911"/>
      <c r="C28" s="911"/>
      <c r="D28" s="911"/>
      <c r="E28" s="911"/>
      <c r="F28" s="911"/>
      <c r="G28" s="911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70"/>
      <c r="U28" s="912">
        <v>17</v>
      </c>
      <c r="V28" s="912"/>
      <c r="W28" s="913">
        <v>0</v>
      </c>
      <c r="X28" s="914"/>
      <c r="Y28" s="914"/>
      <c r="Z28" s="914"/>
      <c r="AA28" s="914"/>
      <c r="AB28" s="914"/>
      <c r="AC28" s="915"/>
      <c r="AD28" s="916">
        <v>0</v>
      </c>
      <c r="AE28" s="916"/>
      <c r="AF28" s="916"/>
      <c r="AG28" s="916"/>
      <c r="AH28" s="916"/>
      <c r="AI28" s="916"/>
      <c r="AJ28" s="917"/>
    </row>
    <row r="29" spans="1:36" ht="14.25">
      <c r="A29" s="910" t="s">
        <v>343</v>
      </c>
      <c r="B29" s="911"/>
      <c r="C29" s="911"/>
      <c r="D29" s="911"/>
      <c r="E29" s="911"/>
      <c r="F29" s="911"/>
      <c r="G29" s="911"/>
      <c r="H29" s="669"/>
      <c r="I29" s="669"/>
      <c r="J29" s="669"/>
      <c r="K29" s="669"/>
      <c r="L29" s="669"/>
      <c r="M29" s="669"/>
      <c r="N29" s="669"/>
      <c r="O29" s="669"/>
      <c r="P29" s="669"/>
      <c r="Q29" s="669"/>
      <c r="R29" s="669"/>
      <c r="S29" s="669"/>
      <c r="T29" s="670"/>
      <c r="U29" s="912">
        <v>18</v>
      </c>
      <c r="V29" s="912"/>
      <c r="W29" s="913">
        <v>0</v>
      </c>
      <c r="X29" s="914"/>
      <c r="Y29" s="914"/>
      <c r="Z29" s="914"/>
      <c r="AA29" s="914"/>
      <c r="AB29" s="914"/>
      <c r="AC29" s="915"/>
      <c r="AD29" s="918">
        <v>0</v>
      </c>
      <c r="AE29" s="914"/>
      <c r="AF29" s="914"/>
      <c r="AG29" s="914"/>
      <c r="AH29" s="914"/>
      <c r="AI29" s="914"/>
      <c r="AJ29" s="919"/>
    </row>
    <row r="30" spans="1:36" ht="15">
      <c r="A30" s="920" t="s">
        <v>344</v>
      </c>
      <c r="B30" s="921"/>
      <c r="C30" s="921"/>
      <c r="D30" s="921"/>
      <c r="E30" s="921"/>
      <c r="F30" s="921"/>
      <c r="G30" s="921"/>
      <c r="H30" s="671"/>
      <c r="I30" s="671"/>
      <c r="J30" s="671"/>
      <c r="K30" s="671"/>
      <c r="L30" s="671"/>
      <c r="M30" s="671"/>
      <c r="N30" s="671"/>
      <c r="O30" s="671"/>
      <c r="P30" s="671"/>
      <c r="Q30" s="671"/>
      <c r="R30" s="671"/>
      <c r="S30" s="671"/>
      <c r="T30" s="672"/>
      <c r="U30" s="922">
        <v>19</v>
      </c>
      <c r="V30" s="922"/>
      <c r="W30" s="923">
        <f>SUM(W28:AC29)</f>
        <v>0</v>
      </c>
      <c r="X30" s="923"/>
      <c r="Y30" s="923"/>
      <c r="Z30" s="923"/>
      <c r="AA30" s="923"/>
      <c r="AB30" s="923"/>
      <c r="AC30" s="923"/>
      <c r="AD30" s="923">
        <f>SUM(AD28:AJ29)</f>
        <v>0</v>
      </c>
      <c r="AE30" s="923"/>
      <c r="AF30" s="923"/>
      <c r="AG30" s="923"/>
      <c r="AH30" s="923"/>
      <c r="AI30" s="923"/>
      <c r="AJ30" s="924"/>
    </row>
    <row r="31" spans="1:36" ht="15">
      <c r="A31" s="920" t="s">
        <v>345</v>
      </c>
      <c r="B31" s="921"/>
      <c r="C31" s="921"/>
      <c r="D31" s="921"/>
      <c r="E31" s="921"/>
      <c r="F31" s="921"/>
      <c r="G31" s="921"/>
      <c r="H31" s="671"/>
      <c r="I31" s="671"/>
      <c r="J31" s="671"/>
      <c r="K31" s="671"/>
      <c r="L31" s="671"/>
      <c r="M31" s="671"/>
      <c r="N31" s="671"/>
      <c r="O31" s="671"/>
      <c r="P31" s="671"/>
      <c r="Q31" s="671"/>
      <c r="R31" s="671"/>
      <c r="S31" s="671"/>
      <c r="T31" s="672"/>
      <c r="U31" s="922">
        <v>20</v>
      </c>
      <c r="V31" s="922"/>
      <c r="W31" s="923">
        <v>0</v>
      </c>
      <c r="X31" s="923"/>
      <c r="Y31" s="923"/>
      <c r="Z31" s="923"/>
      <c r="AA31" s="923"/>
      <c r="AB31" s="923"/>
      <c r="AC31" s="923"/>
      <c r="AD31" s="923">
        <v>0</v>
      </c>
      <c r="AE31" s="923"/>
      <c r="AF31" s="923"/>
      <c r="AG31" s="923"/>
      <c r="AH31" s="923"/>
      <c r="AI31" s="923"/>
      <c r="AJ31" s="924"/>
    </row>
    <row r="32" spans="1:36" ht="15">
      <c r="A32" s="920" t="s">
        <v>346</v>
      </c>
      <c r="B32" s="921"/>
      <c r="C32" s="921"/>
      <c r="D32" s="921"/>
      <c r="E32" s="921"/>
      <c r="F32" s="921"/>
      <c r="G32" s="921"/>
      <c r="H32" s="671"/>
      <c r="I32" s="671"/>
      <c r="J32" s="671"/>
      <c r="K32" s="671"/>
      <c r="L32" s="671"/>
      <c r="M32" s="671"/>
      <c r="N32" s="671"/>
      <c r="O32" s="671"/>
      <c r="P32" s="671"/>
      <c r="Q32" s="671"/>
      <c r="R32" s="671"/>
      <c r="S32" s="671"/>
      <c r="T32" s="672"/>
      <c r="U32" s="922">
        <v>21</v>
      </c>
      <c r="V32" s="922"/>
      <c r="W32" s="923">
        <f>W15+W18+W27-W30+W31</f>
        <v>0</v>
      </c>
      <c r="X32" s="923"/>
      <c r="Y32" s="923"/>
      <c r="Z32" s="923"/>
      <c r="AA32" s="923"/>
      <c r="AB32" s="923"/>
      <c r="AC32" s="924"/>
      <c r="AD32" s="923">
        <f>AD15+AD18+AD27-AD30+AD31</f>
        <v>2202</v>
      </c>
      <c r="AE32" s="923"/>
      <c r="AF32" s="923"/>
      <c r="AG32" s="923"/>
      <c r="AH32" s="923"/>
      <c r="AI32" s="923"/>
      <c r="AJ32" s="924"/>
    </row>
    <row r="33" spans="1:36" ht="14.25">
      <c r="A33" s="910" t="s">
        <v>347</v>
      </c>
      <c r="B33" s="911"/>
      <c r="C33" s="911"/>
      <c r="D33" s="911"/>
      <c r="E33" s="911"/>
      <c r="F33" s="911"/>
      <c r="G33" s="911"/>
      <c r="H33" s="669"/>
      <c r="I33" s="669"/>
      <c r="J33" s="669"/>
      <c r="K33" s="669"/>
      <c r="L33" s="669"/>
      <c r="M33" s="669"/>
      <c r="N33" s="669"/>
      <c r="O33" s="669"/>
      <c r="P33" s="669"/>
      <c r="Q33" s="669"/>
      <c r="R33" s="669"/>
      <c r="S33" s="669"/>
      <c r="T33" s="670"/>
      <c r="U33" s="912">
        <v>22</v>
      </c>
      <c r="V33" s="912"/>
      <c r="W33" s="916">
        <v>0</v>
      </c>
      <c r="X33" s="916"/>
      <c r="Y33" s="916"/>
      <c r="Z33" s="916"/>
      <c r="AA33" s="916"/>
      <c r="AB33" s="916"/>
      <c r="AC33" s="916"/>
      <c r="AD33" s="916">
        <v>0</v>
      </c>
      <c r="AE33" s="916"/>
      <c r="AF33" s="916"/>
      <c r="AG33" s="916"/>
      <c r="AH33" s="916"/>
      <c r="AI33" s="916"/>
      <c r="AJ33" s="917"/>
    </row>
    <row r="34" spans="1:36" ht="14.25">
      <c r="A34" s="910" t="s">
        <v>348</v>
      </c>
      <c r="B34" s="911"/>
      <c r="C34" s="911"/>
      <c r="D34" s="911"/>
      <c r="E34" s="911"/>
      <c r="F34" s="911"/>
      <c r="G34" s="911"/>
      <c r="H34" s="669"/>
      <c r="I34" s="669"/>
      <c r="J34" s="669"/>
      <c r="K34" s="669"/>
      <c r="L34" s="669"/>
      <c r="M34" s="669"/>
      <c r="N34" s="669"/>
      <c r="O34" s="669"/>
      <c r="P34" s="669"/>
      <c r="Q34" s="669"/>
      <c r="R34" s="669"/>
      <c r="S34" s="669"/>
      <c r="T34" s="670"/>
      <c r="U34" s="912">
        <v>23</v>
      </c>
      <c r="V34" s="912"/>
      <c r="W34" s="916">
        <v>0</v>
      </c>
      <c r="X34" s="916"/>
      <c r="Y34" s="916"/>
      <c r="Z34" s="916"/>
      <c r="AA34" s="916"/>
      <c r="AB34" s="916"/>
      <c r="AC34" s="916"/>
      <c r="AD34" s="916">
        <v>0</v>
      </c>
      <c r="AE34" s="916"/>
      <c r="AF34" s="916"/>
      <c r="AG34" s="916"/>
      <c r="AH34" s="916"/>
      <c r="AI34" s="916"/>
      <c r="AJ34" s="917"/>
    </row>
    <row r="35" spans="1:36" ht="14.25">
      <c r="A35" s="910" t="s">
        <v>349</v>
      </c>
      <c r="B35" s="911"/>
      <c r="C35" s="911"/>
      <c r="D35" s="911"/>
      <c r="E35" s="911"/>
      <c r="F35" s="911"/>
      <c r="G35" s="911"/>
      <c r="H35" s="669"/>
      <c r="I35" s="669"/>
      <c r="J35" s="669"/>
      <c r="K35" s="669"/>
      <c r="L35" s="669"/>
      <c r="M35" s="669"/>
      <c r="N35" s="669"/>
      <c r="O35" s="669"/>
      <c r="P35" s="669"/>
      <c r="Q35" s="669"/>
      <c r="R35" s="669"/>
      <c r="S35" s="669"/>
      <c r="T35" s="670"/>
      <c r="U35" s="912">
        <v>24</v>
      </c>
      <c r="V35" s="912"/>
      <c r="W35" s="916">
        <v>0</v>
      </c>
      <c r="X35" s="916"/>
      <c r="Y35" s="916"/>
      <c r="Z35" s="916"/>
      <c r="AA35" s="916"/>
      <c r="AB35" s="916"/>
      <c r="AC35" s="916"/>
      <c r="AD35" s="916">
        <v>0</v>
      </c>
      <c r="AE35" s="916"/>
      <c r="AF35" s="916"/>
      <c r="AG35" s="916"/>
      <c r="AH35" s="916"/>
      <c r="AI35" s="916"/>
      <c r="AJ35" s="917"/>
    </row>
    <row r="36" spans="1:36" ht="14.25">
      <c r="A36" s="910" t="s">
        <v>350</v>
      </c>
      <c r="B36" s="911"/>
      <c r="C36" s="911"/>
      <c r="D36" s="911"/>
      <c r="E36" s="911"/>
      <c r="F36" s="911"/>
      <c r="G36" s="911"/>
      <c r="H36" s="669"/>
      <c r="I36" s="669"/>
      <c r="J36" s="669"/>
      <c r="K36" s="669"/>
      <c r="L36" s="669"/>
      <c r="M36" s="669"/>
      <c r="N36" s="669"/>
      <c r="O36" s="669"/>
      <c r="P36" s="669"/>
      <c r="Q36" s="669"/>
      <c r="R36" s="669"/>
      <c r="S36" s="669"/>
      <c r="T36" s="670"/>
      <c r="U36" s="912">
        <v>25</v>
      </c>
      <c r="V36" s="912"/>
      <c r="W36" s="916">
        <v>0</v>
      </c>
      <c r="X36" s="916"/>
      <c r="Y36" s="916"/>
      <c r="Z36" s="916"/>
      <c r="AA36" s="916"/>
      <c r="AB36" s="916"/>
      <c r="AC36" s="916"/>
      <c r="AD36" s="916">
        <v>0</v>
      </c>
      <c r="AE36" s="916"/>
      <c r="AF36" s="916"/>
      <c r="AG36" s="916"/>
      <c r="AH36" s="916"/>
      <c r="AI36" s="916"/>
      <c r="AJ36" s="917"/>
    </row>
    <row r="37" spans="1:36" ht="15">
      <c r="A37" s="920" t="s">
        <v>351</v>
      </c>
      <c r="B37" s="921"/>
      <c r="C37" s="921"/>
      <c r="D37" s="921"/>
      <c r="E37" s="921"/>
      <c r="F37" s="921"/>
      <c r="G37" s="921"/>
      <c r="H37" s="671"/>
      <c r="I37" s="671"/>
      <c r="J37" s="671"/>
      <c r="K37" s="671"/>
      <c r="L37" s="671"/>
      <c r="M37" s="671"/>
      <c r="N37" s="671"/>
      <c r="O37" s="671"/>
      <c r="P37" s="671"/>
      <c r="Q37" s="671"/>
      <c r="R37" s="671"/>
      <c r="S37" s="671"/>
      <c r="T37" s="672"/>
      <c r="U37" s="922">
        <v>26</v>
      </c>
      <c r="V37" s="922"/>
      <c r="W37" s="928">
        <v>0</v>
      </c>
      <c r="X37" s="926"/>
      <c r="Y37" s="926"/>
      <c r="Z37" s="926"/>
      <c r="AA37" s="926"/>
      <c r="AB37" s="926"/>
      <c r="AC37" s="929"/>
      <c r="AD37" s="928">
        <v>0</v>
      </c>
      <c r="AE37" s="926"/>
      <c r="AF37" s="926"/>
      <c r="AG37" s="926"/>
      <c r="AH37" s="926"/>
      <c r="AI37" s="926"/>
      <c r="AJ37" s="927"/>
    </row>
    <row r="38" spans="1:36" ht="15">
      <c r="A38" s="920" t="s">
        <v>352</v>
      </c>
      <c r="B38" s="921"/>
      <c r="C38" s="921"/>
      <c r="D38" s="921"/>
      <c r="E38" s="921"/>
      <c r="F38" s="921"/>
      <c r="G38" s="921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1"/>
      <c r="S38" s="671"/>
      <c r="T38" s="672"/>
      <c r="U38" s="922">
        <v>27</v>
      </c>
      <c r="V38" s="922"/>
      <c r="W38" s="923">
        <v>0</v>
      </c>
      <c r="X38" s="923"/>
      <c r="Y38" s="923"/>
      <c r="Z38" s="923"/>
      <c r="AA38" s="923"/>
      <c r="AB38" s="923"/>
      <c r="AC38" s="923"/>
      <c r="AD38" s="923">
        <v>0</v>
      </c>
      <c r="AE38" s="923"/>
      <c r="AF38" s="923"/>
      <c r="AG38" s="923"/>
      <c r="AH38" s="923"/>
      <c r="AI38" s="923"/>
      <c r="AJ38" s="924"/>
    </row>
    <row r="39" spans="1:36" ht="15">
      <c r="A39" s="920" t="s">
        <v>353</v>
      </c>
      <c r="B39" s="921"/>
      <c r="C39" s="921"/>
      <c r="D39" s="921"/>
      <c r="E39" s="921"/>
      <c r="F39" s="921"/>
      <c r="G39" s="921"/>
      <c r="H39" s="671"/>
      <c r="I39" s="671"/>
      <c r="J39" s="671"/>
      <c r="K39" s="671"/>
      <c r="L39" s="671"/>
      <c r="M39" s="671"/>
      <c r="N39" s="671"/>
      <c r="O39" s="671"/>
      <c r="P39" s="671"/>
      <c r="Q39" s="671"/>
      <c r="R39" s="671"/>
      <c r="S39" s="671"/>
      <c r="T39" s="672"/>
      <c r="U39" s="922">
        <v>28</v>
      </c>
      <c r="V39" s="922"/>
      <c r="W39" s="923">
        <f>W32+W37+W38</f>
        <v>0</v>
      </c>
      <c r="X39" s="923"/>
      <c r="Y39" s="923"/>
      <c r="Z39" s="923"/>
      <c r="AA39" s="923"/>
      <c r="AB39" s="923"/>
      <c r="AC39" s="923"/>
      <c r="AD39" s="923">
        <f>AD32+AD37+AD38</f>
        <v>2202</v>
      </c>
      <c r="AE39" s="923"/>
      <c r="AF39" s="923"/>
      <c r="AG39" s="923"/>
      <c r="AH39" s="923"/>
      <c r="AI39" s="923"/>
      <c r="AJ39" s="924"/>
    </row>
    <row r="40" spans="1:36" ht="14.25">
      <c r="A40" s="910" t="s">
        <v>354</v>
      </c>
      <c r="B40" s="911"/>
      <c r="C40" s="911"/>
      <c r="D40" s="911"/>
      <c r="E40" s="911"/>
      <c r="F40" s="911"/>
      <c r="G40" s="911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70"/>
      <c r="U40" s="912">
        <v>29</v>
      </c>
      <c r="V40" s="912"/>
      <c r="W40" s="916">
        <v>0</v>
      </c>
      <c r="X40" s="916"/>
      <c r="Y40" s="916"/>
      <c r="Z40" s="916"/>
      <c r="AA40" s="916"/>
      <c r="AB40" s="916"/>
      <c r="AC40" s="916"/>
      <c r="AD40" s="916">
        <v>0</v>
      </c>
      <c r="AE40" s="916"/>
      <c r="AF40" s="916"/>
      <c r="AG40" s="916"/>
      <c r="AH40" s="916"/>
      <c r="AI40" s="916"/>
      <c r="AJ40" s="917"/>
    </row>
    <row r="41" spans="1:36" ht="14.25">
      <c r="A41" s="910" t="s">
        <v>355</v>
      </c>
      <c r="B41" s="911"/>
      <c r="C41" s="911"/>
      <c r="D41" s="911"/>
      <c r="E41" s="911"/>
      <c r="F41" s="911"/>
      <c r="G41" s="911"/>
      <c r="H41" s="669"/>
      <c r="I41" s="669"/>
      <c r="J41" s="669"/>
      <c r="K41" s="669"/>
      <c r="L41" s="669"/>
      <c r="M41" s="669"/>
      <c r="N41" s="669"/>
      <c r="O41" s="669"/>
      <c r="P41" s="669"/>
      <c r="Q41" s="669"/>
      <c r="R41" s="669"/>
      <c r="S41" s="669"/>
      <c r="T41" s="670"/>
      <c r="U41" s="912">
        <v>30</v>
      </c>
      <c r="V41" s="912"/>
      <c r="W41" s="916">
        <v>0</v>
      </c>
      <c r="X41" s="916"/>
      <c r="Y41" s="916"/>
      <c r="Z41" s="916"/>
      <c r="AA41" s="916"/>
      <c r="AB41" s="916"/>
      <c r="AC41" s="916"/>
      <c r="AD41" s="916">
        <v>0</v>
      </c>
      <c r="AE41" s="916"/>
      <c r="AF41" s="916"/>
      <c r="AG41" s="916"/>
      <c r="AH41" s="916"/>
      <c r="AI41" s="916"/>
      <c r="AJ41" s="917"/>
    </row>
    <row r="42" spans="1:36" ht="15">
      <c r="A42" s="920" t="s">
        <v>356</v>
      </c>
      <c r="B42" s="921"/>
      <c r="C42" s="921"/>
      <c r="D42" s="921"/>
      <c r="E42" s="921"/>
      <c r="F42" s="921"/>
      <c r="G42" s="921"/>
      <c r="H42" s="671"/>
      <c r="I42" s="671"/>
      <c r="J42" s="671"/>
      <c r="K42" s="671"/>
      <c r="L42" s="671"/>
      <c r="M42" s="671"/>
      <c r="N42" s="671"/>
      <c r="O42" s="671"/>
      <c r="P42" s="671"/>
      <c r="Q42" s="671"/>
      <c r="R42" s="671"/>
      <c r="S42" s="671"/>
      <c r="T42" s="672"/>
      <c r="U42" s="922">
        <v>31</v>
      </c>
      <c r="V42" s="922"/>
      <c r="W42" s="932">
        <f>W39+W40+W41</f>
        <v>0</v>
      </c>
      <c r="X42" s="932"/>
      <c r="Y42" s="932"/>
      <c r="Z42" s="932"/>
      <c r="AA42" s="932"/>
      <c r="AB42" s="932"/>
      <c r="AC42" s="932"/>
      <c r="AD42" s="932">
        <f>AD39+AD40+AD41</f>
        <v>2202</v>
      </c>
      <c r="AE42" s="932"/>
      <c r="AF42" s="932"/>
      <c r="AG42" s="932"/>
      <c r="AH42" s="932"/>
      <c r="AI42" s="932"/>
      <c r="AJ42" s="933"/>
    </row>
    <row r="43" spans="1:36" ht="14.25">
      <c r="A43" s="934" t="s">
        <v>357</v>
      </c>
      <c r="B43" s="935"/>
      <c r="C43" s="935"/>
      <c r="D43" s="935"/>
      <c r="E43" s="935"/>
      <c r="F43" s="935"/>
      <c r="G43" s="935"/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6"/>
      <c r="U43" s="936">
        <v>32</v>
      </c>
      <c r="V43" s="937"/>
      <c r="W43" s="940"/>
      <c r="X43" s="940"/>
      <c r="Y43" s="940"/>
      <c r="Z43" s="940"/>
      <c r="AA43" s="940"/>
      <c r="AB43" s="940"/>
      <c r="AC43" s="940"/>
      <c r="AD43" s="941"/>
      <c r="AE43" s="940"/>
      <c r="AF43" s="940"/>
      <c r="AG43" s="940"/>
      <c r="AH43" s="940"/>
      <c r="AI43" s="940"/>
      <c r="AJ43" s="942"/>
    </row>
    <row r="44" spans="1:36" ht="14.25">
      <c r="A44" s="943" t="s">
        <v>358</v>
      </c>
      <c r="B44" s="944"/>
      <c r="C44" s="944"/>
      <c r="D44" s="944"/>
      <c r="E44" s="944"/>
      <c r="F44" s="944"/>
      <c r="G44" s="944"/>
      <c r="H44" s="677"/>
      <c r="I44" s="677"/>
      <c r="J44" s="677"/>
      <c r="K44" s="677"/>
      <c r="L44" s="677"/>
      <c r="M44" s="677"/>
      <c r="N44" s="677"/>
      <c r="O44" s="677"/>
      <c r="P44" s="677"/>
      <c r="Q44" s="677"/>
      <c r="R44" s="677"/>
      <c r="S44" s="677"/>
      <c r="T44" s="678"/>
      <c r="U44" s="938"/>
      <c r="V44" s="939"/>
      <c r="W44" s="945">
        <v>0</v>
      </c>
      <c r="X44" s="945"/>
      <c r="Y44" s="945"/>
      <c r="Z44" s="945"/>
      <c r="AA44" s="945"/>
      <c r="AB44" s="945"/>
      <c r="AC44" s="945"/>
      <c r="AD44" s="946">
        <v>0</v>
      </c>
      <c r="AE44" s="945"/>
      <c r="AF44" s="945"/>
      <c r="AG44" s="945"/>
      <c r="AH44" s="945"/>
      <c r="AI44" s="945"/>
      <c r="AJ44" s="947"/>
    </row>
    <row r="45" spans="1:36" ht="14.25">
      <c r="A45" s="910" t="s">
        <v>359</v>
      </c>
      <c r="B45" s="911"/>
      <c r="C45" s="911"/>
      <c r="D45" s="911"/>
      <c r="E45" s="911"/>
      <c r="F45" s="911"/>
      <c r="G45" s="911"/>
      <c r="H45" s="669"/>
      <c r="I45" s="669"/>
      <c r="J45" s="669"/>
      <c r="K45" s="669"/>
      <c r="L45" s="669"/>
      <c r="M45" s="669"/>
      <c r="N45" s="669"/>
      <c r="O45" s="669"/>
      <c r="P45" s="669"/>
      <c r="Q45" s="669"/>
      <c r="R45" s="669"/>
      <c r="S45" s="669"/>
      <c r="T45" s="670"/>
      <c r="U45" s="912">
        <v>33</v>
      </c>
      <c r="V45" s="912"/>
      <c r="W45" s="948">
        <v>0</v>
      </c>
      <c r="X45" s="948"/>
      <c r="Y45" s="948"/>
      <c r="Z45" s="948"/>
      <c r="AA45" s="948"/>
      <c r="AB45" s="948"/>
      <c r="AC45" s="948"/>
      <c r="AD45" s="948">
        <v>2002</v>
      </c>
      <c r="AE45" s="948"/>
      <c r="AF45" s="948"/>
      <c r="AG45" s="948"/>
      <c r="AH45" s="948"/>
      <c r="AI45" s="948"/>
      <c r="AJ45" s="949"/>
    </row>
    <row r="46" spans="1:36" ht="14.25">
      <c r="A46" s="910" t="s">
        <v>360</v>
      </c>
      <c r="B46" s="911"/>
      <c r="C46" s="911"/>
      <c r="D46" s="911"/>
      <c r="E46" s="911"/>
      <c r="F46" s="911"/>
      <c r="G46" s="911"/>
      <c r="H46" s="669"/>
      <c r="I46" s="669"/>
      <c r="J46" s="669"/>
      <c r="K46" s="669"/>
      <c r="L46" s="669"/>
      <c r="M46" s="669"/>
      <c r="N46" s="669"/>
      <c r="O46" s="669"/>
      <c r="P46" s="669"/>
      <c r="Q46" s="669"/>
      <c r="R46" s="669"/>
      <c r="S46" s="669"/>
      <c r="T46" s="670"/>
      <c r="U46" s="950">
        <v>34</v>
      </c>
      <c r="V46" s="951"/>
      <c r="W46" s="913">
        <v>0</v>
      </c>
      <c r="X46" s="914"/>
      <c r="Y46" s="914"/>
      <c r="Z46" s="914"/>
      <c r="AA46" s="914"/>
      <c r="AB46" s="914"/>
      <c r="AC46" s="915"/>
      <c r="AD46" s="948">
        <v>2002</v>
      </c>
      <c r="AE46" s="948"/>
      <c r="AF46" s="948"/>
      <c r="AG46" s="948"/>
      <c r="AH46" s="948"/>
      <c r="AI46" s="948"/>
      <c r="AJ46" s="949"/>
    </row>
    <row r="47" spans="1:36" ht="14.25">
      <c r="A47" s="952" t="s">
        <v>361</v>
      </c>
      <c r="B47" s="953"/>
      <c r="C47" s="953"/>
      <c r="D47" s="953"/>
      <c r="E47" s="953"/>
      <c r="F47" s="953"/>
      <c r="G47" s="953"/>
      <c r="H47" s="669"/>
      <c r="I47" s="669"/>
      <c r="J47" s="669"/>
      <c r="K47" s="669"/>
      <c r="L47" s="669"/>
      <c r="M47" s="669"/>
      <c r="N47" s="669"/>
      <c r="O47" s="669"/>
      <c r="P47" s="669"/>
      <c r="Q47" s="669"/>
      <c r="R47" s="669"/>
      <c r="S47" s="669"/>
      <c r="T47" s="670"/>
      <c r="U47" s="954">
        <v>35</v>
      </c>
      <c r="V47" s="955"/>
      <c r="W47" s="913">
        <v>0</v>
      </c>
      <c r="X47" s="914"/>
      <c r="Y47" s="914"/>
      <c r="Z47" s="914"/>
      <c r="AA47" s="914"/>
      <c r="AB47" s="914"/>
      <c r="AC47" s="915"/>
      <c r="AD47" s="948">
        <v>0</v>
      </c>
      <c r="AE47" s="948"/>
      <c r="AF47" s="948"/>
      <c r="AG47" s="948"/>
      <c r="AH47" s="948"/>
      <c r="AI47" s="948"/>
      <c r="AJ47" s="949"/>
    </row>
    <row r="48" spans="1:36" ht="14.25">
      <c r="A48" s="910" t="s">
        <v>362</v>
      </c>
      <c r="B48" s="911"/>
      <c r="C48" s="911"/>
      <c r="D48" s="911"/>
      <c r="E48" s="911"/>
      <c r="F48" s="911"/>
      <c r="G48" s="911"/>
      <c r="H48" s="669"/>
      <c r="I48" s="669"/>
      <c r="J48" s="669"/>
      <c r="K48" s="669"/>
      <c r="L48" s="669"/>
      <c r="M48" s="669"/>
      <c r="N48" s="669"/>
      <c r="O48" s="669"/>
      <c r="P48" s="669"/>
      <c r="Q48" s="669"/>
      <c r="R48" s="669"/>
      <c r="S48" s="669"/>
      <c r="T48" s="670"/>
      <c r="U48" s="956">
        <v>36</v>
      </c>
      <c r="V48" s="956"/>
      <c r="W48" s="948">
        <v>0</v>
      </c>
      <c r="X48" s="948"/>
      <c r="Y48" s="948"/>
      <c r="Z48" s="948"/>
      <c r="AA48" s="948"/>
      <c r="AB48" s="948"/>
      <c r="AC48" s="948"/>
      <c r="AD48" s="948">
        <v>0</v>
      </c>
      <c r="AE48" s="948"/>
      <c r="AF48" s="948"/>
      <c r="AG48" s="948"/>
      <c r="AH48" s="948"/>
      <c r="AI48" s="948"/>
      <c r="AJ48" s="949"/>
    </row>
    <row r="49" spans="1:36" ht="14.25">
      <c r="A49" s="910" t="s">
        <v>396</v>
      </c>
      <c r="B49" s="911"/>
      <c r="C49" s="911"/>
      <c r="D49" s="911"/>
      <c r="E49" s="911"/>
      <c r="F49" s="911"/>
      <c r="G49" s="911"/>
      <c r="H49" s="669"/>
      <c r="I49" s="669"/>
      <c r="J49" s="669"/>
      <c r="K49" s="669"/>
      <c r="L49" s="669"/>
      <c r="M49" s="669"/>
      <c r="N49" s="669"/>
      <c r="O49" s="669"/>
      <c r="P49" s="669"/>
      <c r="Q49" s="669"/>
      <c r="R49" s="669"/>
      <c r="S49" s="669"/>
      <c r="T49" s="670"/>
      <c r="U49" s="936">
        <v>37</v>
      </c>
      <c r="V49" s="937"/>
      <c r="W49" s="913">
        <v>0</v>
      </c>
      <c r="X49" s="914"/>
      <c r="Y49" s="914"/>
      <c r="Z49" s="914"/>
      <c r="AA49" s="914"/>
      <c r="AB49" s="914"/>
      <c r="AC49" s="915"/>
      <c r="AD49" s="948">
        <v>0</v>
      </c>
      <c r="AE49" s="948"/>
      <c r="AF49" s="948"/>
      <c r="AG49" s="948"/>
      <c r="AH49" s="948"/>
      <c r="AI49" s="948"/>
      <c r="AJ49" s="949"/>
    </row>
    <row r="50" spans="1:36" ht="15" thickBot="1">
      <c r="A50" s="957" t="s">
        <v>397</v>
      </c>
      <c r="B50" s="958"/>
      <c r="C50" s="958"/>
      <c r="D50" s="958"/>
      <c r="E50" s="958"/>
      <c r="F50" s="958"/>
      <c r="G50" s="958"/>
      <c r="H50" s="679"/>
      <c r="I50" s="679"/>
      <c r="J50" s="679"/>
      <c r="K50" s="679"/>
      <c r="L50" s="679"/>
      <c r="M50" s="679"/>
      <c r="N50" s="679"/>
      <c r="O50" s="679"/>
      <c r="P50" s="679"/>
      <c r="Q50" s="679"/>
      <c r="R50" s="679"/>
      <c r="S50" s="679"/>
      <c r="T50" s="680"/>
      <c r="U50" s="959">
        <v>38</v>
      </c>
      <c r="V50" s="960"/>
      <c r="W50" s="961">
        <v>0</v>
      </c>
      <c r="X50" s="962"/>
      <c r="Y50" s="962"/>
      <c r="Z50" s="962"/>
      <c r="AA50" s="962"/>
      <c r="AB50" s="962"/>
      <c r="AC50" s="963"/>
      <c r="AD50" s="964">
        <v>0</v>
      </c>
      <c r="AE50" s="964"/>
      <c r="AF50" s="964"/>
      <c r="AG50" s="964"/>
      <c r="AH50" s="964"/>
      <c r="AI50" s="964"/>
      <c r="AJ50" s="965"/>
    </row>
  </sheetData>
  <sheetProtection/>
  <mergeCells count="169">
    <mergeCell ref="A49:G49"/>
    <mergeCell ref="U49:V49"/>
    <mergeCell ref="W49:AC49"/>
    <mergeCell ref="AD49:AJ49"/>
    <mergeCell ref="A50:G50"/>
    <mergeCell ref="U50:V50"/>
    <mergeCell ref="W50:AC50"/>
    <mergeCell ref="AD50:AJ50"/>
    <mergeCell ref="A47:G47"/>
    <mergeCell ref="U47:V47"/>
    <mergeCell ref="W47:AC47"/>
    <mergeCell ref="AD47:AJ47"/>
    <mergeCell ref="A48:G48"/>
    <mergeCell ref="U48:V48"/>
    <mergeCell ref="W48:AC48"/>
    <mergeCell ref="AD48:AJ48"/>
    <mergeCell ref="AD44:AJ44"/>
    <mergeCell ref="A45:G45"/>
    <mergeCell ref="U45:V45"/>
    <mergeCell ref="W45:AC45"/>
    <mergeCell ref="AD45:AJ45"/>
    <mergeCell ref="A46:G46"/>
    <mergeCell ref="U46:V46"/>
    <mergeCell ref="W46:AC46"/>
    <mergeCell ref="AD46:AJ46"/>
    <mergeCell ref="A42:G42"/>
    <mergeCell ref="U42:V42"/>
    <mergeCell ref="W42:AC42"/>
    <mergeCell ref="AD42:AJ42"/>
    <mergeCell ref="A43:G43"/>
    <mergeCell ref="U43:V44"/>
    <mergeCell ref="W43:AC43"/>
    <mergeCell ref="AD43:AJ43"/>
    <mergeCell ref="A44:G44"/>
    <mergeCell ref="W44:AC44"/>
    <mergeCell ref="A40:G40"/>
    <mergeCell ref="U40:V40"/>
    <mergeCell ref="W40:AC40"/>
    <mergeCell ref="AD40:AJ40"/>
    <mergeCell ref="A41:G41"/>
    <mergeCell ref="U41:V41"/>
    <mergeCell ref="W41:AC41"/>
    <mergeCell ref="AD41:AJ41"/>
    <mergeCell ref="A38:G38"/>
    <mergeCell ref="U38:V38"/>
    <mergeCell ref="W38:AC38"/>
    <mergeCell ref="AD38:AJ38"/>
    <mergeCell ref="A39:G39"/>
    <mergeCell ref="U39:V39"/>
    <mergeCell ref="W39:AC39"/>
    <mergeCell ref="AD39:AJ39"/>
    <mergeCell ref="A36:G36"/>
    <mergeCell ref="U36:V36"/>
    <mergeCell ref="W36:AC36"/>
    <mergeCell ref="AD36:AJ36"/>
    <mergeCell ref="A37:G37"/>
    <mergeCell ref="U37:V37"/>
    <mergeCell ref="W37:AC37"/>
    <mergeCell ref="AD37:AJ37"/>
    <mergeCell ref="A34:G34"/>
    <mergeCell ref="U34:V34"/>
    <mergeCell ref="W34:AC34"/>
    <mergeCell ref="AD34:AJ34"/>
    <mergeCell ref="A35:G35"/>
    <mergeCell ref="U35:V35"/>
    <mergeCell ref="W35:AC35"/>
    <mergeCell ref="AD35:AJ35"/>
    <mergeCell ref="A32:G32"/>
    <mergeCell ref="U32:V32"/>
    <mergeCell ref="W32:AC32"/>
    <mergeCell ref="AD32:AJ32"/>
    <mergeCell ref="A33:G33"/>
    <mergeCell ref="U33:V33"/>
    <mergeCell ref="W33:AC33"/>
    <mergeCell ref="AD33:AJ33"/>
    <mergeCell ref="A30:G30"/>
    <mergeCell ref="U30:V30"/>
    <mergeCell ref="W30:AC30"/>
    <mergeCell ref="AD30:AJ30"/>
    <mergeCell ref="A31:G31"/>
    <mergeCell ref="U31:V31"/>
    <mergeCell ref="W31:AC31"/>
    <mergeCell ref="AD31:AJ31"/>
    <mergeCell ref="A28:G28"/>
    <mergeCell ref="U28:V28"/>
    <mergeCell ref="W28:AC28"/>
    <mergeCell ref="AD28:AJ28"/>
    <mergeCell ref="A29:G29"/>
    <mergeCell ref="U29:V29"/>
    <mergeCell ref="W29:AC29"/>
    <mergeCell ref="AD29:AJ29"/>
    <mergeCell ref="A26:G26"/>
    <mergeCell ref="U26:V26"/>
    <mergeCell ref="W26:AC26"/>
    <mergeCell ref="AD26:AJ26"/>
    <mergeCell ref="A27:G27"/>
    <mergeCell ref="U27:V27"/>
    <mergeCell ref="W27:AC27"/>
    <mergeCell ref="AD27:AJ27"/>
    <mergeCell ref="A24:G24"/>
    <mergeCell ref="U24:V24"/>
    <mergeCell ref="W24:AC24"/>
    <mergeCell ref="AD24:AJ24"/>
    <mergeCell ref="A25:G25"/>
    <mergeCell ref="U25:V25"/>
    <mergeCell ref="W25:AC25"/>
    <mergeCell ref="AD25:AJ25"/>
    <mergeCell ref="A22:G22"/>
    <mergeCell ref="U22:V22"/>
    <mergeCell ref="W22:AC22"/>
    <mergeCell ref="AD22:AJ22"/>
    <mergeCell ref="A23:G23"/>
    <mergeCell ref="U23:V23"/>
    <mergeCell ref="W23:AC23"/>
    <mergeCell ref="AD23:AJ23"/>
    <mergeCell ref="A20:G20"/>
    <mergeCell ref="U20:V20"/>
    <mergeCell ref="W20:AC20"/>
    <mergeCell ref="AD20:AJ20"/>
    <mergeCell ref="A21:G21"/>
    <mergeCell ref="U21:V21"/>
    <mergeCell ref="W21:AC21"/>
    <mergeCell ref="AD21:AJ21"/>
    <mergeCell ref="A18:G18"/>
    <mergeCell ref="U18:V18"/>
    <mergeCell ref="W18:AC18"/>
    <mergeCell ref="AD18:AJ18"/>
    <mergeCell ref="A19:G19"/>
    <mergeCell ref="U19:V19"/>
    <mergeCell ref="W19:AC19"/>
    <mergeCell ref="AD19:AJ19"/>
    <mergeCell ref="A16:G16"/>
    <mergeCell ref="U16:V16"/>
    <mergeCell ref="W16:AC16"/>
    <mergeCell ref="AD16:AJ16"/>
    <mergeCell ref="A17:G17"/>
    <mergeCell ref="U17:V17"/>
    <mergeCell ref="W17:AC17"/>
    <mergeCell ref="AD17:AJ17"/>
    <mergeCell ref="A14:G14"/>
    <mergeCell ref="U14:V14"/>
    <mergeCell ref="W14:AC14"/>
    <mergeCell ref="AD14:AJ14"/>
    <mergeCell ref="A15:G15"/>
    <mergeCell ref="U15:V15"/>
    <mergeCell ref="W15:AC15"/>
    <mergeCell ref="AD15:AJ15"/>
    <mergeCell ref="A12:G12"/>
    <mergeCell ref="U12:V12"/>
    <mergeCell ref="W12:AC12"/>
    <mergeCell ref="AD12:AJ12"/>
    <mergeCell ref="A13:G13"/>
    <mergeCell ref="U13:V13"/>
    <mergeCell ref="W13:AC13"/>
    <mergeCell ref="AD13:AJ13"/>
    <mergeCell ref="A10:G10"/>
    <mergeCell ref="U10:V10"/>
    <mergeCell ref="W10:AC10"/>
    <mergeCell ref="AD10:AJ10"/>
    <mergeCell ref="A11:T11"/>
    <mergeCell ref="U11:V11"/>
    <mergeCell ref="W11:AC11"/>
    <mergeCell ref="AD11:AJ11"/>
    <mergeCell ref="A3:AJ3"/>
    <mergeCell ref="U7:Z7"/>
    <mergeCell ref="H8:K8"/>
    <mergeCell ref="U8:Z8"/>
    <mergeCell ref="AB8:AC8"/>
    <mergeCell ref="AE8:AH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9"/>
  <sheetViews>
    <sheetView zoomScalePageLayoutView="0" workbookViewId="0" topLeftCell="A178">
      <selection activeCell="C222" sqref="C222"/>
    </sheetView>
  </sheetViews>
  <sheetFormatPr defaultColWidth="9.140625" defaultRowHeight="12.75"/>
  <sheetData>
    <row r="1" spans="1:6" ht="18.75">
      <c r="A1" s="32"/>
      <c r="B1" s="32"/>
      <c r="C1" s="32"/>
      <c r="D1" s="32"/>
      <c r="E1" s="446"/>
      <c r="F1" s="681" t="s">
        <v>399</v>
      </c>
    </row>
    <row r="2" spans="1:6" ht="12.75">
      <c r="A2" s="32"/>
      <c r="B2" s="32"/>
      <c r="C2" s="32"/>
      <c r="D2" s="32"/>
      <c r="E2" s="446"/>
      <c r="F2" s="446" t="s">
        <v>400</v>
      </c>
    </row>
    <row r="3" spans="1:7" ht="15.75">
      <c r="A3" s="973" t="s">
        <v>1128</v>
      </c>
      <c r="B3" s="973"/>
      <c r="C3" s="973"/>
      <c r="D3" s="973"/>
      <c r="E3" s="973"/>
      <c r="F3" s="973"/>
      <c r="G3" s="445"/>
    </row>
    <row r="4" spans="1:7" ht="15.75">
      <c r="A4" s="973" t="s">
        <v>401</v>
      </c>
      <c r="B4" s="973"/>
      <c r="C4" s="973"/>
      <c r="D4" s="973"/>
      <c r="E4" s="973"/>
      <c r="F4" s="973"/>
      <c r="G4" s="710"/>
    </row>
    <row r="5" spans="1:7" ht="15.75">
      <c r="A5" s="32"/>
      <c r="B5" s="682"/>
      <c r="C5" s="682"/>
      <c r="D5" s="682"/>
      <c r="E5" s="683"/>
      <c r="F5" s="683"/>
      <c r="G5" s="446"/>
    </row>
    <row r="6" spans="1:7" ht="15.75">
      <c r="A6" s="32"/>
      <c r="B6" s="682"/>
      <c r="C6" s="682"/>
      <c r="D6" s="682"/>
      <c r="E6" s="683"/>
      <c r="F6" s="683"/>
      <c r="G6" s="446"/>
    </row>
    <row r="7" spans="1:7" ht="15.75">
      <c r="A7" s="973" t="s">
        <v>1145</v>
      </c>
      <c r="B7" s="973"/>
      <c r="C7" s="973"/>
      <c r="D7" s="973"/>
      <c r="E7" s="973"/>
      <c r="F7" s="973"/>
      <c r="G7" s="710"/>
    </row>
    <row r="8" spans="1:7" ht="12.75">
      <c r="A8" s="32"/>
      <c r="B8" s="32"/>
      <c r="C8" s="32"/>
      <c r="D8" s="17"/>
      <c r="E8" s="446"/>
      <c r="F8" s="446"/>
      <c r="G8" s="446"/>
    </row>
    <row r="9" spans="1:7" ht="12.75">
      <c r="A9" s="32"/>
      <c r="B9" s="32"/>
      <c r="C9" s="32"/>
      <c r="D9" s="17"/>
      <c r="E9" s="446"/>
      <c r="F9" s="446"/>
      <c r="G9" s="446"/>
    </row>
    <row r="10" spans="1:7" ht="15.75">
      <c r="A10" s="682"/>
      <c r="B10" s="682"/>
      <c r="C10" s="682"/>
      <c r="D10" s="684"/>
      <c r="E10" s="683"/>
      <c r="F10" s="683"/>
      <c r="G10" s="446"/>
    </row>
    <row r="11" spans="1:7" ht="15.75">
      <c r="A11" s="682"/>
      <c r="B11" s="682"/>
      <c r="C11" s="682"/>
      <c r="D11" s="684"/>
      <c r="E11" s="683"/>
      <c r="F11" s="683"/>
      <c r="G11" s="446"/>
    </row>
    <row r="12" spans="1:7" ht="15.75">
      <c r="A12" s="682"/>
      <c r="B12" s="682"/>
      <c r="C12" s="682"/>
      <c r="D12" s="682"/>
      <c r="E12" s="683" t="s">
        <v>402</v>
      </c>
      <c r="F12" s="683"/>
      <c r="G12" s="446"/>
    </row>
    <row r="13" spans="1:7" ht="15.75">
      <c r="A13" s="682"/>
      <c r="B13" s="685" t="s">
        <v>403</v>
      </c>
      <c r="C13" s="685"/>
      <c r="D13" s="685"/>
      <c r="E13" s="686">
        <v>212738</v>
      </c>
      <c r="F13" s="683"/>
      <c r="G13" s="446"/>
    </row>
    <row r="14" spans="1:7" ht="15.75">
      <c r="A14" s="682"/>
      <c r="B14" s="687" t="s">
        <v>404</v>
      </c>
      <c r="C14" s="687"/>
      <c r="D14" s="687"/>
      <c r="E14" s="688">
        <v>195501</v>
      </c>
      <c r="F14" s="683"/>
      <c r="G14" s="446"/>
    </row>
    <row r="15" spans="1:7" ht="15.75">
      <c r="A15" s="684"/>
      <c r="B15" s="684" t="s">
        <v>405</v>
      </c>
      <c r="C15" s="684"/>
      <c r="D15" s="684"/>
      <c r="E15" s="689">
        <f>E14-E13</f>
        <v>-17237</v>
      </c>
      <c r="F15" s="689"/>
      <c r="G15" s="711"/>
    </row>
    <row r="16" spans="1:7" ht="15.75">
      <c r="A16" s="682"/>
      <c r="B16" s="682"/>
      <c r="C16" s="682"/>
      <c r="D16" s="682"/>
      <c r="E16" s="683"/>
      <c r="F16" s="683"/>
      <c r="G16" s="446"/>
    </row>
    <row r="17" spans="1:7" ht="15.75">
      <c r="A17" s="682"/>
      <c r="B17" s="682"/>
      <c r="C17" s="682"/>
      <c r="D17" s="682"/>
      <c r="E17" s="683"/>
      <c r="F17" s="683"/>
      <c r="G17" s="446"/>
    </row>
    <row r="18" spans="1:7" ht="15.75">
      <c r="A18" s="682"/>
      <c r="B18" s="682" t="s">
        <v>406</v>
      </c>
      <c r="C18" s="682"/>
      <c r="D18" s="682"/>
      <c r="E18" s="683">
        <v>216372</v>
      </c>
      <c r="F18" s="683"/>
      <c r="G18" s="446"/>
    </row>
    <row r="19" spans="1:7" ht="15.75">
      <c r="A19" s="682"/>
      <c r="B19" s="687" t="s">
        <v>407</v>
      </c>
      <c r="C19" s="687"/>
      <c r="D19" s="687"/>
      <c r="E19" s="688">
        <v>195501</v>
      </c>
      <c r="F19" s="683"/>
      <c r="G19" s="446"/>
    </row>
    <row r="20" spans="1:7" ht="15.75">
      <c r="A20" s="684"/>
      <c r="B20" s="684" t="s">
        <v>408</v>
      </c>
      <c r="C20" s="684"/>
      <c r="D20" s="684"/>
      <c r="E20" s="689">
        <f>E18-E19</f>
        <v>20871</v>
      </c>
      <c r="F20" s="689"/>
      <c r="G20" s="711"/>
    </row>
    <row r="21" spans="1:7" ht="15.75">
      <c r="A21" s="682"/>
      <c r="B21" s="682"/>
      <c r="C21" s="682"/>
      <c r="D21" s="682"/>
      <c r="E21" s="683"/>
      <c r="F21" s="683"/>
      <c r="G21" s="446"/>
    </row>
    <row r="22" spans="1:7" ht="15.75">
      <c r="A22" s="682"/>
      <c r="B22" s="682"/>
      <c r="C22" s="682"/>
      <c r="D22" s="682"/>
      <c r="E22" s="683"/>
      <c r="F22" s="683"/>
      <c r="G22" s="446"/>
    </row>
    <row r="23" spans="1:7" ht="15.75">
      <c r="A23" s="682"/>
      <c r="B23" s="682" t="s">
        <v>409</v>
      </c>
      <c r="C23" s="682"/>
      <c r="D23" s="682"/>
      <c r="E23" s="683">
        <f>E20</f>
        <v>20871</v>
      </c>
      <c r="F23" s="683"/>
      <c r="G23" s="446"/>
    </row>
    <row r="24" spans="1:7" ht="15.75">
      <c r="A24" s="682"/>
      <c r="B24" s="687" t="s">
        <v>410</v>
      </c>
      <c r="C24" s="687"/>
      <c r="D24" s="687"/>
      <c r="E24" s="688">
        <v>3634</v>
      </c>
      <c r="F24" s="683"/>
      <c r="G24" s="446"/>
    </row>
    <row r="25" spans="1:7" ht="15.75">
      <c r="A25" s="682"/>
      <c r="B25" s="685" t="s">
        <v>848</v>
      </c>
      <c r="C25" s="685"/>
      <c r="D25" s="685"/>
      <c r="E25" s="686" t="s">
        <v>848</v>
      </c>
      <c r="F25" s="683"/>
      <c r="G25" s="446"/>
    </row>
    <row r="26" spans="1:7" ht="15.75">
      <c r="A26" s="684"/>
      <c r="B26" s="684" t="s">
        <v>411</v>
      </c>
      <c r="C26" s="684"/>
      <c r="D26" s="684"/>
      <c r="E26" s="689">
        <f>E23-E24</f>
        <v>17237</v>
      </c>
      <c r="F26" s="689"/>
      <c r="G26" s="711"/>
    </row>
    <row r="27" spans="1:7" ht="15.75">
      <c r="A27" s="682"/>
      <c r="B27" s="687" t="s">
        <v>412</v>
      </c>
      <c r="C27" s="687"/>
      <c r="D27" s="687"/>
      <c r="E27" s="690">
        <v>6</v>
      </c>
      <c r="F27" s="683"/>
      <c r="G27" s="446"/>
    </row>
    <row r="28" spans="1:7" ht="15.75">
      <c r="A28" s="682"/>
      <c r="B28" s="687" t="s">
        <v>848</v>
      </c>
      <c r="C28" s="687"/>
      <c r="D28" s="687"/>
      <c r="E28" s="688" t="s">
        <v>848</v>
      </c>
      <c r="F28" s="683"/>
      <c r="G28" s="446"/>
    </row>
    <row r="29" spans="1:7" ht="15.75">
      <c r="A29" s="684"/>
      <c r="B29" s="684" t="s">
        <v>413</v>
      </c>
      <c r="C29" s="684"/>
      <c r="D29" s="684"/>
      <c r="E29" s="689">
        <f>SUM(E26:E28)</f>
        <v>17243</v>
      </c>
      <c r="F29" s="689"/>
      <c r="G29" s="711"/>
    </row>
    <row r="30" spans="1:7" ht="15.75">
      <c r="A30" s="684"/>
      <c r="B30" s="684"/>
      <c r="C30" s="684"/>
      <c r="D30" s="684"/>
      <c r="E30" s="689"/>
      <c r="F30" s="689"/>
      <c r="G30" s="711"/>
    </row>
    <row r="31" spans="1:7" ht="15.75">
      <c r="A31" s="684"/>
      <c r="B31" s="684"/>
      <c r="C31" s="684"/>
      <c r="D31" s="684"/>
      <c r="E31" s="689"/>
      <c r="F31" s="689"/>
      <c r="G31" s="711"/>
    </row>
    <row r="32" spans="1:7" ht="15.75">
      <c r="A32" s="684"/>
      <c r="B32" s="684"/>
      <c r="C32" s="684"/>
      <c r="D32" s="684"/>
      <c r="E32" s="689"/>
      <c r="F32" s="689"/>
      <c r="G32" s="711"/>
    </row>
    <row r="33" spans="1:7" ht="15.75">
      <c r="A33" s="684"/>
      <c r="B33" s="684"/>
      <c r="C33" s="684"/>
      <c r="D33" s="684"/>
      <c r="E33" s="689"/>
      <c r="F33" s="689"/>
      <c r="G33" s="711"/>
    </row>
    <row r="34" spans="1:7" ht="15.75">
      <c r="A34" s="682"/>
      <c r="B34" s="682"/>
      <c r="C34" s="682"/>
      <c r="D34" s="682"/>
      <c r="E34" s="683"/>
      <c r="F34" s="683"/>
      <c r="G34" s="446"/>
    </row>
    <row r="35" spans="1:7" ht="12.75">
      <c r="A35" s="32"/>
      <c r="B35" s="32"/>
      <c r="C35" s="32"/>
      <c r="D35" s="32"/>
      <c r="E35" s="446"/>
      <c r="F35" s="446"/>
      <c r="G35" s="446"/>
    </row>
    <row r="36" spans="1:7" ht="12.75">
      <c r="A36" s="32"/>
      <c r="B36" s="32"/>
      <c r="C36" s="32"/>
      <c r="D36" s="32"/>
      <c r="E36" s="446"/>
      <c r="F36" s="446"/>
      <c r="G36" s="446"/>
    </row>
    <row r="37" spans="1:7" ht="12.75">
      <c r="A37" s="32"/>
      <c r="B37" s="32"/>
      <c r="C37" s="32"/>
      <c r="D37" s="32"/>
      <c r="E37" s="446"/>
      <c r="F37" s="446"/>
      <c r="G37" s="446"/>
    </row>
    <row r="38" spans="1:7" ht="12.75">
      <c r="A38" s="32"/>
      <c r="B38" s="32"/>
      <c r="C38" s="32"/>
      <c r="D38" s="32"/>
      <c r="E38" s="446"/>
      <c r="F38" s="446"/>
      <c r="G38" s="446"/>
    </row>
    <row r="39" spans="1:7" ht="12.75">
      <c r="A39" s="32"/>
      <c r="B39" s="32"/>
      <c r="C39" s="32"/>
      <c r="D39" s="32"/>
      <c r="E39" s="446"/>
      <c r="F39" s="446"/>
      <c r="G39" s="446"/>
    </row>
    <row r="40" spans="1:7" ht="15.75">
      <c r="A40" s="32"/>
      <c r="B40" s="32"/>
      <c r="C40" s="684" t="s">
        <v>414</v>
      </c>
      <c r="D40" s="32"/>
      <c r="E40" s="446"/>
      <c r="F40" s="446"/>
      <c r="G40" s="712" t="s">
        <v>399</v>
      </c>
    </row>
    <row r="41" spans="1:7" ht="12.75">
      <c r="A41" s="32"/>
      <c r="B41" s="32"/>
      <c r="C41" s="32"/>
      <c r="D41" s="32"/>
      <c r="E41" s="446"/>
      <c r="F41" s="446"/>
      <c r="G41" s="446" t="s">
        <v>400</v>
      </c>
    </row>
    <row r="42" spans="1:7" ht="12.75">
      <c r="A42" s="32"/>
      <c r="B42" s="32"/>
      <c r="C42" s="32"/>
      <c r="D42" s="32"/>
      <c r="E42" s="446"/>
      <c r="F42" s="446"/>
      <c r="G42" s="446"/>
    </row>
    <row r="43" spans="1:7" ht="12.75">
      <c r="A43" s="32"/>
      <c r="B43" s="32"/>
      <c r="C43" s="32"/>
      <c r="D43" s="32"/>
      <c r="E43" s="446"/>
      <c r="F43" s="691" t="s">
        <v>415</v>
      </c>
      <c r="G43" s="446"/>
    </row>
    <row r="44" spans="1:7" ht="12.75">
      <c r="A44" s="692" t="s">
        <v>416</v>
      </c>
      <c r="B44" s="693"/>
      <c r="C44" s="693"/>
      <c r="D44" s="693"/>
      <c r="E44" s="309" t="s">
        <v>1070</v>
      </c>
      <c r="F44" s="309" t="s">
        <v>1070</v>
      </c>
      <c r="G44" s="309" t="s">
        <v>1070</v>
      </c>
    </row>
    <row r="45" spans="1:7" ht="12.75">
      <c r="A45" s="694"/>
      <c r="B45" s="641"/>
      <c r="C45" s="641"/>
      <c r="D45" s="641"/>
      <c r="E45" s="249" t="s">
        <v>417</v>
      </c>
      <c r="F45" s="249" t="s">
        <v>1113</v>
      </c>
      <c r="G45" s="713" t="s">
        <v>811</v>
      </c>
    </row>
    <row r="46" spans="1:7" ht="12.75">
      <c r="A46" s="694"/>
      <c r="B46" s="641"/>
      <c r="C46" s="641"/>
      <c r="D46" s="641"/>
      <c r="E46" s="249"/>
      <c r="F46" s="249"/>
      <c r="G46" s="713" t="s">
        <v>812</v>
      </c>
    </row>
    <row r="47" spans="1:7" ht="12.75">
      <c r="A47" s="695"/>
      <c r="B47" s="696"/>
      <c r="C47" s="696"/>
      <c r="D47" s="696" t="s">
        <v>848</v>
      </c>
      <c r="E47" s="697" t="s">
        <v>848</v>
      </c>
      <c r="F47" s="697" t="s">
        <v>848</v>
      </c>
      <c r="G47" s="714" t="s">
        <v>813</v>
      </c>
    </row>
    <row r="48" spans="1:7" ht="12.75">
      <c r="A48" s="698" t="s">
        <v>418</v>
      </c>
      <c r="B48" s="693"/>
      <c r="C48" s="693"/>
      <c r="D48" s="693"/>
      <c r="E48" s="699">
        <v>0</v>
      </c>
      <c r="F48" s="699">
        <v>0</v>
      </c>
      <c r="G48" s="715">
        <f aca="true" t="shared" si="0" ref="G48:G64">+F48-E48</f>
        <v>0</v>
      </c>
    </row>
    <row r="49" spans="1:7" ht="12.75">
      <c r="A49" s="694" t="s">
        <v>419</v>
      </c>
      <c r="B49" s="641"/>
      <c r="C49" s="641"/>
      <c r="D49" s="641"/>
      <c r="E49" s="469">
        <v>3500</v>
      </c>
      <c r="F49" s="469">
        <v>3353</v>
      </c>
      <c r="G49" s="715">
        <f t="shared" si="0"/>
        <v>-147</v>
      </c>
    </row>
    <row r="50" spans="1:7" ht="12.75">
      <c r="A50" s="694" t="s">
        <v>420</v>
      </c>
      <c r="B50" s="641"/>
      <c r="C50" s="641"/>
      <c r="D50" s="641"/>
      <c r="E50" s="469">
        <v>2500</v>
      </c>
      <c r="F50" s="469">
        <v>2653</v>
      </c>
      <c r="G50" s="715">
        <f t="shared" si="0"/>
        <v>153</v>
      </c>
    </row>
    <row r="51" spans="1:7" ht="12.75">
      <c r="A51" s="694" t="s">
        <v>421</v>
      </c>
      <c r="B51" s="641"/>
      <c r="C51" s="641"/>
      <c r="D51" s="641"/>
      <c r="E51" s="469">
        <v>60</v>
      </c>
      <c r="F51" s="469">
        <v>0</v>
      </c>
      <c r="G51" s="715">
        <f t="shared" si="0"/>
        <v>-60</v>
      </c>
    </row>
    <row r="52" spans="1:7" ht="12.75">
      <c r="A52" s="694" t="s">
        <v>422</v>
      </c>
      <c r="B52" s="641"/>
      <c r="C52" s="641"/>
      <c r="D52" s="641"/>
      <c r="E52" s="469">
        <v>44</v>
      </c>
      <c r="F52" s="469">
        <v>224</v>
      </c>
      <c r="G52" s="715">
        <f t="shared" si="0"/>
        <v>180</v>
      </c>
    </row>
    <row r="53" spans="1:7" ht="12.75">
      <c r="A53" s="694" t="s">
        <v>423</v>
      </c>
      <c r="B53" s="641"/>
      <c r="C53" s="641"/>
      <c r="D53" s="641"/>
      <c r="E53" s="469">
        <v>5527</v>
      </c>
      <c r="F53" s="469">
        <v>5527</v>
      </c>
      <c r="G53" s="715">
        <f t="shared" si="0"/>
        <v>0</v>
      </c>
    </row>
    <row r="54" spans="1:7" ht="12.75">
      <c r="A54" s="694" t="s">
        <v>424</v>
      </c>
      <c r="B54" s="641"/>
      <c r="C54" s="641"/>
      <c r="D54" s="641"/>
      <c r="E54" s="469">
        <v>240</v>
      </c>
      <c r="F54" s="469">
        <v>240</v>
      </c>
      <c r="G54" s="715">
        <f t="shared" si="0"/>
        <v>0</v>
      </c>
    </row>
    <row r="55" spans="1:7" ht="12.75">
      <c r="A55" s="694" t="s">
        <v>425</v>
      </c>
      <c r="B55" s="641"/>
      <c r="C55" s="641"/>
      <c r="D55" s="641"/>
      <c r="E55" s="469">
        <v>259</v>
      </c>
      <c r="F55" s="469">
        <v>260</v>
      </c>
      <c r="G55" s="715">
        <f t="shared" si="0"/>
        <v>1</v>
      </c>
    </row>
    <row r="56" spans="1:7" ht="12.75">
      <c r="A56" s="694" t="s">
        <v>426</v>
      </c>
      <c r="B56" s="641"/>
      <c r="C56" s="641"/>
      <c r="D56" s="641"/>
      <c r="E56" s="469">
        <v>32</v>
      </c>
      <c r="F56" s="469">
        <v>67</v>
      </c>
      <c r="G56" s="715">
        <f t="shared" si="0"/>
        <v>35</v>
      </c>
    </row>
    <row r="57" spans="1:7" ht="12.75">
      <c r="A57" s="694" t="s">
        <v>427</v>
      </c>
      <c r="B57" s="641"/>
      <c r="C57" s="641"/>
      <c r="D57" s="641"/>
      <c r="E57" s="469">
        <v>600</v>
      </c>
      <c r="F57" s="469">
        <v>430</v>
      </c>
      <c r="G57" s="715">
        <f t="shared" si="0"/>
        <v>-170</v>
      </c>
    </row>
    <row r="58" spans="1:7" ht="12.75">
      <c r="A58" s="694" t="s">
        <v>428</v>
      </c>
      <c r="B58" s="641"/>
      <c r="C58" s="641"/>
      <c r="D58" s="641"/>
      <c r="E58" s="469">
        <v>363</v>
      </c>
      <c r="F58" s="469">
        <v>286</v>
      </c>
      <c r="G58" s="715">
        <f t="shared" si="0"/>
        <v>-77</v>
      </c>
    </row>
    <row r="59" spans="1:7" ht="12.75">
      <c r="A59" s="694" t="s">
        <v>429</v>
      </c>
      <c r="B59" s="641"/>
      <c r="C59" s="641"/>
      <c r="D59" s="641"/>
      <c r="E59" s="469">
        <v>72</v>
      </c>
      <c r="F59" s="469">
        <v>22</v>
      </c>
      <c r="G59" s="715">
        <f t="shared" si="0"/>
        <v>-50</v>
      </c>
    </row>
    <row r="60" spans="1:7" ht="12.75">
      <c r="A60" s="694" t="s">
        <v>430</v>
      </c>
      <c r="B60" s="641"/>
      <c r="C60" s="641"/>
      <c r="D60" s="641"/>
      <c r="E60" s="469">
        <v>72</v>
      </c>
      <c r="F60" s="469">
        <v>54</v>
      </c>
      <c r="G60" s="715">
        <f t="shared" si="0"/>
        <v>-18</v>
      </c>
    </row>
    <row r="61" spans="1:7" ht="12.75">
      <c r="A61" s="694" t="s">
        <v>431</v>
      </c>
      <c r="B61" s="641"/>
      <c r="C61" s="641"/>
      <c r="D61" s="641"/>
      <c r="E61" s="469">
        <v>0</v>
      </c>
      <c r="F61" s="469">
        <v>0</v>
      </c>
      <c r="G61" s="715">
        <f t="shared" si="0"/>
        <v>0</v>
      </c>
    </row>
    <row r="62" spans="1:7" ht="12.75">
      <c r="A62" s="694" t="s">
        <v>432</v>
      </c>
      <c r="B62" s="641"/>
      <c r="C62" s="641"/>
      <c r="D62" s="641"/>
      <c r="E62" s="469">
        <v>300</v>
      </c>
      <c r="F62" s="469">
        <v>0</v>
      </c>
      <c r="G62" s="715">
        <f t="shared" si="0"/>
        <v>-300</v>
      </c>
    </row>
    <row r="63" spans="1:7" ht="12.75">
      <c r="A63" s="694" t="s">
        <v>433</v>
      </c>
      <c r="B63" s="641"/>
      <c r="C63" s="641"/>
      <c r="D63" s="641"/>
      <c r="E63" s="469">
        <v>0</v>
      </c>
      <c r="F63" s="469">
        <v>84</v>
      </c>
      <c r="G63" s="715">
        <f t="shared" si="0"/>
        <v>84</v>
      </c>
    </row>
    <row r="64" spans="1:7" ht="12.75">
      <c r="A64" s="694" t="s">
        <v>434</v>
      </c>
      <c r="B64" s="641"/>
      <c r="C64" s="641" t="s">
        <v>848</v>
      </c>
      <c r="D64" s="641" t="s">
        <v>848</v>
      </c>
      <c r="E64" s="469">
        <v>2040</v>
      </c>
      <c r="F64" s="469">
        <v>1740</v>
      </c>
      <c r="G64" s="715">
        <f t="shared" si="0"/>
        <v>-300</v>
      </c>
    </row>
    <row r="65" spans="1:7" ht="12.75">
      <c r="A65" s="694" t="s">
        <v>848</v>
      </c>
      <c r="B65" s="641"/>
      <c r="C65" s="641"/>
      <c r="D65" s="641"/>
      <c r="E65" s="469" t="s">
        <v>848</v>
      </c>
      <c r="F65" s="469" t="s">
        <v>848</v>
      </c>
      <c r="G65" s="715" t="s">
        <v>848</v>
      </c>
    </row>
    <row r="66" spans="1:7" ht="12.75">
      <c r="A66" s="694" t="s">
        <v>435</v>
      </c>
      <c r="B66" s="641"/>
      <c r="C66" s="641"/>
      <c r="D66" s="641"/>
      <c r="E66" s="469">
        <v>10399</v>
      </c>
      <c r="F66" s="469">
        <v>9043</v>
      </c>
      <c r="G66" s="715">
        <f aca="true" t="shared" si="1" ref="G66:G92">+F66-E66</f>
        <v>-1356</v>
      </c>
    </row>
    <row r="67" spans="1:7" ht="12.75">
      <c r="A67" s="694" t="s">
        <v>436</v>
      </c>
      <c r="B67" s="641"/>
      <c r="C67" s="641"/>
      <c r="D67" s="641"/>
      <c r="E67" s="469">
        <v>280</v>
      </c>
      <c r="F67" s="469">
        <v>267</v>
      </c>
      <c r="G67" s="715">
        <f t="shared" si="1"/>
        <v>-13</v>
      </c>
    </row>
    <row r="68" spans="1:7" ht="12.75">
      <c r="A68" s="694" t="s">
        <v>437</v>
      </c>
      <c r="B68" s="641"/>
      <c r="C68" s="641"/>
      <c r="D68" s="641"/>
      <c r="E68" s="469"/>
      <c r="F68" s="469"/>
      <c r="G68" s="716">
        <f t="shared" si="1"/>
        <v>0</v>
      </c>
    </row>
    <row r="69" spans="1:7" ht="12.75">
      <c r="A69" s="694" t="s">
        <v>438</v>
      </c>
      <c r="B69" s="641"/>
      <c r="C69" s="641"/>
      <c r="D69" s="641"/>
      <c r="E69" s="469">
        <v>12674</v>
      </c>
      <c r="F69" s="469">
        <v>10930</v>
      </c>
      <c r="G69" s="715">
        <f t="shared" si="1"/>
        <v>-1744</v>
      </c>
    </row>
    <row r="70" spans="1:7" ht="12.75">
      <c r="A70" s="694" t="s">
        <v>439</v>
      </c>
      <c r="B70" s="641"/>
      <c r="C70" s="641"/>
      <c r="D70" s="641"/>
      <c r="E70" s="469">
        <v>0</v>
      </c>
      <c r="F70" s="469">
        <v>0</v>
      </c>
      <c r="G70" s="715">
        <f t="shared" si="1"/>
        <v>0</v>
      </c>
    </row>
    <row r="71" spans="1:7" ht="12.75">
      <c r="A71" s="694" t="s">
        <v>440</v>
      </c>
      <c r="B71" s="641"/>
      <c r="C71" s="641"/>
      <c r="D71" s="641"/>
      <c r="E71" s="469">
        <v>22528</v>
      </c>
      <c r="F71" s="469">
        <v>22528</v>
      </c>
      <c r="G71" s="715">
        <f t="shared" si="1"/>
        <v>0</v>
      </c>
    </row>
    <row r="72" spans="1:7" ht="12.75">
      <c r="A72" s="694" t="s">
        <v>441</v>
      </c>
      <c r="B72" s="641"/>
      <c r="C72" s="641"/>
      <c r="D72" s="641"/>
      <c r="E72" s="469">
        <v>6744</v>
      </c>
      <c r="F72" s="469">
        <v>6843</v>
      </c>
      <c r="G72" s="715">
        <f t="shared" si="1"/>
        <v>99</v>
      </c>
    </row>
    <row r="73" spans="1:7" ht="12.75">
      <c r="A73" s="694" t="s">
        <v>442</v>
      </c>
      <c r="B73" s="641"/>
      <c r="C73" s="641"/>
      <c r="D73" s="641"/>
      <c r="E73" s="469">
        <v>769</v>
      </c>
      <c r="F73" s="469">
        <v>769</v>
      </c>
      <c r="G73" s="715">
        <f t="shared" si="1"/>
        <v>0</v>
      </c>
    </row>
    <row r="74" spans="1:7" ht="12.75">
      <c r="A74" s="694" t="s">
        <v>443</v>
      </c>
      <c r="B74" s="641"/>
      <c r="C74" s="641"/>
      <c r="D74" s="641"/>
      <c r="E74" s="469">
        <v>50</v>
      </c>
      <c r="F74" s="469">
        <v>39</v>
      </c>
      <c r="G74" s="715">
        <v>53</v>
      </c>
    </row>
    <row r="75" spans="1:7" ht="12.75">
      <c r="A75" s="694" t="s">
        <v>444</v>
      </c>
      <c r="B75" s="641"/>
      <c r="C75" s="641"/>
      <c r="D75" s="641"/>
      <c r="E75" s="469">
        <v>989</v>
      </c>
      <c r="F75" s="469">
        <v>959</v>
      </c>
      <c r="G75" s="715">
        <f t="shared" si="1"/>
        <v>-30</v>
      </c>
    </row>
    <row r="76" spans="1:7" ht="12.75">
      <c r="A76" s="694" t="s">
        <v>445</v>
      </c>
      <c r="B76" s="641"/>
      <c r="C76" s="641"/>
      <c r="D76" s="641"/>
      <c r="E76" s="469">
        <v>0</v>
      </c>
      <c r="F76" s="469">
        <v>4</v>
      </c>
      <c r="G76" s="715">
        <f t="shared" si="1"/>
        <v>4</v>
      </c>
    </row>
    <row r="77" spans="1:7" ht="12.75">
      <c r="A77" s="694" t="s">
        <v>446</v>
      </c>
      <c r="B77" s="641"/>
      <c r="C77" s="641"/>
      <c r="D77" s="641"/>
      <c r="E77" s="469">
        <v>176</v>
      </c>
      <c r="F77" s="469">
        <v>176</v>
      </c>
      <c r="G77" s="715">
        <f t="shared" si="1"/>
        <v>0</v>
      </c>
    </row>
    <row r="78" spans="1:7" ht="12.75">
      <c r="A78" s="694" t="s">
        <v>447</v>
      </c>
      <c r="B78" s="641"/>
      <c r="C78" s="641"/>
      <c r="D78" s="641"/>
      <c r="E78" s="469">
        <v>0</v>
      </c>
      <c r="F78" s="469">
        <v>0</v>
      </c>
      <c r="G78" s="715">
        <f t="shared" si="1"/>
        <v>0</v>
      </c>
    </row>
    <row r="79" spans="1:7" ht="12.75">
      <c r="A79" s="694" t="s">
        <v>448</v>
      </c>
      <c r="B79" s="641"/>
      <c r="C79" s="641"/>
      <c r="D79" s="641"/>
      <c r="E79" s="469">
        <v>18654</v>
      </c>
      <c r="F79" s="469">
        <v>17301</v>
      </c>
      <c r="G79" s="715">
        <f>+F79-E79</f>
        <v>-1353</v>
      </c>
    </row>
    <row r="80" spans="1:7" ht="12.75">
      <c r="A80" s="694" t="s">
        <v>848</v>
      </c>
      <c r="B80" s="641"/>
      <c r="C80" s="641"/>
      <c r="D80" s="641"/>
      <c r="E80" s="469" t="s">
        <v>848</v>
      </c>
      <c r="F80" s="469" t="s">
        <v>848</v>
      </c>
      <c r="G80" s="715" t="s">
        <v>848</v>
      </c>
    </row>
    <row r="81" spans="1:7" ht="12.75">
      <c r="A81" s="694" t="s">
        <v>449</v>
      </c>
      <c r="B81" s="641"/>
      <c r="C81" s="641"/>
      <c r="D81" s="641"/>
      <c r="E81" s="469">
        <v>644</v>
      </c>
      <c r="F81" s="469">
        <v>673</v>
      </c>
      <c r="G81" s="716">
        <f t="shared" si="1"/>
        <v>29</v>
      </c>
    </row>
    <row r="82" spans="1:7" ht="12.75">
      <c r="A82" s="694" t="s">
        <v>736</v>
      </c>
      <c r="B82" s="641"/>
      <c r="C82" s="641"/>
      <c r="D82" s="641"/>
      <c r="E82" s="469">
        <v>4191</v>
      </c>
      <c r="F82" s="469">
        <v>4213</v>
      </c>
      <c r="G82" s="715">
        <f t="shared" si="1"/>
        <v>22</v>
      </c>
    </row>
    <row r="83" spans="1:7" ht="12.75">
      <c r="A83" s="694" t="s">
        <v>737</v>
      </c>
      <c r="B83" s="641"/>
      <c r="C83" s="641"/>
      <c r="D83" s="641"/>
      <c r="E83" s="469">
        <v>0</v>
      </c>
      <c r="F83" s="469">
        <v>0</v>
      </c>
      <c r="G83" s="715">
        <f t="shared" si="1"/>
        <v>0</v>
      </c>
    </row>
    <row r="84" spans="1:7" ht="12.75">
      <c r="A84" s="694" t="s">
        <v>738</v>
      </c>
      <c r="B84" s="641"/>
      <c r="C84" s="641"/>
      <c r="D84" s="641"/>
      <c r="E84" s="469">
        <v>0</v>
      </c>
      <c r="F84" s="469">
        <v>760</v>
      </c>
      <c r="G84" s="715">
        <f t="shared" si="1"/>
        <v>760</v>
      </c>
    </row>
    <row r="85" spans="1:7" ht="12.75">
      <c r="A85" s="694" t="s">
        <v>739</v>
      </c>
      <c r="B85" s="641"/>
      <c r="C85" s="641"/>
      <c r="D85" s="641"/>
      <c r="E85" s="469">
        <v>3310</v>
      </c>
      <c r="F85" s="469">
        <v>3311</v>
      </c>
      <c r="G85" s="715">
        <f t="shared" si="1"/>
        <v>1</v>
      </c>
    </row>
    <row r="86" spans="1:7" ht="12.75">
      <c r="A86" s="694" t="s">
        <v>740</v>
      </c>
      <c r="B86" s="641"/>
      <c r="C86" s="641"/>
      <c r="D86" s="641"/>
      <c r="E86" s="469">
        <v>22828</v>
      </c>
      <c r="F86" s="469">
        <v>22532</v>
      </c>
      <c r="G86" s="715">
        <f>+F86-E86</f>
        <v>-296</v>
      </c>
    </row>
    <row r="87" spans="1:7" ht="12.75">
      <c r="A87" s="694" t="s">
        <v>741</v>
      </c>
      <c r="B87" s="641"/>
      <c r="C87" s="641"/>
      <c r="D87" s="641"/>
      <c r="E87" s="469">
        <v>0</v>
      </c>
      <c r="F87" s="469">
        <v>0</v>
      </c>
      <c r="G87" s="715">
        <f>+F87-E87</f>
        <v>0</v>
      </c>
    </row>
    <row r="88" spans="1:7" ht="12.75">
      <c r="A88" s="694" t="s">
        <v>742</v>
      </c>
      <c r="B88" s="641"/>
      <c r="C88" s="641"/>
      <c r="D88" s="641"/>
      <c r="E88" s="469">
        <v>1300</v>
      </c>
      <c r="F88" s="469">
        <v>1300</v>
      </c>
      <c r="G88" s="715">
        <f>+F88-E88</f>
        <v>0</v>
      </c>
    </row>
    <row r="89" spans="1:7" ht="12.75">
      <c r="A89" s="694" t="s">
        <v>743</v>
      </c>
      <c r="B89" s="641"/>
      <c r="C89" s="641"/>
      <c r="D89" s="641"/>
      <c r="E89" s="469">
        <v>1729</v>
      </c>
      <c r="F89" s="469">
        <v>2281</v>
      </c>
      <c r="G89" s="715">
        <f>+F89-E89</f>
        <v>552</v>
      </c>
    </row>
    <row r="90" spans="1:7" ht="12.75">
      <c r="A90" s="694" t="s">
        <v>744</v>
      </c>
      <c r="B90" s="641"/>
      <c r="C90" s="641"/>
      <c r="D90" s="641"/>
      <c r="E90" s="469">
        <v>0</v>
      </c>
      <c r="F90" s="469">
        <v>16</v>
      </c>
      <c r="G90" s="715">
        <f t="shared" si="1"/>
        <v>16</v>
      </c>
    </row>
    <row r="91" spans="1:7" ht="12.75">
      <c r="A91" s="694" t="s">
        <v>745</v>
      </c>
      <c r="B91" s="641"/>
      <c r="C91" s="641"/>
      <c r="D91" s="641"/>
      <c r="E91" s="469">
        <v>85602</v>
      </c>
      <c r="F91" s="469">
        <v>85602</v>
      </c>
      <c r="G91" s="715">
        <f t="shared" si="1"/>
        <v>0</v>
      </c>
    </row>
    <row r="92" spans="1:7" ht="12.75">
      <c r="A92" s="694" t="s">
        <v>746</v>
      </c>
      <c r="B92" s="641"/>
      <c r="C92" s="641"/>
      <c r="D92" s="641"/>
      <c r="E92" s="469">
        <v>0</v>
      </c>
      <c r="F92" s="469">
        <v>0</v>
      </c>
      <c r="G92" s="715">
        <f t="shared" si="1"/>
        <v>0</v>
      </c>
    </row>
    <row r="93" spans="1:7" ht="12.75">
      <c r="A93" s="694" t="s">
        <v>747</v>
      </c>
      <c r="B93" s="641"/>
      <c r="C93" s="641"/>
      <c r="D93" s="641"/>
      <c r="E93" s="469">
        <v>7896</v>
      </c>
      <c r="F93" s="469">
        <v>8251</v>
      </c>
      <c r="G93" s="715" t="s">
        <v>848</v>
      </c>
    </row>
    <row r="94" spans="1:7" ht="12.75">
      <c r="A94" s="700" t="s">
        <v>748</v>
      </c>
      <c r="B94" s="701"/>
      <c r="C94" s="701"/>
      <c r="D94" s="701"/>
      <c r="E94" s="274">
        <f>SUM(E48:E93)</f>
        <v>216372</v>
      </c>
      <c r="F94" s="274">
        <f>SUM(F48:F93)</f>
        <v>212738</v>
      </c>
      <c r="G94" s="274">
        <f>+F94-E94</f>
        <v>-3634</v>
      </c>
    </row>
    <row r="95" spans="1:7" ht="12.75">
      <c r="A95" s="702" t="s">
        <v>749</v>
      </c>
      <c r="B95" s="703"/>
      <c r="C95" s="703"/>
      <c r="D95" s="703"/>
      <c r="E95" s="460"/>
      <c r="F95" s="460" t="s">
        <v>848</v>
      </c>
      <c r="G95" s="717" t="s">
        <v>848</v>
      </c>
    </row>
    <row r="96" spans="1:7" ht="12.75">
      <c r="A96" s="704" t="s">
        <v>750</v>
      </c>
      <c r="B96" s="705"/>
      <c r="C96" s="705"/>
      <c r="D96" s="705"/>
      <c r="E96" s="706" t="s">
        <v>848</v>
      </c>
      <c r="F96" s="706" t="s">
        <v>848</v>
      </c>
      <c r="G96" s="718" t="s">
        <v>848</v>
      </c>
    </row>
    <row r="97" spans="1:7" ht="12.75">
      <c r="A97" s="32"/>
      <c r="B97" s="32"/>
      <c r="C97" s="32"/>
      <c r="D97" s="32"/>
      <c r="E97" s="446"/>
      <c r="F97" s="446"/>
      <c r="G97" s="446"/>
    </row>
    <row r="98" spans="1:7" ht="12.75">
      <c r="A98" s="32"/>
      <c r="B98" s="32"/>
      <c r="C98" s="32"/>
      <c r="D98" s="32"/>
      <c r="E98" s="446"/>
      <c r="F98" s="446"/>
      <c r="G98" s="446"/>
    </row>
    <row r="99" spans="1:7" ht="12.75">
      <c r="A99" s="32"/>
      <c r="B99" s="32"/>
      <c r="C99" s="32"/>
      <c r="D99" s="32"/>
      <c r="E99" s="446"/>
      <c r="F99" s="446"/>
      <c r="G99" s="446"/>
    </row>
    <row r="100" spans="1:7" ht="12.75">
      <c r="A100" s="32"/>
      <c r="B100" s="32"/>
      <c r="C100" s="32"/>
      <c r="D100" s="32"/>
      <c r="E100" s="446"/>
      <c r="F100" s="446"/>
      <c r="G100" s="446"/>
    </row>
    <row r="101" spans="1:7" ht="15.75">
      <c r="A101" s="32"/>
      <c r="B101" s="32"/>
      <c r="C101" s="684" t="s">
        <v>414</v>
      </c>
      <c r="D101" s="32"/>
      <c r="E101" s="446"/>
      <c r="F101" s="446"/>
      <c r="G101" s="712" t="s">
        <v>399</v>
      </c>
    </row>
    <row r="102" spans="1:7" ht="12.75">
      <c r="A102" s="32"/>
      <c r="B102" s="32"/>
      <c r="C102" s="32"/>
      <c r="D102" s="32"/>
      <c r="E102" s="446"/>
      <c r="F102" s="446"/>
      <c r="G102" s="446" t="s">
        <v>814</v>
      </c>
    </row>
    <row r="103" spans="1:7" ht="12.75">
      <c r="A103" s="32"/>
      <c r="B103" s="32"/>
      <c r="C103" s="32"/>
      <c r="D103" s="32"/>
      <c r="E103" s="446"/>
      <c r="F103" s="446"/>
      <c r="G103" s="446"/>
    </row>
    <row r="104" spans="1:7" ht="12.75">
      <c r="A104" s="32"/>
      <c r="B104" s="32"/>
      <c r="C104" s="32"/>
      <c r="D104" s="32"/>
      <c r="E104" s="446"/>
      <c r="F104" s="691" t="s">
        <v>751</v>
      </c>
      <c r="G104" s="446"/>
    </row>
    <row r="105" spans="1:7" ht="12.75">
      <c r="A105" s="692" t="s">
        <v>752</v>
      </c>
      <c r="B105" s="693"/>
      <c r="C105" s="693"/>
      <c r="D105" s="693"/>
      <c r="E105" s="309" t="s">
        <v>1070</v>
      </c>
      <c r="F105" s="309" t="s">
        <v>1070</v>
      </c>
      <c r="G105" s="309" t="s">
        <v>1070</v>
      </c>
    </row>
    <row r="106" spans="1:7" ht="12.75">
      <c r="A106" s="694"/>
      <c r="B106" s="641"/>
      <c r="C106" s="641"/>
      <c r="D106" s="641"/>
      <c r="E106" s="249" t="s">
        <v>417</v>
      </c>
      <c r="F106" s="249" t="s">
        <v>1113</v>
      </c>
      <c r="G106" s="713" t="s">
        <v>811</v>
      </c>
    </row>
    <row r="107" spans="1:7" ht="12.75">
      <c r="A107" s="694"/>
      <c r="B107" s="641"/>
      <c r="C107" s="641"/>
      <c r="D107" s="641"/>
      <c r="E107" s="249"/>
      <c r="F107" s="249"/>
      <c r="G107" s="713" t="s">
        <v>815</v>
      </c>
    </row>
    <row r="108" spans="1:7" ht="12.75">
      <c r="A108" s="695"/>
      <c r="B108" s="696"/>
      <c r="C108" s="696"/>
      <c r="D108" s="696"/>
      <c r="E108" s="697"/>
      <c r="F108" s="697"/>
      <c r="G108" s="714" t="s">
        <v>816</v>
      </c>
    </row>
    <row r="109" spans="1:7" ht="12.75">
      <c r="A109" s="700" t="s">
        <v>753</v>
      </c>
      <c r="B109" s="701"/>
      <c r="C109" s="701"/>
      <c r="D109" s="701"/>
      <c r="E109" s="274">
        <f>SUM(E110:E125)</f>
        <v>80559</v>
      </c>
      <c r="F109" s="274">
        <f>SUM(F110:F125)</f>
        <v>79366</v>
      </c>
      <c r="G109" s="719">
        <f>SUM(G110:G125)</f>
        <v>-1193</v>
      </c>
    </row>
    <row r="110" spans="1:7" ht="12.75">
      <c r="A110" s="698" t="s">
        <v>754</v>
      </c>
      <c r="B110" s="641" t="s">
        <v>755</v>
      </c>
      <c r="C110" s="641"/>
      <c r="D110" s="641"/>
      <c r="E110" s="469">
        <v>3676</v>
      </c>
      <c r="F110" s="469">
        <v>3676</v>
      </c>
      <c r="G110" s="715">
        <f aca="true" t="shared" si="2" ref="G110:G116">+F110-E110</f>
        <v>0</v>
      </c>
    </row>
    <row r="111" spans="1:7" ht="12.75">
      <c r="A111" s="694"/>
      <c r="B111" s="641" t="s">
        <v>756</v>
      </c>
      <c r="C111" s="641"/>
      <c r="D111" s="641"/>
      <c r="E111" s="469">
        <v>8154</v>
      </c>
      <c r="F111" s="469">
        <v>8104</v>
      </c>
      <c r="G111" s="715">
        <f t="shared" si="2"/>
        <v>-50</v>
      </c>
    </row>
    <row r="112" spans="1:7" ht="12.75">
      <c r="A112" s="694"/>
      <c r="B112" s="641" t="s">
        <v>757</v>
      </c>
      <c r="C112" s="641"/>
      <c r="D112" s="641"/>
      <c r="E112" s="469">
        <v>25901</v>
      </c>
      <c r="F112" s="469">
        <v>25546</v>
      </c>
      <c r="G112" s="715">
        <f t="shared" si="2"/>
        <v>-355</v>
      </c>
    </row>
    <row r="113" spans="1:7" ht="12.75">
      <c r="A113" s="694"/>
      <c r="B113" s="641" t="s">
        <v>758</v>
      </c>
      <c r="C113" s="641"/>
      <c r="D113" s="641"/>
      <c r="E113" s="469">
        <v>27183</v>
      </c>
      <c r="F113" s="469">
        <v>26562</v>
      </c>
      <c r="G113" s="715">
        <f t="shared" si="2"/>
        <v>-621</v>
      </c>
    </row>
    <row r="114" spans="1:7" ht="12.75">
      <c r="A114" s="694"/>
      <c r="B114" s="641" t="s">
        <v>759</v>
      </c>
      <c r="C114" s="641"/>
      <c r="D114" s="641"/>
      <c r="E114" s="469">
        <v>2496</v>
      </c>
      <c r="F114" s="469">
        <v>2390</v>
      </c>
      <c r="G114" s="715">
        <f t="shared" si="2"/>
        <v>-106</v>
      </c>
    </row>
    <row r="115" spans="1:7" ht="12.75">
      <c r="A115" s="694"/>
      <c r="B115" s="641" t="s">
        <v>760</v>
      </c>
      <c r="C115" s="641"/>
      <c r="D115" s="641"/>
      <c r="E115" s="469"/>
      <c r="F115" s="469">
        <v>0</v>
      </c>
      <c r="G115" s="715">
        <f t="shared" si="2"/>
        <v>0</v>
      </c>
    </row>
    <row r="116" spans="1:7" ht="12.75">
      <c r="A116" s="694"/>
      <c r="B116" s="641" t="s">
        <v>781</v>
      </c>
      <c r="C116" s="641"/>
      <c r="D116" s="641"/>
      <c r="E116" s="469">
        <v>8309</v>
      </c>
      <c r="F116" s="469">
        <v>8261</v>
      </c>
      <c r="G116" s="715">
        <f t="shared" si="2"/>
        <v>-48</v>
      </c>
    </row>
    <row r="117" spans="1:7" ht="12.75">
      <c r="A117" s="694"/>
      <c r="B117" s="641" t="s">
        <v>848</v>
      </c>
      <c r="C117" s="641"/>
      <c r="D117" s="641"/>
      <c r="E117" s="469" t="s">
        <v>848</v>
      </c>
      <c r="F117" s="469" t="s">
        <v>848</v>
      </c>
      <c r="G117" s="715" t="s">
        <v>848</v>
      </c>
    </row>
    <row r="118" spans="1:7" ht="12.75">
      <c r="A118" s="694"/>
      <c r="B118" s="641" t="s">
        <v>848</v>
      </c>
      <c r="C118" s="641"/>
      <c r="D118" s="641"/>
      <c r="E118" s="469" t="s">
        <v>848</v>
      </c>
      <c r="F118" s="469" t="s">
        <v>848</v>
      </c>
      <c r="G118" s="715" t="s">
        <v>848</v>
      </c>
    </row>
    <row r="119" spans="1:7" ht="12.75">
      <c r="A119" s="694"/>
      <c r="B119" s="641" t="s">
        <v>782</v>
      </c>
      <c r="C119" s="641"/>
      <c r="D119" s="641"/>
      <c r="E119" s="469">
        <v>2170</v>
      </c>
      <c r="F119" s="469">
        <v>2166</v>
      </c>
      <c r="G119" s="715">
        <f aca="true" t="shared" si="3" ref="G119:G125">+F119-E119</f>
        <v>-4</v>
      </c>
    </row>
    <row r="120" spans="1:7" ht="12.75">
      <c r="A120" s="694" t="s">
        <v>848</v>
      </c>
      <c r="B120" s="966" t="s">
        <v>783</v>
      </c>
      <c r="C120" s="966"/>
      <c r="D120" s="967"/>
      <c r="E120" s="469">
        <v>98</v>
      </c>
      <c r="F120" s="469">
        <v>98</v>
      </c>
      <c r="G120" s="715" t="s">
        <v>848</v>
      </c>
    </row>
    <row r="121" spans="1:7" ht="12.75">
      <c r="A121" s="694" t="s">
        <v>848</v>
      </c>
      <c r="B121" s="641" t="s">
        <v>1188</v>
      </c>
      <c r="C121" s="641" t="s">
        <v>848</v>
      </c>
      <c r="D121" s="641" t="s">
        <v>848</v>
      </c>
      <c r="E121" s="469" t="s">
        <v>848</v>
      </c>
      <c r="F121" s="469" t="s">
        <v>848</v>
      </c>
      <c r="G121" s="715" t="s">
        <v>848</v>
      </c>
    </row>
    <row r="122" spans="1:7" ht="12.75">
      <c r="A122" s="694"/>
      <c r="B122" s="641"/>
      <c r="C122" s="641"/>
      <c r="D122" s="641"/>
      <c r="E122" s="469"/>
      <c r="F122" s="469"/>
      <c r="G122" s="715"/>
    </row>
    <row r="123" spans="1:7" ht="12.75">
      <c r="A123" s="694"/>
      <c r="B123" s="641" t="s">
        <v>784</v>
      </c>
      <c r="C123" s="641"/>
      <c r="D123" s="641"/>
      <c r="E123" s="469"/>
      <c r="F123" s="469"/>
      <c r="G123" s="715">
        <f t="shared" si="3"/>
        <v>0</v>
      </c>
    </row>
    <row r="124" spans="1:7" ht="12.75">
      <c r="A124" s="694"/>
      <c r="B124" s="641" t="s">
        <v>785</v>
      </c>
      <c r="C124" s="641"/>
      <c r="D124" s="641"/>
      <c r="E124" s="469"/>
      <c r="F124" s="469"/>
      <c r="G124" s="715">
        <f t="shared" si="3"/>
        <v>0</v>
      </c>
    </row>
    <row r="125" spans="1:7" ht="12.75">
      <c r="A125" s="694" t="s">
        <v>848</v>
      </c>
      <c r="B125" s="641" t="s">
        <v>786</v>
      </c>
      <c r="C125" s="641"/>
      <c r="D125" s="641"/>
      <c r="E125" s="469">
        <v>2572</v>
      </c>
      <c r="F125" s="469">
        <v>2563</v>
      </c>
      <c r="G125" s="715">
        <f t="shared" si="3"/>
        <v>-9</v>
      </c>
    </row>
    <row r="126" spans="1:7" ht="12.75">
      <c r="A126" s="700" t="s">
        <v>787</v>
      </c>
      <c r="B126" s="701"/>
      <c r="C126" s="701"/>
      <c r="D126" s="701"/>
      <c r="E126" s="274">
        <f>SUM(E127:E139)</f>
        <v>20893</v>
      </c>
      <c r="F126" s="274">
        <f>SUM(F127:F139)</f>
        <v>21267</v>
      </c>
      <c r="G126" s="719">
        <f>SUM(G127:G139)</f>
        <v>374</v>
      </c>
    </row>
    <row r="127" spans="1:7" ht="12.75">
      <c r="A127" s="694" t="s">
        <v>754</v>
      </c>
      <c r="B127" s="641" t="s">
        <v>788</v>
      </c>
      <c r="C127" s="641"/>
      <c r="D127" s="641"/>
      <c r="E127" s="469">
        <v>1132</v>
      </c>
      <c r="F127" s="469">
        <v>1132</v>
      </c>
      <c r="G127" s="715">
        <f aca="true" t="shared" si="4" ref="G127:G139">+F127-E127</f>
        <v>0</v>
      </c>
    </row>
    <row r="128" spans="1:7" ht="12.75">
      <c r="A128" s="694"/>
      <c r="B128" s="641" t="s">
        <v>756</v>
      </c>
      <c r="C128" s="641"/>
      <c r="D128" s="641"/>
      <c r="E128" s="469">
        <v>2210</v>
      </c>
      <c r="F128" s="469">
        <v>2186</v>
      </c>
      <c r="G128" s="715">
        <f t="shared" si="4"/>
        <v>-24</v>
      </c>
    </row>
    <row r="129" spans="1:7" ht="12.75">
      <c r="A129" s="694"/>
      <c r="B129" s="641" t="s">
        <v>757</v>
      </c>
      <c r="C129" s="641"/>
      <c r="D129" s="641"/>
      <c r="E129" s="469">
        <v>7188</v>
      </c>
      <c r="F129" s="469">
        <v>6895</v>
      </c>
      <c r="G129" s="715">
        <f t="shared" si="4"/>
        <v>-293</v>
      </c>
    </row>
    <row r="130" spans="1:7" ht="12.75">
      <c r="A130" s="694"/>
      <c r="B130" s="641" t="s">
        <v>789</v>
      </c>
      <c r="C130" s="641"/>
      <c r="D130" s="641"/>
      <c r="E130" s="469">
        <v>6125</v>
      </c>
      <c r="F130" s="469">
        <v>7025</v>
      </c>
      <c r="G130" s="715">
        <f t="shared" si="4"/>
        <v>900</v>
      </c>
    </row>
    <row r="131" spans="1:7" ht="12.75">
      <c r="A131" s="694"/>
      <c r="B131" s="641" t="s">
        <v>759</v>
      </c>
      <c r="C131" s="641"/>
      <c r="D131" s="641"/>
      <c r="E131" s="469">
        <v>670</v>
      </c>
      <c r="F131" s="469">
        <v>625</v>
      </c>
      <c r="G131" s="715">
        <f t="shared" si="4"/>
        <v>-45</v>
      </c>
    </row>
    <row r="132" spans="1:7" ht="12.75">
      <c r="A132" s="694"/>
      <c r="B132" s="641" t="s">
        <v>790</v>
      </c>
      <c r="C132" s="641"/>
      <c r="D132" s="641"/>
      <c r="E132" s="469">
        <v>2050</v>
      </c>
      <c r="F132" s="469">
        <v>2029</v>
      </c>
      <c r="G132" s="715">
        <f t="shared" si="4"/>
        <v>-21</v>
      </c>
    </row>
    <row r="133" spans="1:7" ht="12.75">
      <c r="A133" s="694"/>
      <c r="B133" s="641" t="s">
        <v>791</v>
      </c>
      <c r="C133" s="641"/>
      <c r="D133" s="641"/>
      <c r="E133" s="469">
        <v>758</v>
      </c>
      <c r="F133" s="469">
        <v>630</v>
      </c>
      <c r="G133" s="715">
        <f t="shared" si="4"/>
        <v>-128</v>
      </c>
    </row>
    <row r="134" spans="1:7" ht="12.75">
      <c r="A134" s="694"/>
      <c r="B134" s="966" t="s">
        <v>783</v>
      </c>
      <c r="C134" s="966"/>
      <c r="D134" s="967"/>
      <c r="E134" s="469">
        <v>27</v>
      </c>
      <c r="F134" s="469">
        <v>26</v>
      </c>
      <c r="G134" s="715">
        <f t="shared" si="4"/>
        <v>-1</v>
      </c>
    </row>
    <row r="135" spans="1:7" ht="12.75">
      <c r="A135" s="694" t="s">
        <v>848</v>
      </c>
      <c r="B135" s="968" t="s">
        <v>792</v>
      </c>
      <c r="C135" s="841"/>
      <c r="D135" s="641" t="s">
        <v>848</v>
      </c>
      <c r="E135" s="469"/>
      <c r="F135" s="469"/>
      <c r="G135" s="715">
        <f t="shared" si="4"/>
        <v>0</v>
      </c>
    </row>
    <row r="136" spans="1:7" ht="12.75">
      <c r="A136" s="694"/>
      <c r="B136" s="641" t="s">
        <v>793</v>
      </c>
      <c r="C136" s="641"/>
      <c r="D136" s="641"/>
      <c r="E136" s="469"/>
      <c r="F136" s="469"/>
      <c r="G136" s="715">
        <f t="shared" si="4"/>
        <v>0</v>
      </c>
    </row>
    <row r="137" spans="1:7" ht="12.75">
      <c r="A137" s="694"/>
      <c r="B137" s="641" t="s">
        <v>794</v>
      </c>
      <c r="C137" s="641"/>
      <c r="D137" s="641"/>
      <c r="E137" s="469">
        <v>0</v>
      </c>
      <c r="F137" s="469">
        <v>0</v>
      </c>
      <c r="G137" s="715">
        <f t="shared" si="4"/>
        <v>0</v>
      </c>
    </row>
    <row r="138" spans="1:7" ht="12.75">
      <c r="A138" s="694" t="s">
        <v>848</v>
      </c>
      <c r="B138" s="641" t="s">
        <v>848</v>
      </c>
      <c r="C138" s="641" t="s">
        <v>848</v>
      </c>
      <c r="D138" s="641" t="s">
        <v>848</v>
      </c>
      <c r="E138" s="469" t="s">
        <v>848</v>
      </c>
      <c r="F138" s="469" t="s">
        <v>848</v>
      </c>
      <c r="G138" s="715" t="s">
        <v>848</v>
      </c>
    </row>
    <row r="139" spans="1:7" ht="12.75">
      <c r="A139" s="694"/>
      <c r="B139" s="641" t="s">
        <v>795</v>
      </c>
      <c r="C139" s="641"/>
      <c r="D139" s="641"/>
      <c r="E139" s="469">
        <v>733</v>
      </c>
      <c r="F139" s="469">
        <v>719</v>
      </c>
      <c r="G139" s="715">
        <f t="shared" si="4"/>
        <v>-14</v>
      </c>
    </row>
    <row r="140" spans="1:7" ht="12.75">
      <c r="A140" s="700" t="s">
        <v>796</v>
      </c>
      <c r="B140" s="701"/>
      <c r="C140" s="701"/>
      <c r="D140" s="701"/>
      <c r="E140" s="274">
        <f>SUM(E141:E164)</f>
        <v>71548</v>
      </c>
      <c r="F140" s="274">
        <f>SUM(F141:F164)</f>
        <v>67549</v>
      </c>
      <c r="G140" s="274">
        <f>SUM(G141:G164)</f>
        <v>-3999</v>
      </c>
    </row>
    <row r="141" spans="1:7" ht="12.75">
      <c r="A141" s="694" t="s">
        <v>754</v>
      </c>
      <c r="B141" s="641" t="s">
        <v>788</v>
      </c>
      <c r="C141" s="641"/>
      <c r="D141" s="641"/>
      <c r="E141" s="469">
        <v>1193</v>
      </c>
      <c r="F141" s="469">
        <v>1193</v>
      </c>
      <c r="G141" s="469">
        <f aca="true" t="shared" si="5" ref="G141:G146">+F141-E141</f>
        <v>0</v>
      </c>
    </row>
    <row r="142" spans="1:7" ht="12.75">
      <c r="A142" s="694"/>
      <c r="B142" s="641" t="s">
        <v>797</v>
      </c>
      <c r="C142" s="641"/>
      <c r="D142" s="641"/>
      <c r="E142" s="469">
        <v>15630</v>
      </c>
      <c r="F142" s="469">
        <v>15590</v>
      </c>
      <c r="G142" s="469">
        <f t="shared" si="5"/>
        <v>-40</v>
      </c>
    </row>
    <row r="143" spans="1:7" ht="12.75">
      <c r="A143" s="694"/>
      <c r="B143" s="641" t="s">
        <v>757</v>
      </c>
      <c r="C143" s="641"/>
      <c r="D143" s="641"/>
      <c r="E143" s="469">
        <v>2706</v>
      </c>
      <c r="F143" s="469">
        <v>1164</v>
      </c>
      <c r="G143" s="469">
        <f t="shared" si="5"/>
        <v>-1542</v>
      </c>
    </row>
    <row r="144" spans="1:7" ht="12.75">
      <c r="A144" s="694"/>
      <c r="B144" s="641" t="s">
        <v>789</v>
      </c>
      <c r="C144" s="641"/>
      <c r="D144" s="641"/>
      <c r="E144" s="469">
        <v>5799</v>
      </c>
      <c r="F144" s="469">
        <v>4431</v>
      </c>
      <c r="G144" s="469">
        <f t="shared" si="5"/>
        <v>-1368</v>
      </c>
    </row>
    <row r="145" spans="1:7" ht="12.75">
      <c r="A145" s="694"/>
      <c r="B145" s="641" t="s">
        <v>798</v>
      </c>
      <c r="C145" s="641"/>
      <c r="D145" s="641"/>
      <c r="E145" s="469">
        <v>7120</v>
      </c>
      <c r="F145" s="469">
        <v>6959</v>
      </c>
      <c r="G145" s="469">
        <f t="shared" si="5"/>
        <v>-161</v>
      </c>
    </row>
    <row r="146" spans="1:7" ht="12.75">
      <c r="A146" s="694"/>
      <c r="B146" s="641" t="s">
        <v>799</v>
      </c>
      <c r="C146" s="641"/>
      <c r="D146" s="641"/>
      <c r="E146" s="469">
        <v>5250</v>
      </c>
      <c r="F146" s="469">
        <v>5239</v>
      </c>
      <c r="G146" s="469">
        <f t="shared" si="5"/>
        <v>-11</v>
      </c>
    </row>
    <row r="147" spans="1:7" ht="12.75">
      <c r="A147" s="694"/>
      <c r="B147" s="641" t="s">
        <v>848</v>
      </c>
      <c r="C147" s="641"/>
      <c r="D147" s="641"/>
      <c r="E147" s="469" t="s">
        <v>848</v>
      </c>
      <c r="F147" s="469" t="s">
        <v>848</v>
      </c>
      <c r="G147" s="469" t="s">
        <v>848</v>
      </c>
    </row>
    <row r="148" spans="1:7" ht="12.75">
      <c r="A148" s="694"/>
      <c r="B148" s="641" t="s">
        <v>848</v>
      </c>
      <c r="C148" s="641" t="s">
        <v>848</v>
      </c>
      <c r="D148" s="641" t="s">
        <v>848</v>
      </c>
      <c r="E148" s="469" t="s">
        <v>848</v>
      </c>
      <c r="F148" s="469" t="s">
        <v>848</v>
      </c>
      <c r="G148" s="469" t="s">
        <v>848</v>
      </c>
    </row>
    <row r="149" spans="1:7" ht="12.75">
      <c r="A149" s="694"/>
      <c r="B149" s="641" t="s">
        <v>759</v>
      </c>
      <c r="C149" s="641"/>
      <c r="D149" s="641"/>
      <c r="E149" s="469">
        <v>1030</v>
      </c>
      <c r="F149" s="469">
        <v>993</v>
      </c>
      <c r="G149" s="469">
        <f aca="true" t="shared" si="6" ref="G149:G155">+F149-E149</f>
        <v>-37</v>
      </c>
    </row>
    <row r="150" spans="1:7" ht="12.75">
      <c r="A150" s="694"/>
      <c r="B150" s="641" t="s">
        <v>800</v>
      </c>
      <c r="C150" s="641"/>
      <c r="D150" s="641"/>
      <c r="E150" s="469">
        <v>299</v>
      </c>
      <c r="F150" s="469">
        <v>239</v>
      </c>
      <c r="G150" s="469">
        <f t="shared" si="6"/>
        <v>-60</v>
      </c>
    </row>
    <row r="151" spans="1:7" ht="12.75">
      <c r="A151" s="694"/>
      <c r="B151" s="641" t="s">
        <v>801</v>
      </c>
      <c r="C151" s="641"/>
      <c r="D151" s="641"/>
      <c r="E151" s="469">
        <v>22773</v>
      </c>
      <c r="F151" s="469">
        <v>22273</v>
      </c>
      <c r="G151" s="469">
        <f t="shared" si="6"/>
        <v>-500</v>
      </c>
    </row>
    <row r="152" spans="1:7" ht="12.75">
      <c r="A152" s="694"/>
      <c r="B152" s="641" t="s">
        <v>791</v>
      </c>
      <c r="C152" s="641"/>
      <c r="D152" s="641"/>
      <c r="E152" s="469">
        <v>1813</v>
      </c>
      <c r="F152" s="469">
        <v>1803</v>
      </c>
      <c r="G152" s="469">
        <f t="shared" si="6"/>
        <v>-10</v>
      </c>
    </row>
    <row r="153" spans="1:7" ht="12.75">
      <c r="A153" s="694"/>
      <c r="B153" s="641" t="s">
        <v>802</v>
      </c>
      <c r="C153" s="641"/>
      <c r="D153" s="641"/>
      <c r="E153" s="469">
        <v>2779</v>
      </c>
      <c r="F153" s="469">
        <v>2779</v>
      </c>
      <c r="G153" s="469">
        <f t="shared" si="6"/>
        <v>0</v>
      </c>
    </row>
    <row r="154" spans="1:7" ht="12.75">
      <c r="A154" s="694"/>
      <c r="B154" s="641" t="s">
        <v>803</v>
      </c>
      <c r="C154" s="641"/>
      <c r="D154" s="641"/>
      <c r="E154" s="469">
        <v>2880</v>
      </c>
      <c r="F154" s="469">
        <v>2856</v>
      </c>
      <c r="G154" s="469">
        <f t="shared" si="6"/>
        <v>-24</v>
      </c>
    </row>
    <row r="155" spans="1:7" ht="12.75">
      <c r="A155" s="694"/>
      <c r="B155" s="641" t="s">
        <v>804</v>
      </c>
      <c r="C155" s="641"/>
      <c r="D155" s="641"/>
      <c r="E155" s="469">
        <v>0</v>
      </c>
      <c r="F155" s="469">
        <v>0</v>
      </c>
      <c r="G155" s="469">
        <f t="shared" si="6"/>
        <v>0</v>
      </c>
    </row>
    <row r="156" spans="1:7" ht="12.75">
      <c r="A156" s="694"/>
      <c r="B156" s="641"/>
      <c r="C156" s="641"/>
      <c r="D156" s="641"/>
      <c r="E156" s="469" t="s">
        <v>848</v>
      </c>
      <c r="F156" s="469" t="s">
        <v>848</v>
      </c>
      <c r="G156" s="469" t="s">
        <v>848</v>
      </c>
    </row>
    <row r="157" spans="1:7" ht="12.75">
      <c r="A157" s="694"/>
      <c r="B157" s="641" t="s">
        <v>805</v>
      </c>
      <c r="C157" s="641"/>
      <c r="D157" s="641"/>
      <c r="E157" s="469">
        <v>0</v>
      </c>
      <c r="F157" s="469">
        <v>0</v>
      </c>
      <c r="G157" s="469">
        <f aca="true" t="shared" si="7" ref="G157:G164">+F157-E157</f>
        <v>0</v>
      </c>
    </row>
    <row r="158" spans="1:7" ht="12.75">
      <c r="A158" s="694"/>
      <c r="B158" s="641" t="s">
        <v>806</v>
      </c>
      <c r="C158" s="641"/>
      <c r="D158" s="641"/>
      <c r="E158" s="469">
        <v>260</v>
      </c>
      <c r="F158" s="469">
        <v>127</v>
      </c>
      <c r="G158" s="469">
        <f t="shared" si="7"/>
        <v>-133</v>
      </c>
    </row>
    <row r="159" spans="1:7" ht="12.75">
      <c r="A159" s="694"/>
      <c r="B159" s="641" t="s">
        <v>807</v>
      </c>
      <c r="C159" s="641"/>
      <c r="D159" s="641"/>
      <c r="E159" s="469">
        <v>520</v>
      </c>
      <c r="F159" s="469">
        <v>507</v>
      </c>
      <c r="G159" s="469">
        <f t="shared" si="7"/>
        <v>-13</v>
      </c>
    </row>
    <row r="160" spans="1:7" ht="12.75">
      <c r="A160" s="694"/>
      <c r="B160" s="641" t="s">
        <v>808</v>
      </c>
      <c r="C160" s="641"/>
      <c r="D160" s="641"/>
      <c r="E160" s="469">
        <v>0</v>
      </c>
      <c r="F160" s="469">
        <v>0</v>
      </c>
      <c r="G160" s="469">
        <f t="shared" si="7"/>
        <v>0</v>
      </c>
    </row>
    <row r="161" spans="1:7" ht="12.75">
      <c r="A161" s="694"/>
      <c r="B161" s="641" t="s">
        <v>793</v>
      </c>
      <c r="C161" s="641"/>
      <c r="D161" s="641"/>
      <c r="E161" s="469">
        <v>0</v>
      </c>
      <c r="F161" s="469">
        <v>0</v>
      </c>
      <c r="G161" s="469">
        <f t="shared" si="7"/>
        <v>0</v>
      </c>
    </row>
    <row r="162" spans="1:7" ht="12.75">
      <c r="A162" s="694"/>
      <c r="B162" s="641" t="s">
        <v>809</v>
      </c>
      <c r="C162" s="641"/>
      <c r="D162" s="641"/>
      <c r="E162" s="469">
        <v>0</v>
      </c>
      <c r="F162" s="469">
        <v>0</v>
      </c>
      <c r="G162" s="469">
        <f t="shared" si="7"/>
        <v>0</v>
      </c>
    </row>
    <row r="163" spans="1:7" ht="12.75">
      <c r="A163" s="694"/>
      <c r="B163" s="641" t="s">
        <v>810</v>
      </c>
      <c r="C163" s="641"/>
      <c r="D163" s="641"/>
      <c r="E163" s="469"/>
      <c r="F163" s="469">
        <v>0</v>
      </c>
      <c r="G163" s="469">
        <f t="shared" si="7"/>
        <v>0</v>
      </c>
    </row>
    <row r="164" spans="1:7" ht="12.75">
      <c r="A164" s="695"/>
      <c r="B164" s="696" t="s">
        <v>795</v>
      </c>
      <c r="C164" s="696"/>
      <c r="D164" s="696"/>
      <c r="E164" s="473">
        <v>1496</v>
      </c>
      <c r="F164" s="473">
        <v>1396</v>
      </c>
      <c r="G164" s="473">
        <f t="shared" si="7"/>
        <v>-100</v>
      </c>
    </row>
    <row r="165" spans="1:7" ht="12.75">
      <c r="A165" s="32"/>
      <c r="B165" s="32"/>
      <c r="C165" s="32"/>
      <c r="D165" s="32"/>
      <c r="E165" s="446"/>
      <c r="F165" s="446"/>
      <c r="G165" s="446"/>
    </row>
    <row r="166" spans="1:7" ht="12.75">
      <c r="A166" s="32"/>
      <c r="B166" s="32"/>
      <c r="C166" s="32"/>
      <c r="D166" s="32"/>
      <c r="E166" s="446"/>
      <c r="F166" s="446"/>
      <c r="G166" s="446"/>
    </row>
    <row r="167" spans="1:7" ht="15.75">
      <c r="A167" s="32"/>
      <c r="B167" s="32"/>
      <c r="C167" s="684" t="s">
        <v>414</v>
      </c>
      <c r="D167" s="32"/>
      <c r="E167" s="446"/>
      <c r="F167" s="446"/>
      <c r="G167" s="712" t="s">
        <v>399</v>
      </c>
    </row>
    <row r="168" spans="1:7" ht="12.75">
      <c r="A168" s="32"/>
      <c r="B168" s="32"/>
      <c r="C168" s="32"/>
      <c r="D168" s="32"/>
      <c r="E168" s="446"/>
      <c r="F168" s="446"/>
      <c r="G168" s="446" t="s">
        <v>817</v>
      </c>
    </row>
    <row r="169" spans="1:7" ht="12.75">
      <c r="A169" s="32"/>
      <c r="B169" s="32"/>
      <c r="C169" s="32"/>
      <c r="D169" s="32"/>
      <c r="E169" s="446"/>
      <c r="F169" s="446"/>
      <c r="G169" s="446"/>
    </row>
    <row r="170" spans="1:7" ht="12.75">
      <c r="A170" s="32"/>
      <c r="B170" s="32"/>
      <c r="C170" s="32"/>
      <c r="D170" s="32"/>
      <c r="E170" s="446"/>
      <c r="F170" s="446"/>
      <c r="G170" s="446"/>
    </row>
    <row r="171" spans="1:7" ht="12.75">
      <c r="A171" s="692" t="s">
        <v>752</v>
      </c>
      <c r="B171" s="693"/>
      <c r="C171" s="693"/>
      <c r="D171" s="693"/>
      <c r="E171" s="309" t="s">
        <v>1070</v>
      </c>
      <c r="F171" s="309" t="s">
        <v>1070</v>
      </c>
      <c r="G171" s="309" t="s">
        <v>1070</v>
      </c>
    </row>
    <row r="172" spans="1:7" ht="12.75">
      <c r="A172" s="694"/>
      <c r="B172" s="641"/>
      <c r="C172" s="641"/>
      <c r="D172" s="641"/>
      <c r="E172" s="249" t="s">
        <v>417</v>
      </c>
      <c r="F172" s="249" t="s">
        <v>1113</v>
      </c>
      <c r="G172" s="713" t="s">
        <v>811</v>
      </c>
    </row>
    <row r="173" spans="1:7" ht="12.75">
      <c r="A173" s="694"/>
      <c r="B173" s="641"/>
      <c r="C173" s="641"/>
      <c r="D173" s="641"/>
      <c r="E173" s="249"/>
      <c r="F173" s="249"/>
      <c r="G173" s="713" t="s">
        <v>815</v>
      </c>
    </row>
    <row r="174" spans="1:7" ht="12.75">
      <c r="A174" s="695"/>
      <c r="B174" s="696"/>
      <c r="C174" s="696"/>
      <c r="D174" s="696"/>
      <c r="E174" s="697"/>
      <c r="F174" s="697"/>
      <c r="G174" s="714" t="s">
        <v>816</v>
      </c>
    </row>
    <row r="175" spans="1:7" ht="12.75">
      <c r="A175" s="700" t="s">
        <v>818</v>
      </c>
      <c r="B175" s="701"/>
      <c r="C175" s="701"/>
      <c r="D175" s="701"/>
      <c r="E175" s="274">
        <f>SUM(E176:E185)</f>
        <v>14369</v>
      </c>
      <c r="F175" s="274">
        <f>SUM(F176:F185)</f>
        <v>14170</v>
      </c>
      <c r="G175" s="274">
        <f>SUM(G176:G185)</f>
        <v>-199</v>
      </c>
    </row>
    <row r="176" spans="1:7" ht="12.75">
      <c r="A176" s="694" t="s">
        <v>754</v>
      </c>
      <c r="B176" s="641" t="s">
        <v>801</v>
      </c>
      <c r="C176" s="641"/>
      <c r="D176" s="641"/>
      <c r="E176" s="469">
        <v>5735</v>
      </c>
      <c r="F176" s="469">
        <v>5646</v>
      </c>
      <c r="G176" s="715">
        <f>+F176-E176</f>
        <v>-89</v>
      </c>
    </row>
    <row r="177" spans="1:7" ht="12.75">
      <c r="A177" s="694"/>
      <c r="B177" s="641" t="s">
        <v>788</v>
      </c>
      <c r="C177" s="641"/>
      <c r="D177" s="641"/>
      <c r="E177" s="469">
        <v>206</v>
      </c>
      <c r="F177" s="469">
        <v>206</v>
      </c>
      <c r="G177" s="715"/>
    </row>
    <row r="178" spans="1:7" ht="12.75">
      <c r="A178" s="694"/>
      <c r="B178" s="641" t="s">
        <v>819</v>
      </c>
      <c r="C178" s="641"/>
      <c r="D178" s="641"/>
      <c r="E178" s="469">
        <v>800</v>
      </c>
      <c r="F178" s="469">
        <v>767</v>
      </c>
      <c r="G178" s="715">
        <f aca="true" t="shared" si="8" ref="G178:G185">+F178-E178</f>
        <v>-33</v>
      </c>
    </row>
    <row r="179" spans="1:7" ht="12.75">
      <c r="A179" s="694"/>
      <c r="B179" s="641" t="s">
        <v>820</v>
      </c>
      <c r="C179" s="641"/>
      <c r="D179" s="641"/>
      <c r="E179" s="469">
        <v>500</v>
      </c>
      <c r="F179" s="469">
        <v>479</v>
      </c>
      <c r="G179" s="715">
        <f t="shared" si="8"/>
        <v>-21</v>
      </c>
    </row>
    <row r="180" spans="1:7" ht="12.75">
      <c r="A180" s="694"/>
      <c r="B180" s="641" t="s">
        <v>821</v>
      </c>
      <c r="C180" s="641"/>
      <c r="D180" s="641"/>
      <c r="E180" s="469">
        <v>120</v>
      </c>
      <c r="F180" s="469">
        <v>120</v>
      </c>
      <c r="G180" s="715">
        <f t="shared" si="8"/>
        <v>0</v>
      </c>
    </row>
    <row r="181" spans="1:7" ht="12.75">
      <c r="A181" s="694"/>
      <c r="B181" s="641" t="s">
        <v>822</v>
      </c>
      <c r="C181" s="641"/>
      <c r="D181" s="641"/>
      <c r="E181" s="57">
        <v>4590</v>
      </c>
      <c r="F181" s="57">
        <v>4584</v>
      </c>
      <c r="G181" s="715">
        <f t="shared" si="8"/>
        <v>-6</v>
      </c>
    </row>
    <row r="182" spans="1:7" ht="12.75">
      <c r="A182" s="694"/>
      <c r="B182" s="641" t="s">
        <v>823</v>
      </c>
      <c r="C182" s="641"/>
      <c r="D182" s="641"/>
      <c r="E182" s="57">
        <v>1715</v>
      </c>
      <c r="F182" s="57">
        <v>1665</v>
      </c>
      <c r="G182" s="715">
        <f t="shared" si="8"/>
        <v>-50</v>
      </c>
    </row>
    <row r="183" spans="1:7" ht="12.75">
      <c r="A183" s="694"/>
      <c r="B183" s="641" t="s">
        <v>824</v>
      </c>
      <c r="C183" s="641"/>
      <c r="D183" s="641"/>
      <c r="E183" s="469">
        <v>0</v>
      </c>
      <c r="F183" s="469">
        <v>0</v>
      </c>
      <c r="G183" s="715">
        <f t="shared" si="8"/>
        <v>0</v>
      </c>
    </row>
    <row r="184" spans="1:7" ht="12.75">
      <c r="A184" s="694"/>
      <c r="B184" s="641" t="s">
        <v>825</v>
      </c>
      <c r="C184" s="707"/>
      <c r="D184" s="641"/>
      <c r="E184" s="469">
        <v>703</v>
      </c>
      <c r="F184" s="469">
        <v>703</v>
      </c>
      <c r="G184" s="715">
        <f t="shared" si="8"/>
        <v>0</v>
      </c>
    </row>
    <row r="185" spans="1:7" ht="12.75">
      <c r="A185" s="694"/>
      <c r="B185" s="641" t="s">
        <v>826</v>
      </c>
      <c r="C185" s="707"/>
      <c r="D185" s="641"/>
      <c r="E185" s="469">
        <v>0</v>
      </c>
      <c r="F185" s="469">
        <v>0</v>
      </c>
      <c r="G185" s="715">
        <f t="shared" si="8"/>
        <v>0</v>
      </c>
    </row>
    <row r="186" spans="1:7" ht="12.75">
      <c r="A186" s="694"/>
      <c r="B186" s="641"/>
      <c r="C186" s="707"/>
      <c r="D186" s="641"/>
      <c r="E186" s="469"/>
      <c r="F186" s="469"/>
      <c r="G186" s="715"/>
    </row>
    <row r="187" spans="1:7" ht="12.75">
      <c r="A187" s="700" t="s">
        <v>827</v>
      </c>
      <c r="B187" s="703"/>
      <c r="C187" s="703"/>
      <c r="D187" s="703"/>
      <c r="E187" s="460">
        <v>0</v>
      </c>
      <c r="F187" s="460">
        <v>0</v>
      </c>
      <c r="G187" s="717">
        <f>+F187-E187</f>
        <v>0</v>
      </c>
    </row>
    <row r="188" spans="1:7" ht="12.75">
      <c r="A188" s="694"/>
      <c r="B188" s="641"/>
      <c r="C188" s="641"/>
      <c r="D188" s="641"/>
      <c r="E188" s="469" t="s">
        <v>848</v>
      </c>
      <c r="F188" s="469"/>
      <c r="G188" s="715"/>
    </row>
    <row r="189" spans="1:7" ht="12.75">
      <c r="A189" s="700" t="s">
        <v>828</v>
      </c>
      <c r="B189" s="701"/>
      <c r="C189" s="701"/>
      <c r="D189" s="701"/>
      <c r="E189" s="274">
        <f>SUM(E190:E195)</f>
        <v>24325</v>
      </c>
      <c r="F189" s="274">
        <f>SUM(F190:F195)</f>
        <v>8218</v>
      </c>
      <c r="G189" s="719">
        <f>SUM(G190:G196)</f>
        <v>-16107</v>
      </c>
    </row>
    <row r="190" spans="1:7" ht="12.75">
      <c r="A190" s="694" t="s">
        <v>754</v>
      </c>
      <c r="B190" s="641" t="s">
        <v>829</v>
      </c>
      <c r="C190" s="641"/>
      <c r="D190" s="641"/>
      <c r="E190" s="469">
        <v>15440</v>
      </c>
      <c r="F190" s="469">
        <v>3209</v>
      </c>
      <c r="G190" s="715">
        <f aca="true" t="shared" si="9" ref="G190:G195">+F190-E190</f>
        <v>-12231</v>
      </c>
    </row>
    <row r="191" spans="1:7" ht="12.75">
      <c r="A191" s="694"/>
      <c r="B191" s="641" t="s">
        <v>830</v>
      </c>
      <c r="C191" s="641"/>
      <c r="D191" s="641"/>
      <c r="E191" s="469">
        <v>7470</v>
      </c>
      <c r="F191" s="469">
        <v>3214</v>
      </c>
      <c r="G191" s="715">
        <f t="shared" si="9"/>
        <v>-4256</v>
      </c>
    </row>
    <row r="192" spans="1:7" ht="12.75">
      <c r="A192" s="694"/>
      <c r="B192" s="641" t="s">
        <v>831</v>
      </c>
      <c r="C192" s="641"/>
      <c r="D192" s="641"/>
      <c r="E192" s="469">
        <v>0</v>
      </c>
      <c r="F192" s="469">
        <v>0</v>
      </c>
      <c r="G192" s="715">
        <f t="shared" si="9"/>
        <v>0</v>
      </c>
    </row>
    <row r="193" spans="1:7" ht="12.75">
      <c r="A193" s="694"/>
      <c r="B193" s="641" t="s">
        <v>832</v>
      </c>
      <c r="C193" s="641"/>
      <c r="D193" s="641"/>
      <c r="E193" s="57">
        <v>0</v>
      </c>
      <c r="F193" s="57">
        <v>0</v>
      </c>
      <c r="G193" s="715">
        <f t="shared" si="9"/>
        <v>0</v>
      </c>
    </row>
    <row r="194" spans="1:7" ht="12.75">
      <c r="A194" s="694"/>
      <c r="B194" s="641" t="s">
        <v>833</v>
      </c>
      <c r="C194" s="641"/>
      <c r="D194" s="641"/>
      <c r="E194" s="469"/>
      <c r="F194" s="469">
        <v>0</v>
      </c>
      <c r="G194" s="715">
        <f t="shared" si="9"/>
        <v>0</v>
      </c>
    </row>
    <row r="195" spans="1:7" ht="12.75">
      <c r="A195" s="694"/>
      <c r="B195" s="641" t="s">
        <v>834</v>
      </c>
      <c r="C195" s="641"/>
      <c r="D195" s="32"/>
      <c r="E195" s="57">
        <v>1415</v>
      </c>
      <c r="F195" s="57">
        <v>1795</v>
      </c>
      <c r="G195" s="715">
        <f t="shared" si="9"/>
        <v>380</v>
      </c>
    </row>
    <row r="196" spans="1:7" ht="12.75">
      <c r="A196" s="694"/>
      <c r="B196" s="641"/>
      <c r="C196" s="641"/>
      <c r="D196" s="641"/>
      <c r="E196" s="469"/>
      <c r="F196" s="469"/>
      <c r="G196" s="715"/>
    </row>
    <row r="197" spans="1:7" ht="12.75">
      <c r="A197" s="700" t="s">
        <v>835</v>
      </c>
      <c r="B197" s="701"/>
      <c r="C197" s="701"/>
      <c r="D197" s="701"/>
      <c r="E197" s="274">
        <f>SUM(E198:E203)</f>
        <v>4678</v>
      </c>
      <c r="F197" s="274">
        <f>SUM(F198:F203)</f>
        <v>4931</v>
      </c>
      <c r="G197" s="274">
        <f aca="true" t="shared" si="10" ref="G197:G202">+F197-E197</f>
        <v>253</v>
      </c>
    </row>
    <row r="198" spans="1:7" ht="12.75">
      <c r="A198" s="694" t="s">
        <v>754</v>
      </c>
      <c r="B198" s="641" t="s">
        <v>756</v>
      </c>
      <c r="C198" s="641"/>
      <c r="D198" s="641"/>
      <c r="E198" s="708">
        <v>0</v>
      </c>
      <c r="F198" s="708">
        <v>175</v>
      </c>
      <c r="G198" s="715">
        <f t="shared" si="10"/>
        <v>175</v>
      </c>
    </row>
    <row r="199" spans="1:7" ht="12.75">
      <c r="A199" s="694"/>
      <c r="B199" s="969" t="s">
        <v>836</v>
      </c>
      <c r="C199" s="969"/>
      <c r="D199" s="970"/>
      <c r="E199" s="57">
        <v>2052</v>
      </c>
      <c r="F199" s="57">
        <v>2051</v>
      </c>
      <c r="G199" s="715">
        <f t="shared" si="10"/>
        <v>-1</v>
      </c>
    </row>
    <row r="200" spans="1:7" ht="12.75">
      <c r="A200" s="694"/>
      <c r="B200" s="641" t="s">
        <v>837</v>
      </c>
      <c r="C200" s="641"/>
      <c r="D200" s="641"/>
      <c r="E200" s="57">
        <v>481</v>
      </c>
      <c r="F200" s="57">
        <v>561</v>
      </c>
      <c r="G200" s="715">
        <f t="shared" si="10"/>
        <v>80</v>
      </c>
    </row>
    <row r="201" spans="1:7" ht="12.75">
      <c r="A201" s="694"/>
      <c r="B201" s="641" t="s">
        <v>838</v>
      </c>
      <c r="C201" s="641"/>
      <c r="D201" s="32"/>
      <c r="E201" s="57">
        <v>1965</v>
      </c>
      <c r="F201" s="57">
        <v>1965</v>
      </c>
      <c r="G201" s="715">
        <f t="shared" si="10"/>
        <v>0</v>
      </c>
    </row>
    <row r="202" spans="1:7" ht="12.75">
      <c r="A202" s="694"/>
      <c r="B202" s="971" t="s">
        <v>826</v>
      </c>
      <c r="C202" s="971"/>
      <c r="D202" s="972"/>
      <c r="E202" s="57">
        <v>180</v>
      </c>
      <c r="F202" s="57">
        <v>179</v>
      </c>
      <c r="G202" s="715">
        <f t="shared" si="10"/>
        <v>-1</v>
      </c>
    </row>
    <row r="203" spans="1:7" ht="12.75">
      <c r="A203" s="694"/>
      <c r="B203" s="641"/>
      <c r="C203" s="641"/>
      <c r="D203" s="641" t="s">
        <v>848</v>
      </c>
      <c r="E203" s="57" t="s">
        <v>848</v>
      </c>
      <c r="F203" s="57" t="s">
        <v>848</v>
      </c>
      <c r="G203" s="715" t="s">
        <v>848</v>
      </c>
    </row>
    <row r="204" spans="1:7" ht="12.75">
      <c r="A204" s="694"/>
      <c r="B204" s="641"/>
      <c r="C204" s="641"/>
      <c r="D204" s="641"/>
      <c r="E204" s="469"/>
      <c r="F204" s="469"/>
      <c r="G204" s="715"/>
    </row>
    <row r="205" spans="1:7" ht="12.75">
      <c r="A205" s="700" t="s">
        <v>839</v>
      </c>
      <c r="B205" s="703"/>
      <c r="C205" s="703"/>
      <c r="D205" s="703"/>
      <c r="E205" s="460">
        <v>0</v>
      </c>
      <c r="F205" s="460">
        <v>0</v>
      </c>
      <c r="G205" s="717">
        <f>+F205-E205</f>
        <v>0</v>
      </c>
    </row>
    <row r="206" spans="1:7" ht="12.75">
      <c r="A206" s="709"/>
      <c r="B206" s="641"/>
      <c r="C206" s="641"/>
      <c r="D206" s="641"/>
      <c r="E206" s="473" t="s">
        <v>848</v>
      </c>
      <c r="F206" s="473" t="s">
        <v>848</v>
      </c>
      <c r="G206" s="715" t="s">
        <v>848</v>
      </c>
    </row>
    <row r="207" spans="1:7" ht="12.75">
      <c r="A207" s="698"/>
      <c r="B207" s="693"/>
      <c r="C207" s="693"/>
      <c r="D207" s="693"/>
      <c r="E207" s="693"/>
      <c r="F207" s="693"/>
      <c r="G207" s="720"/>
    </row>
    <row r="208" spans="1:7" ht="12.75">
      <c r="A208" s="709" t="s">
        <v>840</v>
      </c>
      <c r="B208" s="641"/>
      <c r="C208" s="641"/>
      <c r="D208" s="641"/>
      <c r="E208" s="641"/>
      <c r="F208" s="641"/>
      <c r="G208" s="721"/>
    </row>
    <row r="209" spans="1:7" ht="12.75">
      <c r="A209" s="704"/>
      <c r="B209" s="696"/>
      <c r="C209" s="696"/>
      <c r="D209" s="696"/>
      <c r="E209" s="696"/>
      <c r="F209" s="696"/>
      <c r="G209" s="722"/>
    </row>
    <row r="210" spans="1:7" ht="12.75">
      <c r="A210" s="709"/>
      <c r="B210" s="641"/>
      <c r="C210" s="641"/>
      <c r="D210" s="641"/>
      <c r="E210" s="493"/>
      <c r="F210" s="641"/>
      <c r="G210" s="493"/>
    </row>
    <row r="211" spans="1:7" ht="12.75">
      <c r="A211" s="694" t="s">
        <v>753</v>
      </c>
      <c r="B211" s="641"/>
      <c r="C211" s="641"/>
      <c r="D211" s="641"/>
      <c r="E211" s="469">
        <f>E109</f>
        <v>80559</v>
      </c>
      <c r="F211" s="469">
        <f>F109</f>
        <v>79366</v>
      </c>
      <c r="G211" s="469">
        <f aca="true" t="shared" si="11" ref="G211:G217">+F211-E211</f>
        <v>-1193</v>
      </c>
    </row>
    <row r="212" spans="1:7" ht="12.75">
      <c r="A212" s="694" t="s">
        <v>787</v>
      </c>
      <c r="B212" s="641"/>
      <c r="C212" s="641"/>
      <c r="D212" s="641"/>
      <c r="E212" s="469">
        <f>E126</f>
        <v>20893</v>
      </c>
      <c r="F212" s="469">
        <f>F126</f>
        <v>21267</v>
      </c>
      <c r="G212" s="469">
        <f t="shared" si="11"/>
        <v>374</v>
      </c>
    </row>
    <row r="213" spans="1:7" ht="12.75">
      <c r="A213" s="694" t="s">
        <v>796</v>
      </c>
      <c r="B213" s="641"/>
      <c r="C213" s="641"/>
      <c r="D213" s="641"/>
      <c r="E213" s="469">
        <f>E140</f>
        <v>71548</v>
      </c>
      <c r="F213" s="469">
        <f>F140</f>
        <v>67549</v>
      </c>
      <c r="G213" s="469">
        <f t="shared" si="11"/>
        <v>-3999</v>
      </c>
    </row>
    <row r="214" spans="1:7" ht="12.75">
      <c r="A214" s="694" t="s">
        <v>841</v>
      </c>
      <c r="B214" s="641"/>
      <c r="C214" s="641"/>
      <c r="D214" s="641"/>
      <c r="E214" s="469">
        <f>E175</f>
        <v>14369</v>
      </c>
      <c r="F214" s="469">
        <f>F175</f>
        <v>14170</v>
      </c>
      <c r="G214" s="469">
        <f t="shared" si="11"/>
        <v>-199</v>
      </c>
    </row>
    <row r="215" spans="1:7" ht="12.75">
      <c r="A215" s="694" t="s">
        <v>842</v>
      </c>
      <c r="B215" s="641"/>
      <c r="C215" s="641"/>
      <c r="D215" s="641"/>
      <c r="E215" s="469">
        <f>E189+E197</f>
        <v>29003</v>
      </c>
      <c r="F215" s="469">
        <f>F189+F197</f>
        <v>13149</v>
      </c>
      <c r="G215" s="469">
        <f t="shared" si="11"/>
        <v>-15854</v>
      </c>
    </row>
    <row r="216" spans="1:7" ht="12.75">
      <c r="A216" s="694" t="s">
        <v>843</v>
      </c>
      <c r="B216" s="641"/>
      <c r="C216" s="641"/>
      <c r="D216" s="641"/>
      <c r="E216" s="469">
        <f>E187</f>
        <v>0</v>
      </c>
      <c r="F216" s="469">
        <f>F187</f>
        <v>0</v>
      </c>
      <c r="G216" s="469">
        <f t="shared" si="11"/>
        <v>0</v>
      </c>
    </row>
    <row r="217" spans="1:7" ht="12.75">
      <c r="A217" s="694" t="s">
        <v>1197</v>
      </c>
      <c r="B217" s="641"/>
      <c r="C217" s="641" t="s">
        <v>848</v>
      </c>
      <c r="D217" s="641"/>
      <c r="E217" s="469">
        <f>E205</f>
        <v>0</v>
      </c>
      <c r="F217" s="469">
        <f>F205</f>
        <v>0</v>
      </c>
      <c r="G217" s="469">
        <f t="shared" si="11"/>
        <v>0</v>
      </c>
    </row>
    <row r="218" spans="1:7" ht="12.75">
      <c r="A218" s="694"/>
      <c r="B218" s="641"/>
      <c r="C218" s="641" t="s">
        <v>848</v>
      </c>
      <c r="D218" s="641"/>
      <c r="E218" s="469" t="s">
        <v>848</v>
      </c>
      <c r="F218" s="469"/>
      <c r="G218" s="469" t="s">
        <v>848</v>
      </c>
    </row>
    <row r="219" spans="1:7" ht="12.75">
      <c r="A219" s="700" t="s">
        <v>844</v>
      </c>
      <c r="B219" s="701"/>
      <c r="C219" s="701"/>
      <c r="D219" s="701"/>
      <c r="E219" s="274">
        <f>SUM(E211:E218)</f>
        <v>216372</v>
      </c>
      <c r="F219" s="274">
        <f>SUM(F211:F218)</f>
        <v>195501</v>
      </c>
      <c r="G219" s="274">
        <f>SUM(G211:G218)</f>
        <v>-20871</v>
      </c>
    </row>
  </sheetData>
  <sheetProtection/>
  <mergeCells count="8">
    <mergeCell ref="B134:D134"/>
    <mergeCell ref="B135:C135"/>
    <mergeCell ref="B199:D199"/>
    <mergeCell ref="B202:D202"/>
    <mergeCell ref="A3:F3"/>
    <mergeCell ref="A4:F4"/>
    <mergeCell ref="A7:F7"/>
    <mergeCell ref="B120:D12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I26" sqref="I26"/>
    </sheetView>
  </sheetViews>
  <sheetFormatPr defaultColWidth="9.140625" defaultRowHeight="12.75"/>
  <sheetData>
    <row r="1" spans="1:8" ht="15.75">
      <c r="A1" s="682"/>
      <c r="B1" s="682"/>
      <c r="C1" s="682"/>
      <c r="D1" s="682"/>
      <c r="E1" s="682"/>
      <c r="F1" s="682"/>
      <c r="G1" s="601"/>
      <c r="H1" s="93" t="s">
        <v>761</v>
      </c>
    </row>
    <row r="2" spans="1:8" ht="15.75">
      <c r="A2" s="682"/>
      <c r="B2" s="682"/>
      <c r="C2" s="682"/>
      <c r="D2" s="682"/>
      <c r="E2" s="682"/>
      <c r="F2" s="682"/>
      <c r="G2" s="601"/>
      <c r="H2" s="3"/>
    </row>
    <row r="3" spans="1:8" ht="16.5">
      <c r="A3" s="682"/>
      <c r="B3" s="682"/>
      <c r="C3" s="682"/>
      <c r="D3" s="723" t="s">
        <v>762</v>
      </c>
      <c r="E3" s="682"/>
      <c r="F3" s="682"/>
      <c r="G3" s="601"/>
      <c r="H3" s="601"/>
    </row>
    <row r="4" spans="1:8" ht="15.75">
      <c r="A4" s="682"/>
      <c r="B4" s="682"/>
      <c r="C4" s="682"/>
      <c r="D4" s="682"/>
      <c r="E4" s="682"/>
      <c r="F4" s="682"/>
      <c r="G4" s="601"/>
      <c r="H4" s="601"/>
    </row>
    <row r="5" spans="1:8" ht="15.75">
      <c r="A5" s="682"/>
      <c r="B5" s="682"/>
      <c r="C5" s="682"/>
      <c r="D5" s="682"/>
      <c r="E5" s="682"/>
      <c r="F5" s="682"/>
      <c r="G5" s="601"/>
      <c r="H5" s="601"/>
    </row>
    <row r="6" spans="1:8" ht="18.75">
      <c r="A6" s="682"/>
      <c r="B6" s="682"/>
      <c r="C6" s="682"/>
      <c r="D6" s="682"/>
      <c r="E6" s="724" t="s">
        <v>1145</v>
      </c>
      <c r="F6" s="682"/>
      <c r="G6" s="601"/>
      <c r="H6" s="601"/>
    </row>
    <row r="7" spans="1:8" ht="18.75">
      <c r="A7" s="682"/>
      <c r="B7" s="682"/>
      <c r="C7" s="682"/>
      <c r="D7" s="682"/>
      <c r="E7" s="724"/>
      <c r="F7" s="682"/>
      <c r="G7" s="601"/>
      <c r="H7" s="601"/>
    </row>
    <row r="8" spans="1:8" ht="18.75">
      <c r="A8" s="682"/>
      <c r="B8" s="682"/>
      <c r="C8" s="682"/>
      <c r="D8" s="682"/>
      <c r="E8" s="724"/>
      <c r="F8" s="682"/>
      <c r="G8" s="601"/>
      <c r="H8" s="601"/>
    </row>
    <row r="9" spans="1:8" ht="15.75">
      <c r="A9" s="682"/>
      <c r="B9" s="682"/>
      <c r="C9" s="682"/>
      <c r="D9" s="682"/>
      <c r="E9" s="682"/>
      <c r="F9" s="682"/>
      <c r="G9" s="601"/>
      <c r="H9" s="601"/>
    </row>
    <row r="10" spans="1:8" ht="15.75">
      <c r="A10" s="682"/>
      <c r="B10" s="682"/>
      <c r="C10" s="682"/>
      <c r="D10" s="682"/>
      <c r="E10" s="682"/>
      <c r="F10" s="682"/>
      <c r="H10" s="725" t="s">
        <v>402</v>
      </c>
    </row>
    <row r="11" spans="1:8" ht="15.75">
      <c r="A11" s="682"/>
      <c r="B11" s="682" t="s">
        <v>763</v>
      </c>
      <c r="C11" s="682"/>
      <c r="D11" s="682"/>
      <c r="E11" s="682"/>
      <c r="F11" s="682"/>
      <c r="G11" s="601"/>
      <c r="H11" s="601">
        <v>17237</v>
      </c>
    </row>
    <row r="12" spans="1:8" ht="15.75">
      <c r="A12" s="682"/>
      <c r="B12" s="682" t="s">
        <v>764</v>
      </c>
      <c r="C12" s="682"/>
      <c r="D12" s="682"/>
      <c r="E12" s="682"/>
      <c r="F12" s="682"/>
      <c r="G12" s="601"/>
      <c r="H12" s="601">
        <v>0</v>
      </c>
    </row>
    <row r="13" spans="1:8" ht="15.75">
      <c r="A13" s="682"/>
      <c r="B13" s="687" t="s">
        <v>765</v>
      </c>
      <c r="C13" s="687"/>
      <c r="D13" s="687"/>
      <c r="E13" s="687"/>
      <c r="F13" s="687"/>
      <c r="G13" s="726"/>
      <c r="H13" s="726">
        <v>6</v>
      </c>
    </row>
    <row r="14" spans="1:8" ht="15.75">
      <c r="A14" s="727"/>
      <c r="B14" s="727" t="s">
        <v>766</v>
      </c>
      <c r="C14" s="727"/>
      <c r="D14" s="727"/>
      <c r="E14" s="727"/>
      <c r="F14" s="727"/>
      <c r="G14" s="728"/>
      <c r="H14" s="728">
        <f>SUM(H11:H13)</f>
        <v>17243</v>
      </c>
    </row>
    <row r="15" spans="1:8" ht="15.75">
      <c r="A15" s="727"/>
      <c r="B15" s="729" t="s">
        <v>767</v>
      </c>
      <c r="C15" s="729"/>
      <c r="D15" s="729"/>
      <c r="E15" s="729"/>
      <c r="F15" s="729"/>
      <c r="G15" s="730"/>
      <c r="H15" s="726">
        <v>17243</v>
      </c>
    </row>
    <row r="16" spans="1:8" ht="15.75">
      <c r="A16" s="682"/>
      <c r="B16" s="684" t="s">
        <v>768</v>
      </c>
      <c r="C16" s="682"/>
      <c r="D16" s="682"/>
      <c r="E16" s="682"/>
      <c r="F16" s="682"/>
      <c r="G16" s="601"/>
      <c r="H16" s="599">
        <v>0</v>
      </c>
    </row>
    <row r="17" spans="1:8" ht="15.75">
      <c r="A17" s="682"/>
      <c r="B17" s="684"/>
      <c r="C17" s="682"/>
      <c r="D17" s="682"/>
      <c r="E17" s="682"/>
      <c r="F17" s="682"/>
      <c r="G17" s="601"/>
      <c r="H17" s="599"/>
    </row>
    <row r="18" spans="1:8" ht="15.75">
      <c r="A18" s="682" t="s">
        <v>769</v>
      </c>
      <c r="B18" s="684"/>
      <c r="C18" s="682"/>
      <c r="D18" s="682"/>
      <c r="E18" s="682"/>
      <c r="F18" s="682"/>
      <c r="G18" s="601"/>
      <c r="H18" s="599"/>
    </row>
    <row r="19" spans="1:8" ht="15.75">
      <c r="A19" s="682" t="s">
        <v>770</v>
      </c>
      <c r="B19" s="684"/>
      <c r="C19" s="682"/>
      <c r="D19" s="682"/>
      <c r="E19" s="682"/>
      <c r="F19" s="682"/>
      <c r="G19" s="601"/>
      <c r="H19" s="599"/>
    </row>
    <row r="20" spans="1:8" ht="15.75">
      <c r="A20" s="682"/>
      <c r="B20" s="684"/>
      <c r="C20" s="682"/>
      <c r="D20" s="682"/>
      <c r="E20" s="682"/>
      <c r="F20" s="682"/>
      <c r="G20" s="601"/>
      <c r="H20" s="599"/>
    </row>
    <row r="21" spans="1:8" ht="15.75">
      <c r="A21" s="727"/>
      <c r="B21" s="727"/>
      <c r="C21" s="727"/>
      <c r="D21" s="727"/>
      <c r="E21" s="727"/>
      <c r="F21" s="727"/>
      <c r="G21" s="728"/>
      <c r="H21" s="728"/>
    </row>
    <row r="22" spans="1:8" ht="15.75">
      <c r="A22" s="682" t="s">
        <v>771</v>
      </c>
      <c r="B22" s="682" t="s">
        <v>772</v>
      </c>
      <c r="C22" s="682"/>
      <c r="D22" s="682"/>
      <c r="E22" s="682"/>
      <c r="F22" s="601"/>
      <c r="G22" s="601"/>
      <c r="H22" s="601">
        <v>2202</v>
      </c>
    </row>
    <row r="23" spans="1:8" ht="15.75">
      <c r="A23" s="682" t="s">
        <v>848</v>
      </c>
      <c r="B23" s="682" t="s">
        <v>773</v>
      </c>
      <c r="C23" s="682"/>
      <c r="D23" s="682"/>
      <c r="E23" s="682"/>
      <c r="F23" s="601"/>
      <c r="G23" s="601"/>
      <c r="H23" s="601">
        <v>12644</v>
      </c>
    </row>
    <row r="24" spans="1:8" ht="15.75">
      <c r="A24" s="682"/>
      <c r="B24" s="682" t="s">
        <v>774</v>
      </c>
      <c r="C24" s="682"/>
      <c r="D24" s="682"/>
      <c r="E24" s="682"/>
      <c r="F24" s="682"/>
      <c r="G24" s="601"/>
      <c r="H24" s="601">
        <v>2397</v>
      </c>
    </row>
    <row r="25" spans="1:8" ht="15.75">
      <c r="A25" s="682"/>
      <c r="B25" s="682"/>
      <c r="C25" s="682"/>
      <c r="D25" s="682"/>
      <c r="E25" s="682"/>
      <c r="F25" s="682"/>
      <c r="G25" s="601"/>
      <c r="H25" s="601"/>
    </row>
    <row r="26" spans="1:8" ht="15.75">
      <c r="A26" s="682"/>
      <c r="B26" s="682"/>
      <c r="C26" s="682"/>
      <c r="D26" s="682"/>
      <c r="E26" s="682"/>
      <c r="F26" s="682"/>
      <c r="G26" s="601"/>
      <c r="H26" s="601"/>
    </row>
    <row r="27" spans="1:8" ht="16.5">
      <c r="A27" s="731"/>
      <c r="B27" s="732" t="s">
        <v>775</v>
      </c>
      <c r="C27" s="733"/>
      <c r="D27" s="731"/>
      <c r="E27" s="682"/>
      <c r="F27" s="682"/>
      <c r="G27" s="601"/>
      <c r="H27" s="601"/>
    </row>
    <row r="28" spans="1:8" ht="16.5">
      <c r="A28" s="731"/>
      <c r="B28" s="731"/>
      <c r="C28" s="723" t="s">
        <v>776</v>
      </c>
      <c r="D28" s="731"/>
      <c r="E28" s="682"/>
      <c r="F28" s="682"/>
      <c r="G28" s="601"/>
      <c r="H28" s="601"/>
    </row>
    <row r="29" spans="1:8" ht="15.75">
      <c r="A29" s="682"/>
      <c r="B29" s="682"/>
      <c r="C29" s="682"/>
      <c r="D29" s="682"/>
      <c r="E29" s="682"/>
      <c r="F29" s="682"/>
      <c r="G29" s="601"/>
      <c r="H29" s="601"/>
    </row>
    <row r="30" spans="1:8" ht="15.75">
      <c r="A30" s="682"/>
      <c r="B30" s="682"/>
      <c r="C30" s="682"/>
      <c r="D30" s="682"/>
      <c r="E30" s="682"/>
      <c r="F30" s="682"/>
      <c r="G30" s="601"/>
      <c r="H30" s="601"/>
    </row>
    <row r="31" spans="1:8" ht="15.75">
      <c r="A31" s="682"/>
      <c r="B31" s="682"/>
      <c r="C31" s="682"/>
      <c r="D31" s="682"/>
      <c r="E31" s="682"/>
      <c r="F31" s="682"/>
      <c r="G31" s="601"/>
      <c r="H31" s="734" t="s">
        <v>402</v>
      </c>
    </row>
    <row r="32" spans="1:8" ht="15.75">
      <c r="A32" s="727" t="s">
        <v>848</v>
      </c>
      <c r="B32" s="727" t="s">
        <v>848</v>
      </c>
      <c r="C32" s="682" t="s">
        <v>848</v>
      </c>
      <c r="D32" s="682" t="s">
        <v>848</v>
      </c>
      <c r="E32" s="682" t="s">
        <v>848</v>
      </c>
      <c r="F32" s="682" t="s">
        <v>848</v>
      </c>
      <c r="G32" s="601"/>
      <c r="H32" s="601" t="s">
        <v>848</v>
      </c>
    </row>
    <row r="33" spans="1:8" ht="15.75">
      <c r="A33" s="735" t="s">
        <v>777</v>
      </c>
      <c r="B33" s="682"/>
      <c r="C33" s="682"/>
      <c r="D33" s="682"/>
      <c r="E33" s="682"/>
      <c r="F33" s="682"/>
      <c r="G33" s="601"/>
      <c r="H33" s="601">
        <v>6329</v>
      </c>
    </row>
    <row r="34" spans="1:8" ht="15.75">
      <c r="A34" s="735" t="s">
        <v>778</v>
      </c>
      <c r="B34" s="682"/>
      <c r="C34" s="682"/>
      <c r="D34" s="682"/>
      <c r="E34" s="682"/>
      <c r="F34" s="682"/>
      <c r="G34" s="601"/>
      <c r="H34" s="601">
        <v>6315</v>
      </c>
    </row>
    <row r="35" spans="1:8" ht="15.75">
      <c r="A35" s="682"/>
      <c r="B35" s="682"/>
      <c r="C35" s="682"/>
      <c r="D35" s="682"/>
      <c r="E35" s="682"/>
      <c r="F35" s="682"/>
      <c r="G35" s="601"/>
      <c r="H35" s="601"/>
    </row>
    <row r="36" spans="1:8" ht="15.75">
      <c r="A36" s="736" t="s">
        <v>779</v>
      </c>
      <c r="B36" s="682"/>
      <c r="C36" s="682"/>
      <c r="D36" s="682"/>
      <c r="E36" s="682"/>
      <c r="F36" s="682"/>
      <c r="G36" s="601"/>
      <c r="H36" s="601">
        <v>2202</v>
      </c>
    </row>
    <row r="37" spans="1:8" ht="15.75">
      <c r="A37" s="736" t="s">
        <v>780</v>
      </c>
      <c r="B37" s="682"/>
      <c r="C37" s="682"/>
      <c r="D37" s="682"/>
      <c r="E37" s="682"/>
      <c r="F37" s="682"/>
      <c r="G37" s="601"/>
      <c r="H37" s="601">
        <v>2397</v>
      </c>
    </row>
    <row r="38" spans="1:8" ht="15.75">
      <c r="A38" s="727" t="s">
        <v>848</v>
      </c>
      <c r="B38" s="682"/>
      <c r="C38" s="682"/>
      <c r="D38" s="682"/>
      <c r="E38" s="682"/>
      <c r="F38" s="682"/>
      <c r="G38" s="601"/>
      <c r="H38" s="601" t="s">
        <v>848</v>
      </c>
    </row>
    <row r="39" spans="1:8" ht="15.75">
      <c r="A39" s="727"/>
      <c r="B39" s="682"/>
      <c r="C39" s="682"/>
      <c r="D39" s="682"/>
      <c r="E39" s="682"/>
      <c r="F39" s="682"/>
      <c r="G39" s="601"/>
      <c r="H39" s="601"/>
    </row>
    <row r="40" spans="1:8" ht="15.75">
      <c r="A40" s="727" t="s">
        <v>848</v>
      </c>
      <c r="B40" s="682"/>
      <c r="C40" s="682"/>
      <c r="D40" s="682"/>
      <c r="E40" s="682"/>
      <c r="F40" s="682"/>
      <c r="G40" s="601"/>
      <c r="H40" s="601" t="s">
        <v>848</v>
      </c>
    </row>
    <row r="41" spans="1:8" ht="15.75">
      <c r="A41" s="682"/>
      <c r="B41" s="682"/>
      <c r="C41" s="682"/>
      <c r="D41" s="682"/>
      <c r="E41" s="682"/>
      <c r="F41" s="682"/>
      <c r="G41" s="601"/>
      <c r="H41" s="601"/>
    </row>
    <row r="42" spans="1:8" ht="15.75">
      <c r="A42" s="737" t="s">
        <v>848</v>
      </c>
      <c r="B42" s="687"/>
      <c r="C42" s="687"/>
      <c r="D42" s="687"/>
      <c r="E42" s="687"/>
      <c r="F42" s="687"/>
      <c r="G42" s="726"/>
      <c r="H42" s="726" t="s">
        <v>848</v>
      </c>
    </row>
    <row r="43" spans="1:8" ht="15.75">
      <c r="A43" s="682"/>
      <c r="B43" s="682"/>
      <c r="C43" s="682"/>
      <c r="D43" s="682"/>
      <c r="E43" s="727" t="s">
        <v>176</v>
      </c>
      <c r="F43" s="682"/>
      <c r="G43" s="601"/>
      <c r="H43" s="728">
        <f>H34+H36+H37+H33</f>
        <v>17243</v>
      </c>
    </row>
    <row r="54" spans="1:8" ht="15.75">
      <c r="A54" s="682"/>
      <c r="B54" s="682"/>
      <c r="C54" s="682"/>
      <c r="D54" s="682"/>
      <c r="E54" s="682"/>
      <c r="F54" s="682"/>
      <c r="G54" s="601"/>
      <c r="H54" s="601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33">
      <selection activeCell="E167" sqref="E167"/>
    </sheetView>
  </sheetViews>
  <sheetFormatPr defaultColWidth="9.140625" defaultRowHeight="12.75"/>
  <cols>
    <col min="1" max="1" width="8.421875" style="0" customWidth="1"/>
    <col min="2" max="2" width="52.140625" style="0" customWidth="1"/>
    <col min="3" max="3" width="13.421875" style="0" customWidth="1"/>
    <col min="4" max="4" width="15.28125" style="0" customWidth="1"/>
  </cols>
  <sheetData>
    <row r="1" ht="12.75">
      <c r="D1" s="93" t="s">
        <v>450</v>
      </c>
    </row>
    <row r="2" ht="13.5" thickBot="1"/>
    <row r="3" spans="1:4" ht="13.5" thickBot="1">
      <c r="A3" s="974" t="s">
        <v>451</v>
      </c>
      <c r="B3" s="975"/>
      <c r="C3" s="975"/>
      <c r="D3" s="976"/>
    </row>
    <row r="4" spans="1:4" ht="45.75" thickBot="1">
      <c r="A4" s="738"/>
      <c r="B4" s="739" t="s">
        <v>952</v>
      </c>
      <c r="C4" s="740" t="s">
        <v>452</v>
      </c>
      <c r="D4" s="741" t="s">
        <v>453</v>
      </c>
    </row>
    <row r="5" spans="1:4" ht="15.75" thickBot="1">
      <c r="A5" s="738">
        <v>1</v>
      </c>
      <c r="B5" s="740">
        <v>2</v>
      </c>
      <c r="C5" s="740">
        <v>3</v>
      </c>
      <c r="D5" s="741">
        <v>4</v>
      </c>
    </row>
    <row r="6" spans="1:2" ht="13.5" thickBot="1">
      <c r="A6" s="742" t="s">
        <v>454</v>
      </c>
      <c r="B6" s="743" t="s">
        <v>455</v>
      </c>
    </row>
    <row r="7" spans="1:4" ht="12.75">
      <c r="A7" s="744" t="s">
        <v>318</v>
      </c>
      <c r="B7" s="745" t="s">
        <v>456</v>
      </c>
      <c r="C7" s="746">
        <f>'[11]Munka1'!$D5+'[12]01'!$D5+'[13]01'!$D5</f>
        <v>0</v>
      </c>
      <c r="D7" s="747">
        <v>0</v>
      </c>
    </row>
    <row r="8" spans="1:4" ht="12.75">
      <c r="A8" s="748" t="s">
        <v>320</v>
      </c>
      <c r="B8" s="749" t="s">
        <v>457</v>
      </c>
      <c r="C8" s="750">
        <f>'[11]Munka1'!$D6+'[12]01'!$D6+'[13]01'!$D6</f>
        <v>0</v>
      </c>
      <c r="D8" s="751">
        <v>0</v>
      </c>
    </row>
    <row r="9" spans="1:4" ht="12.75">
      <c r="A9" s="748" t="s">
        <v>322</v>
      </c>
      <c r="B9" s="749" t="s">
        <v>458</v>
      </c>
      <c r="C9" s="750">
        <f>'[11]Munka1'!$D7+'[12]01'!$D7+'[13]01'!$D7</f>
        <v>119</v>
      </c>
      <c r="D9" s="751">
        <v>111</v>
      </c>
    </row>
    <row r="10" spans="1:4" ht="12.75">
      <c r="A10" s="748" t="s">
        <v>324</v>
      </c>
      <c r="B10" s="749" t="s">
        <v>459</v>
      </c>
      <c r="C10" s="750">
        <f>'[11]Munka1'!$D8+'[12]01'!$D8+'[13]01'!$D8</f>
        <v>78</v>
      </c>
      <c r="D10" s="751">
        <v>0</v>
      </c>
    </row>
    <row r="11" spans="1:4" ht="12.75">
      <c r="A11" s="748" t="s">
        <v>326</v>
      </c>
      <c r="B11" s="749" t="s">
        <v>460</v>
      </c>
      <c r="C11" s="750">
        <f>'[11]Munka1'!$D9+'[12]01'!$D9+'[13]01'!$D9</f>
        <v>0</v>
      </c>
      <c r="D11" s="751">
        <v>0</v>
      </c>
    </row>
    <row r="12" spans="1:4" ht="13.5" thickBot="1">
      <c r="A12" s="748" t="s">
        <v>328</v>
      </c>
      <c r="B12" s="749" t="s">
        <v>461</v>
      </c>
      <c r="C12" s="750">
        <f>'[11]Munka1'!$D10+'[12]01'!$D10+'[13]01'!$D10</f>
        <v>0</v>
      </c>
      <c r="D12" s="751">
        <v>0</v>
      </c>
    </row>
    <row r="13" spans="1:4" ht="13.5" thickBot="1">
      <c r="A13" s="752" t="s">
        <v>330</v>
      </c>
      <c r="B13" s="753" t="s">
        <v>462</v>
      </c>
      <c r="C13" s="754">
        <f>'[11]Munka1'!$D11+'[12]01'!$D11+'[13]01'!$D11</f>
        <v>197</v>
      </c>
      <c r="D13" s="755">
        <v>111</v>
      </c>
    </row>
    <row r="14" spans="1:4" ht="25.5">
      <c r="A14" s="748" t="s">
        <v>332</v>
      </c>
      <c r="B14" s="749" t="s">
        <v>463</v>
      </c>
      <c r="C14" s="750">
        <f>'[11]Munka1'!$D12+'[12]01'!$D12+'[13]01'!$D12</f>
        <v>958487</v>
      </c>
      <c r="D14" s="756">
        <v>960630</v>
      </c>
    </row>
    <row r="15" spans="1:4" ht="12.75">
      <c r="A15" s="748" t="s">
        <v>334</v>
      </c>
      <c r="B15" s="749" t="s">
        <v>464</v>
      </c>
      <c r="C15" s="750">
        <f>'[11]Munka1'!$D13+'[12]01'!$D13+'[13]01'!$D13</f>
        <v>8484</v>
      </c>
      <c r="D15" s="756">
        <v>5388</v>
      </c>
    </row>
    <row r="16" spans="1:4" ht="12.75">
      <c r="A16" s="748" t="s">
        <v>465</v>
      </c>
      <c r="B16" s="749" t="s">
        <v>466</v>
      </c>
      <c r="C16" s="750">
        <f>'[11]Munka1'!$D14+'[12]01'!$D14+'[13]01'!$D14</f>
        <v>614</v>
      </c>
      <c r="D16" s="756">
        <v>411</v>
      </c>
    </row>
    <row r="17" spans="1:4" ht="12.75">
      <c r="A17" s="748" t="s">
        <v>467</v>
      </c>
      <c r="B17" s="749" t="s">
        <v>468</v>
      </c>
      <c r="C17" s="750">
        <f>'[11]Munka1'!$D15+'[12]01'!$D15+'[13]01'!$D15</f>
        <v>0</v>
      </c>
      <c r="D17" s="258"/>
    </row>
    <row r="18" spans="1:4" ht="25.5">
      <c r="A18" s="748" t="s">
        <v>469</v>
      </c>
      <c r="B18" s="749" t="s">
        <v>470</v>
      </c>
      <c r="C18" s="750">
        <f>'[11]Munka1'!$D16+'[12]01'!$D16+'[13]01'!$D16</f>
        <v>3565</v>
      </c>
      <c r="D18" s="756">
        <v>7581</v>
      </c>
    </row>
    <row r="19" spans="1:4" ht="25.5">
      <c r="A19" s="748" t="s">
        <v>471</v>
      </c>
      <c r="B19" s="749" t="s">
        <v>472</v>
      </c>
      <c r="C19" s="750">
        <f>'[11]Munka1'!$D17+'[12]01'!$D17+'[13]01'!$D17</f>
        <v>0</v>
      </c>
      <c r="D19" s="756">
        <v>0</v>
      </c>
    </row>
    <row r="20" spans="1:4" ht="12.75">
      <c r="A20" s="748" t="s">
        <v>473</v>
      </c>
      <c r="B20" s="749" t="s">
        <v>474</v>
      </c>
      <c r="C20" s="750">
        <f>'[11]Munka1'!$D18+'[12]01'!$D18+'[13]01'!$D18</f>
        <v>0</v>
      </c>
      <c r="D20" s="756">
        <v>0</v>
      </c>
    </row>
    <row r="21" spans="1:4" ht="26.25" thickBot="1">
      <c r="A21" s="748" t="s">
        <v>475</v>
      </c>
      <c r="B21" s="749" t="s">
        <v>476</v>
      </c>
      <c r="C21" s="750">
        <f>'[11]Munka1'!$D19+'[12]01'!$D19+'[13]01'!$D19</f>
        <v>0</v>
      </c>
      <c r="D21" s="756">
        <v>0</v>
      </c>
    </row>
    <row r="22" spans="1:4" ht="13.5" thickBot="1">
      <c r="A22" s="752" t="s">
        <v>477</v>
      </c>
      <c r="B22" s="753" t="s">
        <v>478</v>
      </c>
      <c r="C22" s="754">
        <f>'[11]Munka1'!$D20+'[12]01'!$D20+'[13]01'!$D20</f>
        <v>971150</v>
      </c>
      <c r="D22" s="757">
        <v>974010</v>
      </c>
    </row>
    <row r="23" spans="1:4" ht="12.75">
      <c r="A23" s="748" t="s">
        <v>479</v>
      </c>
      <c r="B23" s="749" t="s">
        <v>480</v>
      </c>
      <c r="C23" s="750">
        <f>'[11]Munka1'!$D21+'[12]01'!$D21+'[13]01'!$D21</f>
        <v>5931</v>
      </c>
      <c r="D23" s="756">
        <v>5773</v>
      </c>
    </row>
    <row r="24" spans="1:4" ht="12.75">
      <c r="A24" s="748" t="s">
        <v>481</v>
      </c>
      <c r="B24" s="749" t="s">
        <v>482</v>
      </c>
      <c r="C24" s="750">
        <f>'[11]Munka1'!$D22+'[12]01'!$D22+'[13]01'!$D22</f>
        <v>0</v>
      </c>
      <c r="D24" s="756">
        <v>0</v>
      </c>
    </row>
    <row r="25" spans="1:4" ht="25.5">
      <c r="A25" s="748" t="s">
        <v>483</v>
      </c>
      <c r="B25" s="749" t="s">
        <v>484</v>
      </c>
      <c r="C25" s="750">
        <f>'[11]Munka1'!$D23+'[12]01'!$D23+'[13]01'!$D23</f>
        <v>0</v>
      </c>
      <c r="D25" s="756">
        <v>0</v>
      </c>
    </row>
    <row r="26" spans="1:4" ht="12.75">
      <c r="A26" s="748" t="s">
        <v>485</v>
      </c>
      <c r="B26" s="749" t="s">
        <v>486</v>
      </c>
      <c r="C26" s="750">
        <f>'[11]Munka1'!$D24+'[12]01'!$D24+'[13]01'!$D24</f>
        <v>0</v>
      </c>
      <c r="D26" s="756">
        <v>0</v>
      </c>
    </row>
    <row r="27" spans="1:4" ht="12.75">
      <c r="A27" s="748" t="s">
        <v>487</v>
      </c>
      <c r="B27" s="749" t="s">
        <v>488</v>
      </c>
      <c r="C27" s="750">
        <f>'[11]Munka1'!$D25+'[12]01'!$D25+'[13]01'!$D25</f>
        <v>0</v>
      </c>
      <c r="D27" s="756">
        <v>0</v>
      </c>
    </row>
    <row r="28" spans="1:4" ht="25.5">
      <c r="A28" s="748" t="s">
        <v>489</v>
      </c>
      <c r="B28" s="749" t="s">
        <v>490</v>
      </c>
      <c r="C28" s="750">
        <f>'[11]Munka1'!$D26+'[12]01'!$D26+'[13]01'!$D26</f>
        <v>0</v>
      </c>
      <c r="D28" s="756">
        <v>0</v>
      </c>
    </row>
    <row r="29" spans="1:4" ht="12.75">
      <c r="A29" s="748" t="s">
        <v>491</v>
      </c>
      <c r="B29" s="749" t="s">
        <v>492</v>
      </c>
      <c r="C29" s="750">
        <f>'[11]Munka1'!$D27+'[12]01'!$D27+'[13]01'!$D27</f>
        <v>0</v>
      </c>
      <c r="D29" s="756">
        <v>0</v>
      </c>
    </row>
    <row r="30" spans="1:4" ht="12.75">
      <c r="A30" s="748" t="s">
        <v>493</v>
      </c>
      <c r="B30" s="749" t="s">
        <v>494</v>
      </c>
      <c r="C30" s="750">
        <f>'[11]Munka1'!$D28+'[12]01'!$D28+'[13]01'!$D28</f>
        <v>0</v>
      </c>
      <c r="D30" s="756">
        <v>0</v>
      </c>
    </row>
    <row r="31" spans="1:4" ht="13.5" thickBot="1">
      <c r="A31" s="748" t="s">
        <v>495</v>
      </c>
      <c r="B31" s="749" t="s">
        <v>496</v>
      </c>
      <c r="C31" s="750">
        <f>'[11]Munka1'!$D29+'[12]01'!$D29+'[13]01'!$D29</f>
        <v>0</v>
      </c>
      <c r="D31" s="756">
        <v>0</v>
      </c>
    </row>
    <row r="32" spans="1:4" ht="26.25" thickBot="1">
      <c r="A32" s="752" t="s">
        <v>497</v>
      </c>
      <c r="B32" s="753" t="s">
        <v>498</v>
      </c>
      <c r="C32" s="754">
        <f>'[11]Munka1'!$D30+'[12]01'!$D30+'[13]01'!$D30</f>
        <v>5931</v>
      </c>
      <c r="D32" s="757">
        <v>5773</v>
      </c>
    </row>
    <row r="33" spans="1:4" ht="12.75">
      <c r="A33" s="748" t="s">
        <v>499</v>
      </c>
      <c r="B33" s="749" t="s">
        <v>500</v>
      </c>
      <c r="C33" s="750">
        <f>'[11]Munka1'!$D31+'[12]01'!$D31+'[13]01'!$D31</f>
        <v>231580</v>
      </c>
      <c r="D33" s="756">
        <v>224886</v>
      </c>
    </row>
    <row r="34" spans="1:4" ht="12.75">
      <c r="A34" s="748" t="s">
        <v>501</v>
      </c>
      <c r="B34" s="749" t="s">
        <v>502</v>
      </c>
      <c r="C34" s="750">
        <f>'[11]Munka1'!$D32+'[12]01'!$D32+'[13]01'!$D32</f>
        <v>0</v>
      </c>
      <c r="D34" s="756">
        <v>0</v>
      </c>
    </row>
    <row r="35" spans="1:4" ht="12.75">
      <c r="A35" s="748" t="s">
        <v>503</v>
      </c>
      <c r="B35" s="749" t="s">
        <v>504</v>
      </c>
      <c r="C35" s="750">
        <f>'[11]Munka1'!$D33+'[12]01'!$D33+'[13]01'!$D33</f>
        <v>0</v>
      </c>
      <c r="D35" s="756">
        <v>0</v>
      </c>
    </row>
    <row r="36" spans="1:4" ht="12.75">
      <c r="A36" s="748" t="s">
        <v>505</v>
      </c>
      <c r="B36" s="749" t="s">
        <v>506</v>
      </c>
      <c r="C36" s="750">
        <f>'[11]Munka1'!$D34+'[12]01'!$D34+'[13]01'!$D34</f>
        <v>0</v>
      </c>
      <c r="D36" s="756">
        <v>0</v>
      </c>
    </row>
    <row r="37" spans="1:4" ht="39" thickBot="1">
      <c r="A37" s="748" t="s">
        <v>507</v>
      </c>
      <c r="B37" s="749" t="s">
        <v>508</v>
      </c>
      <c r="C37" s="750">
        <f>'[11]Munka1'!$D35+'[12]01'!$D35+'[13]01'!$D35</f>
        <v>0</v>
      </c>
      <c r="D37" s="756">
        <v>0</v>
      </c>
    </row>
    <row r="38" spans="1:4" ht="39" thickBot="1">
      <c r="A38" s="752" t="s">
        <v>509</v>
      </c>
      <c r="B38" s="753" t="s">
        <v>510</v>
      </c>
      <c r="C38" s="754">
        <f>'[11]Munka1'!$D36+'[12]01'!$D36+'[13]01'!$D36</f>
        <v>231580</v>
      </c>
      <c r="D38" s="757">
        <v>224886</v>
      </c>
    </row>
    <row r="39" spans="1:4" ht="13.5" thickBot="1">
      <c r="A39" s="752" t="s">
        <v>511</v>
      </c>
      <c r="B39" s="753" t="s">
        <v>512</v>
      </c>
      <c r="C39" s="754">
        <f>'[11]Munka1'!$D37+'[12]01'!$D37+'[13]01'!$D37</f>
        <v>1208858</v>
      </c>
      <c r="D39" s="757">
        <v>1204780</v>
      </c>
    </row>
    <row r="40" spans="1:4" ht="12.75">
      <c r="A40" s="748" t="s">
        <v>513</v>
      </c>
      <c r="B40" s="749" t="s">
        <v>514</v>
      </c>
      <c r="C40" s="750">
        <f>'[11]Munka1'!$D38+'[12]01'!$D38+'[13]01'!$D38</f>
        <v>0</v>
      </c>
      <c r="D40" s="756">
        <v>0</v>
      </c>
    </row>
    <row r="41" spans="1:4" ht="12.75">
      <c r="A41" s="748" t="s">
        <v>515</v>
      </c>
      <c r="B41" s="749" t="s">
        <v>516</v>
      </c>
      <c r="C41" s="750">
        <f>'[11]Munka1'!$D39+'[12]01'!$D39+'[13]01'!$D39</f>
        <v>0</v>
      </c>
      <c r="D41" s="756">
        <v>0</v>
      </c>
    </row>
    <row r="42" spans="1:4" ht="12.75">
      <c r="A42" s="748" t="s">
        <v>517</v>
      </c>
      <c r="B42" s="749" t="s">
        <v>518</v>
      </c>
      <c r="C42" s="750">
        <f>'[11]Munka1'!$D40+'[12]01'!$D40+'[13]01'!$D40</f>
        <v>0</v>
      </c>
      <c r="D42" s="756">
        <v>0</v>
      </c>
    </row>
    <row r="43" spans="1:4" ht="12.75">
      <c r="A43" s="748" t="s">
        <v>519</v>
      </c>
      <c r="B43" s="749" t="s">
        <v>520</v>
      </c>
      <c r="C43" s="750">
        <f>'[11]Munka1'!$D41+'[12]01'!$D41+'[13]01'!$D41</f>
        <v>0</v>
      </c>
      <c r="D43" s="756">
        <v>0</v>
      </c>
    </row>
    <row r="44" spans="1:4" ht="25.5">
      <c r="A44" s="748" t="s">
        <v>521</v>
      </c>
      <c r="B44" s="749" t="s">
        <v>522</v>
      </c>
      <c r="C44" s="750">
        <f>'[11]Munka1'!$D42+'[12]01'!$D42+'[13]01'!$D42</f>
        <v>0</v>
      </c>
      <c r="D44" s="756">
        <v>0</v>
      </c>
    </row>
    <row r="45" spans="1:4" ht="25.5">
      <c r="A45" s="748" t="s">
        <v>523</v>
      </c>
      <c r="B45" s="749" t="s">
        <v>524</v>
      </c>
      <c r="C45" s="750">
        <f>'[11]Munka1'!$D43+'[12]01'!$D43+'[13]01'!$D43</f>
        <v>0</v>
      </c>
      <c r="D45" s="756">
        <v>0</v>
      </c>
    </row>
    <row r="46" spans="1:4" ht="12.75">
      <c r="A46" s="758" t="s">
        <v>525</v>
      </c>
      <c r="B46" s="759" t="s">
        <v>526</v>
      </c>
      <c r="C46" s="760">
        <f>'[11]Munka1'!$D44+'[12]01'!$D44+'[13]01'!$D44</f>
        <v>0</v>
      </c>
      <c r="D46" s="756">
        <v>0</v>
      </c>
    </row>
    <row r="47" spans="1:4" ht="25.5">
      <c r="A47" s="748" t="s">
        <v>527</v>
      </c>
      <c r="B47" s="749" t="s">
        <v>528</v>
      </c>
      <c r="C47" s="750">
        <f>'[11]Munka1'!$D45+'[12]01'!$D45+'[13]01'!$D45</f>
        <v>59</v>
      </c>
      <c r="D47" s="756">
        <v>163</v>
      </c>
    </row>
    <row r="48" spans="1:4" ht="12.75">
      <c r="A48" s="748" t="s">
        <v>529</v>
      </c>
      <c r="B48" s="749" t="s">
        <v>530</v>
      </c>
      <c r="C48" s="750">
        <f>'[11]Munka1'!$D46+'[12]01'!$D46+'[13]01'!$D46</f>
        <v>21327</v>
      </c>
      <c r="D48" s="756">
        <v>15169</v>
      </c>
    </row>
    <row r="49" spans="1:4" ht="12.75">
      <c r="A49" s="748" t="s">
        <v>531</v>
      </c>
      <c r="B49" s="749" t="s">
        <v>532</v>
      </c>
      <c r="C49" s="750">
        <f>'[11]Munka1'!$D47+'[12]01'!$D47+'[13]01'!$D47</f>
        <v>0</v>
      </c>
      <c r="D49" s="756">
        <v>0</v>
      </c>
    </row>
    <row r="50" spans="1:4" ht="38.25">
      <c r="A50" s="748" t="s">
        <v>533</v>
      </c>
      <c r="B50" s="749" t="s">
        <v>534</v>
      </c>
      <c r="C50" s="750">
        <f>'[11]Munka1'!$D48+'[12]01'!$D48+'[13]01'!$D48</f>
        <v>0</v>
      </c>
      <c r="D50" s="756">
        <v>0</v>
      </c>
    </row>
    <row r="51" spans="1:4" ht="12.75">
      <c r="A51" s="748" t="s">
        <v>535</v>
      </c>
      <c r="B51" s="749" t="s">
        <v>536</v>
      </c>
      <c r="C51" s="750">
        <f>'[11]Munka1'!$D49+'[12]01'!$D49+'[13]01'!$D49</f>
        <v>278</v>
      </c>
      <c r="D51" s="756">
        <v>0</v>
      </c>
    </row>
    <row r="52" spans="1:4" ht="12.75">
      <c r="A52" s="748" t="s">
        <v>537</v>
      </c>
      <c r="B52" s="749" t="s">
        <v>538</v>
      </c>
      <c r="C52" s="750">
        <f>'[11]Munka1'!$D50+'[12]01'!$D50+'[13]01'!$D50</f>
        <v>0</v>
      </c>
      <c r="D52" s="756">
        <v>0</v>
      </c>
    </row>
    <row r="53" spans="1:4" ht="12.75">
      <c r="A53" s="748" t="s">
        <v>539</v>
      </c>
      <c r="B53" s="749" t="s">
        <v>540</v>
      </c>
      <c r="C53" s="750">
        <f>'[11]Munka1'!$D51+'[12]01'!$D51+'[13]01'!$D51</f>
        <v>0</v>
      </c>
      <c r="D53" s="756">
        <v>0</v>
      </c>
    </row>
    <row r="54" spans="1:4" ht="25.5">
      <c r="A54" s="748" t="s">
        <v>541</v>
      </c>
      <c r="B54" s="749" t="s">
        <v>542</v>
      </c>
      <c r="C54" s="750">
        <f>'[11]Munka1'!$D52+'[12]01'!$D52+'[13]01'!$D52</f>
        <v>0</v>
      </c>
      <c r="D54" s="756">
        <v>0</v>
      </c>
    </row>
    <row r="55" spans="1:4" ht="25.5">
      <c r="A55" s="748" t="s">
        <v>543</v>
      </c>
      <c r="B55" s="749" t="s">
        <v>544</v>
      </c>
      <c r="C55" s="750">
        <f>'[11]Munka1'!$D53+'[12]01'!$D53+'[13]01'!$D53</f>
        <v>0</v>
      </c>
      <c r="D55" s="756">
        <v>0</v>
      </c>
    </row>
    <row r="56" spans="1:4" ht="25.5">
      <c r="A56" s="748" t="s">
        <v>545</v>
      </c>
      <c r="B56" s="749" t="s">
        <v>546</v>
      </c>
      <c r="C56" s="750">
        <f>'[11]Munka1'!$D54+'[12]01'!$D54+'[13]01'!$D54</f>
        <v>0</v>
      </c>
      <c r="D56" s="756">
        <v>0</v>
      </c>
    </row>
    <row r="57" spans="1:4" ht="39" thickBot="1">
      <c r="A57" s="748" t="s">
        <v>547</v>
      </c>
      <c r="B57" s="749" t="s">
        <v>548</v>
      </c>
      <c r="C57" s="750">
        <f>'[11]Munka1'!$D55+'[12]01'!$D55+'[13]01'!$D55</f>
        <v>0</v>
      </c>
      <c r="D57" s="756">
        <v>0</v>
      </c>
    </row>
    <row r="58" spans="1:4" ht="13.5" thickBot="1">
      <c r="A58" s="752" t="s">
        <v>549</v>
      </c>
      <c r="B58" s="753" t="s">
        <v>550</v>
      </c>
      <c r="C58" s="754">
        <f>'[11]Munka1'!$D56+'[12]01'!$D56+'[13]01'!$D56</f>
        <v>21664</v>
      </c>
      <c r="D58" s="761">
        <v>15332</v>
      </c>
    </row>
    <row r="59" spans="1:4" ht="12.75">
      <c r="A59" s="748" t="s">
        <v>551</v>
      </c>
      <c r="B59" s="749" t="s">
        <v>552</v>
      </c>
      <c r="C59" s="750">
        <f>'[11]Munka1'!$D57+'[12]01'!$D57+'[13]01'!$D57</f>
        <v>0</v>
      </c>
      <c r="D59" s="756">
        <v>0</v>
      </c>
    </row>
    <row r="60" spans="1:4" ht="25.5">
      <c r="A60" s="748" t="s">
        <v>553</v>
      </c>
      <c r="B60" s="749" t="s">
        <v>554</v>
      </c>
      <c r="C60" s="750">
        <f>'[11]Munka1'!$D58+'[12]01'!$D58+'[13]01'!$D58</f>
        <v>0</v>
      </c>
      <c r="D60" s="756">
        <v>0</v>
      </c>
    </row>
    <row r="61" spans="1:4" ht="25.5">
      <c r="A61" s="748" t="s">
        <v>555</v>
      </c>
      <c r="B61" s="749" t="s">
        <v>556</v>
      </c>
      <c r="C61" s="750">
        <f>'[11]Munka1'!$D59+'[12]01'!$D59+'[13]01'!$D59</f>
        <v>0</v>
      </c>
      <c r="D61" s="756">
        <v>0</v>
      </c>
    </row>
    <row r="62" spans="1:4" ht="25.5">
      <c r="A62" s="748" t="s">
        <v>557</v>
      </c>
      <c r="B62" s="749" t="s">
        <v>558</v>
      </c>
      <c r="C62" s="750">
        <f>'[11]Munka1'!$D60+'[12]01'!$D60+'[13]01'!$D60</f>
        <v>0</v>
      </c>
      <c r="D62" s="756">
        <v>0</v>
      </c>
    </row>
    <row r="63" spans="1:4" ht="38.25">
      <c r="A63" s="748" t="s">
        <v>559</v>
      </c>
      <c r="B63" s="749" t="s">
        <v>560</v>
      </c>
      <c r="C63" s="750">
        <f>'[11]Munka1'!$D61+'[12]01'!$D61+'[13]01'!$D61</f>
        <v>0</v>
      </c>
      <c r="D63" s="756">
        <v>0</v>
      </c>
    </row>
    <row r="64" spans="1:4" ht="25.5">
      <c r="A64" s="748" t="s">
        <v>561</v>
      </c>
      <c r="B64" s="749" t="s">
        <v>562</v>
      </c>
      <c r="C64" s="750">
        <f>'[11]Munka1'!$D62+'[12]01'!$D62+'[13]01'!$D62</f>
        <v>0</v>
      </c>
      <c r="D64" s="756">
        <v>0</v>
      </c>
    </row>
    <row r="65" spans="1:4" ht="12.75">
      <c r="A65" s="758" t="s">
        <v>563</v>
      </c>
      <c r="B65" s="759" t="s">
        <v>564</v>
      </c>
      <c r="C65" s="760">
        <f>'[11]Munka1'!$D63+'[12]01'!$D63+'[13]01'!$D63</f>
        <v>0</v>
      </c>
      <c r="D65" s="762">
        <v>0</v>
      </c>
    </row>
    <row r="66" spans="1:4" ht="12.75">
      <c r="A66" s="748" t="s">
        <v>565</v>
      </c>
      <c r="B66" s="749" t="s">
        <v>566</v>
      </c>
      <c r="C66" s="750">
        <f>'[11]Munka1'!$D64+'[12]01'!$D64+'[13]01'!$D64</f>
        <v>1057</v>
      </c>
      <c r="D66" s="756">
        <v>593</v>
      </c>
    </row>
    <row r="67" spans="1:4" ht="12.75">
      <c r="A67" s="748" t="s">
        <v>567</v>
      </c>
      <c r="B67" s="749" t="s">
        <v>568</v>
      </c>
      <c r="C67" s="750">
        <f>'[11]Munka1'!$D65+'[12]01'!$D65+'[13]01'!$D65</f>
        <v>10046</v>
      </c>
      <c r="D67" s="756">
        <v>3508</v>
      </c>
    </row>
    <row r="68" spans="1:4" ht="25.5">
      <c r="A68" s="748" t="s">
        <v>569</v>
      </c>
      <c r="B68" s="749" t="s">
        <v>570</v>
      </c>
      <c r="C68" s="750">
        <f>'[11]Munka1'!$D66+'[12]01'!$D66+'[13]01'!$D66</f>
        <v>10046</v>
      </c>
      <c r="D68" s="756">
        <v>3508</v>
      </c>
    </row>
    <row r="69" spans="1:4" ht="25.5">
      <c r="A69" s="748" t="s">
        <v>571</v>
      </c>
      <c r="B69" s="749" t="s">
        <v>572</v>
      </c>
      <c r="C69" s="750">
        <f>'[11]Munka1'!$D67+'[12]01'!$D67+'[13]01'!$D67</f>
        <v>0</v>
      </c>
      <c r="D69" s="756">
        <v>0</v>
      </c>
    </row>
    <row r="70" spans="1:4" ht="12.75">
      <c r="A70" s="748" t="s">
        <v>573</v>
      </c>
      <c r="B70" s="749" t="s">
        <v>574</v>
      </c>
      <c r="C70" s="750">
        <f>'[11]Munka1'!$D68+'[12]01'!$D68+'[13]01'!$D68</f>
        <v>0</v>
      </c>
      <c r="D70" s="756">
        <v>0</v>
      </c>
    </row>
    <row r="71" spans="1:4" ht="12.75">
      <c r="A71" s="748" t="s">
        <v>575</v>
      </c>
      <c r="B71" s="749" t="s">
        <v>576</v>
      </c>
      <c r="C71" s="750">
        <f>'[11]Munka1'!$D69+'[12]01'!$D69+'[13]01'!$D69</f>
        <v>0</v>
      </c>
      <c r="D71" s="756">
        <v>0</v>
      </c>
    </row>
    <row r="72" spans="1:4" ht="25.5">
      <c r="A72" s="748" t="s">
        <v>577</v>
      </c>
      <c r="B72" s="749" t="s">
        <v>578</v>
      </c>
      <c r="C72" s="750">
        <f>'[11]Munka1'!$D70+'[12]01'!$D70+'[13]01'!$D70</f>
        <v>0</v>
      </c>
      <c r="D72" s="756">
        <v>0</v>
      </c>
    </row>
    <row r="73" spans="1:4" ht="26.25" thickBot="1">
      <c r="A73" s="748" t="s">
        <v>579</v>
      </c>
      <c r="B73" s="749" t="s">
        <v>580</v>
      </c>
      <c r="C73" s="750">
        <f>'[11]Munka1'!$D71+'[12]01'!$D71+'[13]01'!$D71</f>
        <v>0</v>
      </c>
      <c r="D73" s="756">
        <v>0</v>
      </c>
    </row>
    <row r="74" spans="1:4" ht="13.5" thickBot="1">
      <c r="A74" s="752" t="s">
        <v>581</v>
      </c>
      <c r="B74" s="753" t="s">
        <v>582</v>
      </c>
      <c r="C74" s="754">
        <f>'[11]Munka1'!$D72+'[12]01'!$D72+'[13]01'!$D72</f>
        <v>11103</v>
      </c>
      <c r="D74" s="757">
        <v>4101</v>
      </c>
    </row>
    <row r="75" spans="1:4" ht="12.75">
      <c r="A75" s="748" t="s">
        <v>583</v>
      </c>
      <c r="B75" s="749" t="s">
        <v>584</v>
      </c>
      <c r="C75" s="750">
        <f>'[11]Munka1'!$D73+'[12]01'!$D73+'[13]01'!$D73</f>
        <v>551</v>
      </c>
      <c r="D75" s="756">
        <v>5175</v>
      </c>
    </row>
    <row r="76" spans="1:4" ht="25.5">
      <c r="A76" s="748" t="s">
        <v>585</v>
      </c>
      <c r="B76" s="749" t="s">
        <v>586</v>
      </c>
      <c r="C76" s="750">
        <f>'[11]Munka1'!$D74+'[12]01'!$D74+'[13]01'!$D74</f>
        <v>27548</v>
      </c>
      <c r="D76" s="756">
        <v>39047</v>
      </c>
    </row>
    <row r="77" spans="1:4" ht="12.75">
      <c r="A77" s="748" t="s">
        <v>587</v>
      </c>
      <c r="B77" s="749" t="s">
        <v>588</v>
      </c>
      <c r="C77" s="750">
        <f>'[11]Munka1'!$D75+'[12]01'!$D75+'[13]01'!$D75</f>
        <v>0</v>
      </c>
      <c r="D77" s="756">
        <v>0</v>
      </c>
    </row>
    <row r="78" spans="1:4" ht="13.5" thickBot="1">
      <c r="A78" s="748" t="s">
        <v>589</v>
      </c>
      <c r="B78" s="749" t="s">
        <v>590</v>
      </c>
      <c r="C78" s="750">
        <f>'[11]Munka1'!$D76+'[12]01'!$D76+'[13]01'!$D76</f>
        <v>0</v>
      </c>
      <c r="D78" s="756">
        <v>0</v>
      </c>
    </row>
    <row r="79" spans="1:4" ht="26.25" thickBot="1">
      <c r="A79" s="752" t="s">
        <v>591</v>
      </c>
      <c r="B79" s="753" t="s">
        <v>592</v>
      </c>
      <c r="C79" s="754">
        <f>'[11]Munka1'!$D77+'[12]01'!$D77+'[13]01'!$D77</f>
        <v>28099</v>
      </c>
      <c r="D79" s="757">
        <v>44222</v>
      </c>
    </row>
    <row r="80" spans="1:4" ht="13.5" thickBot="1">
      <c r="A80" s="752" t="s">
        <v>593</v>
      </c>
      <c r="B80" s="753" t="s">
        <v>594</v>
      </c>
      <c r="C80" s="754">
        <f>'[11]Munka1'!$D78+'[12]01'!$D78+'[13]01'!$D78</f>
        <v>60866</v>
      </c>
      <c r="D80" s="757">
        <v>63655</v>
      </c>
    </row>
    <row r="81" spans="1:4" ht="13.5" thickBot="1">
      <c r="A81" s="752" t="s">
        <v>595</v>
      </c>
      <c r="B81" s="753" t="s">
        <v>596</v>
      </c>
      <c r="C81" s="754">
        <f>'[11]Munka1'!$D79+'[12]01'!$D79+'[13]01'!$D79</f>
        <v>1269724</v>
      </c>
      <c r="D81" s="757">
        <v>1268435</v>
      </c>
    </row>
    <row r="82" spans="1:4" ht="12.75">
      <c r="A82" s="763" t="s">
        <v>454</v>
      </c>
      <c r="B82" s="764" t="s">
        <v>597</v>
      </c>
      <c r="C82" s="765"/>
      <c r="D82" s="766"/>
    </row>
    <row r="83" spans="1:4" ht="12.75">
      <c r="A83" s="748" t="s">
        <v>598</v>
      </c>
      <c r="B83" s="749" t="s">
        <v>599</v>
      </c>
      <c r="C83" s="750">
        <f>'[11]Munka1'!$D82+'[12]01'!$D82+'[13]01'!$D82</f>
        <v>0</v>
      </c>
      <c r="D83" s="762">
        <v>0</v>
      </c>
    </row>
    <row r="84" spans="1:4" ht="13.5" thickBot="1">
      <c r="A84" s="748" t="s">
        <v>600</v>
      </c>
      <c r="B84" s="749" t="s">
        <v>601</v>
      </c>
      <c r="C84" s="750">
        <f>'[11]Munka1'!$D83+'[12]01'!$D83+'[13]01'!$D83</f>
        <v>992511</v>
      </c>
      <c r="D84" s="756">
        <v>992511</v>
      </c>
    </row>
    <row r="85" spans="1:4" ht="13.5" thickBot="1">
      <c r="A85" s="752" t="s">
        <v>602</v>
      </c>
      <c r="B85" s="753" t="s">
        <v>603</v>
      </c>
      <c r="C85" s="754">
        <f>'[11]Munka1'!$D84+'[12]01'!$D84+'[13]01'!$D84</f>
        <v>992511</v>
      </c>
      <c r="D85" s="757">
        <v>992511</v>
      </c>
    </row>
    <row r="86" spans="1:4" ht="12.75">
      <c r="A86" s="748" t="s">
        <v>604</v>
      </c>
      <c r="B86" s="749" t="s">
        <v>605</v>
      </c>
      <c r="C86" s="750">
        <f>'[11]Munka1'!$D85+'[12]01'!$D85+'[13]01'!$D85</f>
        <v>0</v>
      </c>
      <c r="D86" s="258">
        <v>0</v>
      </c>
    </row>
    <row r="87" spans="1:4" ht="13.5" thickBot="1">
      <c r="A87" s="748" t="s">
        <v>606</v>
      </c>
      <c r="B87" s="749" t="s">
        <v>607</v>
      </c>
      <c r="C87" s="750">
        <f>'[11]Munka1'!$D86+'[12]01'!$D86+'[13]01'!$D86</f>
        <v>222088</v>
      </c>
      <c r="D87" s="767">
        <v>205039</v>
      </c>
    </row>
    <row r="88" spans="1:4" ht="13.5" thickBot="1">
      <c r="A88" s="752" t="s">
        <v>608</v>
      </c>
      <c r="B88" s="753" t="s">
        <v>609</v>
      </c>
      <c r="C88" s="754">
        <f>'[11]Munka1'!$D87+'[12]01'!$D87+'[13]01'!$D87</f>
        <v>222088</v>
      </c>
      <c r="D88" s="768">
        <v>205039</v>
      </c>
    </row>
    <row r="89" spans="1:4" ht="12.75">
      <c r="A89" s="748" t="s">
        <v>610</v>
      </c>
      <c r="B89" s="749" t="s">
        <v>611</v>
      </c>
      <c r="C89" s="750">
        <f>'[11]Munka1'!$D88+'[12]01'!$D88+'[13]01'!$D88</f>
        <v>0</v>
      </c>
      <c r="D89" s="769">
        <v>0</v>
      </c>
    </row>
    <row r="90" spans="1:4" ht="25.5">
      <c r="A90" s="748" t="s">
        <v>612</v>
      </c>
      <c r="B90" s="749" t="s">
        <v>613</v>
      </c>
      <c r="C90" s="750">
        <f>'[11]Munka1'!$D89+'[12]01'!$D89+'[13]01'!$D89</f>
        <v>0</v>
      </c>
      <c r="D90" s="769">
        <v>0</v>
      </c>
    </row>
    <row r="91" spans="1:4" ht="13.5" thickBot="1">
      <c r="A91" s="758" t="s">
        <v>614</v>
      </c>
      <c r="B91" s="759" t="s">
        <v>615</v>
      </c>
      <c r="C91" s="760">
        <f>'[11]Munka1'!$D90+'[12]01'!$D90+'[13]01'!$D90</f>
        <v>0</v>
      </c>
      <c r="D91" s="770">
        <v>0</v>
      </c>
    </row>
    <row r="92" spans="1:4" ht="13.5" thickBot="1">
      <c r="A92" s="752" t="s">
        <v>616</v>
      </c>
      <c r="B92" s="753" t="s">
        <v>617</v>
      </c>
      <c r="C92" s="754">
        <f>'[11]Munka1'!$D91+'[12]01'!$D91+'[13]01'!$D91</f>
        <v>1214599</v>
      </c>
      <c r="D92" s="755">
        <v>1197550</v>
      </c>
    </row>
    <row r="93" spans="1:4" ht="12.75">
      <c r="A93" s="748" t="s">
        <v>618</v>
      </c>
      <c r="B93" s="749" t="s">
        <v>619</v>
      </c>
      <c r="C93" s="750">
        <f>'[11]Munka1'!$D92+'[12]01'!$D92+'[13]01'!$D92</f>
        <v>39189</v>
      </c>
      <c r="D93" s="769">
        <v>48175</v>
      </c>
    </row>
    <row r="94" spans="1:4" ht="12.75">
      <c r="A94" s="748" t="s">
        <v>620</v>
      </c>
      <c r="B94" s="749" t="s">
        <v>621</v>
      </c>
      <c r="C94" s="750">
        <f>'[11]Munka1'!$D93+'[12]01'!$D93+'[13]01'!$D93</f>
        <v>8251</v>
      </c>
      <c r="D94" s="769">
        <v>17237</v>
      </c>
    </row>
    <row r="95" spans="1:4" ht="12.75">
      <c r="A95" s="748" t="s">
        <v>622</v>
      </c>
      <c r="B95" s="749" t="s">
        <v>623</v>
      </c>
      <c r="C95" s="750">
        <f>'[11]Munka1'!$D94+'[12]01'!$D94+'[13]01'!$D94</f>
        <v>30938</v>
      </c>
      <c r="D95" s="769">
        <v>30938</v>
      </c>
    </row>
    <row r="96" spans="1:4" ht="12.75">
      <c r="A96" s="748" t="s">
        <v>624</v>
      </c>
      <c r="B96" s="749" t="s">
        <v>625</v>
      </c>
      <c r="C96" s="750">
        <f>'[11]Munka1'!$D95+'[12]01'!$D95+'[13]01'!$D95</f>
        <v>0</v>
      </c>
      <c r="D96" s="769">
        <v>0</v>
      </c>
    </row>
    <row r="97" spans="1:4" ht="12.75">
      <c r="A97" s="748" t="s">
        <v>626</v>
      </c>
      <c r="B97" s="749" t="s">
        <v>627</v>
      </c>
      <c r="C97" s="750">
        <f>'[11]Munka1'!$D96+'[12]01'!$D96+'[13]01'!$D96</f>
        <v>0</v>
      </c>
      <c r="D97" s="769">
        <v>0</v>
      </c>
    </row>
    <row r="98" spans="1:4" ht="12.75">
      <c r="A98" s="748" t="s">
        <v>628</v>
      </c>
      <c r="B98" s="749" t="s">
        <v>629</v>
      </c>
      <c r="C98" s="750">
        <f>'[11]Munka1'!$D97+'[12]01'!$D97+'[13]01'!$D97</f>
        <v>0</v>
      </c>
      <c r="D98" s="769">
        <v>0</v>
      </c>
    </row>
    <row r="99" spans="1:4" ht="13.5" thickBot="1">
      <c r="A99" s="748" t="s">
        <v>630</v>
      </c>
      <c r="B99" s="749" t="s">
        <v>631</v>
      </c>
      <c r="C99" s="750">
        <f>'[11]Munka1'!$D98+'[12]01'!$D98+'[13]01'!$D98</f>
        <v>0</v>
      </c>
      <c r="D99" s="769">
        <v>0</v>
      </c>
    </row>
    <row r="100" spans="1:4" ht="13.5" thickBot="1">
      <c r="A100" s="752" t="s">
        <v>632</v>
      </c>
      <c r="B100" s="753" t="s">
        <v>633</v>
      </c>
      <c r="C100" s="754">
        <f>'[11]Munka1'!$D99+'[12]01'!$D99+'[13]01'!$D99</f>
        <v>39189</v>
      </c>
      <c r="D100" s="768">
        <v>48175</v>
      </c>
    </row>
    <row r="101" spans="1:4" ht="12.75">
      <c r="A101" s="748" t="s">
        <v>634</v>
      </c>
      <c r="B101" s="749" t="s">
        <v>635</v>
      </c>
      <c r="C101" s="750">
        <f>'[11]Munka1'!$D100+'[12]01'!$D100+'[13]01'!$D100</f>
        <v>0</v>
      </c>
      <c r="D101" s="769">
        <v>0</v>
      </c>
    </row>
    <row r="102" spans="1:4" ht="12.75">
      <c r="A102" s="748" t="s">
        <v>636</v>
      </c>
      <c r="B102" s="749" t="s">
        <v>637</v>
      </c>
      <c r="C102" s="750">
        <f>'[11]Munka1'!$D101+'[12]01'!$D101+'[13]01'!$D101</f>
        <v>0</v>
      </c>
      <c r="D102" s="769">
        <v>0</v>
      </c>
    </row>
    <row r="103" spans="1:4" ht="12.75">
      <c r="A103" s="748" t="s">
        <v>638</v>
      </c>
      <c r="B103" s="749" t="s">
        <v>639</v>
      </c>
      <c r="C103" s="750">
        <f>'[11]Munka1'!$D102+'[12]01'!$D102+'[13]01'!$D102</f>
        <v>0</v>
      </c>
      <c r="D103" s="769">
        <v>0</v>
      </c>
    </row>
    <row r="104" spans="1:4" ht="12.75">
      <c r="A104" s="748" t="s">
        <v>640</v>
      </c>
      <c r="B104" s="749" t="s">
        <v>641</v>
      </c>
      <c r="C104" s="750">
        <f>'[11]Munka1'!$D103+'[12]01'!$D103+'[13]01'!$D103</f>
        <v>0</v>
      </c>
      <c r="D104" s="769">
        <v>0</v>
      </c>
    </row>
    <row r="105" spans="1:4" ht="12.75">
      <c r="A105" s="748" t="s">
        <v>642</v>
      </c>
      <c r="B105" s="749" t="s">
        <v>643</v>
      </c>
      <c r="C105" s="750">
        <f>'[11]Munka1'!$D104+'[12]01'!$D104+'[13]01'!$D104</f>
        <v>0</v>
      </c>
      <c r="D105" s="769">
        <v>0</v>
      </c>
    </row>
    <row r="106" spans="1:4" ht="12.75">
      <c r="A106" s="748" t="s">
        <v>644</v>
      </c>
      <c r="B106" s="749" t="s">
        <v>645</v>
      </c>
      <c r="C106" s="750">
        <f>'[11]Munka1'!$D105+'[12]01'!$D105+'[13]01'!$D105</f>
        <v>0</v>
      </c>
      <c r="D106" s="769">
        <v>0</v>
      </c>
    </row>
    <row r="107" spans="1:4" ht="13.5" thickBot="1">
      <c r="A107" s="758" t="s">
        <v>646</v>
      </c>
      <c r="B107" s="759" t="s">
        <v>647</v>
      </c>
      <c r="C107" s="760">
        <f>'[11]Munka1'!$D106+'[12]01'!$D106+'[13]01'!$D106</f>
        <v>0</v>
      </c>
      <c r="D107" s="769">
        <v>0</v>
      </c>
    </row>
    <row r="108" spans="1:4" ht="13.5" thickBot="1">
      <c r="A108" s="752" t="s">
        <v>648</v>
      </c>
      <c r="B108" s="753" t="s">
        <v>649</v>
      </c>
      <c r="C108" s="754">
        <f>'[11]Munka1'!$D107+'[12]01'!$D107+'[13]01'!$D107</f>
        <v>39189</v>
      </c>
      <c r="D108" s="768">
        <v>48175</v>
      </c>
    </row>
    <row r="109" spans="1:4" ht="12.75">
      <c r="A109" s="748" t="s">
        <v>650</v>
      </c>
      <c r="B109" s="749" t="s">
        <v>651</v>
      </c>
      <c r="C109" s="750">
        <f>'[11]Munka1'!$D108+'[12]01'!$D108+'[13]01'!$D108</f>
        <v>0</v>
      </c>
      <c r="D109" s="769">
        <v>0</v>
      </c>
    </row>
    <row r="110" spans="1:4" ht="25.5">
      <c r="A110" s="748" t="s">
        <v>652</v>
      </c>
      <c r="B110" s="749" t="s">
        <v>653</v>
      </c>
      <c r="C110" s="750">
        <f>'[11]Munka1'!$D109+'[12]01'!$D109+'[13]01'!$D109</f>
        <v>0</v>
      </c>
      <c r="D110" s="769">
        <v>0</v>
      </c>
    </row>
    <row r="111" spans="1:4" ht="25.5">
      <c r="A111" s="748" t="s">
        <v>654</v>
      </c>
      <c r="B111" s="749" t="s">
        <v>655</v>
      </c>
      <c r="C111" s="750">
        <f>'[11]Munka1'!$D110+'[12]01'!$D110+'[13]01'!$D110</f>
        <v>0</v>
      </c>
      <c r="D111" s="769">
        <v>0</v>
      </c>
    </row>
    <row r="112" spans="1:4" ht="25.5">
      <c r="A112" s="748" t="s">
        <v>656</v>
      </c>
      <c r="B112" s="749" t="s">
        <v>657</v>
      </c>
      <c r="C112" s="750">
        <f>'[11]Munka1'!$D111+'[12]01'!$D111+'[13]01'!$D111</f>
        <v>0</v>
      </c>
      <c r="D112" s="769">
        <v>0</v>
      </c>
    </row>
    <row r="113" spans="1:4" ht="12.75">
      <c r="A113" s="748" t="s">
        <v>658</v>
      </c>
      <c r="B113" s="749" t="s">
        <v>659</v>
      </c>
      <c r="C113" s="750">
        <f>'[11]Munka1'!$D112+'[12]01'!$D112+'[13]01'!$D112</f>
        <v>0</v>
      </c>
      <c r="D113" s="769">
        <v>0</v>
      </c>
    </row>
    <row r="114" spans="1:4" ht="12.75">
      <c r="A114" s="748" t="s">
        <v>660</v>
      </c>
      <c r="B114" s="749" t="s">
        <v>661</v>
      </c>
      <c r="C114" s="750">
        <f>'[11]Munka1'!$D113+'[12]01'!$D113+'[13]01'!$D113</f>
        <v>0</v>
      </c>
      <c r="D114" s="769">
        <v>0</v>
      </c>
    </row>
    <row r="115" spans="1:4" ht="12.75">
      <c r="A115" s="748" t="s">
        <v>662</v>
      </c>
      <c r="B115" s="749" t="s">
        <v>663</v>
      </c>
      <c r="C115" s="750">
        <f>'[11]Munka1'!$D114+'[12]01'!$D114+'[13]01'!$D114</f>
        <v>0</v>
      </c>
      <c r="D115" s="769">
        <v>0</v>
      </c>
    </row>
    <row r="116" spans="1:4" ht="25.5">
      <c r="A116" s="758" t="s">
        <v>664</v>
      </c>
      <c r="B116" s="759" t="s">
        <v>665</v>
      </c>
      <c r="C116" s="760">
        <f>'[11]Munka1'!$D115+'[12]01'!$D115+'[13]01'!$D115</f>
        <v>0</v>
      </c>
      <c r="D116" s="769">
        <v>0</v>
      </c>
    </row>
    <row r="117" spans="1:4" ht="25.5">
      <c r="A117" s="748" t="s">
        <v>666</v>
      </c>
      <c r="B117" s="749" t="s">
        <v>667</v>
      </c>
      <c r="C117" s="750">
        <f>'[11]Munka1'!$D116+'[12]01'!$D116+'[13]01'!$D116</f>
        <v>0</v>
      </c>
      <c r="D117" s="769">
        <v>0</v>
      </c>
    </row>
    <row r="118" spans="1:4" ht="25.5">
      <c r="A118" s="748" t="s">
        <v>668</v>
      </c>
      <c r="B118" s="749" t="s">
        <v>669</v>
      </c>
      <c r="C118" s="750">
        <f>'[11]Munka1'!$D117+'[12]01'!$D117+'[13]01'!$D117</f>
        <v>0</v>
      </c>
      <c r="D118" s="769">
        <v>0</v>
      </c>
    </row>
    <row r="119" spans="1:4" ht="25.5">
      <c r="A119" s="748" t="s">
        <v>670</v>
      </c>
      <c r="B119" s="749" t="s">
        <v>671</v>
      </c>
      <c r="C119" s="750">
        <f>'[11]Munka1'!$D118+'[12]01'!$D118+'[13]01'!$D118</f>
        <v>9000</v>
      </c>
      <c r="D119" s="769">
        <v>9000</v>
      </c>
    </row>
    <row r="120" spans="1:4" ht="25.5">
      <c r="A120" s="748" t="s">
        <v>672</v>
      </c>
      <c r="B120" s="749" t="s">
        <v>673</v>
      </c>
      <c r="C120" s="750">
        <f>'[11]Munka1'!$D119+'[12]01'!$D119+'[13]01'!$D119</f>
        <v>0</v>
      </c>
      <c r="D120" s="769">
        <v>0</v>
      </c>
    </row>
    <row r="121" spans="1:4" ht="38.25">
      <c r="A121" s="748" t="s">
        <v>674</v>
      </c>
      <c r="B121" s="749" t="s">
        <v>675</v>
      </c>
      <c r="C121" s="750">
        <f>'[11]Munka1'!$D120+'[12]01'!$D120+'[13]01'!$D120</f>
        <v>0</v>
      </c>
      <c r="D121" s="769">
        <v>0</v>
      </c>
    </row>
    <row r="122" spans="1:4" ht="25.5">
      <c r="A122" s="748" t="s">
        <v>676</v>
      </c>
      <c r="B122" s="749" t="s">
        <v>677</v>
      </c>
      <c r="C122" s="750">
        <f>'[11]Munka1'!$D121+'[12]01'!$D121+'[13]01'!$D121</f>
        <v>0</v>
      </c>
      <c r="D122" s="769">
        <v>0</v>
      </c>
    </row>
    <row r="123" spans="1:4" ht="25.5">
      <c r="A123" s="748" t="s">
        <v>678</v>
      </c>
      <c r="B123" s="749" t="s">
        <v>679</v>
      </c>
      <c r="C123" s="750">
        <f>'[11]Munka1'!$D122+'[12]01'!$D122+'[13]01'!$D122</f>
        <v>0</v>
      </c>
      <c r="D123" s="769">
        <v>0</v>
      </c>
    </row>
    <row r="124" spans="1:4" ht="25.5">
      <c r="A124" s="748" t="s">
        <v>680</v>
      </c>
      <c r="B124" s="749" t="s">
        <v>681</v>
      </c>
      <c r="C124" s="750">
        <f>'[11]Munka1'!$D123+'[12]01'!$D123+'[13]01'!$D123</f>
        <v>0</v>
      </c>
      <c r="D124" s="769">
        <v>0</v>
      </c>
    </row>
    <row r="125" spans="1:4" ht="25.5">
      <c r="A125" s="748" t="s">
        <v>682</v>
      </c>
      <c r="B125" s="749" t="s">
        <v>683</v>
      </c>
      <c r="C125" s="750">
        <f>'[11]Munka1'!$D124+'[12]01'!$D124+'[13]01'!$D124</f>
        <v>5633</v>
      </c>
      <c r="D125" s="769">
        <v>7673</v>
      </c>
    </row>
    <row r="126" spans="1:4" ht="25.5">
      <c r="A126" s="748" t="s">
        <v>684</v>
      </c>
      <c r="B126" s="749" t="s">
        <v>685</v>
      </c>
      <c r="C126" s="750">
        <f>'[11]Munka1'!$D125+'[12]01'!$D125+'[13]01'!$D125</f>
        <v>1266</v>
      </c>
      <c r="D126" s="769">
        <v>4077</v>
      </c>
    </row>
    <row r="127" spans="1:4" ht="12.75">
      <c r="A127" s="748" t="s">
        <v>686</v>
      </c>
      <c r="B127" s="749" t="s">
        <v>687</v>
      </c>
      <c r="C127" s="750">
        <f>'[11]Munka1'!$D126+'[12]01'!$D126+'[13]01'!$D126</f>
        <v>4367</v>
      </c>
      <c r="D127" s="769">
        <v>3596</v>
      </c>
    </row>
    <row r="128" spans="1:4" ht="25.5">
      <c r="A128" s="748" t="s">
        <v>688</v>
      </c>
      <c r="B128" s="749" t="s">
        <v>689</v>
      </c>
      <c r="C128" s="750">
        <f>'[11]Munka1'!$D127+'[12]01'!$D127+'[13]01'!$D127</f>
        <v>1290</v>
      </c>
      <c r="D128" s="769">
        <v>5889</v>
      </c>
    </row>
    <row r="129" spans="1:4" ht="12.75">
      <c r="A129" s="748" t="s">
        <v>690</v>
      </c>
      <c r="B129" s="749" t="s">
        <v>691</v>
      </c>
      <c r="C129" s="750">
        <f>'[11]Munka1'!$D128+'[12]01'!$D128+'[13]01'!$D128</f>
        <v>0</v>
      </c>
      <c r="D129" s="769">
        <v>0</v>
      </c>
    </row>
    <row r="130" spans="1:4" ht="25.5">
      <c r="A130" s="748" t="s">
        <v>692</v>
      </c>
      <c r="B130" s="749" t="s">
        <v>693</v>
      </c>
      <c r="C130" s="750">
        <f>'[11]Munka1'!$D129+'[12]01'!$D129+'[13]01'!$D129</f>
        <v>0</v>
      </c>
      <c r="D130" s="769">
        <v>0</v>
      </c>
    </row>
    <row r="131" spans="1:4" ht="12.75">
      <c r="A131" s="748" t="s">
        <v>694</v>
      </c>
      <c r="B131" s="749" t="s">
        <v>695</v>
      </c>
      <c r="C131" s="750">
        <f>'[11]Munka1'!$D130+'[12]01'!$D130+'[13]01'!$D130</f>
        <v>15</v>
      </c>
      <c r="D131" s="769">
        <v>17</v>
      </c>
    </row>
    <row r="132" spans="1:4" ht="12.75">
      <c r="A132" s="748" t="s">
        <v>696</v>
      </c>
      <c r="B132" s="749" t="s">
        <v>697</v>
      </c>
      <c r="C132" s="750">
        <f>'[11]Munka1'!$D131+'[12]01'!$D131+'[13]01'!$D131</f>
        <v>959</v>
      </c>
      <c r="D132" s="769">
        <v>2134</v>
      </c>
    </row>
    <row r="133" spans="1:4" ht="12.75">
      <c r="A133" s="748" t="s">
        <v>698</v>
      </c>
      <c r="B133" s="749" t="s">
        <v>699</v>
      </c>
      <c r="C133" s="750">
        <f>'[11]Munka1'!$D132+'[12]01'!$D132+'[13]01'!$D132</f>
        <v>0</v>
      </c>
      <c r="D133" s="769">
        <v>3277</v>
      </c>
    </row>
    <row r="134" spans="1:4" ht="12.75">
      <c r="A134" s="748" t="s">
        <v>700</v>
      </c>
      <c r="B134" s="749" t="s">
        <v>701</v>
      </c>
      <c r="C134" s="750">
        <f>'[11]Munka1'!$D133+'[12]01'!$D133+'[13]01'!$D133</f>
        <v>0</v>
      </c>
      <c r="D134" s="769">
        <v>0</v>
      </c>
    </row>
    <row r="135" spans="1:4" ht="12.75">
      <c r="A135" s="748" t="s">
        <v>702</v>
      </c>
      <c r="B135" s="749" t="s">
        <v>703</v>
      </c>
      <c r="C135" s="750">
        <f>'[11]Munka1'!$D134+'[12]01'!$D134+'[13]01'!$D134</f>
        <v>0</v>
      </c>
      <c r="D135" s="769">
        <v>0</v>
      </c>
    </row>
    <row r="136" spans="1:4" ht="25.5">
      <c r="A136" s="748" t="s">
        <v>704</v>
      </c>
      <c r="B136" s="749" t="s">
        <v>705</v>
      </c>
      <c r="C136" s="750">
        <f>'[11]Munka1'!$D135+'[12]01'!$D135+'[13]01'!$D135</f>
        <v>0</v>
      </c>
      <c r="D136" s="769">
        <v>0</v>
      </c>
    </row>
    <row r="137" spans="1:4" ht="25.5">
      <c r="A137" s="748" t="s">
        <v>706</v>
      </c>
      <c r="B137" s="749" t="s">
        <v>707</v>
      </c>
      <c r="C137" s="750">
        <f>'[11]Munka1'!$D136+'[12]01'!$D136+'[13]01'!$D136</f>
        <v>0</v>
      </c>
      <c r="D137" s="769">
        <v>0</v>
      </c>
    </row>
    <row r="138" spans="1:4" ht="25.5">
      <c r="A138" s="748" t="s">
        <v>708</v>
      </c>
      <c r="B138" s="749" t="s">
        <v>709</v>
      </c>
      <c r="C138" s="750">
        <f>'[11]Munka1'!$D137+'[12]01'!$D137+'[13]01'!$D137</f>
        <v>0</v>
      </c>
      <c r="D138" s="769">
        <v>0</v>
      </c>
    </row>
    <row r="139" spans="1:4" ht="25.5">
      <c r="A139" s="748" t="s">
        <v>710</v>
      </c>
      <c r="B139" s="749" t="s">
        <v>711</v>
      </c>
      <c r="C139" s="750">
        <f>'[11]Munka1'!$D138+'[12]01'!$D138+'[13]01'!$D138</f>
        <v>316</v>
      </c>
      <c r="D139" s="769">
        <v>461</v>
      </c>
    </row>
    <row r="140" spans="1:4" ht="25.5">
      <c r="A140" s="748" t="s">
        <v>712</v>
      </c>
      <c r="B140" s="749" t="s">
        <v>713</v>
      </c>
      <c r="C140" s="750">
        <f>'[11]Munka1'!$D139+'[12]01'!$D139+'[13]01'!$D139</f>
        <v>0</v>
      </c>
      <c r="D140" s="769">
        <v>0</v>
      </c>
    </row>
    <row r="141" spans="1:4" ht="13.5" thickBot="1">
      <c r="A141" s="748" t="s">
        <v>714</v>
      </c>
      <c r="B141" s="749" t="s">
        <v>715</v>
      </c>
      <c r="C141" s="750">
        <f>'[11]Munka1'!$D140+'[12]01'!$D140+'[13]01'!$D140</f>
        <v>0</v>
      </c>
      <c r="D141" s="769">
        <v>0</v>
      </c>
    </row>
    <row r="142" spans="1:4" ht="26.25" thickBot="1">
      <c r="A142" s="752" t="s">
        <v>716</v>
      </c>
      <c r="B142" s="753" t="s">
        <v>717</v>
      </c>
      <c r="C142" s="754">
        <f>'[11]Munka1'!$D141+'[12]01'!$D141+'[13]01'!$D141</f>
        <v>15923</v>
      </c>
      <c r="D142" s="768">
        <v>22562</v>
      </c>
    </row>
    <row r="143" spans="1:4" ht="12.75">
      <c r="A143" s="748" t="s">
        <v>718</v>
      </c>
      <c r="B143" s="749" t="s">
        <v>719</v>
      </c>
      <c r="C143" s="750">
        <f>'[11]Munka1'!$D142+'[12]01'!$D142+'[13]01'!$D142</f>
        <v>13</v>
      </c>
      <c r="D143" s="769">
        <v>0</v>
      </c>
    </row>
    <row r="144" spans="1:4" ht="25.5">
      <c r="A144" s="748" t="s">
        <v>720</v>
      </c>
      <c r="B144" s="749" t="s">
        <v>721</v>
      </c>
      <c r="C144" s="750">
        <f>'[11]Munka1'!$D143+'[12]01'!$D143+'[13]01'!$D143</f>
        <v>0</v>
      </c>
      <c r="D144" s="769">
        <v>148</v>
      </c>
    </row>
    <row r="145" spans="1:4" ht="25.5">
      <c r="A145" s="748" t="s">
        <v>722</v>
      </c>
      <c r="B145" s="749" t="s">
        <v>723</v>
      </c>
      <c r="C145" s="750">
        <f>'[11]Munka1'!$D144+'[12]01'!$D144+'[13]01'!$D144</f>
        <v>0</v>
      </c>
      <c r="D145" s="769">
        <v>0</v>
      </c>
    </row>
    <row r="146" spans="1:4" ht="25.5">
      <c r="A146" s="748" t="s">
        <v>724</v>
      </c>
      <c r="B146" s="749" t="s">
        <v>725</v>
      </c>
      <c r="C146" s="750">
        <f>'[11]Munka1'!$D145+'[12]01'!$D145+'[13]01'!$D145</f>
        <v>0</v>
      </c>
      <c r="D146" s="769">
        <v>0</v>
      </c>
    </row>
    <row r="147" spans="1:4" ht="12.75">
      <c r="A147" s="748" t="s">
        <v>726</v>
      </c>
      <c r="B147" s="749" t="s">
        <v>727</v>
      </c>
      <c r="C147" s="750">
        <f>'[11]Munka1'!$D146+'[12]01'!$D146+'[13]01'!$D146</f>
        <v>0</v>
      </c>
      <c r="D147" s="769">
        <v>0</v>
      </c>
    </row>
    <row r="148" spans="1:4" ht="26.25" thickBot="1">
      <c r="A148" s="748" t="s">
        <v>728</v>
      </c>
      <c r="B148" s="749" t="s">
        <v>729</v>
      </c>
      <c r="C148" s="750">
        <f>'[11]Munka1'!$D147+'[12]01'!$D147+'[13]01'!$D147</f>
        <v>0</v>
      </c>
      <c r="D148" s="769">
        <v>0</v>
      </c>
    </row>
    <row r="149" spans="1:4" ht="26.25" thickBot="1">
      <c r="A149" s="752" t="s">
        <v>730</v>
      </c>
      <c r="B149" s="753" t="s">
        <v>731</v>
      </c>
      <c r="C149" s="754">
        <f>'[11]Munka1'!$D148+'[12]01'!$D148+'[13]01'!$D148</f>
        <v>13</v>
      </c>
      <c r="D149" s="768">
        <v>148</v>
      </c>
    </row>
    <row r="150" spans="1:4" ht="13.5" thickBot="1">
      <c r="A150" s="752" t="s">
        <v>732</v>
      </c>
      <c r="B150" s="753" t="s">
        <v>733</v>
      </c>
      <c r="C150" s="754">
        <f>'[11]Munka1'!$D149+'[12]01'!$D149+'[13]01'!$D149</f>
        <v>15936</v>
      </c>
      <c r="D150" s="768">
        <v>22710</v>
      </c>
    </row>
    <row r="151" spans="1:4" ht="13.5" thickBot="1">
      <c r="A151" s="771" t="s">
        <v>734</v>
      </c>
      <c r="B151" s="772" t="s">
        <v>735</v>
      </c>
      <c r="C151" s="773">
        <f>'[11]Munka1'!$D150+'[12]01'!$D150+'[13]01'!$D150</f>
        <v>1269724</v>
      </c>
      <c r="D151" s="774">
        <v>1268435</v>
      </c>
    </row>
  </sheetData>
  <sheetProtection/>
  <mergeCells count="1"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J95" sqref="J95"/>
    </sheetView>
  </sheetViews>
  <sheetFormatPr defaultColWidth="9.140625" defaultRowHeight="12.75"/>
  <cols>
    <col min="1" max="1" width="2.421875" style="215" customWidth="1"/>
    <col min="2" max="2" width="2.7109375" style="215" customWidth="1"/>
    <col min="3" max="3" width="50.8515625" style="215" customWidth="1"/>
    <col min="4" max="5" width="9.7109375" style="215" customWidth="1"/>
    <col min="6" max="7" width="9.7109375" style="215" hidden="1" customWidth="1"/>
    <col min="8" max="8" width="9.7109375" style="215" customWidth="1"/>
    <col min="9" max="10" width="9.140625" style="215" customWidth="1"/>
  </cols>
  <sheetData>
    <row r="1" ht="12.75">
      <c r="I1" s="215" t="s">
        <v>363</v>
      </c>
    </row>
    <row r="3" spans="1:9" ht="12.75">
      <c r="A3" s="829" t="s">
        <v>1147</v>
      </c>
      <c r="B3" s="829"/>
      <c r="C3" s="829"/>
      <c r="D3" s="829"/>
      <c r="E3" s="829"/>
      <c r="F3" s="829"/>
      <c r="G3" s="829"/>
      <c r="H3" s="829"/>
      <c r="I3" s="829"/>
    </row>
    <row r="4" spans="1:9" ht="12.75">
      <c r="A4" s="829" t="s">
        <v>364</v>
      </c>
      <c r="B4" s="829"/>
      <c r="C4" s="829"/>
      <c r="D4" s="829"/>
      <c r="E4" s="829"/>
      <c r="F4" s="829"/>
      <c r="G4" s="829"/>
      <c r="H4" s="829"/>
      <c r="I4" s="829"/>
    </row>
    <row r="5" spans="1:9" ht="12.75">
      <c r="A5" s="829" t="s">
        <v>1145</v>
      </c>
      <c r="B5" s="829"/>
      <c r="C5" s="829"/>
      <c r="D5" s="829"/>
      <c r="E5" s="829"/>
      <c r="F5" s="829"/>
      <c r="G5" s="829"/>
      <c r="H5" s="829"/>
      <c r="I5" s="829"/>
    </row>
    <row r="7" ht="13.5" thickBot="1"/>
    <row r="8" spans="1:10" ht="13.5" thickBot="1">
      <c r="A8" s="775"/>
      <c r="B8" s="776"/>
      <c r="C8" s="776"/>
      <c r="D8" s="982" t="s">
        <v>1145</v>
      </c>
      <c r="E8" s="983"/>
      <c r="F8" s="983"/>
      <c r="G8" s="983"/>
      <c r="H8" s="983"/>
      <c r="I8" s="983"/>
      <c r="J8" s="984"/>
    </row>
    <row r="9" spans="1:10" ht="12.75">
      <c r="A9" s="980" t="s">
        <v>365</v>
      </c>
      <c r="B9" s="979"/>
      <c r="C9" s="981"/>
      <c r="D9" s="780" t="s">
        <v>214</v>
      </c>
      <c r="E9" s="780" t="s">
        <v>366</v>
      </c>
      <c r="F9" s="780" t="s">
        <v>214</v>
      </c>
      <c r="G9" s="780" t="s">
        <v>366</v>
      </c>
      <c r="H9" s="780" t="s">
        <v>366</v>
      </c>
      <c r="I9" s="780" t="s">
        <v>366</v>
      </c>
      <c r="J9" s="780" t="s">
        <v>366</v>
      </c>
    </row>
    <row r="10" spans="1:10" ht="13.5" thickBot="1">
      <c r="A10" s="777"/>
      <c r="B10" s="778"/>
      <c r="C10" s="779"/>
      <c r="D10" s="781" t="s">
        <v>367</v>
      </c>
      <c r="E10" s="781" t="s">
        <v>368</v>
      </c>
      <c r="F10" s="781" t="s">
        <v>367</v>
      </c>
      <c r="G10" s="781" t="s">
        <v>368</v>
      </c>
      <c r="H10" s="781" t="s">
        <v>368</v>
      </c>
      <c r="I10" s="781" t="s">
        <v>368</v>
      </c>
      <c r="J10" s="781" t="s">
        <v>368</v>
      </c>
    </row>
    <row r="11" spans="1:10" ht="13.5" thickBot="1">
      <c r="A11" s="782"/>
      <c r="B11" s="783"/>
      <c r="C11" s="784"/>
      <c r="D11" s="781" t="s">
        <v>856</v>
      </c>
      <c r="E11" s="781" t="s">
        <v>856</v>
      </c>
      <c r="F11" s="781" t="s">
        <v>259</v>
      </c>
      <c r="G11" s="781" t="s">
        <v>259</v>
      </c>
      <c r="H11" s="781" t="s">
        <v>1101</v>
      </c>
      <c r="I11" s="781" t="s">
        <v>130</v>
      </c>
      <c r="J11" s="785" t="s">
        <v>811</v>
      </c>
    </row>
    <row r="12" spans="1:10" ht="12.75">
      <c r="A12" s="775"/>
      <c r="B12" s="776"/>
      <c r="C12" s="776"/>
      <c r="D12" s="775"/>
      <c r="E12" s="786"/>
      <c r="F12" s="776"/>
      <c r="G12" s="787"/>
      <c r="H12" s="776"/>
      <c r="I12" s="786"/>
      <c r="J12" s="786"/>
    </row>
    <row r="13" spans="1:10" ht="12.75">
      <c r="A13" s="788" t="s">
        <v>1128</v>
      </c>
      <c r="B13" s="789"/>
      <c r="C13" s="789"/>
      <c r="D13" s="790"/>
      <c r="E13" s="791"/>
      <c r="F13" s="789"/>
      <c r="G13" s="792"/>
      <c r="H13" s="789"/>
      <c r="I13" s="791"/>
      <c r="J13" s="791"/>
    </row>
    <row r="14" spans="1:10" ht="12.75">
      <c r="A14" s="788"/>
      <c r="B14" s="789"/>
      <c r="C14" s="789"/>
      <c r="D14" s="790"/>
      <c r="E14" s="791"/>
      <c r="F14" s="789"/>
      <c r="G14" s="792"/>
      <c r="H14" s="789"/>
      <c r="I14" s="791"/>
      <c r="J14" s="791"/>
    </row>
    <row r="15" spans="1:10" ht="12.75">
      <c r="A15" s="790"/>
      <c r="B15" s="6"/>
      <c r="C15" s="789"/>
      <c r="D15" s="793"/>
      <c r="E15" s="791"/>
      <c r="F15" s="794">
        <v>2126</v>
      </c>
      <c r="G15" s="792"/>
      <c r="H15" s="789"/>
      <c r="I15" s="791"/>
      <c r="J15" s="791"/>
    </row>
    <row r="16" spans="1:10" ht="12.75">
      <c r="A16" s="790"/>
      <c r="B16" s="6" t="s">
        <v>369</v>
      </c>
      <c r="C16" s="6"/>
      <c r="D16" s="790"/>
      <c r="E16" s="791">
        <v>3016</v>
      </c>
      <c r="F16" s="789"/>
      <c r="G16" s="40">
        <v>3016</v>
      </c>
      <c r="H16" s="239">
        <v>3016</v>
      </c>
      <c r="I16" s="795">
        <v>3016</v>
      </c>
      <c r="J16" s="791"/>
    </row>
    <row r="17" spans="1:10" ht="12.75">
      <c r="A17" s="790"/>
      <c r="B17" s="789"/>
      <c r="C17" s="6" t="s">
        <v>1059</v>
      </c>
      <c r="D17" s="793"/>
      <c r="E17" s="795">
        <v>3012</v>
      </c>
      <c r="F17" s="794"/>
      <c r="G17" s="796">
        <v>3012</v>
      </c>
      <c r="H17" s="797">
        <v>3012</v>
      </c>
      <c r="I17" s="795">
        <v>3012</v>
      </c>
      <c r="J17" s="791"/>
    </row>
    <row r="18" spans="1:10" ht="12.75">
      <c r="A18" s="790"/>
      <c r="B18" s="789"/>
      <c r="C18" s="6" t="s">
        <v>1059</v>
      </c>
      <c r="D18" s="790"/>
      <c r="E18" s="795">
        <v>327</v>
      </c>
      <c r="F18" s="789"/>
      <c r="G18" s="796">
        <v>327</v>
      </c>
      <c r="H18" s="797">
        <v>327</v>
      </c>
      <c r="I18" s="795">
        <v>327</v>
      </c>
      <c r="J18" s="791"/>
    </row>
    <row r="19" spans="1:10" ht="12.75">
      <c r="A19" s="790"/>
      <c r="B19" s="789"/>
      <c r="C19" s="6" t="s">
        <v>1061</v>
      </c>
      <c r="D19" s="790"/>
      <c r="E19" s="795">
        <v>1136</v>
      </c>
      <c r="F19" s="789"/>
      <c r="G19" s="796">
        <v>1136</v>
      </c>
      <c r="H19" s="797">
        <v>1136</v>
      </c>
      <c r="I19" s="795">
        <v>1136</v>
      </c>
      <c r="J19" s="791"/>
    </row>
    <row r="20" spans="1:10" ht="12.75">
      <c r="A20" s="790"/>
      <c r="B20" s="789"/>
      <c r="C20" s="6" t="s">
        <v>1062</v>
      </c>
      <c r="D20" s="790"/>
      <c r="E20" s="795">
        <v>-4710</v>
      </c>
      <c r="F20" s="789"/>
      <c r="G20" s="796">
        <v>-4710</v>
      </c>
      <c r="H20" s="797">
        <v>-4710</v>
      </c>
      <c r="I20" s="795">
        <v>-4710</v>
      </c>
      <c r="J20" s="791"/>
    </row>
    <row r="21" spans="1:10" ht="12.75">
      <c r="A21" s="790"/>
      <c r="B21" s="789"/>
      <c r="C21" s="6" t="s">
        <v>1067</v>
      </c>
      <c r="D21" s="790"/>
      <c r="E21" s="795">
        <v>5740</v>
      </c>
      <c r="F21" s="789"/>
      <c r="G21" s="796">
        <v>5740</v>
      </c>
      <c r="H21" s="797">
        <v>5740</v>
      </c>
      <c r="I21" s="795">
        <v>5740</v>
      </c>
      <c r="J21" s="791"/>
    </row>
    <row r="22" spans="1:10" ht="12.75">
      <c r="A22" s="790"/>
      <c r="B22" s="789"/>
      <c r="C22" s="6" t="s">
        <v>370</v>
      </c>
      <c r="D22" s="790"/>
      <c r="E22" s="795">
        <v>2126</v>
      </c>
      <c r="F22" s="789"/>
      <c r="G22" s="796">
        <v>2126</v>
      </c>
      <c r="H22" s="797">
        <v>2126</v>
      </c>
      <c r="I22" s="795">
        <v>2126</v>
      </c>
      <c r="J22" s="791"/>
    </row>
    <row r="23" spans="1:10" ht="12.75">
      <c r="A23" s="790"/>
      <c r="B23" s="789"/>
      <c r="C23" s="6" t="s">
        <v>371</v>
      </c>
      <c r="D23" s="790"/>
      <c r="E23" s="795">
        <v>2424</v>
      </c>
      <c r="F23" s="789"/>
      <c r="G23" s="796">
        <v>2424</v>
      </c>
      <c r="H23" s="797">
        <v>2424</v>
      </c>
      <c r="I23" s="795">
        <v>2424</v>
      </c>
      <c r="J23" s="791"/>
    </row>
    <row r="24" spans="1:10" ht="12.75">
      <c r="A24" s="790"/>
      <c r="B24" s="789"/>
      <c r="C24" s="6" t="s">
        <v>372</v>
      </c>
      <c r="D24" s="790">
        <v>18</v>
      </c>
      <c r="E24" s="795">
        <v>1836</v>
      </c>
      <c r="F24" s="789">
        <v>18</v>
      </c>
      <c r="G24" s="796">
        <v>1836</v>
      </c>
      <c r="H24" s="797">
        <v>1836</v>
      </c>
      <c r="I24" s="795">
        <v>1836</v>
      </c>
      <c r="J24" s="791"/>
    </row>
    <row r="25" spans="1:10" ht="12.75">
      <c r="A25" s="790"/>
      <c r="B25" s="789"/>
      <c r="C25" s="6" t="s">
        <v>373</v>
      </c>
      <c r="D25" s="790"/>
      <c r="E25" s="795">
        <v>326</v>
      </c>
      <c r="F25" s="789"/>
      <c r="G25" s="796">
        <v>326</v>
      </c>
      <c r="H25" s="797">
        <v>518</v>
      </c>
      <c r="I25" s="795">
        <v>518</v>
      </c>
      <c r="J25" s="791"/>
    </row>
    <row r="26" spans="1:10" ht="12.75">
      <c r="A26" s="790"/>
      <c r="B26" s="789"/>
      <c r="C26" s="6"/>
      <c r="D26" s="790"/>
      <c r="E26" s="795"/>
      <c r="F26" s="789"/>
      <c r="G26" s="796"/>
      <c r="H26" s="797"/>
      <c r="I26" s="795"/>
      <c r="J26" s="791"/>
    </row>
    <row r="27" spans="1:10" ht="12.75">
      <c r="A27" s="790"/>
      <c r="B27" s="789"/>
      <c r="C27" s="6"/>
      <c r="D27" s="790"/>
      <c r="E27" s="795"/>
      <c r="F27" s="789"/>
      <c r="G27" s="796"/>
      <c r="H27" s="797"/>
      <c r="I27" s="795"/>
      <c r="J27" s="791"/>
    </row>
    <row r="28" spans="1:10" ht="13.5">
      <c r="A28" s="790"/>
      <c r="B28" s="977" t="s">
        <v>374</v>
      </c>
      <c r="C28" s="977"/>
      <c r="D28" s="790"/>
      <c r="E28" s="799">
        <f>SUM(E16:E25)</f>
        <v>15233</v>
      </c>
      <c r="F28" s="789"/>
      <c r="G28" s="800">
        <f>SUM(G16:G25)</f>
        <v>15233</v>
      </c>
      <c r="H28" s="801">
        <f>SUM(H16:H25)</f>
        <v>15425</v>
      </c>
      <c r="I28" s="799">
        <f>SUM(I16:I25)</f>
        <v>15425</v>
      </c>
      <c r="J28" s="791">
        <v>0</v>
      </c>
    </row>
    <row r="29" spans="1:10" ht="13.5">
      <c r="A29" s="790"/>
      <c r="B29" s="798"/>
      <c r="C29" s="798"/>
      <c r="D29" s="790"/>
      <c r="E29" s="799"/>
      <c r="F29" s="789"/>
      <c r="G29" s="800"/>
      <c r="H29" s="801"/>
      <c r="I29" s="795"/>
      <c r="J29" s="791"/>
    </row>
    <row r="30" spans="1:10" ht="12.75">
      <c r="A30" s="790"/>
      <c r="B30" s="789" t="s">
        <v>886</v>
      </c>
      <c r="C30" s="789"/>
      <c r="D30" s="790"/>
      <c r="E30" s="791"/>
      <c r="F30" s="789"/>
      <c r="G30" s="792"/>
      <c r="H30" s="789"/>
      <c r="I30" s="795"/>
      <c r="J30" s="791"/>
    </row>
    <row r="31" spans="1:10" ht="12.75">
      <c r="A31" s="790"/>
      <c r="B31" s="789"/>
      <c r="C31" s="468" t="s">
        <v>375</v>
      </c>
      <c r="D31" s="790"/>
      <c r="E31" s="795">
        <f>'[14]Munka1'!$D$230</f>
        <v>600</v>
      </c>
      <c r="F31" s="789"/>
      <c r="G31" s="796">
        <f>'[14]Munka1'!$D$230</f>
        <v>600</v>
      </c>
      <c r="H31" s="797">
        <v>936</v>
      </c>
      <c r="I31" s="795">
        <v>936</v>
      </c>
      <c r="J31" s="791"/>
    </row>
    <row r="32" spans="1:10" ht="13.5">
      <c r="A32" s="790"/>
      <c r="B32" s="977" t="s">
        <v>374</v>
      </c>
      <c r="C32" s="977"/>
      <c r="D32" s="790"/>
      <c r="E32" s="799">
        <f>SUM(E31)</f>
        <v>600</v>
      </c>
      <c r="F32" s="789"/>
      <c r="G32" s="800">
        <f>SUM(G31)</f>
        <v>600</v>
      </c>
      <c r="H32" s="801">
        <f>SUM(H31)</f>
        <v>936</v>
      </c>
      <c r="I32" s="799">
        <f>SUM(I31)</f>
        <v>936</v>
      </c>
      <c r="J32" s="791">
        <v>0</v>
      </c>
    </row>
    <row r="33" spans="1:10" ht="13.5">
      <c r="A33" s="790"/>
      <c r="B33" s="798"/>
      <c r="C33" s="798"/>
      <c r="D33" s="790"/>
      <c r="E33" s="799"/>
      <c r="F33" s="789"/>
      <c r="G33" s="800"/>
      <c r="H33" s="801"/>
      <c r="I33" s="795"/>
      <c r="J33" s="791"/>
    </row>
    <row r="34" spans="1:10" ht="13.5">
      <c r="A34" s="790"/>
      <c r="B34" s="789" t="s">
        <v>1085</v>
      </c>
      <c r="C34" s="798"/>
      <c r="D34" s="790"/>
      <c r="E34" s="799"/>
      <c r="F34" s="789"/>
      <c r="G34" s="800"/>
      <c r="H34" s="801"/>
      <c r="I34" s="795"/>
      <c r="J34" s="791"/>
    </row>
    <row r="35" spans="1:10" ht="13.5">
      <c r="A35" s="790"/>
      <c r="B35" s="798"/>
      <c r="C35" s="6" t="s">
        <v>376</v>
      </c>
      <c r="D35" s="790"/>
      <c r="E35" s="799"/>
      <c r="F35" s="789"/>
      <c r="G35" s="796">
        <v>1766</v>
      </c>
      <c r="H35" s="797">
        <v>3533</v>
      </c>
      <c r="I35" s="795">
        <v>3533</v>
      </c>
      <c r="J35" s="791"/>
    </row>
    <row r="36" spans="1:10" ht="13.5">
      <c r="A36" s="790"/>
      <c r="B36" s="798"/>
      <c r="C36" s="6" t="s">
        <v>377</v>
      </c>
      <c r="D36" s="790"/>
      <c r="E36" s="799"/>
      <c r="F36" s="789"/>
      <c r="G36" s="796">
        <v>322</v>
      </c>
      <c r="H36" s="797">
        <v>1388</v>
      </c>
      <c r="I36" s="795">
        <v>1388</v>
      </c>
      <c r="J36" s="791"/>
    </row>
    <row r="37" spans="1:10" ht="13.5">
      <c r="A37" s="790"/>
      <c r="B37" s="977" t="s">
        <v>374</v>
      </c>
      <c r="C37" s="977"/>
      <c r="D37" s="790"/>
      <c r="E37" s="799"/>
      <c r="F37" s="789"/>
      <c r="G37" s="800">
        <f>SUM(G35:G36)</f>
        <v>2088</v>
      </c>
      <c r="H37" s="801">
        <f>SUM(H35:H36)</f>
        <v>4921</v>
      </c>
      <c r="I37" s="799">
        <f>SUM(I35:I36)</f>
        <v>4921</v>
      </c>
      <c r="J37" s="791">
        <v>0</v>
      </c>
    </row>
    <row r="38" spans="1:10" ht="13.5">
      <c r="A38" s="790"/>
      <c r="B38" s="798"/>
      <c r="C38" s="798"/>
      <c r="D38" s="790"/>
      <c r="E38" s="799"/>
      <c r="F38" s="789"/>
      <c r="G38" s="800"/>
      <c r="H38" s="801"/>
      <c r="I38" s="791"/>
      <c r="J38" s="791"/>
    </row>
    <row r="39" spans="1:10" ht="13.5">
      <c r="A39" s="790"/>
      <c r="B39" s="789" t="s">
        <v>890</v>
      </c>
      <c r="C39" s="798"/>
      <c r="D39" s="790"/>
      <c r="E39" s="799"/>
      <c r="F39" s="789"/>
      <c r="G39" s="800"/>
      <c r="H39" s="801"/>
      <c r="I39" s="791"/>
      <c r="J39" s="791"/>
    </row>
    <row r="40" spans="1:10" ht="13.5">
      <c r="A40" s="790"/>
      <c r="B40" s="789"/>
      <c r="C40" s="6" t="s">
        <v>378</v>
      </c>
      <c r="D40" s="790"/>
      <c r="E40" s="799"/>
      <c r="F40" s="789"/>
      <c r="G40" s="796">
        <v>1077</v>
      </c>
      <c r="H40" s="797">
        <v>2482</v>
      </c>
      <c r="I40" s="795">
        <v>2482</v>
      </c>
      <c r="J40" s="791"/>
    </row>
    <row r="41" spans="1:10" ht="13.5">
      <c r="A41" s="790"/>
      <c r="B41" s="977" t="s">
        <v>374</v>
      </c>
      <c r="C41" s="977"/>
      <c r="D41" s="790"/>
      <c r="E41" s="799"/>
      <c r="F41" s="789"/>
      <c r="G41" s="800">
        <f>G40</f>
        <v>1077</v>
      </c>
      <c r="H41" s="801">
        <f>H40</f>
        <v>2482</v>
      </c>
      <c r="I41" s="799">
        <f>I40</f>
        <v>2482</v>
      </c>
      <c r="J41" s="791">
        <v>0</v>
      </c>
    </row>
    <row r="42" spans="1:10" ht="13.5">
      <c r="A42" s="790"/>
      <c r="B42" s="798"/>
      <c r="C42" s="798"/>
      <c r="D42" s="790"/>
      <c r="E42" s="799"/>
      <c r="F42" s="789"/>
      <c r="G42" s="800"/>
      <c r="H42" s="801"/>
      <c r="I42" s="791"/>
      <c r="J42" s="791"/>
    </row>
    <row r="43" spans="1:10" ht="12.75">
      <c r="A43" s="802" t="s">
        <v>379</v>
      </c>
      <c r="B43" s="803"/>
      <c r="C43" s="803"/>
      <c r="D43" s="804"/>
      <c r="E43" s="805">
        <f>E28+E32</f>
        <v>15833</v>
      </c>
      <c r="F43" s="803"/>
      <c r="G43" s="806">
        <f>G28+G32+G37+G41</f>
        <v>18998</v>
      </c>
      <c r="H43" s="807">
        <f>H28+H32+H37+H41</f>
        <v>23764</v>
      </c>
      <c r="I43" s="805">
        <f>I28+I32+I37+I41</f>
        <v>23764</v>
      </c>
      <c r="J43" s="805">
        <f>J28+J32+J37+J41</f>
        <v>0</v>
      </c>
    </row>
    <row r="44" spans="1:10" ht="12.75">
      <c r="A44" s="790"/>
      <c r="B44" s="789"/>
      <c r="C44" s="789"/>
      <c r="D44" s="790"/>
      <c r="E44" s="791"/>
      <c r="F44" s="789"/>
      <c r="G44" s="792"/>
      <c r="H44" s="789"/>
      <c r="I44" s="791"/>
      <c r="J44" s="791"/>
    </row>
    <row r="45" spans="1:10" ht="12.75">
      <c r="A45" s="788" t="s">
        <v>1127</v>
      </c>
      <c r="B45" s="789"/>
      <c r="C45" s="789"/>
      <c r="D45" s="790"/>
      <c r="E45" s="791"/>
      <c r="F45" s="789"/>
      <c r="G45" s="792"/>
      <c r="H45" s="789"/>
      <c r="I45" s="791"/>
      <c r="J45" s="791"/>
    </row>
    <row r="46" spans="1:10" ht="12.75">
      <c r="A46" s="808"/>
      <c r="B46" s="25" t="s">
        <v>380</v>
      </c>
      <c r="C46" s="789"/>
      <c r="D46" s="793">
        <v>5.67</v>
      </c>
      <c r="E46" s="795">
        <v>25969</v>
      </c>
      <c r="F46" s="809">
        <v>5.67</v>
      </c>
      <c r="G46" s="796">
        <v>24159</v>
      </c>
      <c r="H46" s="797">
        <v>24159</v>
      </c>
      <c r="I46" s="795">
        <v>24159</v>
      </c>
      <c r="J46" s="791">
        <v>0</v>
      </c>
    </row>
    <row r="47" spans="1:10" ht="12.75">
      <c r="A47" s="790"/>
      <c r="B47" s="978"/>
      <c r="C47" s="979"/>
      <c r="D47" s="790"/>
      <c r="E47" s="791"/>
      <c r="F47" s="789"/>
      <c r="G47" s="792"/>
      <c r="H47" s="789"/>
      <c r="I47" s="791"/>
      <c r="J47" s="791"/>
    </row>
    <row r="48" spans="1:10" ht="12.75">
      <c r="A48" s="790"/>
      <c r="B48" s="810"/>
      <c r="C48" s="468"/>
      <c r="D48" s="790"/>
      <c r="E48" s="795"/>
      <c r="F48" s="789"/>
      <c r="G48" s="796"/>
      <c r="H48" s="797"/>
      <c r="I48" s="791"/>
      <c r="J48" s="791"/>
    </row>
    <row r="49" spans="1:10" ht="13.5">
      <c r="A49" s="790"/>
      <c r="B49" s="977" t="s">
        <v>374</v>
      </c>
      <c r="C49" s="977"/>
      <c r="D49" s="790"/>
      <c r="E49" s="799">
        <f>SUM(E48)</f>
        <v>0</v>
      </c>
      <c r="F49" s="789"/>
      <c r="G49" s="800">
        <f>SUM(G48)</f>
        <v>0</v>
      </c>
      <c r="H49" s="801">
        <f>SUM(H48)</f>
        <v>0</v>
      </c>
      <c r="I49" s="799">
        <f>SUM(I48)</f>
        <v>0</v>
      </c>
      <c r="J49" s="799">
        <f>SUM(J48)</f>
        <v>0</v>
      </c>
    </row>
    <row r="50" spans="1:10" ht="12.75">
      <c r="A50" s="790"/>
      <c r="B50" s="789" t="s">
        <v>886</v>
      </c>
      <c r="C50" s="789"/>
      <c r="D50" s="790"/>
      <c r="E50" s="791"/>
      <c r="F50" s="789"/>
      <c r="G50" s="792"/>
      <c r="H50" s="789"/>
      <c r="I50" s="791"/>
      <c r="J50" s="791"/>
    </row>
    <row r="51" spans="1:10" ht="12.75">
      <c r="A51" s="790"/>
      <c r="B51" s="789"/>
      <c r="C51" s="468" t="s">
        <v>375</v>
      </c>
      <c r="D51" s="790"/>
      <c r="E51" s="795"/>
      <c r="F51" s="789"/>
      <c r="G51" s="796"/>
      <c r="H51" s="797"/>
      <c r="I51" s="791"/>
      <c r="J51" s="791"/>
    </row>
    <row r="52" spans="1:10" ht="13.5">
      <c r="A52" s="790"/>
      <c r="B52" s="977" t="s">
        <v>374</v>
      </c>
      <c r="C52" s="977"/>
      <c r="D52" s="790"/>
      <c r="E52" s="799">
        <f>SUM(E51)</f>
        <v>0</v>
      </c>
      <c r="F52" s="789"/>
      <c r="G52" s="800">
        <f>SUM(G51)</f>
        <v>0</v>
      </c>
      <c r="H52" s="801">
        <f>SUM(H51)</f>
        <v>0</v>
      </c>
      <c r="I52" s="791"/>
      <c r="J52" s="791"/>
    </row>
    <row r="53" spans="1:10" ht="12.75">
      <c r="A53" s="802" t="s">
        <v>379</v>
      </c>
      <c r="B53" s="803"/>
      <c r="C53" s="803"/>
      <c r="D53" s="804"/>
      <c r="E53" s="805">
        <f>SUM(E46)</f>
        <v>25969</v>
      </c>
      <c r="F53" s="803"/>
      <c r="G53" s="806">
        <f>SUM(G46)</f>
        <v>24159</v>
      </c>
      <c r="H53" s="807">
        <f>SUM(H46)</f>
        <v>24159</v>
      </c>
      <c r="I53" s="805">
        <f>SUM(I46)</f>
        <v>24159</v>
      </c>
      <c r="J53" s="805">
        <f>SUM(J46)</f>
        <v>0</v>
      </c>
    </row>
    <row r="54" spans="1:10" ht="12.75">
      <c r="A54" s="790"/>
      <c r="B54" s="789"/>
      <c r="C54" s="789"/>
      <c r="D54" s="790"/>
      <c r="E54" s="791"/>
      <c r="F54" s="789"/>
      <c r="G54" s="792"/>
      <c r="H54" s="789"/>
      <c r="I54" s="791"/>
      <c r="J54" s="791"/>
    </row>
    <row r="55" spans="1:10" ht="12.75">
      <c r="A55" s="788" t="s">
        <v>381</v>
      </c>
      <c r="B55" s="789"/>
      <c r="C55" s="789"/>
      <c r="D55" s="790"/>
      <c r="E55" s="791"/>
      <c r="F55" s="789"/>
      <c r="G55" s="792"/>
      <c r="H55" s="789"/>
      <c r="I55" s="791"/>
      <c r="J55" s="791"/>
    </row>
    <row r="56" spans="1:10" ht="12.75">
      <c r="A56" s="790"/>
      <c r="B56" s="789" t="s">
        <v>382</v>
      </c>
      <c r="C56" s="789"/>
      <c r="D56" s="793">
        <v>0</v>
      </c>
      <c r="E56" s="791"/>
      <c r="F56" s="794">
        <v>0</v>
      </c>
      <c r="G56" s="792"/>
      <c r="H56" s="789"/>
      <c r="I56" s="791"/>
      <c r="J56" s="791"/>
    </row>
    <row r="57" spans="1:10" ht="12.75">
      <c r="A57" s="790"/>
      <c r="B57" s="978" t="s">
        <v>961</v>
      </c>
      <c r="C57" s="979"/>
      <c r="D57" s="790"/>
      <c r="E57" s="791"/>
      <c r="F57" s="789"/>
      <c r="G57" s="792"/>
      <c r="H57" s="789"/>
      <c r="I57" s="791"/>
      <c r="J57" s="791"/>
    </row>
    <row r="58" spans="1:10" ht="12.75">
      <c r="A58" s="790"/>
      <c r="B58" s="789"/>
      <c r="C58" s="468" t="s">
        <v>383</v>
      </c>
      <c r="D58" s="793"/>
      <c r="E58" s="795">
        <v>0</v>
      </c>
      <c r="F58" s="794"/>
      <c r="G58" s="796">
        <v>0</v>
      </c>
      <c r="H58" s="797">
        <v>0</v>
      </c>
      <c r="I58" s="791"/>
      <c r="J58" s="791"/>
    </row>
    <row r="59" spans="1:10" ht="12.75">
      <c r="A59" s="790"/>
      <c r="B59" s="789"/>
      <c r="C59" s="468" t="s">
        <v>384</v>
      </c>
      <c r="D59" s="793"/>
      <c r="E59" s="795">
        <v>0</v>
      </c>
      <c r="F59" s="794"/>
      <c r="G59" s="796">
        <v>0</v>
      </c>
      <c r="H59" s="797">
        <v>0</v>
      </c>
      <c r="I59" s="791"/>
      <c r="J59" s="791"/>
    </row>
    <row r="60" spans="1:10" ht="12.75">
      <c r="A60" s="790"/>
      <c r="B60" s="789"/>
      <c r="C60" s="468" t="s">
        <v>385</v>
      </c>
      <c r="D60" s="793"/>
      <c r="E60" s="795">
        <v>0</v>
      </c>
      <c r="F60" s="794"/>
      <c r="G60" s="796">
        <v>0</v>
      </c>
      <c r="H60" s="797">
        <v>0</v>
      </c>
      <c r="I60" s="791"/>
      <c r="J60" s="791"/>
    </row>
    <row r="61" spans="1:10" ht="12.75">
      <c r="A61" s="790"/>
      <c r="B61" s="789"/>
      <c r="C61" s="468" t="s">
        <v>386</v>
      </c>
      <c r="D61" s="790"/>
      <c r="E61" s="795">
        <v>0</v>
      </c>
      <c r="F61" s="789"/>
      <c r="G61" s="796">
        <v>0</v>
      </c>
      <c r="H61" s="797">
        <v>0</v>
      </c>
      <c r="I61" s="791"/>
      <c r="J61" s="791"/>
    </row>
    <row r="62" spans="1:10" ht="13.5">
      <c r="A62" s="790"/>
      <c r="B62" s="977" t="s">
        <v>374</v>
      </c>
      <c r="C62" s="977"/>
      <c r="D62" s="790"/>
      <c r="E62" s="799">
        <f>SUM(E58:E61)</f>
        <v>0</v>
      </c>
      <c r="F62" s="789"/>
      <c r="G62" s="800">
        <f>SUM(G58:G61)</f>
        <v>0</v>
      </c>
      <c r="H62" s="801">
        <f>SUM(H58:H61)</f>
        <v>0</v>
      </c>
      <c r="I62" s="791"/>
      <c r="J62" s="791"/>
    </row>
    <row r="63" spans="1:10" ht="12.75">
      <c r="A63" s="790"/>
      <c r="B63" s="789" t="s">
        <v>886</v>
      </c>
      <c r="C63" s="789"/>
      <c r="D63" s="790"/>
      <c r="E63" s="791"/>
      <c r="F63" s="789"/>
      <c r="G63" s="792"/>
      <c r="H63" s="789"/>
      <c r="I63" s="791"/>
      <c r="J63" s="791"/>
    </row>
    <row r="64" spans="1:10" ht="12.75">
      <c r="A64" s="790"/>
      <c r="B64" s="789"/>
      <c r="C64" s="468" t="s">
        <v>387</v>
      </c>
      <c r="D64" s="790"/>
      <c r="E64" s="795">
        <v>0</v>
      </c>
      <c r="F64" s="789"/>
      <c r="G64" s="796">
        <v>0</v>
      </c>
      <c r="H64" s="797">
        <v>0</v>
      </c>
      <c r="I64" s="791"/>
      <c r="J64" s="791"/>
    </row>
    <row r="65" spans="1:10" ht="12.75">
      <c r="A65" s="790"/>
      <c r="B65" s="789"/>
      <c r="C65" s="468" t="s">
        <v>388</v>
      </c>
      <c r="D65" s="790"/>
      <c r="E65" s="795">
        <v>0</v>
      </c>
      <c r="F65" s="789"/>
      <c r="G65" s="796">
        <v>0</v>
      </c>
      <c r="H65" s="797">
        <v>0</v>
      </c>
      <c r="I65" s="791"/>
      <c r="J65" s="791"/>
    </row>
    <row r="66" spans="1:10" ht="12.75">
      <c r="A66" s="790"/>
      <c r="B66" s="789"/>
      <c r="C66" s="468" t="s">
        <v>389</v>
      </c>
      <c r="D66" s="790"/>
      <c r="E66" s="795">
        <v>0</v>
      </c>
      <c r="F66" s="789"/>
      <c r="G66" s="796">
        <v>0</v>
      </c>
      <c r="H66" s="797">
        <v>0</v>
      </c>
      <c r="I66" s="791"/>
      <c r="J66" s="791"/>
    </row>
    <row r="67" spans="1:10" ht="12.75">
      <c r="A67" s="790"/>
      <c r="B67" s="789"/>
      <c r="C67" s="468" t="s">
        <v>390</v>
      </c>
      <c r="D67" s="790"/>
      <c r="E67" s="795">
        <v>0</v>
      </c>
      <c r="F67" s="789"/>
      <c r="G67" s="796">
        <v>0</v>
      </c>
      <c r="H67" s="797">
        <v>0</v>
      </c>
      <c r="I67" s="791"/>
      <c r="J67" s="791"/>
    </row>
    <row r="68" spans="1:10" ht="12.75">
      <c r="A68" s="790"/>
      <c r="B68" s="789"/>
      <c r="C68" s="468" t="s">
        <v>391</v>
      </c>
      <c r="D68" s="790"/>
      <c r="E68" s="795">
        <v>0</v>
      </c>
      <c r="F68" s="789"/>
      <c r="G68" s="796">
        <v>0</v>
      </c>
      <c r="H68" s="797">
        <v>0</v>
      </c>
      <c r="I68" s="791"/>
      <c r="J68" s="791"/>
    </row>
    <row r="69" spans="1:10" ht="13.5">
      <c r="A69" s="790"/>
      <c r="B69" s="977" t="s">
        <v>374</v>
      </c>
      <c r="C69" s="977"/>
      <c r="D69" s="790">
        <v>0</v>
      </c>
      <c r="E69" s="799">
        <v>0</v>
      </c>
      <c r="F69" s="789">
        <v>0</v>
      </c>
      <c r="G69" s="800">
        <v>0</v>
      </c>
      <c r="H69" s="801">
        <v>0</v>
      </c>
      <c r="I69" s="791"/>
      <c r="J69" s="791"/>
    </row>
    <row r="70" spans="1:10" ht="12.75">
      <c r="A70" s="802" t="s">
        <v>379</v>
      </c>
      <c r="B70" s="803"/>
      <c r="C70" s="803"/>
      <c r="D70" s="804"/>
      <c r="E70" s="805">
        <f>E62+E69</f>
        <v>0</v>
      </c>
      <c r="F70" s="803"/>
      <c r="G70" s="806">
        <f>G62+G69</f>
        <v>0</v>
      </c>
      <c r="H70" s="807">
        <f>H62+H69</f>
        <v>0</v>
      </c>
      <c r="I70" s="791"/>
      <c r="J70" s="791"/>
    </row>
    <row r="71" spans="1:10" ht="12.75">
      <c r="A71" s="790"/>
      <c r="B71" s="789"/>
      <c r="C71" s="789"/>
      <c r="D71" s="790"/>
      <c r="E71" s="791"/>
      <c r="F71" s="789"/>
      <c r="G71" s="792"/>
      <c r="H71" s="789"/>
      <c r="I71" s="791"/>
      <c r="J71" s="791"/>
    </row>
    <row r="72" spans="1:10" ht="12.75">
      <c r="A72" s="788" t="s">
        <v>1125</v>
      </c>
      <c r="B72" s="789"/>
      <c r="C72" s="789"/>
      <c r="D72" s="790"/>
      <c r="E72" s="791"/>
      <c r="F72" s="789"/>
      <c r="G72" s="792"/>
      <c r="H72" s="789"/>
      <c r="I72" s="791"/>
      <c r="J72" s="791"/>
    </row>
    <row r="73" spans="1:10" ht="12.75">
      <c r="A73" s="790"/>
      <c r="B73" s="789"/>
      <c r="C73" s="811" t="s">
        <v>392</v>
      </c>
      <c r="D73" s="793"/>
      <c r="E73" s="791"/>
      <c r="F73" s="794"/>
      <c r="G73" s="792"/>
      <c r="H73" s="789"/>
      <c r="I73" s="791"/>
      <c r="J73" s="791"/>
    </row>
    <row r="74" spans="1:10" ht="12.75">
      <c r="A74" s="790"/>
      <c r="B74" s="789"/>
      <c r="C74" s="6" t="s">
        <v>1064</v>
      </c>
      <c r="D74" s="793">
        <v>8</v>
      </c>
      <c r="E74" s="795">
        <v>22656</v>
      </c>
      <c r="F74" s="809">
        <v>8</v>
      </c>
      <c r="G74" s="796">
        <v>22656</v>
      </c>
      <c r="H74" s="797">
        <v>24761</v>
      </c>
      <c r="I74" s="795">
        <v>24761</v>
      </c>
      <c r="J74" s="791">
        <v>0</v>
      </c>
    </row>
    <row r="75" spans="1:10" ht="12.75">
      <c r="A75" s="790"/>
      <c r="B75" s="789"/>
      <c r="C75" s="6" t="s">
        <v>1065</v>
      </c>
      <c r="D75" s="793"/>
      <c r="E75" s="795">
        <v>6528</v>
      </c>
      <c r="F75" s="809"/>
      <c r="G75" s="796">
        <v>6528</v>
      </c>
      <c r="H75" s="797">
        <v>6528</v>
      </c>
      <c r="I75" s="795">
        <v>6528</v>
      </c>
      <c r="J75" s="791">
        <v>0</v>
      </c>
    </row>
    <row r="76" spans="1:10" ht="12.75">
      <c r="A76" s="790"/>
      <c r="B76" s="978" t="s">
        <v>393</v>
      </c>
      <c r="C76" s="979"/>
      <c r="D76" s="790">
        <v>90</v>
      </c>
      <c r="E76" s="795">
        <v>4860</v>
      </c>
      <c r="F76" s="797">
        <v>90</v>
      </c>
      <c r="G76" s="796">
        <v>4860</v>
      </c>
      <c r="H76" s="797">
        <v>4860</v>
      </c>
      <c r="I76" s="795">
        <v>4860</v>
      </c>
      <c r="J76" s="791">
        <v>108</v>
      </c>
    </row>
    <row r="77" spans="1:10" ht="12.75">
      <c r="A77" s="790"/>
      <c r="B77" s="810"/>
      <c r="C77" s="778"/>
      <c r="D77" s="790"/>
      <c r="E77" s="791"/>
      <c r="F77" s="789"/>
      <c r="G77" s="792"/>
      <c r="H77" s="789"/>
      <c r="I77" s="791"/>
      <c r="J77" s="791"/>
    </row>
    <row r="78" spans="1:10" ht="12.75">
      <c r="A78" s="790"/>
      <c r="B78" s="789"/>
      <c r="C78" s="468"/>
      <c r="D78" s="793"/>
      <c r="E78" s="795"/>
      <c r="F78" s="794"/>
      <c r="G78" s="796"/>
      <c r="H78" s="797"/>
      <c r="I78" s="791"/>
      <c r="J78" s="791"/>
    </row>
    <row r="79" spans="1:10" ht="12.75">
      <c r="A79" s="790"/>
      <c r="B79" s="789"/>
      <c r="C79" s="468"/>
      <c r="D79" s="793"/>
      <c r="E79" s="795"/>
      <c r="F79" s="794"/>
      <c r="G79" s="796"/>
      <c r="H79" s="797"/>
      <c r="I79" s="791"/>
      <c r="J79" s="791"/>
    </row>
    <row r="80" spans="1:10" ht="12.75">
      <c r="A80" s="790"/>
      <c r="B80" s="789"/>
      <c r="C80" s="468" t="s">
        <v>394</v>
      </c>
      <c r="D80" s="790"/>
      <c r="E80" s="795"/>
      <c r="F80" s="789"/>
      <c r="G80" s="796"/>
      <c r="H80" s="797"/>
      <c r="I80" s="791"/>
      <c r="J80" s="791"/>
    </row>
    <row r="81" spans="1:10" ht="13.5">
      <c r="A81" s="790"/>
      <c r="B81" s="977" t="s">
        <v>374</v>
      </c>
      <c r="C81" s="977"/>
      <c r="D81" s="790"/>
      <c r="E81" s="799">
        <f>SUM(E74:E80)</f>
        <v>34044</v>
      </c>
      <c r="F81" s="789"/>
      <c r="G81" s="800">
        <f>SUM(G74:G80)</f>
        <v>34044</v>
      </c>
      <c r="H81" s="801">
        <f>SUM(H74:H80)</f>
        <v>36149</v>
      </c>
      <c r="I81" s="799">
        <f>SUM(I74:I80)</f>
        <v>36149</v>
      </c>
      <c r="J81" s="799">
        <f>SUM(J74:J80)</f>
        <v>108</v>
      </c>
    </row>
    <row r="82" spans="1:10" ht="12.75">
      <c r="A82" s="790"/>
      <c r="B82" s="789" t="s">
        <v>886</v>
      </c>
      <c r="C82" s="789"/>
      <c r="D82" s="790"/>
      <c r="E82" s="791"/>
      <c r="F82" s="789"/>
      <c r="G82" s="792"/>
      <c r="H82" s="789"/>
      <c r="I82" s="791"/>
      <c r="J82" s="791"/>
    </row>
    <row r="83" spans="1:10" ht="12.75">
      <c r="A83" s="790"/>
      <c r="B83" s="789"/>
      <c r="C83" s="468" t="s">
        <v>387</v>
      </c>
      <c r="D83" s="790"/>
      <c r="E83" s="795"/>
      <c r="F83" s="789"/>
      <c r="G83" s="796"/>
      <c r="H83" s="797"/>
      <c r="I83" s="791"/>
      <c r="J83" s="791"/>
    </row>
    <row r="84" spans="1:10" ht="12.75">
      <c r="A84" s="790"/>
      <c r="B84" s="789"/>
      <c r="C84" s="468" t="s">
        <v>388</v>
      </c>
      <c r="D84" s="790"/>
      <c r="E84" s="795"/>
      <c r="F84" s="789"/>
      <c r="G84" s="796"/>
      <c r="H84" s="797"/>
      <c r="I84" s="791"/>
      <c r="J84" s="791"/>
    </row>
    <row r="85" spans="1:10" ht="12.75">
      <c r="A85" s="790"/>
      <c r="B85" s="789"/>
      <c r="C85" s="468" t="s">
        <v>389</v>
      </c>
      <c r="D85" s="790"/>
      <c r="E85" s="795"/>
      <c r="F85" s="789"/>
      <c r="G85" s="796"/>
      <c r="H85" s="797"/>
      <c r="I85" s="791"/>
      <c r="J85" s="791"/>
    </row>
    <row r="86" spans="1:10" ht="12.75">
      <c r="A86" s="790"/>
      <c r="B86" s="789"/>
      <c r="C86" s="468" t="s">
        <v>390</v>
      </c>
      <c r="D86" s="790"/>
      <c r="E86" s="795"/>
      <c r="F86" s="789"/>
      <c r="G86" s="796"/>
      <c r="H86" s="797"/>
      <c r="I86" s="791"/>
      <c r="J86" s="791"/>
    </row>
    <row r="87" spans="1:10" ht="12.75">
      <c r="A87" s="790"/>
      <c r="B87" s="789"/>
      <c r="C87" s="468" t="s">
        <v>391</v>
      </c>
      <c r="D87" s="790">
        <v>15</v>
      </c>
      <c r="E87" s="795">
        <v>1530</v>
      </c>
      <c r="F87" s="789">
        <v>15</v>
      </c>
      <c r="G87" s="796">
        <v>1530</v>
      </c>
      <c r="H87" s="797">
        <v>1530</v>
      </c>
      <c r="I87" s="795">
        <v>1530</v>
      </c>
      <c r="J87" s="791">
        <v>-102</v>
      </c>
    </row>
    <row r="88" spans="1:10" ht="13.5">
      <c r="A88" s="790"/>
      <c r="B88" s="977" t="s">
        <v>374</v>
      </c>
      <c r="C88" s="977"/>
      <c r="D88" s="790"/>
      <c r="E88" s="799">
        <f>SUM(E83:E87)</f>
        <v>1530</v>
      </c>
      <c r="F88" s="789"/>
      <c r="G88" s="800">
        <f>SUM(G83:G87)</f>
        <v>1530</v>
      </c>
      <c r="H88" s="801">
        <f>SUM(H83:H87)</f>
        <v>1530</v>
      </c>
      <c r="I88" s="799">
        <f>SUM(I83:I87)</f>
        <v>1530</v>
      </c>
      <c r="J88" s="799">
        <f>SUM(J83:J87)</f>
        <v>-102</v>
      </c>
    </row>
    <row r="89" spans="1:10" ht="12.75">
      <c r="A89" s="802" t="s">
        <v>379</v>
      </c>
      <c r="B89" s="803"/>
      <c r="C89" s="803"/>
      <c r="D89" s="804"/>
      <c r="E89" s="805">
        <f>E81+E88</f>
        <v>35574</v>
      </c>
      <c r="F89" s="803"/>
      <c r="G89" s="806">
        <f>G81+G88</f>
        <v>35574</v>
      </c>
      <c r="H89" s="807">
        <f>H81+H88</f>
        <v>37679</v>
      </c>
      <c r="I89" s="805">
        <f>I81+I88</f>
        <v>37679</v>
      </c>
      <c r="J89" s="805">
        <f>J81+J88</f>
        <v>6</v>
      </c>
    </row>
    <row r="90" spans="1:10" ht="12.75">
      <c r="A90" s="790"/>
      <c r="B90" s="789"/>
      <c r="C90" s="789"/>
      <c r="D90" s="790"/>
      <c r="E90" s="791"/>
      <c r="F90" s="789"/>
      <c r="G90" s="792"/>
      <c r="H90" s="789"/>
      <c r="I90" s="791"/>
      <c r="J90" s="791"/>
    </row>
    <row r="91" spans="1:10" ht="13.5" thickBot="1">
      <c r="A91" s="812" t="s">
        <v>395</v>
      </c>
      <c r="B91" s="813"/>
      <c r="C91" s="813"/>
      <c r="D91" s="812"/>
      <c r="E91" s="814">
        <f>E43+E53+E70+E89</f>
        <v>77376</v>
      </c>
      <c r="F91" s="813"/>
      <c r="G91" s="815">
        <f>G43+G53+G70+G89</f>
        <v>78731</v>
      </c>
      <c r="H91" s="816">
        <f>H43+H53+H70+H89</f>
        <v>85602</v>
      </c>
      <c r="I91" s="814">
        <f>I43+I53+I70+I89</f>
        <v>85602</v>
      </c>
      <c r="J91" s="814">
        <f>J43+J53+J70+J89</f>
        <v>6</v>
      </c>
    </row>
  </sheetData>
  <sheetProtection/>
  <mergeCells count="18">
    <mergeCell ref="A3:I3"/>
    <mergeCell ref="A4:I4"/>
    <mergeCell ref="A5:I5"/>
    <mergeCell ref="D8:J8"/>
    <mergeCell ref="B41:C41"/>
    <mergeCell ref="B47:C47"/>
    <mergeCell ref="B49:C49"/>
    <mergeCell ref="B52:C52"/>
    <mergeCell ref="A9:C9"/>
    <mergeCell ref="B28:C28"/>
    <mergeCell ref="B32:C32"/>
    <mergeCell ref="B37:C37"/>
    <mergeCell ref="B81:C81"/>
    <mergeCell ref="B88:C88"/>
    <mergeCell ref="B57:C57"/>
    <mergeCell ref="B62:C62"/>
    <mergeCell ref="B69:C69"/>
    <mergeCell ref="B76:C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7.28125" style="0" customWidth="1"/>
    <col min="2" max="2" width="12.00390625" style="0" customWidth="1"/>
  </cols>
  <sheetData>
    <row r="1" spans="1:15" ht="12.75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 t="s">
        <v>1148</v>
      </c>
    </row>
    <row r="2" spans="1:15" ht="12.7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12.75">
      <c r="A3" s="829" t="s">
        <v>1147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</row>
    <row r="4" spans="1:15" ht="12.75">
      <c r="A4" s="829" t="s">
        <v>1146</v>
      </c>
      <c r="B4" s="829"/>
      <c r="C4" s="829"/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  <c r="O4" s="829"/>
    </row>
    <row r="5" spans="1:15" ht="12.75">
      <c r="A5" s="829" t="s">
        <v>1145</v>
      </c>
      <c r="B5" s="829"/>
      <c r="C5" s="829"/>
      <c r="D5" s="829"/>
      <c r="E5" s="829"/>
      <c r="F5" s="829"/>
      <c r="G5" s="829"/>
      <c r="H5" s="829"/>
      <c r="I5" s="829"/>
      <c r="J5" s="829"/>
      <c r="K5" s="829"/>
      <c r="L5" s="829"/>
      <c r="M5" s="829"/>
      <c r="N5" s="829"/>
      <c r="O5" s="829"/>
    </row>
    <row r="6" spans="1:15" ht="12.75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</row>
    <row r="7" spans="1:15" ht="12.75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</row>
    <row r="8" spans="1:15" ht="13.5" thickBot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4" t="s">
        <v>1144</v>
      </c>
    </row>
    <row r="9" spans="1:15" ht="12.75">
      <c r="A9" s="830" t="s">
        <v>952</v>
      </c>
      <c r="B9" s="828"/>
      <c r="C9" s="823" t="s">
        <v>1143</v>
      </c>
      <c r="D9" s="823" t="s">
        <v>1142</v>
      </c>
      <c r="E9" s="823" t="s">
        <v>1141</v>
      </c>
      <c r="F9" s="823" t="s">
        <v>1140</v>
      </c>
      <c r="G9" s="823" t="s">
        <v>1139</v>
      </c>
      <c r="H9" s="828" t="s">
        <v>1138</v>
      </c>
      <c r="I9" s="828"/>
      <c r="J9" s="828" t="s">
        <v>1137</v>
      </c>
      <c r="K9" s="828"/>
      <c r="L9" s="823" t="s">
        <v>1136</v>
      </c>
      <c r="M9" s="823" t="s">
        <v>1135</v>
      </c>
      <c r="N9" s="823" t="s">
        <v>1134</v>
      </c>
      <c r="O9" s="825" t="s">
        <v>1133</v>
      </c>
    </row>
    <row r="10" spans="1:15" ht="38.25">
      <c r="A10" s="831"/>
      <c r="B10" s="824"/>
      <c r="C10" s="824"/>
      <c r="D10" s="824"/>
      <c r="E10" s="824"/>
      <c r="F10" s="824"/>
      <c r="G10" s="824"/>
      <c r="H10" s="213" t="s">
        <v>1132</v>
      </c>
      <c r="I10" s="213" t="s">
        <v>1131</v>
      </c>
      <c r="J10" s="213" t="s">
        <v>1130</v>
      </c>
      <c r="K10" s="213" t="s">
        <v>1129</v>
      </c>
      <c r="L10" s="824"/>
      <c r="M10" s="824"/>
      <c r="N10" s="824"/>
      <c r="O10" s="826"/>
    </row>
    <row r="11" spans="1:15" ht="12.75">
      <c r="A11" s="820" t="s">
        <v>1128</v>
      </c>
      <c r="B11" s="212" t="s">
        <v>1124</v>
      </c>
      <c r="C11" s="211"/>
      <c r="D11" s="211">
        <v>12491</v>
      </c>
      <c r="E11" s="211">
        <v>33824</v>
      </c>
      <c r="F11" s="211">
        <v>77376</v>
      </c>
      <c r="G11" s="211">
        <v>18654</v>
      </c>
      <c r="H11" s="211">
        <v>4209</v>
      </c>
      <c r="I11" s="211">
        <v>9000</v>
      </c>
      <c r="J11" s="211">
        <f>'[1]Munka1'!$D$53</f>
        <v>500</v>
      </c>
      <c r="K11" s="211">
        <v>0</v>
      </c>
      <c r="L11" s="211">
        <v>-67956</v>
      </c>
      <c r="M11" s="211">
        <v>0</v>
      </c>
      <c r="N11" s="211">
        <v>37864</v>
      </c>
      <c r="O11" s="207">
        <f aca="true" t="shared" si="0" ref="O11:O22">SUM(C11:N11)</f>
        <v>125962</v>
      </c>
    </row>
    <row r="12" spans="1:15" ht="12.75">
      <c r="A12" s="821"/>
      <c r="B12" s="212" t="s">
        <v>1101</v>
      </c>
      <c r="C12" s="211"/>
      <c r="D12" s="211">
        <v>21740</v>
      </c>
      <c r="E12" s="211">
        <v>43754</v>
      </c>
      <c r="F12" s="211">
        <v>85602</v>
      </c>
      <c r="G12" s="211">
        <v>19474</v>
      </c>
      <c r="H12" s="211">
        <v>30329</v>
      </c>
      <c r="I12" s="211">
        <v>1300</v>
      </c>
      <c r="J12" s="211">
        <v>1677</v>
      </c>
      <c r="K12" s="211">
        <v>52</v>
      </c>
      <c r="L12" s="211">
        <v>-84743</v>
      </c>
      <c r="M12" s="211"/>
      <c r="N12" s="211">
        <v>6958</v>
      </c>
      <c r="O12" s="207">
        <f t="shared" si="0"/>
        <v>126143</v>
      </c>
    </row>
    <row r="13" spans="1:15" ht="12.75">
      <c r="A13" s="827"/>
      <c r="B13" s="212" t="s">
        <v>1113</v>
      </c>
      <c r="C13" s="211"/>
      <c r="D13" s="211">
        <v>19306</v>
      </c>
      <c r="E13" s="211">
        <v>42084</v>
      </c>
      <c r="F13" s="211">
        <v>85602</v>
      </c>
      <c r="G13" s="211">
        <v>18150</v>
      </c>
      <c r="H13" s="211">
        <v>30056</v>
      </c>
      <c r="I13" s="211">
        <v>1300</v>
      </c>
      <c r="J13" s="211">
        <v>2067</v>
      </c>
      <c r="K13" s="211">
        <v>214</v>
      </c>
      <c r="L13" s="211">
        <v>-84743</v>
      </c>
      <c r="M13" s="211"/>
      <c r="N13" s="211">
        <v>7313</v>
      </c>
      <c r="O13" s="207">
        <f t="shared" si="0"/>
        <v>121349</v>
      </c>
    </row>
    <row r="14" spans="1:15" ht="12.75">
      <c r="A14" s="820" t="s">
        <v>1127</v>
      </c>
      <c r="B14" s="212" t="s">
        <v>1124</v>
      </c>
      <c r="C14" s="211"/>
      <c r="D14" s="211">
        <v>580</v>
      </c>
      <c r="E14" s="211"/>
      <c r="F14" s="211"/>
      <c r="G14" s="211"/>
      <c r="H14" s="211"/>
      <c r="I14" s="211"/>
      <c r="J14" s="211"/>
      <c r="K14" s="211"/>
      <c r="L14" s="211">
        <v>28301</v>
      </c>
      <c r="M14" s="211"/>
      <c r="N14" s="211">
        <v>0</v>
      </c>
      <c r="O14" s="207">
        <f t="shared" si="0"/>
        <v>28881</v>
      </c>
    </row>
    <row r="15" spans="1:15" ht="12.75">
      <c r="A15" s="821"/>
      <c r="B15" s="212" t="s">
        <v>1101</v>
      </c>
      <c r="C15" s="211"/>
      <c r="D15" s="211">
        <v>103</v>
      </c>
      <c r="E15" s="211"/>
      <c r="F15" s="211"/>
      <c r="G15" s="211"/>
      <c r="H15" s="211"/>
      <c r="I15" s="211"/>
      <c r="J15" s="211"/>
      <c r="K15" s="211"/>
      <c r="L15" s="211">
        <v>5944</v>
      </c>
      <c r="M15" s="211"/>
      <c r="N15" s="211">
        <v>478</v>
      </c>
      <c r="O15" s="207">
        <f t="shared" si="0"/>
        <v>6525</v>
      </c>
    </row>
    <row r="16" spans="1:15" ht="12.75">
      <c r="A16" s="827"/>
      <c r="B16" s="212" t="s">
        <v>1113</v>
      </c>
      <c r="C16" s="211"/>
      <c r="D16" s="211">
        <v>103</v>
      </c>
      <c r="E16" s="211"/>
      <c r="F16" s="211"/>
      <c r="G16" s="211"/>
      <c r="H16" s="211"/>
      <c r="I16" s="211"/>
      <c r="J16" s="211"/>
      <c r="K16" s="211"/>
      <c r="L16" s="211">
        <v>5944</v>
      </c>
      <c r="M16" s="211"/>
      <c r="N16" s="211">
        <v>478</v>
      </c>
      <c r="O16" s="207">
        <f t="shared" si="0"/>
        <v>6525</v>
      </c>
    </row>
    <row r="17" spans="1:15" ht="12.75">
      <c r="A17" s="817" t="s">
        <v>1126</v>
      </c>
      <c r="B17" s="212" t="s">
        <v>1124</v>
      </c>
      <c r="C17" s="211"/>
      <c r="D17" s="211">
        <v>0</v>
      </c>
      <c r="E17" s="211"/>
      <c r="F17" s="211"/>
      <c r="G17" s="211"/>
      <c r="H17" s="211"/>
      <c r="I17" s="211"/>
      <c r="J17" s="211"/>
      <c r="K17" s="211"/>
      <c r="L17" s="211">
        <v>0</v>
      </c>
      <c r="M17" s="211"/>
      <c r="N17" s="211">
        <v>0</v>
      </c>
      <c r="O17" s="207">
        <f t="shared" si="0"/>
        <v>0</v>
      </c>
    </row>
    <row r="18" spans="1:15" ht="12.75">
      <c r="A18" s="818"/>
      <c r="B18" s="212" t="s">
        <v>1101</v>
      </c>
      <c r="C18" s="211"/>
      <c r="D18" s="211">
        <v>0</v>
      </c>
      <c r="E18" s="211"/>
      <c r="F18" s="211"/>
      <c r="G18" s="211"/>
      <c r="H18" s="211"/>
      <c r="I18" s="211"/>
      <c r="J18" s="211"/>
      <c r="K18" s="211"/>
      <c r="L18" s="211">
        <v>38366</v>
      </c>
      <c r="M18" s="211"/>
      <c r="N18" s="211">
        <v>0</v>
      </c>
      <c r="O18" s="207">
        <f t="shared" si="0"/>
        <v>38366</v>
      </c>
    </row>
    <row r="19" spans="1:15" ht="12.75">
      <c r="A19" s="819"/>
      <c r="B19" s="212" t="s">
        <v>1113</v>
      </c>
      <c r="C19" s="211"/>
      <c r="D19" s="211">
        <v>13</v>
      </c>
      <c r="E19" s="211"/>
      <c r="F19" s="211"/>
      <c r="G19" s="211"/>
      <c r="H19" s="211"/>
      <c r="I19" s="211"/>
      <c r="J19" s="211"/>
      <c r="K19" s="211"/>
      <c r="L19" s="211">
        <v>38366</v>
      </c>
      <c r="M19" s="211"/>
      <c r="N19" s="211">
        <v>0</v>
      </c>
      <c r="O19" s="207">
        <f t="shared" si="0"/>
        <v>38379</v>
      </c>
    </row>
    <row r="20" spans="1:15" ht="12.75">
      <c r="A20" s="817" t="s">
        <v>1125</v>
      </c>
      <c r="B20" s="212" t="s">
        <v>1124</v>
      </c>
      <c r="C20" s="211"/>
      <c r="D20" s="211">
        <v>4445</v>
      </c>
      <c r="E20" s="211"/>
      <c r="F20" s="211"/>
      <c r="G20" s="211"/>
      <c r="H20" s="211">
        <v>0</v>
      </c>
      <c r="I20" s="211"/>
      <c r="J20" s="211"/>
      <c r="K20" s="211"/>
      <c r="L20" s="211">
        <v>39655</v>
      </c>
      <c r="M20" s="211"/>
      <c r="N20" s="211">
        <v>0</v>
      </c>
      <c r="O20" s="207">
        <f t="shared" si="0"/>
        <v>44100</v>
      </c>
    </row>
    <row r="21" spans="1:15" ht="12.75">
      <c r="A21" s="818"/>
      <c r="B21" s="212" t="s">
        <v>1101</v>
      </c>
      <c r="C21" s="210"/>
      <c r="D21" s="211">
        <v>4445</v>
      </c>
      <c r="E21" s="211"/>
      <c r="F21" s="211"/>
      <c r="G21" s="211"/>
      <c r="H21" s="211">
        <v>0</v>
      </c>
      <c r="I21" s="211"/>
      <c r="J21" s="211"/>
      <c r="K21" s="211"/>
      <c r="L21" s="211">
        <v>40433</v>
      </c>
      <c r="M21" s="210"/>
      <c r="N21" s="210">
        <v>460</v>
      </c>
      <c r="O21" s="207">
        <f t="shared" si="0"/>
        <v>45338</v>
      </c>
    </row>
    <row r="22" spans="1:15" ht="12.75">
      <c r="A22" s="819"/>
      <c r="B22" s="212" t="s">
        <v>1113</v>
      </c>
      <c r="C22" s="210"/>
      <c r="D22" s="211">
        <v>4832</v>
      </c>
      <c r="E22" s="211"/>
      <c r="F22" s="211"/>
      <c r="G22" s="211"/>
      <c r="H22" s="211">
        <v>760</v>
      </c>
      <c r="I22" s="211"/>
      <c r="J22" s="211"/>
      <c r="K22" s="211"/>
      <c r="L22" s="211">
        <v>40433</v>
      </c>
      <c r="M22" s="210"/>
      <c r="N22" s="210">
        <v>460</v>
      </c>
      <c r="O22" s="207">
        <f t="shared" si="0"/>
        <v>46485</v>
      </c>
    </row>
    <row r="23" spans="1:15" ht="12.75">
      <c r="A23" s="820" t="s">
        <v>1123</v>
      </c>
      <c r="B23" s="209" t="s">
        <v>1124</v>
      </c>
      <c r="C23" s="208">
        <f aca="true" t="shared" si="1" ref="C23:O23">C11+C14+C17+C20</f>
        <v>0</v>
      </c>
      <c r="D23" s="208">
        <f t="shared" si="1"/>
        <v>17516</v>
      </c>
      <c r="E23" s="208">
        <f t="shared" si="1"/>
        <v>33824</v>
      </c>
      <c r="F23" s="208">
        <f t="shared" si="1"/>
        <v>77376</v>
      </c>
      <c r="G23" s="208">
        <f t="shared" si="1"/>
        <v>18654</v>
      </c>
      <c r="H23" s="208">
        <f t="shared" si="1"/>
        <v>4209</v>
      </c>
      <c r="I23" s="208">
        <f t="shared" si="1"/>
        <v>9000</v>
      </c>
      <c r="J23" s="208">
        <f t="shared" si="1"/>
        <v>500</v>
      </c>
      <c r="K23" s="208">
        <f t="shared" si="1"/>
        <v>0</v>
      </c>
      <c r="L23" s="208">
        <f t="shared" si="1"/>
        <v>0</v>
      </c>
      <c r="M23" s="208">
        <f t="shared" si="1"/>
        <v>0</v>
      </c>
      <c r="N23" s="208">
        <f t="shared" si="1"/>
        <v>37864</v>
      </c>
      <c r="O23" s="207">
        <f t="shared" si="1"/>
        <v>198943</v>
      </c>
    </row>
    <row r="24" spans="1:15" ht="13.5" thickBot="1">
      <c r="A24" s="821" t="s">
        <v>1123</v>
      </c>
      <c r="B24" s="206" t="s">
        <v>1101</v>
      </c>
      <c r="C24" s="205">
        <f aca="true" t="shared" si="2" ref="C24:O24">C12+C15+C18+C21</f>
        <v>0</v>
      </c>
      <c r="D24" s="205">
        <f t="shared" si="2"/>
        <v>26288</v>
      </c>
      <c r="E24" s="205">
        <f t="shared" si="2"/>
        <v>43754</v>
      </c>
      <c r="F24" s="205">
        <f t="shared" si="2"/>
        <v>85602</v>
      </c>
      <c r="G24" s="205">
        <f t="shared" si="2"/>
        <v>19474</v>
      </c>
      <c r="H24" s="205">
        <f t="shared" si="2"/>
        <v>30329</v>
      </c>
      <c r="I24" s="205">
        <f t="shared" si="2"/>
        <v>1300</v>
      </c>
      <c r="J24" s="205">
        <f t="shared" si="2"/>
        <v>1677</v>
      </c>
      <c r="K24" s="205">
        <f t="shared" si="2"/>
        <v>52</v>
      </c>
      <c r="L24" s="205">
        <f t="shared" si="2"/>
        <v>0</v>
      </c>
      <c r="M24" s="205">
        <f t="shared" si="2"/>
        <v>0</v>
      </c>
      <c r="N24" s="205">
        <f t="shared" si="2"/>
        <v>7896</v>
      </c>
      <c r="O24" s="204">
        <f t="shared" si="2"/>
        <v>216372</v>
      </c>
    </row>
    <row r="25" spans="1:15" ht="13.5" thickBot="1">
      <c r="A25" s="822"/>
      <c r="B25" s="203" t="s">
        <v>1113</v>
      </c>
      <c r="C25" s="202">
        <f aca="true" t="shared" si="3" ref="C25:O25">C13+C16+C19+C22</f>
        <v>0</v>
      </c>
      <c r="D25" s="202">
        <f t="shared" si="3"/>
        <v>24254</v>
      </c>
      <c r="E25" s="202">
        <f t="shared" si="3"/>
        <v>42084</v>
      </c>
      <c r="F25" s="202">
        <f t="shared" si="3"/>
        <v>85602</v>
      </c>
      <c r="G25" s="202">
        <f t="shared" si="3"/>
        <v>18150</v>
      </c>
      <c r="H25" s="202">
        <f t="shared" si="3"/>
        <v>30816</v>
      </c>
      <c r="I25" s="202">
        <f t="shared" si="3"/>
        <v>1300</v>
      </c>
      <c r="J25" s="202">
        <f t="shared" si="3"/>
        <v>2067</v>
      </c>
      <c r="K25" s="202">
        <f t="shared" si="3"/>
        <v>214</v>
      </c>
      <c r="L25" s="202">
        <f t="shared" si="3"/>
        <v>0</v>
      </c>
      <c r="M25" s="202">
        <f t="shared" si="3"/>
        <v>0</v>
      </c>
      <c r="N25" s="202">
        <f t="shared" si="3"/>
        <v>8251</v>
      </c>
      <c r="O25" s="201">
        <f t="shared" si="3"/>
        <v>212738</v>
      </c>
    </row>
  </sheetData>
  <sheetProtection/>
  <mergeCells count="21">
    <mergeCell ref="G9:G10"/>
    <mergeCell ref="M9:M10"/>
    <mergeCell ref="A3:O3"/>
    <mergeCell ref="A4:O4"/>
    <mergeCell ref="A5:O5"/>
    <mergeCell ref="A9:A10"/>
    <mergeCell ref="B9:B10"/>
    <mergeCell ref="C9:C10"/>
    <mergeCell ref="D9:D10"/>
    <mergeCell ref="E9:E10"/>
    <mergeCell ref="F9:F10"/>
    <mergeCell ref="A17:A19"/>
    <mergeCell ref="A20:A22"/>
    <mergeCell ref="A23:A25"/>
    <mergeCell ref="N9:N10"/>
    <mergeCell ref="O9:O10"/>
    <mergeCell ref="A11:A13"/>
    <mergeCell ref="A14:A16"/>
    <mergeCell ref="H9:I9"/>
    <mergeCell ref="J9:K9"/>
    <mergeCell ref="L9:L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64">
      <selection activeCell="C83" sqref="C83"/>
    </sheetView>
  </sheetViews>
  <sheetFormatPr defaultColWidth="9.140625" defaultRowHeight="12.75"/>
  <cols>
    <col min="2" max="2" width="11.00390625" style="0" customWidth="1"/>
    <col min="3" max="3" width="13.57421875" style="86" customWidth="1"/>
    <col min="4" max="6" width="10.57421875" style="86" customWidth="1"/>
    <col min="7" max="7" width="10.140625" style="86" customWidth="1"/>
    <col min="8" max="15" width="10.57421875" style="86" customWidth="1"/>
  </cols>
  <sheetData>
    <row r="1" spans="1:19" s="2" customFormat="1" ht="12.75">
      <c r="A1"/>
      <c r="B1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/>
      <c r="Q1"/>
      <c r="R1" t="s">
        <v>1172</v>
      </c>
      <c r="S1"/>
    </row>
    <row r="2" spans="1:19" s="5" customFormat="1" ht="12.75" customHeight="1">
      <c r="A2"/>
      <c r="B2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/>
      <c r="Q2"/>
      <c r="R2"/>
      <c r="S2"/>
    </row>
    <row r="3" spans="1:19" s="5" customFormat="1" ht="12.75">
      <c r="A3" s="1"/>
      <c r="B3" s="6" t="s">
        <v>845</v>
      </c>
      <c r="C3" s="239"/>
      <c r="D3" s="239"/>
      <c r="E3" s="239"/>
      <c r="F3" s="239"/>
      <c r="G3" s="6"/>
      <c r="H3" s="239"/>
      <c r="I3" s="239"/>
      <c r="J3" s="239"/>
      <c r="K3" s="6"/>
      <c r="L3" s="239"/>
      <c r="M3" s="239"/>
      <c r="N3" s="239"/>
      <c r="O3" s="6"/>
      <c r="P3" s="2"/>
      <c r="Q3" s="2"/>
      <c r="R3" s="2"/>
      <c r="S3" s="2"/>
    </row>
    <row r="4" spans="1:15" s="5" customFormat="1" ht="12.75" customHeight="1">
      <c r="A4" s="4"/>
      <c r="B4" s="14" t="s">
        <v>847</v>
      </c>
      <c r="C4" s="238"/>
      <c r="D4" s="238"/>
      <c r="E4" s="238"/>
      <c r="F4" s="238"/>
      <c r="G4" s="14"/>
      <c r="H4" s="238"/>
      <c r="I4" s="238"/>
      <c r="J4" s="238"/>
      <c r="K4" s="14"/>
      <c r="L4" s="238"/>
      <c r="M4" s="238"/>
      <c r="N4" s="238"/>
      <c r="O4" s="14"/>
    </row>
    <row r="5" spans="1:19" s="2" customFormat="1" ht="12.75">
      <c r="A5" s="4"/>
      <c r="B5" s="14" t="s">
        <v>1072</v>
      </c>
      <c r="C5" s="237"/>
      <c r="D5" s="237"/>
      <c r="E5" s="237"/>
      <c r="F5" s="237"/>
      <c r="G5" s="14"/>
      <c r="H5" s="237"/>
      <c r="I5" s="237"/>
      <c r="J5" s="237"/>
      <c r="K5" s="14"/>
      <c r="L5" s="237"/>
      <c r="M5" s="237"/>
      <c r="N5" s="237"/>
      <c r="O5" s="14"/>
      <c r="P5" s="5"/>
      <c r="Q5" s="5"/>
      <c r="R5" s="5"/>
      <c r="S5" s="5"/>
    </row>
    <row r="6" spans="1:19" s="2" customFormat="1" ht="12.75">
      <c r="A6" s="4"/>
      <c r="B6" s="836" t="s">
        <v>1171</v>
      </c>
      <c r="C6" s="837"/>
      <c r="D6" s="837"/>
      <c r="E6" s="837"/>
      <c r="F6" s="837"/>
      <c r="G6" s="837"/>
      <c r="H6" s="237"/>
      <c r="I6" s="5"/>
      <c r="J6" s="5"/>
      <c r="K6" s="5"/>
      <c r="L6" s="237"/>
      <c r="M6" s="5"/>
      <c r="N6" s="5"/>
      <c r="O6" s="5"/>
      <c r="P6" s="5"/>
      <c r="Q6" s="5"/>
      <c r="R6" s="5"/>
      <c r="S6" s="5"/>
    </row>
    <row r="7" spans="1:15" s="2" customFormat="1" ht="12.75" thickBot="1">
      <c r="A7" s="1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9" s="2" customFormat="1" ht="12">
      <c r="A8" s="104" t="s">
        <v>851</v>
      </c>
      <c r="B8" s="233" t="s">
        <v>848</v>
      </c>
      <c r="C8" s="232" t="s">
        <v>1070</v>
      </c>
      <c r="D8" s="232" t="s">
        <v>1070</v>
      </c>
      <c r="E8" s="232" t="s">
        <v>1070</v>
      </c>
      <c r="F8" s="232" t="s">
        <v>1070</v>
      </c>
      <c r="G8" s="232" t="s">
        <v>1070</v>
      </c>
      <c r="H8" s="232" t="s">
        <v>1070</v>
      </c>
      <c r="I8" s="232" t="s">
        <v>1070</v>
      </c>
      <c r="J8" s="232" t="s">
        <v>1070</v>
      </c>
      <c r="K8" s="232" t="s">
        <v>1070</v>
      </c>
      <c r="L8" s="232" t="s">
        <v>1070</v>
      </c>
      <c r="M8" s="232" t="s">
        <v>1070</v>
      </c>
      <c r="N8" s="232" t="s">
        <v>1070</v>
      </c>
      <c r="O8" s="232" t="s">
        <v>1070</v>
      </c>
      <c r="P8" s="232" t="s">
        <v>1070</v>
      </c>
      <c r="Q8" s="232" t="s">
        <v>1070</v>
      </c>
      <c r="R8" s="232" t="s">
        <v>1070</v>
      </c>
      <c r="S8" s="231" t="s">
        <v>1070</v>
      </c>
    </row>
    <row r="9" spans="1:19" s="2" customFormat="1" ht="12">
      <c r="A9" s="108" t="s">
        <v>853</v>
      </c>
      <c r="B9" s="9" t="s">
        <v>854</v>
      </c>
      <c r="C9" s="228"/>
      <c r="D9" s="228" t="s">
        <v>1165</v>
      </c>
      <c r="E9" s="228" t="s">
        <v>1164</v>
      </c>
      <c r="F9" s="228" t="s">
        <v>1163</v>
      </c>
      <c r="G9" s="228" t="s">
        <v>1162</v>
      </c>
      <c r="H9" s="228" t="s">
        <v>1165</v>
      </c>
      <c r="I9" s="228" t="s">
        <v>1164</v>
      </c>
      <c r="J9" s="228" t="s">
        <v>1163</v>
      </c>
      <c r="K9" s="228" t="s">
        <v>1162</v>
      </c>
      <c r="L9" s="228" t="s">
        <v>1165</v>
      </c>
      <c r="M9" s="228" t="s">
        <v>1164</v>
      </c>
      <c r="N9" s="228" t="s">
        <v>1163</v>
      </c>
      <c r="O9" s="228" t="s">
        <v>1162</v>
      </c>
      <c r="P9" s="228" t="s">
        <v>1165</v>
      </c>
      <c r="Q9" s="228" t="s">
        <v>1164</v>
      </c>
      <c r="R9" s="228" t="s">
        <v>1163</v>
      </c>
      <c r="S9" s="230" t="s">
        <v>1162</v>
      </c>
    </row>
    <row r="10" spans="1:19" s="2" customFormat="1" ht="12">
      <c r="A10" s="108"/>
      <c r="B10" s="229"/>
      <c r="C10" s="228"/>
      <c r="D10" s="225"/>
      <c r="E10" s="225" t="s">
        <v>1160</v>
      </c>
      <c r="F10" s="225" t="s">
        <v>1161</v>
      </c>
      <c r="G10" s="225" t="s">
        <v>1160</v>
      </c>
      <c r="H10" s="225"/>
      <c r="I10" s="225" t="s">
        <v>1160</v>
      </c>
      <c r="J10" s="225" t="s">
        <v>1161</v>
      </c>
      <c r="K10" s="225" t="s">
        <v>1160</v>
      </c>
      <c r="L10" s="225"/>
      <c r="M10" s="225" t="s">
        <v>1160</v>
      </c>
      <c r="N10" s="225" t="s">
        <v>1161</v>
      </c>
      <c r="O10" s="225" t="s">
        <v>1160</v>
      </c>
      <c r="P10" s="225"/>
      <c r="Q10" s="225" t="s">
        <v>1160</v>
      </c>
      <c r="R10" s="225" t="s">
        <v>1161</v>
      </c>
      <c r="S10" s="227" t="s">
        <v>1160</v>
      </c>
    </row>
    <row r="11" spans="1:19" s="2" customFormat="1" ht="13.5" customHeight="1">
      <c r="A11" s="105"/>
      <c r="B11" s="226"/>
      <c r="C11" s="225"/>
      <c r="D11" s="832" t="s">
        <v>1159</v>
      </c>
      <c r="E11" s="833"/>
      <c r="F11" s="833"/>
      <c r="G11" s="835"/>
      <c r="H11" s="832" t="s">
        <v>1158</v>
      </c>
      <c r="I11" s="833"/>
      <c r="J11" s="833"/>
      <c r="K11" s="835"/>
      <c r="L11" s="832" t="s">
        <v>1157</v>
      </c>
      <c r="M11" s="833"/>
      <c r="N11" s="833"/>
      <c r="O11" s="835"/>
      <c r="P11" s="832" t="s">
        <v>1156</v>
      </c>
      <c r="Q11" s="833"/>
      <c r="R11" s="833"/>
      <c r="S11" s="834"/>
    </row>
    <row r="12" spans="1:19" s="2" customFormat="1" ht="13.5" customHeight="1">
      <c r="A12" s="106"/>
      <c r="B12" s="6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236"/>
    </row>
    <row r="13" spans="1:19" s="2" customFormat="1" ht="13.5" customHeight="1">
      <c r="A13" s="106"/>
      <c r="B13" s="90" t="s">
        <v>1083</v>
      </c>
      <c r="C13" s="39"/>
      <c r="D13" s="50">
        <v>0</v>
      </c>
      <c r="E13" s="50"/>
      <c r="F13" s="50"/>
      <c r="G13" s="50"/>
      <c r="H13" s="50">
        <v>0</v>
      </c>
      <c r="I13" s="50"/>
      <c r="J13" s="50"/>
      <c r="K13" s="50"/>
      <c r="L13" s="50">
        <v>0</v>
      </c>
      <c r="M13" s="50"/>
      <c r="N13" s="50"/>
      <c r="O13" s="50"/>
      <c r="P13" s="50">
        <v>0</v>
      </c>
      <c r="Q13" s="50"/>
      <c r="R13" s="50"/>
      <c r="S13" s="235"/>
    </row>
    <row r="14" spans="1:19" s="2" customFormat="1" ht="13.5" customHeight="1">
      <c r="A14" s="108"/>
      <c r="B14" s="6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197"/>
    </row>
    <row r="15" spans="1:19" s="2" customFormat="1" ht="12">
      <c r="A15" s="106" t="s">
        <v>858</v>
      </c>
      <c r="B15" s="7" t="s">
        <v>859</v>
      </c>
      <c r="C15" s="39"/>
      <c r="D15" s="39">
        <v>0</v>
      </c>
      <c r="E15" s="39"/>
      <c r="F15" s="39"/>
      <c r="G15" s="39"/>
      <c r="H15" s="39">
        <v>0</v>
      </c>
      <c r="I15" s="39"/>
      <c r="J15" s="39"/>
      <c r="K15" s="39"/>
      <c r="L15" s="39">
        <v>0</v>
      </c>
      <c r="M15" s="39"/>
      <c r="N15" s="39"/>
      <c r="O15" s="39"/>
      <c r="P15" s="39">
        <v>0</v>
      </c>
      <c r="Q15" s="39"/>
      <c r="R15" s="39"/>
      <c r="S15" s="197"/>
    </row>
    <row r="16" spans="1:19" s="2" customFormat="1" ht="12" customHeight="1">
      <c r="A16" s="108"/>
      <c r="B16" s="2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197"/>
    </row>
    <row r="17" spans="1:19" s="2" customFormat="1" ht="12">
      <c r="A17" s="106"/>
      <c r="B17" s="7" t="s">
        <v>1170</v>
      </c>
      <c r="C17" s="50">
        <v>16556</v>
      </c>
      <c r="D17" s="50">
        <f aca="true" t="shared" si="0" ref="D17:S17">SUM(D19:D23)</f>
        <v>17516</v>
      </c>
      <c r="E17" s="50">
        <f t="shared" si="0"/>
        <v>16936</v>
      </c>
      <c r="F17" s="50">
        <f t="shared" si="0"/>
        <v>380</v>
      </c>
      <c r="G17" s="50">
        <f t="shared" si="0"/>
        <v>200</v>
      </c>
      <c r="H17" s="50">
        <f t="shared" si="0"/>
        <v>17039</v>
      </c>
      <c r="I17" s="50">
        <f t="shared" si="0"/>
        <v>16945</v>
      </c>
      <c r="J17" s="50">
        <f t="shared" si="0"/>
        <v>58</v>
      </c>
      <c r="K17" s="50">
        <f t="shared" si="0"/>
        <v>36</v>
      </c>
      <c r="L17" s="50">
        <f t="shared" si="0"/>
        <v>26288</v>
      </c>
      <c r="M17" s="50">
        <f t="shared" si="0"/>
        <v>25579</v>
      </c>
      <c r="N17" s="50">
        <f t="shared" si="0"/>
        <v>418</v>
      </c>
      <c r="O17" s="50">
        <f t="shared" si="0"/>
        <v>291</v>
      </c>
      <c r="P17" s="50">
        <f t="shared" si="0"/>
        <v>24254</v>
      </c>
      <c r="Q17" s="50">
        <f t="shared" si="0"/>
        <v>23509</v>
      </c>
      <c r="R17" s="50">
        <f t="shared" si="0"/>
        <v>418</v>
      </c>
      <c r="S17" s="235">
        <f t="shared" si="0"/>
        <v>327</v>
      </c>
    </row>
    <row r="18" spans="1:19" s="2" customFormat="1" ht="12">
      <c r="A18" s="106"/>
      <c r="B18" s="7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197"/>
    </row>
    <row r="19" spans="1:19" s="8" customFormat="1" ht="12" customHeight="1">
      <c r="A19" s="106" t="s">
        <v>860</v>
      </c>
      <c r="B19" s="9" t="s">
        <v>861</v>
      </c>
      <c r="C19" s="52">
        <v>0</v>
      </c>
      <c r="D19" s="52">
        <v>200</v>
      </c>
      <c r="E19" s="52">
        <v>0</v>
      </c>
      <c r="F19" s="52"/>
      <c r="G19" s="52">
        <v>200</v>
      </c>
      <c r="H19" s="52">
        <v>36</v>
      </c>
      <c r="I19" s="52">
        <v>0</v>
      </c>
      <c r="J19" s="52"/>
      <c r="K19" s="52">
        <v>36</v>
      </c>
      <c r="L19" s="52">
        <v>291</v>
      </c>
      <c r="M19" s="52">
        <f>L19-N19-O19</f>
        <v>0</v>
      </c>
      <c r="N19" s="52"/>
      <c r="O19" s="52">
        <v>291</v>
      </c>
      <c r="P19" s="52">
        <v>327</v>
      </c>
      <c r="Q19" s="52">
        <v>0</v>
      </c>
      <c r="R19" s="52"/>
      <c r="S19" s="196">
        <v>327</v>
      </c>
    </row>
    <row r="20" spans="1:19" s="8" customFormat="1" ht="12">
      <c r="A20" s="106" t="s">
        <v>862</v>
      </c>
      <c r="B20" s="9" t="s">
        <v>863</v>
      </c>
      <c r="C20" s="52">
        <v>8384</v>
      </c>
      <c r="D20" s="52">
        <v>9344</v>
      </c>
      <c r="E20" s="52">
        <v>9344</v>
      </c>
      <c r="F20" s="52"/>
      <c r="G20" s="52"/>
      <c r="H20" s="52">
        <v>9344</v>
      </c>
      <c r="I20" s="52">
        <v>9344</v>
      </c>
      <c r="J20" s="52"/>
      <c r="K20" s="52"/>
      <c r="L20" s="52">
        <f>'[2]2.'!F16</f>
        <v>9791</v>
      </c>
      <c r="M20" s="52">
        <f>L20-N20-O20</f>
        <v>9791</v>
      </c>
      <c r="N20" s="52"/>
      <c r="O20" s="52"/>
      <c r="P20" s="52">
        <v>9090</v>
      </c>
      <c r="Q20" s="52">
        <v>9090</v>
      </c>
      <c r="R20" s="52"/>
      <c r="S20" s="196"/>
    </row>
    <row r="21" spans="1:19" s="8" customFormat="1" ht="11.25" customHeight="1">
      <c r="A21" s="106" t="s">
        <v>864</v>
      </c>
      <c r="B21" s="7" t="s">
        <v>865</v>
      </c>
      <c r="C21" s="51">
        <v>250</v>
      </c>
      <c r="D21" s="51">
        <v>300</v>
      </c>
      <c r="E21" s="51">
        <v>0</v>
      </c>
      <c r="F21" s="51">
        <v>300</v>
      </c>
      <c r="G21" s="51"/>
      <c r="H21" s="51">
        <v>46</v>
      </c>
      <c r="I21" s="51">
        <v>0</v>
      </c>
      <c r="J21" s="51">
        <v>46</v>
      </c>
      <c r="K21" s="51"/>
      <c r="L21" s="52">
        <v>5527</v>
      </c>
      <c r="M21" s="52">
        <v>5198</v>
      </c>
      <c r="N21" s="51">
        <v>329</v>
      </c>
      <c r="O21" s="51"/>
      <c r="P21" s="52">
        <v>5527</v>
      </c>
      <c r="Q21" s="52">
        <v>5198</v>
      </c>
      <c r="R21" s="51">
        <v>329</v>
      </c>
      <c r="S21" s="224"/>
    </row>
    <row r="22" spans="1:19" s="8" customFormat="1" ht="11.25" customHeight="1">
      <c r="A22" s="106" t="s">
        <v>866</v>
      </c>
      <c r="B22" s="7" t="s">
        <v>867</v>
      </c>
      <c r="C22" s="51">
        <v>7392</v>
      </c>
      <c r="D22" s="51">
        <v>7392</v>
      </c>
      <c r="E22" s="51">
        <v>7312</v>
      </c>
      <c r="F22" s="51">
        <v>80</v>
      </c>
      <c r="G22" s="51"/>
      <c r="H22" s="51">
        <v>7333</v>
      </c>
      <c r="I22" s="51">
        <v>7321</v>
      </c>
      <c r="J22" s="51">
        <v>12</v>
      </c>
      <c r="K22" s="51"/>
      <c r="L22" s="52">
        <f>'[2]2.'!F18</f>
        <v>10399</v>
      </c>
      <c r="M22" s="52">
        <f>L22-N22-O22</f>
        <v>10310</v>
      </c>
      <c r="N22" s="51">
        <v>89</v>
      </c>
      <c r="O22" s="51"/>
      <c r="P22" s="52">
        <v>9043</v>
      </c>
      <c r="Q22" s="52">
        <v>8954</v>
      </c>
      <c r="R22" s="51">
        <v>89</v>
      </c>
      <c r="S22" s="224"/>
    </row>
    <row r="23" spans="1:19" s="8" customFormat="1" ht="12">
      <c r="A23" s="106" t="s">
        <v>868</v>
      </c>
      <c r="B23" s="7" t="s">
        <v>869</v>
      </c>
      <c r="C23" s="51">
        <v>500</v>
      </c>
      <c r="D23" s="51">
        <v>280</v>
      </c>
      <c r="E23" s="51">
        <v>280</v>
      </c>
      <c r="F23" s="51"/>
      <c r="G23" s="51"/>
      <c r="H23" s="51">
        <v>280</v>
      </c>
      <c r="I23" s="51">
        <v>280</v>
      </c>
      <c r="J23" s="51"/>
      <c r="K23" s="51"/>
      <c r="L23" s="52">
        <f>'[2]2.'!F19</f>
        <v>280</v>
      </c>
      <c r="M23" s="52">
        <f>L23-N23-O23</f>
        <v>280</v>
      </c>
      <c r="N23" s="51"/>
      <c r="O23" s="51"/>
      <c r="P23" s="52">
        <v>267</v>
      </c>
      <c r="Q23" s="52">
        <v>267</v>
      </c>
      <c r="R23" s="51"/>
      <c r="S23" s="224"/>
    </row>
    <row r="24" spans="1:19" s="8" customFormat="1" ht="12">
      <c r="A24" s="106"/>
      <c r="B24" s="7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224"/>
    </row>
    <row r="25" spans="1:19" s="8" customFormat="1" ht="12">
      <c r="A25" s="106"/>
      <c r="B25" s="11" t="s">
        <v>870</v>
      </c>
      <c r="C25" s="50">
        <v>30610</v>
      </c>
      <c r="D25" s="50">
        <f aca="true" t="shared" si="1" ref="D25:O25">SUM(D27:D28)+D31</f>
        <v>33824</v>
      </c>
      <c r="E25" s="50">
        <f t="shared" si="1"/>
        <v>33824</v>
      </c>
      <c r="F25" s="50">
        <f t="shared" si="1"/>
        <v>0</v>
      </c>
      <c r="G25" s="50">
        <f t="shared" si="1"/>
        <v>0</v>
      </c>
      <c r="H25" s="50">
        <f t="shared" si="1"/>
        <v>33824</v>
      </c>
      <c r="I25" s="50">
        <f t="shared" si="1"/>
        <v>33824</v>
      </c>
      <c r="J25" s="50">
        <f t="shared" si="1"/>
        <v>0</v>
      </c>
      <c r="K25" s="50">
        <f t="shared" si="1"/>
        <v>0</v>
      </c>
      <c r="L25" s="50">
        <f t="shared" si="1"/>
        <v>43754</v>
      </c>
      <c r="M25" s="50">
        <f t="shared" si="1"/>
        <v>43754</v>
      </c>
      <c r="N25" s="50">
        <f t="shared" si="1"/>
        <v>0</v>
      </c>
      <c r="O25" s="50">
        <f t="shared" si="1"/>
        <v>0</v>
      </c>
      <c r="P25" s="50">
        <f>SUM(P26:P28)+P31</f>
        <v>42084</v>
      </c>
      <c r="Q25" s="50">
        <f>SUM(Q26:Q28)+Q31</f>
        <v>42084</v>
      </c>
      <c r="R25" s="50">
        <f>SUM(R27:R28)+R31</f>
        <v>0</v>
      </c>
      <c r="S25" s="235">
        <f>SUM(S27:S28)+S31</f>
        <v>0</v>
      </c>
    </row>
    <row r="26" spans="1:19" s="2" customFormat="1" ht="12">
      <c r="A26" s="106" t="s">
        <v>871</v>
      </c>
      <c r="B26" s="9" t="s">
        <v>1169</v>
      </c>
      <c r="C26" s="50"/>
      <c r="D26" s="51">
        <v>0</v>
      </c>
      <c r="E26" s="51">
        <v>0</v>
      </c>
      <c r="F26" s="50"/>
      <c r="G26" s="50"/>
      <c r="H26" s="50"/>
      <c r="I26" s="50"/>
      <c r="J26" s="50"/>
      <c r="K26" s="50"/>
      <c r="L26" s="51">
        <v>0</v>
      </c>
      <c r="M26" s="51">
        <v>0</v>
      </c>
      <c r="N26" s="50"/>
      <c r="O26" s="50"/>
      <c r="P26" s="51">
        <v>47</v>
      </c>
      <c r="Q26" s="51">
        <v>47</v>
      </c>
      <c r="R26" s="50"/>
      <c r="S26" s="235"/>
    </row>
    <row r="27" spans="1:19" s="2" customFormat="1" ht="12">
      <c r="A27" s="106" t="s">
        <v>873</v>
      </c>
      <c r="B27" s="7" t="s">
        <v>872</v>
      </c>
      <c r="C27" s="51">
        <v>23800</v>
      </c>
      <c r="D27" s="51">
        <v>27974</v>
      </c>
      <c r="E27" s="51">
        <v>27974</v>
      </c>
      <c r="F27" s="51"/>
      <c r="G27" s="51"/>
      <c r="H27" s="51">
        <v>27974</v>
      </c>
      <c r="I27" s="51">
        <v>27974</v>
      </c>
      <c r="J27" s="51"/>
      <c r="K27" s="51"/>
      <c r="L27" s="51">
        <v>35971</v>
      </c>
      <c r="M27" s="52">
        <f>L27-N27-O27</f>
        <v>35971</v>
      </c>
      <c r="N27" s="51"/>
      <c r="O27" s="51"/>
      <c r="P27" s="51">
        <v>34227</v>
      </c>
      <c r="Q27" s="52">
        <f>P27-R27-S27</f>
        <v>34227</v>
      </c>
      <c r="R27" s="51"/>
      <c r="S27" s="224"/>
    </row>
    <row r="28" spans="1:19" s="8" customFormat="1" ht="11.25" customHeight="1">
      <c r="A28" s="106" t="s">
        <v>877</v>
      </c>
      <c r="B28" s="7" t="s">
        <v>874</v>
      </c>
      <c r="C28" s="53">
        <v>5650</v>
      </c>
      <c r="D28" s="53">
        <v>5650</v>
      </c>
      <c r="E28" s="53">
        <v>5650</v>
      </c>
      <c r="F28" s="53"/>
      <c r="G28" s="53"/>
      <c r="H28" s="53">
        <v>5650</v>
      </c>
      <c r="I28" s="53">
        <v>5650</v>
      </c>
      <c r="J28" s="53"/>
      <c r="K28" s="53"/>
      <c r="L28" s="53">
        <v>6794</v>
      </c>
      <c r="M28" s="52">
        <f>L28-N28-O28</f>
        <v>6794</v>
      </c>
      <c r="N28" s="53"/>
      <c r="O28" s="53"/>
      <c r="P28" s="53">
        <v>6898</v>
      </c>
      <c r="Q28" s="52">
        <f>P28-R28-S28</f>
        <v>6898</v>
      </c>
      <c r="R28" s="53"/>
      <c r="S28" s="234"/>
    </row>
    <row r="29" spans="1:19" s="8" customFormat="1" ht="12.75" customHeight="1">
      <c r="A29" s="106"/>
      <c r="B29" s="10" t="s">
        <v>875</v>
      </c>
      <c r="C29" s="39">
        <v>0</v>
      </c>
      <c r="D29" s="39">
        <v>0</v>
      </c>
      <c r="E29" s="39">
        <v>0</v>
      </c>
      <c r="F29" s="39"/>
      <c r="G29" s="39"/>
      <c r="H29" s="39">
        <v>0</v>
      </c>
      <c r="I29" s="39">
        <v>0</v>
      </c>
      <c r="J29" s="39"/>
      <c r="K29" s="39"/>
      <c r="L29" s="39">
        <v>0</v>
      </c>
      <c r="M29" s="39">
        <v>0</v>
      </c>
      <c r="N29" s="39"/>
      <c r="O29" s="39"/>
      <c r="P29" s="39">
        <v>0</v>
      </c>
      <c r="Q29" s="39">
        <v>0</v>
      </c>
      <c r="R29" s="39"/>
      <c r="S29" s="197"/>
    </row>
    <row r="30" spans="1:19" s="8" customFormat="1" ht="12">
      <c r="A30" s="106"/>
      <c r="B30" s="10" t="s">
        <v>876</v>
      </c>
      <c r="C30" s="39">
        <v>5600</v>
      </c>
      <c r="D30" s="39">
        <v>5600</v>
      </c>
      <c r="E30" s="39">
        <v>5600</v>
      </c>
      <c r="F30" s="39"/>
      <c r="G30" s="39"/>
      <c r="H30" s="39">
        <v>5600</v>
      </c>
      <c r="I30" s="39">
        <v>5600</v>
      </c>
      <c r="J30" s="39"/>
      <c r="K30" s="39"/>
      <c r="L30" s="39">
        <v>6744</v>
      </c>
      <c r="M30" s="39">
        <v>6744</v>
      </c>
      <c r="N30" s="39"/>
      <c r="O30" s="39"/>
      <c r="P30" s="39">
        <v>6843</v>
      </c>
      <c r="Q30" s="39">
        <v>6843</v>
      </c>
      <c r="R30" s="39"/>
      <c r="S30" s="197"/>
    </row>
    <row r="31" spans="1:19" s="8" customFormat="1" ht="12">
      <c r="A31" s="106" t="s">
        <v>880</v>
      </c>
      <c r="B31" s="7" t="s">
        <v>878</v>
      </c>
      <c r="C31" s="51">
        <v>1160</v>
      </c>
      <c r="D31" s="51">
        <v>200</v>
      </c>
      <c r="E31" s="51">
        <v>200</v>
      </c>
      <c r="F31" s="51"/>
      <c r="G31" s="51"/>
      <c r="H31" s="51">
        <v>200</v>
      </c>
      <c r="I31" s="51">
        <v>200</v>
      </c>
      <c r="J31" s="51"/>
      <c r="K31" s="51"/>
      <c r="L31" s="51">
        <v>989</v>
      </c>
      <c r="M31" s="52">
        <f>L31-N31-O31</f>
        <v>989</v>
      </c>
      <c r="N31" s="51"/>
      <c r="O31" s="51"/>
      <c r="P31" s="51">
        <v>912</v>
      </c>
      <c r="Q31" s="52">
        <f>P31-R31-S31</f>
        <v>912</v>
      </c>
      <c r="R31" s="51"/>
      <c r="S31" s="224"/>
    </row>
    <row r="32" spans="1:19" s="8" customFormat="1" ht="12" hidden="1">
      <c r="A32" s="113"/>
      <c r="B32" s="12" t="s">
        <v>879</v>
      </c>
      <c r="C32" s="54" t="e">
        <v>#REF!</v>
      </c>
      <c r="D32" s="54">
        <f aca="true" t="shared" si="2" ref="D32:O32">D19+D20+D21+D22+D23+D27+D28+D31+D13</f>
        <v>51340</v>
      </c>
      <c r="E32" s="54">
        <f t="shared" si="2"/>
        <v>50760</v>
      </c>
      <c r="F32" s="54">
        <f t="shared" si="2"/>
        <v>380</v>
      </c>
      <c r="G32" s="54">
        <f t="shared" si="2"/>
        <v>200</v>
      </c>
      <c r="H32" s="54">
        <f t="shared" si="2"/>
        <v>50863</v>
      </c>
      <c r="I32" s="54">
        <f t="shared" si="2"/>
        <v>50769</v>
      </c>
      <c r="J32" s="54">
        <f t="shared" si="2"/>
        <v>58</v>
      </c>
      <c r="K32" s="54">
        <f t="shared" si="2"/>
        <v>36</v>
      </c>
      <c r="L32" s="54">
        <f t="shared" si="2"/>
        <v>70042</v>
      </c>
      <c r="M32" s="54">
        <f t="shared" si="2"/>
        <v>69333</v>
      </c>
      <c r="N32" s="54">
        <f t="shared" si="2"/>
        <v>418</v>
      </c>
      <c r="O32" s="54">
        <f t="shared" si="2"/>
        <v>291</v>
      </c>
      <c r="P32" s="54">
        <f>P19+P20+P21+P22+P23+P27+P28+P31+P13+P26</f>
        <v>66338</v>
      </c>
      <c r="Q32" s="54">
        <f>Q19+Q20+Q21+Q22+Q23+Q27+Q28+Q31+Q13+Q26</f>
        <v>65593</v>
      </c>
      <c r="R32" s="54">
        <f>R19+R20+R21+R22+R23+R27+R28+R31+R13</f>
        <v>418</v>
      </c>
      <c r="S32" s="111">
        <f>S19+S20+S21+S22+S23+S27+S28+S31+S13</f>
        <v>327</v>
      </c>
    </row>
    <row r="33" spans="1:19" s="8" customFormat="1" ht="12" hidden="1">
      <c r="A33" s="106"/>
      <c r="B33" s="7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224"/>
    </row>
    <row r="34" spans="1:19" s="8" customFormat="1" ht="12">
      <c r="A34" s="106" t="s">
        <v>883</v>
      </c>
      <c r="B34" s="7" t="s">
        <v>1069</v>
      </c>
      <c r="C34" s="51">
        <v>89110</v>
      </c>
      <c r="D34" s="51">
        <v>76450</v>
      </c>
      <c r="E34" s="51">
        <v>76450</v>
      </c>
      <c r="F34" s="51"/>
      <c r="G34" s="51"/>
      <c r="H34" s="51">
        <v>74640</v>
      </c>
      <c r="I34" s="51">
        <v>74640</v>
      </c>
      <c r="J34" s="51"/>
      <c r="K34" s="51"/>
      <c r="L34" s="51">
        <v>76745</v>
      </c>
      <c r="M34" s="52">
        <f>L34-N34-O34</f>
        <v>76745</v>
      </c>
      <c r="N34" s="51"/>
      <c r="O34" s="51"/>
      <c r="P34" s="51">
        <v>76745</v>
      </c>
      <c r="Q34" s="52">
        <f>P34-R34-S34</f>
        <v>76745</v>
      </c>
      <c r="R34" s="51"/>
      <c r="S34" s="224"/>
    </row>
    <row r="35" spans="1:19" s="8" customFormat="1" ht="12">
      <c r="A35" s="106" t="s">
        <v>885</v>
      </c>
      <c r="B35" s="7" t="s">
        <v>1168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52">
        <f>L35-N35-O35</f>
        <v>0</v>
      </c>
      <c r="N35" s="39"/>
      <c r="O35" s="39"/>
      <c r="P35" s="39"/>
      <c r="Q35" s="52">
        <f>P35-R35-S35</f>
        <v>0</v>
      </c>
      <c r="R35" s="39"/>
      <c r="S35" s="197"/>
    </row>
    <row r="36" spans="1:19" s="8" customFormat="1" ht="12">
      <c r="A36" s="106" t="s">
        <v>889</v>
      </c>
      <c r="B36" s="7" t="s">
        <v>1167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52">
        <f>L36-N36-O36</f>
        <v>0</v>
      </c>
      <c r="N36" s="39"/>
      <c r="O36" s="39"/>
      <c r="P36" s="39"/>
      <c r="Q36" s="52">
        <f>P36-R36-S36</f>
        <v>0</v>
      </c>
      <c r="R36" s="39"/>
      <c r="S36" s="197"/>
    </row>
    <row r="37" spans="1:19" s="8" customFormat="1" ht="11.25" customHeight="1">
      <c r="A37" s="106" t="s">
        <v>885</v>
      </c>
      <c r="B37" s="7" t="s">
        <v>884</v>
      </c>
      <c r="C37" s="51">
        <v>0</v>
      </c>
      <c r="D37" s="51">
        <v>326</v>
      </c>
      <c r="E37" s="51">
        <v>326</v>
      </c>
      <c r="F37" s="51"/>
      <c r="G37" s="51"/>
      <c r="H37" s="51">
        <v>326</v>
      </c>
      <c r="I37" s="51">
        <v>326</v>
      </c>
      <c r="J37" s="51"/>
      <c r="K37" s="51"/>
      <c r="L37" s="51">
        <v>518</v>
      </c>
      <c r="M37" s="52">
        <f>L37-N37-O37</f>
        <v>518</v>
      </c>
      <c r="N37" s="51"/>
      <c r="O37" s="51"/>
      <c r="P37" s="51">
        <v>518</v>
      </c>
      <c r="Q37" s="52">
        <f>P37-R37-S37</f>
        <v>518</v>
      </c>
      <c r="R37" s="51"/>
      <c r="S37" s="224"/>
    </row>
    <row r="38" spans="1:19" s="8" customFormat="1" ht="11.25" customHeight="1">
      <c r="A38" s="106" t="s">
        <v>889</v>
      </c>
      <c r="B38" s="7" t="s">
        <v>886</v>
      </c>
      <c r="C38" s="51">
        <v>600</v>
      </c>
      <c r="D38" s="51">
        <v>600</v>
      </c>
      <c r="E38" s="51">
        <v>600</v>
      </c>
      <c r="F38" s="51"/>
      <c r="G38" s="51"/>
      <c r="H38" s="51">
        <v>600</v>
      </c>
      <c r="I38" s="51">
        <v>600</v>
      </c>
      <c r="J38" s="51"/>
      <c r="K38" s="51"/>
      <c r="L38" s="51">
        <v>936</v>
      </c>
      <c r="M38" s="52">
        <f>L38-N38-O38</f>
        <v>936</v>
      </c>
      <c r="N38" s="51"/>
      <c r="O38" s="51"/>
      <c r="P38" s="51">
        <v>936</v>
      </c>
      <c r="Q38" s="52">
        <f>P38-R38-S38</f>
        <v>936</v>
      </c>
      <c r="R38" s="51"/>
      <c r="S38" s="224"/>
    </row>
    <row r="39" spans="1:19" s="8" customFormat="1" ht="11.25" customHeight="1">
      <c r="A39" s="106"/>
      <c r="B39" s="7" t="s">
        <v>1166</v>
      </c>
      <c r="C39" s="39">
        <v>0</v>
      </c>
      <c r="D39" s="39">
        <v>0</v>
      </c>
      <c r="E39" s="39">
        <v>0</v>
      </c>
      <c r="F39" s="39"/>
      <c r="G39" s="39"/>
      <c r="H39" s="39">
        <v>0</v>
      </c>
      <c r="I39" s="39">
        <v>0</v>
      </c>
      <c r="J39" s="39"/>
      <c r="K39" s="39"/>
      <c r="L39" s="39">
        <v>0</v>
      </c>
      <c r="M39" s="39">
        <v>0</v>
      </c>
      <c r="N39" s="39"/>
      <c r="O39" s="39"/>
      <c r="P39" s="39">
        <v>0</v>
      </c>
      <c r="Q39" s="39">
        <v>0</v>
      </c>
      <c r="R39" s="39"/>
      <c r="S39" s="197"/>
    </row>
    <row r="40" spans="1:19" s="8" customFormat="1" ht="12">
      <c r="A40" s="106"/>
      <c r="B40" s="10" t="s">
        <v>888</v>
      </c>
      <c r="C40" s="39">
        <v>600</v>
      </c>
      <c r="D40" s="39">
        <v>600</v>
      </c>
      <c r="E40" s="39">
        <v>600</v>
      </c>
      <c r="F40" s="39"/>
      <c r="G40" s="39"/>
      <c r="H40" s="39">
        <v>600</v>
      </c>
      <c r="I40" s="39">
        <v>600</v>
      </c>
      <c r="J40" s="39"/>
      <c r="K40" s="39"/>
      <c r="L40" s="39">
        <v>936</v>
      </c>
      <c r="M40" s="39">
        <v>936</v>
      </c>
      <c r="N40" s="39"/>
      <c r="O40" s="39"/>
      <c r="P40" s="39">
        <v>936</v>
      </c>
      <c r="Q40" s="39">
        <v>936</v>
      </c>
      <c r="R40" s="39"/>
      <c r="S40" s="197"/>
    </row>
    <row r="41" spans="1:19" s="8" customFormat="1" ht="12">
      <c r="A41" s="106" t="s">
        <v>891</v>
      </c>
      <c r="B41" s="7" t="s">
        <v>1085</v>
      </c>
      <c r="C41" s="39"/>
      <c r="D41" s="39"/>
      <c r="E41" s="39"/>
      <c r="F41" s="39"/>
      <c r="G41" s="39"/>
      <c r="H41" s="51">
        <v>2088</v>
      </c>
      <c r="I41" s="51">
        <v>2088</v>
      </c>
      <c r="J41" s="39"/>
      <c r="K41" s="39"/>
      <c r="L41" s="51">
        <v>4921</v>
      </c>
      <c r="M41" s="52">
        <f>L41-N41-O41</f>
        <v>4921</v>
      </c>
      <c r="N41" s="39"/>
      <c r="O41" s="39"/>
      <c r="P41" s="51">
        <v>4921</v>
      </c>
      <c r="Q41" s="52">
        <f>P41-R41-S41</f>
        <v>4921</v>
      </c>
      <c r="R41" s="39"/>
      <c r="S41" s="197"/>
    </row>
    <row r="42" spans="1:19" s="8" customFormat="1" ht="12">
      <c r="A42" s="106" t="s">
        <v>893</v>
      </c>
      <c r="B42" s="7" t="s">
        <v>890</v>
      </c>
      <c r="C42" s="51">
        <v>0</v>
      </c>
      <c r="D42" s="51">
        <v>0</v>
      </c>
      <c r="E42" s="51"/>
      <c r="F42" s="51"/>
      <c r="G42" s="51"/>
      <c r="H42" s="51">
        <v>1077</v>
      </c>
      <c r="I42" s="51">
        <v>1077</v>
      </c>
      <c r="J42" s="51"/>
      <c r="K42" s="51"/>
      <c r="L42" s="51">
        <v>2482</v>
      </c>
      <c r="M42" s="52">
        <v>2482</v>
      </c>
      <c r="N42" s="51"/>
      <c r="O42" s="51"/>
      <c r="P42" s="51">
        <v>2482</v>
      </c>
      <c r="Q42" s="52">
        <f>P42-R42-S42</f>
        <v>2482</v>
      </c>
      <c r="R42" s="51"/>
      <c r="S42" s="224"/>
    </row>
    <row r="43" spans="1:19" s="8" customFormat="1" ht="12.75" customHeight="1">
      <c r="A43" s="114"/>
      <c r="B43" s="13" t="s">
        <v>1089</v>
      </c>
      <c r="C43" s="55">
        <v>89710</v>
      </c>
      <c r="D43" s="55">
        <f>+D34+D37+D38</f>
        <v>77376</v>
      </c>
      <c r="E43" s="55">
        <f>+E34+E37+E38</f>
        <v>77376</v>
      </c>
      <c r="F43" s="55">
        <f>+F34+F37+F38</f>
        <v>0</v>
      </c>
      <c r="G43" s="55">
        <f>+G34+G37+G38</f>
        <v>0</v>
      </c>
      <c r="H43" s="55">
        <f>+H34+H37+H38+H41+H42</f>
        <v>78731</v>
      </c>
      <c r="I43" s="55">
        <f>+I34+I37+I38+I41+I42</f>
        <v>78731</v>
      </c>
      <c r="J43" s="55">
        <f>+J34+J37+J38</f>
        <v>0</v>
      </c>
      <c r="K43" s="55">
        <f>+K34+K37+K38</f>
        <v>0</v>
      </c>
      <c r="L43" s="55">
        <f>+L34+L37+L38+L41+L42</f>
        <v>85602</v>
      </c>
      <c r="M43" s="55">
        <f>+M34+M37+M38+M41+M42</f>
        <v>85602</v>
      </c>
      <c r="N43" s="55">
        <f>+N34+N37+N38</f>
        <v>0</v>
      </c>
      <c r="O43" s="55">
        <f>+O34+O37+O38</f>
        <v>0</v>
      </c>
      <c r="P43" s="55">
        <f>+P34+P37+P38+P41+P42</f>
        <v>85602</v>
      </c>
      <c r="Q43" s="55">
        <f>+Q34+Q37+Q38+Q41+Q42</f>
        <v>85602</v>
      </c>
      <c r="R43" s="55">
        <f>+R34+R37+R38</f>
        <v>0</v>
      </c>
      <c r="S43" s="110">
        <f>+S34+S37+S38</f>
        <v>0</v>
      </c>
    </row>
    <row r="44" spans="1:19" s="2" customFormat="1" ht="12.75" thickBot="1">
      <c r="A44" s="117"/>
      <c r="B44" s="9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196"/>
    </row>
    <row r="45" spans="1:19" s="8" customFormat="1" ht="12" customHeight="1">
      <c r="A45" s="104" t="s">
        <v>851</v>
      </c>
      <c r="B45" s="233" t="s">
        <v>848</v>
      </c>
      <c r="C45" s="232" t="s">
        <v>1070</v>
      </c>
      <c r="D45" s="232" t="s">
        <v>1070</v>
      </c>
      <c r="E45" s="232" t="s">
        <v>1070</v>
      </c>
      <c r="F45" s="232" t="s">
        <v>1070</v>
      </c>
      <c r="G45" s="232" t="s">
        <v>1070</v>
      </c>
      <c r="H45" s="232" t="s">
        <v>1070</v>
      </c>
      <c r="I45" s="232" t="s">
        <v>1070</v>
      </c>
      <c r="J45" s="232" t="s">
        <v>1070</v>
      </c>
      <c r="K45" s="232" t="s">
        <v>1070</v>
      </c>
      <c r="L45" s="232" t="s">
        <v>1070</v>
      </c>
      <c r="M45" s="232" t="s">
        <v>1070</v>
      </c>
      <c r="N45" s="232" t="s">
        <v>1070</v>
      </c>
      <c r="O45" s="232" t="s">
        <v>1070</v>
      </c>
      <c r="P45" s="232" t="s">
        <v>1070</v>
      </c>
      <c r="Q45" s="232" t="s">
        <v>1070</v>
      </c>
      <c r="R45" s="232" t="s">
        <v>1070</v>
      </c>
      <c r="S45" s="231" t="s">
        <v>1070</v>
      </c>
    </row>
    <row r="46" spans="1:19" s="2" customFormat="1" ht="11.25" customHeight="1">
      <c r="A46" s="108" t="s">
        <v>853</v>
      </c>
      <c r="B46" s="9" t="s">
        <v>854</v>
      </c>
      <c r="C46" s="228"/>
      <c r="D46" s="228" t="s">
        <v>1165</v>
      </c>
      <c r="E46" s="228" t="s">
        <v>1164</v>
      </c>
      <c r="F46" s="228" t="s">
        <v>1163</v>
      </c>
      <c r="G46" s="228" t="s">
        <v>1162</v>
      </c>
      <c r="H46" s="228" t="s">
        <v>1165</v>
      </c>
      <c r="I46" s="228" t="s">
        <v>1164</v>
      </c>
      <c r="J46" s="228" t="s">
        <v>1163</v>
      </c>
      <c r="K46" s="228" t="s">
        <v>1162</v>
      </c>
      <c r="L46" s="228" t="s">
        <v>1165</v>
      </c>
      <c r="M46" s="228" t="s">
        <v>1164</v>
      </c>
      <c r="N46" s="228" t="s">
        <v>1163</v>
      </c>
      <c r="O46" s="228" t="s">
        <v>1162</v>
      </c>
      <c r="P46" s="228" t="s">
        <v>1165</v>
      </c>
      <c r="Q46" s="228" t="s">
        <v>1164</v>
      </c>
      <c r="R46" s="228" t="s">
        <v>1163</v>
      </c>
      <c r="S46" s="230" t="s">
        <v>1162</v>
      </c>
    </row>
    <row r="47" spans="1:19" s="17" customFormat="1" ht="12.75">
      <c r="A47" s="108"/>
      <c r="B47" s="229"/>
      <c r="C47" s="228"/>
      <c r="D47" s="225"/>
      <c r="E47" s="225" t="s">
        <v>1160</v>
      </c>
      <c r="F47" s="225" t="s">
        <v>1161</v>
      </c>
      <c r="G47" s="225" t="s">
        <v>1160</v>
      </c>
      <c r="H47" s="225"/>
      <c r="I47" s="225" t="s">
        <v>1160</v>
      </c>
      <c r="J47" s="225" t="s">
        <v>1161</v>
      </c>
      <c r="K47" s="225" t="s">
        <v>1160</v>
      </c>
      <c r="L47" s="225"/>
      <c r="M47" s="225" t="s">
        <v>1160</v>
      </c>
      <c r="N47" s="225" t="s">
        <v>1161</v>
      </c>
      <c r="O47" s="225" t="s">
        <v>1160</v>
      </c>
      <c r="P47" s="225"/>
      <c r="Q47" s="225" t="s">
        <v>1160</v>
      </c>
      <c r="R47" s="225" t="s">
        <v>1161</v>
      </c>
      <c r="S47" s="227" t="s">
        <v>1160</v>
      </c>
    </row>
    <row r="48" spans="1:19" s="2" customFormat="1" ht="12.75">
      <c r="A48" s="105"/>
      <c r="B48" s="226"/>
      <c r="C48" s="225"/>
      <c r="D48" s="832" t="s">
        <v>1159</v>
      </c>
      <c r="E48" s="833"/>
      <c r="F48" s="833"/>
      <c r="G48" s="835"/>
      <c r="H48" s="832" t="s">
        <v>1158</v>
      </c>
      <c r="I48" s="833"/>
      <c r="J48" s="833"/>
      <c r="K48" s="835"/>
      <c r="L48" s="832" t="s">
        <v>1157</v>
      </c>
      <c r="M48" s="833"/>
      <c r="N48" s="833"/>
      <c r="O48" s="835"/>
      <c r="P48" s="832" t="s">
        <v>1156</v>
      </c>
      <c r="Q48" s="833"/>
      <c r="R48" s="833"/>
      <c r="S48" s="834"/>
    </row>
    <row r="49" spans="1:19" s="8" customFormat="1" ht="12.75" customHeight="1">
      <c r="A49" s="106" t="s">
        <v>896</v>
      </c>
      <c r="B49" s="7" t="s">
        <v>892</v>
      </c>
      <c r="C49" s="51">
        <v>0</v>
      </c>
      <c r="D49" s="51">
        <v>0</v>
      </c>
      <c r="E49" s="51">
        <v>0</v>
      </c>
      <c r="F49" s="51"/>
      <c r="G49" s="51"/>
      <c r="H49" s="51">
        <v>0</v>
      </c>
      <c r="I49" s="51">
        <v>0</v>
      </c>
      <c r="J49" s="51"/>
      <c r="K49" s="51"/>
      <c r="L49" s="51">
        <v>176</v>
      </c>
      <c r="M49" s="52">
        <f>L49-N49-O49</f>
        <v>176</v>
      </c>
      <c r="N49" s="51"/>
      <c r="O49" s="51"/>
      <c r="P49" s="51">
        <v>176</v>
      </c>
      <c r="Q49" s="52">
        <f>P49-R49-S49</f>
        <v>176</v>
      </c>
      <c r="R49" s="51"/>
      <c r="S49" s="224"/>
    </row>
    <row r="50" spans="1:19" s="8" customFormat="1" ht="12.75" customHeight="1">
      <c r="A50" s="106" t="s">
        <v>898</v>
      </c>
      <c r="B50" s="7" t="s">
        <v>894</v>
      </c>
      <c r="C50" s="51">
        <v>0</v>
      </c>
      <c r="D50" s="51">
        <v>0</v>
      </c>
      <c r="E50" s="51">
        <v>0</v>
      </c>
      <c r="F50" s="51"/>
      <c r="G50" s="51"/>
      <c r="H50" s="51">
        <v>0</v>
      </c>
      <c r="I50" s="51">
        <v>0</v>
      </c>
      <c r="J50" s="51"/>
      <c r="K50" s="51"/>
      <c r="L50" s="51">
        <v>0</v>
      </c>
      <c r="M50" s="52">
        <f>L50-N50-O50</f>
        <v>0</v>
      </c>
      <c r="N50" s="51"/>
      <c r="O50" s="51"/>
      <c r="P50" s="51">
        <v>0</v>
      </c>
      <c r="Q50" s="52">
        <f>P50-R50-S50</f>
        <v>0</v>
      </c>
      <c r="R50" s="51"/>
      <c r="S50" s="224"/>
    </row>
    <row r="51" spans="1:19" s="2" customFormat="1" ht="12">
      <c r="A51" s="106" t="s">
        <v>848</v>
      </c>
      <c r="B51" s="10" t="s">
        <v>895</v>
      </c>
      <c r="C51" s="39">
        <v>0</v>
      </c>
      <c r="D51" s="39">
        <v>0</v>
      </c>
      <c r="E51" s="39">
        <v>0</v>
      </c>
      <c r="F51" s="39"/>
      <c r="G51" s="39"/>
      <c r="H51" s="39">
        <v>0</v>
      </c>
      <c r="I51" s="39">
        <v>0</v>
      </c>
      <c r="J51" s="39"/>
      <c r="K51" s="39"/>
      <c r="L51" s="39">
        <v>0</v>
      </c>
      <c r="M51" s="83">
        <f>L51-N51-O51</f>
        <v>0</v>
      </c>
      <c r="N51" s="39"/>
      <c r="O51" s="39"/>
      <c r="P51" s="39">
        <v>0</v>
      </c>
      <c r="Q51" s="83">
        <f>P51-R51-S51</f>
        <v>0</v>
      </c>
      <c r="R51" s="39"/>
      <c r="S51" s="197"/>
    </row>
    <row r="52" spans="1:19" s="8" customFormat="1" ht="12.75" customHeight="1">
      <c r="A52" s="106" t="s">
        <v>900</v>
      </c>
      <c r="B52" s="7" t="s">
        <v>897</v>
      </c>
      <c r="C52" s="51">
        <v>0</v>
      </c>
      <c r="D52" s="51">
        <v>0</v>
      </c>
      <c r="E52" s="51">
        <v>0</v>
      </c>
      <c r="F52" s="51"/>
      <c r="G52" s="51"/>
      <c r="H52" s="51">
        <v>0</v>
      </c>
      <c r="I52" s="51">
        <v>0</v>
      </c>
      <c r="J52" s="51"/>
      <c r="K52" s="51"/>
      <c r="L52" s="51">
        <v>644</v>
      </c>
      <c r="M52" s="52">
        <f>L52-N52-O52</f>
        <v>644</v>
      </c>
      <c r="N52" s="51"/>
      <c r="O52" s="51"/>
      <c r="P52" s="51">
        <v>673</v>
      </c>
      <c r="Q52" s="52">
        <f>P52-R52-S52</f>
        <v>673</v>
      </c>
      <c r="R52" s="51"/>
      <c r="S52" s="224"/>
    </row>
    <row r="53" spans="1:19" s="8" customFormat="1" ht="12" hidden="1">
      <c r="A53" s="106" t="s">
        <v>902</v>
      </c>
      <c r="B53" s="9" t="s">
        <v>899</v>
      </c>
      <c r="C53" s="52">
        <v>18654</v>
      </c>
      <c r="D53" s="52">
        <v>18654</v>
      </c>
      <c r="E53" s="52">
        <v>18654</v>
      </c>
      <c r="F53" s="52"/>
      <c r="G53" s="52"/>
      <c r="H53" s="52">
        <v>18654</v>
      </c>
      <c r="I53" s="52">
        <v>18654</v>
      </c>
      <c r="J53" s="52"/>
      <c r="K53" s="52"/>
      <c r="L53" s="52">
        <v>18654</v>
      </c>
      <c r="M53" s="52">
        <f>L53-N53-O53</f>
        <v>18654</v>
      </c>
      <c r="N53" s="52"/>
      <c r="O53" s="52"/>
      <c r="P53" s="52">
        <v>17301</v>
      </c>
      <c r="Q53" s="52">
        <f>P53-R53-S53</f>
        <v>17301</v>
      </c>
      <c r="R53" s="52"/>
      <c r="S53" s="196"/>
    </row>
    <row r="54" spans="1:19" s="8" customFormat="1" ht="12.75">
      <c r="A54" s="115"/>
      <c r="B54" s="16" t="s">
        <v>1090</v>
      </c>
      <c r="C54" s="56">
        <v>18654</v>
      </c>
      <c r="D54" s="56">
        <f aca="true" t="shared" si="3" ref="D54:S54">+D49+D50+D52+D53</f>
        <v>18654</v>
      </c>
      <c r="E54" s="56">
        <f t="shared" si="3"/>
        <v>18654</v>
      </c>
      <c r="F54" s="56">
        <f t="shared" si="3"/>
        <v>0</v>
      </c>
      <c r="G54" s="56">
        <f t="shared" si="3"/>
        <v>0</v>
      </c>
      <c r="H54" s="56">
        <f t="shared" si="3"/>
        <v>18654</v>
      </c>
      <c r="I54" s="56">
        <f t="shared" si="3"/>
        <v>18654</v>
      </c>
      <c r="J54" s="56">
        <f t="shared" si="3"/>
        <v>0</v>
      </c>
      <c r="K54" s="56">
        <f t="shared" si="3"/>
        <v>0</v>
      </c>
      <c r="L54" s="56">
        <f t="shared" si="3"/>
        <v>19474</v>
      </c>
      <c r="M54" s="56">
        <f t="shared" si="3"/>
        <v>19474</v>
      </c>
      <c r="N54" s="56">
        <f t="shared" si="3"/>
        <v>0</v>
      </c>
      <c r="O54" s="56">
        <f t="shared" si="3"/>
        <v>0</v>
      </c>
      <c r="P54" s="56">
        <f t="shared" si="3"/>
        <v>18150</v>
      </c>
      <c r="Q54" s="56">
        <f t="shared" si="3"/>
        <v>18150</v>
      </c>
      <c r="R54" s="56">
        <f t="shared" si="3"/>
        <v>0</v>
      </c>
      <c r="S54" s="116">
        <f t="shared" si="3"/>
        <v>0</v>
      </c>
    </row>
    <row r="55" spans="1:19" s="8" customFormat="1" ht="12.75" customHeight="1">
      <c r="A55" s="106"/>
      <c r="B55" s="10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197"/>
    </row>
    <row r="56" spans="1:19" s="8" customFormat="1" ht="12">
      <c r="A56" s="106" t="s">
        <v>905</v>
      </c>
      <c r="B56" s="7" t="s">
        <v>901</v>
      </c>
      <c r="C56" s="51">
        <v>0</v>
      </c>
      <c r="D56" s="51">
        <v>0</v>
      </c>
      <c r="E56" s="51">
        <v>0</v>
      </c>
      <c r="F56" s="51"/>
      <c r="G56" s="51"/>
      <c r="H56" s="51">
        <v>0</v>
      </c>
      <c r="I56" s="51">
        <v>0</v>
      </c>
      <c r="J56" s="51"/>
      <c r="K56" s="51"/>
      <c r="L56" s="51">
        <v>0</v>
      </c>
      <c r="M56" s="51">
        <v>0</v>
      </c>
      <c r="N56" s="51"/>
      <c r="O56" s="51"/>
      <c r="P56" s="51">
        <v>0</v>
      </c>
      <c r="Q56" s="51">
        <v>0</v>
      </c>
      <c r="R56" s="51"/>
      <c r="S56" s="224"/>
    </row>
    <row r="57" spans="1:19" s="8" customFormat="1" ht="11.25" customHeight="1">
      <c r="A57" s="106" t="s">
        <v>907</v>
      </c>
      <c r="B57" s="7" t="s">
        <v>903</v>
      </c>
      <c r="C57" s="51">
        <v>4161</v>
      </c>
      <c r="D57" s="51">
        <v>4209</v>
      </c>
      <c r="E57" s="51">
        <v>4209</v>
      </c>
      <c r="F57" s="51"/>
      <c r="G57" s="51"/>
      <c r="H57" s="51">
        <v>22526</v>
      </c>
      <c r="I57" s="51">
        <v>22526</v>
      </c>
      <c r="J57" s="51"/>
      <c r="K57" s="51"/>
      <c r="L57" s="51">
        <v>30329</v>
      </c>
      <c r="M57" s="52">
        <f>L57-N57-O57</f>
        <v>30329</v>
      </c>
      <c r="N57" s="51"/>
      <c r="O57" s="51"/>
      <c r="P57" s="51">
        <v>30816</v>
      </c>
      <c r="Q57" s="52">
        <f>P57-R57-S57</f>
        <v>30816</v>
      </c>
      <c r="R57" s="51"/>
      <c r="S57" s="224"/>
    </row>
    <row r="58" spans="1:19" s="8" customFormat="1" ht="12">
      <c r="A58" s="106"/>
      <c r="B58" s="10" t="s">
        <v>904</v>
      </c>
      <c r="C58" s="39">
        <v>3661</v>
      </c>
      <c r="D58" s="39">
        <v>3709</v>
      </c>
      <c r="E58" s="39">
        <v>3709</v>
      </c>
      <c r="F58" s="39"/>
      <c r="G58" s="39"/>
      <c r="H58" s="39">
        <v>3709</v>
      </c>
      <c r="I58" s="39">
        <v>3709</v>
      </c>
      <c r="J58" s="39"/>
      <c r="K58" s="39"/>
      <c r="L58" s="39">
        <v>4192</v>
      </c>
      <c r="M58" s="83">
        <f>L58-N58-O58</f>
        <v>4192</v>
      </c>
      <c r="N58" s="39"/>
      <c r="O58" s="39"/>
      <c r="P58" s="39">
        <v>3311</v>
      </c>
      <c r="Q58" s="83">
        <f>P58-R58-S58</f>
        <v>3311</v>
      </c>
      <c r="R58" s="39"/>
      <c r="S58" s="197"/>
    </row>
    <row r="59" spans="1:19" s="8" customFormat="1" ht="12">
      <c r="A59" s="106" t="s">
        <v>909</v>
      </c>
      <c r="B59" s="7" t="s">
        <v>906</v>
      </c>
      <c r="C59" s="51">
        <v>0</v>
      </c>
      <c r="D59" s="51">
        <v>9000</v>
      </c>
      <c r="E59" s="51">
        <v>9000</v>
      </c>
      <c r="F59" s="51"/>
      <c r="G59" s="51"/>
      <c r="H59" s="51">
        <v>9000</v>
      </c>
      <c r="I59" s="51">
        <v>9000</v>
      </c>
      <c r="J59" s="51"/>
      <c r="K59" s="51"/>
      <c r="L59" s="51">
        <v>1300</v>
      </c>
      <c r="M59" s="52">
        <f>L59-N59-O59</f>
        <v>1300</v>
      </c>
      <c r="N59" s="51"/>
      <c r="O59" s="51"/>
      <c r="P59" s="51">
        <v>1300</v>
      </c>
      <c r="Q59" s="52">
        <f>P59-R59-S59</f>
        <v>1300</v>
      </c>
      <c r="R59" s="51"/>
      <c r="S59" s="224"/>
    </row>
    <row r="60" spans="1:19" s="8" customFormat="1" ht="13.5" customHeight="1">
      <c r="A60" s="106"/>
      <c r="B60" s="7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224"/>
    </row>
    <row r="61" spans="1:19" s="8" customFormat="1" ht="13.5" customHeight="1">
      <c r="A61" s="113"/>
      <c r="B61" s="12" t="s">
        <v>1091</v>
      </c>
      <c r="C61" s="54">
        <v>4161</v>
      </c>
      <c r="D61" s="54">
        <f aca="true" t="shared" si="4" ref="D61:S61">D56+D57+D59</f>
        <v>13209</v>
      </c>
      <c r="E61" s="54">
        <f t="shared" si="4"/>
        <v>13209</v>
      </c>
      <c r="F61" s="54">
        <f t="shared" si="4"/>
        <v>0</v>
      </c>
      <c r="G61" s="54">
        <f t="shared" si="4"/>
        <v>0</v>
      </c>
      <c r="H61" s="54">
        <f t="shared" si="4"/>
        <v>31526</v>
      </c>
      <c r="I61" s="54">
        <f t="shared" si="4"/>
        <v>31526</v>
      </c>
      <c r="J61" s="54">
        <f t="shared" si="4"/>
        <v>0</v>
      </c>
      <c r="K61" s="54">
        <f t="shared" si="4"/>
        <v>0</v>
      </c>
      <c r="L61" s="54">
        <f t="shared" si="4"/>
        <v>31629</v>
      </c>
      <c r="M61" s="54">
        <f t="shared" si="4"/>
        <v>31629</v>
      </c>
      <c r="N61" s="54">
        <f t="shared" si="4"/>
        <v>0</v>
      </c>
      <c r="O61" s="54">
        <f t="shared" si="4"/>
        <v>0</v>
      </c>
      <c r="P61" s="54">
        <f t="shared" si="4"/>
        <v>32116</v>
      </c>
      <c r="Q61" s="54">
        <f t="shared" si="4"/>
        <v>32116</v>
      </c>
      <c r="R61" s="54">
        <f t="shared" si="4"/>
        <v>0</v>
      </c>
      <c r="S61" s="111">
        <f t="shared" si="4"/>
        <v>0</v>
      </c>
    </row>
    <row r="62" spans="1:19" s="8" customFormat="1" ht="13.5" customHeight="1">
      <c r="A62" s="106"/>
      <c r="B62" s="10" t="s">
        <v>848</v>
      </c>
      <c r="C62" s="51" t="s">
        <v>848</v>
      </c>
      <c r="D62" s="51" t="s">
        <v>848</v>
      </c>
      <c r="E62" s="51"/>
      <c r="F62" s="51"/>
      <c r="G62" s="51"/>
      <c r="H62" s="51" t="s">
        <v>848</v>
      </c>
      <c r="I62" s="51"/>
      <c r="J62" s="51"/>
      <c r="K62" s="51"/>
      <c r="L62" s="51" t="s">
        <v>848</v>
      </c>
      <c r="M62" s="51"/>
      <c r="N62" s="51"/>
      <c r="O62" s="51"/>
      <c r="P62" s="51" t="s">
        <v>848</v>
      </c>
      <c r="Q62" s="51"/>
      <c r="R62" s="51"/>
      <c r="S62" s="224"/>
    </row>
    <row r="63" spans="1:19" s="8" customFormat="1" ht="13.5" customHeight="1">
      <c r="A63" s="106" t="s">
        <v>911</v>
      </c>
      <c r="B63" s="7" t="s">
        <v>908</v>
      </c>
      <c r="C63" s="51">
        <v>500</v>
      </c>
      <c r="D63" s="51">
        <v>500</v>
      </c>
      <c r="E63" s="51"/>
      <c r="F63" s="51">
        <v>500</v>
      </c>
      <c r="G63" s="51"/>
      <c r="H63" s="51">
        <v>500</v>
      </c>
      <c r="I63" s="51"/>
      <c r="J63" s="51">
        <v>500</v>
      </c>
      <c r="K63" s="51"/>
      <c r="L63" s="51">
        <v>1677</v>
      </c>
      <c r="M63" s="51"/>
      <c r="N63" s="51">
        <v>1677</v>
      </c>
      <c r="O63" s="51"/>
      <c r="P63" s="51">
        <v>2067</v>
      </c>
      <c r="Q63" s="51"/>
      <c r="R63" s="51">
        <v>2067</v>
      </c>
      <c r="S63" s="224"/>
    </row>
    <row r="64" spans="1:19" s="8" customFormat="1" ht="12">
      <c r="A64" s="106" t="s">
        <v>913</v>
      </c>
      <c r="B64" s="7" t="s">
        <v>910</v>
      </c>
      <c r="C64" s="51">
        <v>0</v>
      </c>
      <c r="D64" s="51">
        <v>0</v>
      </c>
      <c r="E64" s="51"/>
      <c r="F64" s="51"/>
      <c r="G64" s="51"/>
      <c r="H64" s="51">
        <v>0</v>
      </c>
      <c r="I64" s="51"/>
      <c r="J64" s="51"/>
      <c r="K64" s="51"/>
      <c r="L64" s="51">
        <v>52</v>
      </c>
      <c r="M64" s="51"/>
      <c r="N64" s="51">
        <v>52</v>
      </c>
      <c r="O64" s="51"/>
      <c r="P64" s="51">
        <v>214</v>
      </c>
      <c r="Q64" s="51"/>
      <c r="R64" s="51">
        <v>214</v>
      </c>
      <c r="S64" s="224"/>
    </row>
    <row r="65" spans="1:19" s="8" customFormat="1" ht="12">
      <c r="A65" s="114"/>
      <c r="B65" s="13" t="s">
        <v>1092</v>
      </c>
      <c r="C65" s="55">
        <v>500</v>
      </c>
      <c r="D65" s="55">
        <f aca="true" t="shared" si="5" ref="D65:S65">SUM(D62:D64)</f>
        <v>500</v>
      </c>
      <c r="E65" s="55">
        <f t="shared" si="5"/>
        <v>0</v>
      </c>
      <c r="F65" s="55">
        <f t="shared" si="5"/>
        <v>500</v>
      </c>
      <c r="G65" s="55">
        <f t="shared" si="5"/>
        <v>0</v>
      </c>
      <c r="H65" s="55">
        <f t="shared" si="5"/>
        <v>500</v>
      </c>
      <c r="I65" s="55">
        <f t="shared" si="5"/>
        <v>0</v>
      </c>
      <c r="J65" s="55">
        <f t="shared" si="5"/>
        <v>500</v>
      </c>
      <c r="K65" s="55">
        <f t="shared" si="5"/>
        <v>0</v>
      </c>
      <c r="L65" s="55">
        <f t="shared" si="5"/>
        <v>1729</v>
      </c>
      <c r="M65" s="55">
        <f t="shared" si="5"/>
        <v>0</v>
      </c>
      <c r="N65" s="55">
        <f t="shared" si="5"/>
        <v>1729</v>
      </c>
      <c r="O65" s="55">
        <f t="shared" si="5"/>
        <v>0</v>
      </c>
      <c r="P65" s="55">
        <f t="shared" si="5"/>
        <v>2281</v>
      </c>
      <c r="Q65" s="55">
        <f t="shared" si="5"/>
        <v>0</v>
      </c>
      <c r="R65" s="55">
        <f t="shared" si="5"/>
        <v>2281</v>
      </c>
      <c r="S65" s="110">
        <f t="shared" si="5"/>
        <v>0</v>
      </c>
    </row>
    <row r="66" spans="1:19" s="2" customFormat="1" ht="12">
      <c r="A66" s="117"/>
      <c r="B66" s="9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196"/>
    </row>
    <row r="67" spans="1:19" s="17" customFormat="1" ht="12.75">
      <c r="A67" s="117" t="s">
        <v>915</v>
      </c>
      <c r="B67" s="9" t="s">
        <v>912</v>
      </c>
      <c r="C67" s="52">
        <v>0</v>
      </c>
      <c r="D67" s="52">
        <v>0</v>
      </c>
      <c r="E67" s="52">
        <v>0</v>
      </c>
      <c r="F67" s="52"/>
      <c r="G67" s="52"/>
      <c r="H67" s="52">
        <v>0</v>
      </c>
      <c r="I67" s="52">
        <v>0</v>
      </c>
      <c r="J67" s="52"/>
      <c r="K67" s="52"/>
      <c r="L67" s="52">
        <v>0</v>
      </c>
      <c r="M67" s="52">
        <v>0</v>
      </c>
      <c r="N67" s="52"/>
      <c r="O67" s="52"/>
      <c r="P67" s="52">
        <v>0</v>
      </c>
      <c r="Q67" s="52">
        <v>0</v>
      </c>
      <c r="R67" s="52"/>
      <c r="S67" s="196"/>
    </row>
    <row r="68" spans="1:19" s="17" customFormat="1" ht="12.75">
      <c r="A68" s="117" t="s">
        <v>917</v>
      </c>
      <c r="B68" s="9" t="s">
        <v>914</v>
      </c>
      <c r="C68" s="52">
        <v>0</v>
      </c>
      <c r="D68" s="52">
        <v>0</v>
      </c>
      <c r="E68" s="52">
        <v>0</v>
      </c>
      <c r="F68" s="52"/>
      <c r="G68" s="52"/>
      <c r="H68" s="52">
        <v>0</v>
      </c>
      <c r="I68" s="52">
        <v>0</v>
      </c>
      <c r="J68" s="52"/>
      <c r="K68" s="52"/>
      <c r="L68" s="52">
        <v>0</v>
      </c>
      <c r="M68" s="52">
        <v>0</v>
      </c>
      <c r="N68" s="52"/>
      <c r="O68" s="52"/>
      <c r="P68" s="52">
        <v>0</v>
      </c>
      <c r="Q68" s="52">
        <v>0</v>
      </c>
      <c r="R68" s="52"/>
      <c r="S68" s="196"/>
    </row>
    <row r="69" spans="1:19" s="17" customFormat="1" ht="13.5" customHeight="1">
      <c r="A69" s="117" t="s">
        <v>1084</v>
      </c>
      <c r="B69" s="9" t="s">
        <v>916</v>
      </c>
      <c r="C69" s="52">
        <v>0</v>
      </c>
      <c r="D69" s="52">
        <v>0</v>
      </c>
      <c r="E69" s="52">
        <v>0</v>
      </c>
      <c r="F69" s="52"/>
      <c r="G69" s="52"/>
      <c r="H69" s="52">
        <v>0</v>
      </c>
      <c r="I69" s="52">
        <v>0</v>
      </c>
      <c r="J69" s="52"/>
      <c r="K69" s="52"/>
      <c r="L69" s="52">
        <v>0</v>
      </c>
      <c r="M69" s="52">
        <v>0</v>
      </c>
      <c r="N69" s="52"/>
      <c r="O69" s="52"/>
      <c r="P69" s="52">
        <v>0</v>
      </c>
      <c r="Q69" s="52">
        <v>0</v>
      </c>
      <c r="R69" s="52"/>
      <c r="S69" s="196"/>
    </row>
    <row r="70" spans="1:19" s="5" customFormat="1" ht="13.5" customHeight="1">
      <c r="A70" s="113"/>
      <c r="B70" s="12" t="s">
        <v>1093</v>
      </c>
      <c r="C70" s="54">
        <v>0</v>
      </c>
      <c r="D70" s="54">
        <f aca="true" t="shared" si="6" ref="D70:S70">SUM(D67:D69)</f>
        <v>0</v>
      </c>
      <c r="E70" s="54">
        <f t="shared" si="6"/>
        <v>0</v>
      </c>
      <c r="F70" s="54">
        <f t="shared" si="6"/>
        <v>0</v>
      </c>
      <c r="G70" s="54">
        <f t="shared" si="6"/>
        <v>0</v>
      </c>
      <c r="H70" s="54">
        <f t="shared" si="6"/>
        <v>0</v>
      </c>
      <c r="I70" s="54">
        <f t="shared" si="6"/>
        <v>0</v>
      </c>
      <c r="J70" s="54">
        <f t="shared" si="6"/>
        <v>0</v>
      </c>
      <c r="K70" s="54">
        <f t="shared" si="6"/>
        <v>0</v>
      </c>
      <c r="L70" s="54">
        <f t="shared" si="6"/>
        <v>0</v>
      </c>
      <c r="M70" s="54">
        <f t="shared" si="6"/>
        <v>0</v>
      </c>
      <c r="N70" s="54">
        <f t="shared" si="6"/>
        <v>0</v>
      </c>
      <c r="O70" s="54">
        <f t="shared" si="6"/>
        <v>0</v>
      </c>
      <c r="P70" s="54">
        <f t="shared" si="6"/>
        <v>0</v>
      </c>
      <c r="Q70" s="54">
        <f t="shared" si="6"/>
        <v>0</v>
      </c>
      <c r="R70" s="54">
        <f t="shared" si="6"/>
        <v>0</v>
      </c>
      <c r="S70" s="111">
        <f t="shared" si="6"/>
        <v>0</v>
      </c>
    </row>
    <row r="71" spans="1:19" s="5" customFormat="1" ht="12.75">
      <c r="A71" s="106"/>
      <c r="B71" s="7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197"/>
    </row>
    <row r="72" spans="1:19" s="5" customFormat="1" ht="12.75" hidden="1">
      <c r="A72" s="106" t="s">
        <v>1155</v>
      </c>
      <c r="B72" s="7" t="s">
        <v>918</v>
      </c>
      <c r="C72" s="51">
        <v>26820</v>
      </c>
      <c r="D72" s="51">
        <v>37864</v>
      </c>
      <c r="E72" s="51">
        <v>37864</v>
      </c>
      <c r="F72" s="51"/>
      <c r="G72" s="51"/>
      <c r="H72" s="51">
        <v>36276</v>
      </c>
      <c r="I72" s="51">
        <v>36276</v>
      </c>
      <c r="J72" s="51"/>
      <c r="K72" s="51"/>
      <c r="L72" s="51">
        <f>L73</f>
        <v>7896</v>
      </c>
      <c r="M72" s="52">
        <f>L72-N72-O72</f>
        <v>7896</v>
      </c>
      <c r="N72" s="51"/>
      <c r="O72" s="51"/>
      <c r="P72" s="51">
        <f>P73</f>
        <v>8251</v>
      </c>
      <c r="Q72" s="52">
        <f>P72-R72-S72</f>
        <v>8251</v>
      </c>
      <c r="R72" s="51"/>
      <c r="S72" s="224"/>
    </row>
    <row r="73" spans="1:19" s="5" customFormat="1" ht="12.75" customHeight="1">
      <c r="A73" s="106"/>
      <c r="B73" s="10" t="s">
        <v>1154</v>
      </c>
      <c r="C73" s="52">
        <v>0</v>
      </c>
      <c r="D73" s="52">
        <v>10532</v>
      </c>
      <c r="E73" s="52">
        <v>10532</v>
      </c>
      <c r="F73" s="52"/>
      <c r="G73" s="52"/>
      <c r="H73" s="52">
        <f>H74+H76</f>
        <v>8944</v>
      </c>
      <c r="I73" s="52">
        <f>I74+I76</f>
        <v>8944</v>
      </c>
      <c r="J73" s="52"/>
      <c r="K73" s="52"/>
      <c r="L73" s="52">
        <f>L74+L76+L75</f>
        <v>7896</v>
      </c>
      <c r="M73" s="52">
        <f>L73-N73-O73</f>
        <v>7896</v>
      </c>
      <c r="N73" s="52"/>
      <c r="O73" s="52"/>
      <c r="P73" s="52">
        <v>8251</v>
      </c>
      <c r="Q73" s="52">
        <f>P73-R73-S73</f>
        <v>8251</v>
      </c>
      <c r="R73" s="52"/>
      <c r="S73" s="196"/>
    </row>
    <row r="74" spans="1:19" s="5" customFormat="1" ht="12.75">
      <c r="A74" s="118" t="s">
        <v>848</v>
      </c>
      <c r="B74" s="18" t="s">
        <v>1153</v>
      </c>
      <c r="C74" s="57">
        <v>0</v>
      </c>
      <c r="D74" s="57">
        <v>10532</v>
      </c>
      <c r="E74" s="57">
        <v>10532</v>
      </c>
      <c r="F74" s="57"/>
      <c r="G74" s="57"/>
      <c r="H74" s="57">
        <v>8466</v>
      </c>
      <c r="I74" s="57">
        <v>8466</v>
      </c>
      <c r="J74" s="57"/>
      <c r="K74" s="57"/>
      <c r="L74" s="57">
        <v>6958</v>
      </c>
      <c r="M74" s="83">
        <f>L74-N74-O74</f>
        <v>6958</v>
      </c>
      <c r="N74" s="57"/>
      <c r="O74" s="57"/>
      <c r="P74" s="57">
        <v>7313</v>
      </c>
      <c r="Q74" s="83">
        <f>P74-R74-S74</f>
        <v>7313</v>
      </c>
      <c r="R74" s="57"/>
      <c r="S74" s="223"/>
    </row>
    <row r="75" spans="1:19" s="2" customFormat="1" ht="13.5" customHeight="1">
      <c r="A75" s="118"/>
      <c r="B75" s="18" t="s">
        <v>1152</v>
      </c>
      <c r="C75" s="57"/>
      <c r="D75" s="57"/>
      <c r="E75" s="57"/>
      <c r="F75" s="57"/>
      <c r="G75" s="57"/>
      <c r="H75" s="57"/>
      <c r="I75" s="57"/>
      <c r="J75" s="57"/>
      <c r="K75" s="57"/>
      <c r="L75" s="57">
        <v>478</v>
      </c>
      <c r="M75" s="83">
        <f>L75-N75-O75</f>
        <v>478</v>
      </c>
      <c r="N75" s="57"/>
      <c r="O75" s="57"/>
      <c r="P75" s="57">
        <v>478</v>
      </c>
      <c r="Q75" s="83">
        <f>P75-R75-S75</f>
        <v>478</v>
      </c>
      <c r="R75" s="57"/>
      <c r="S75" s="223"/>
    </row>
    <row r="76" spans="1:19" s="21" customFormat="1" ht="13.5" customHeight="1">
      <c r="A76" s="118" t="s">
        <v>848</v>
      </c>
      <c r="B76" s="18" t="s">
        <v>1151</v>
      </c>
      <c r="C76" s="58">
        <v>0</v>
      </c>
      <c r="D76" s="58">
        <v>0</v>
      </c>
      <c r="E76" s="58">
        <v>0</v>
      </c>
      <c r="F76" s="58"/>
      <c r="G76" s="58"/>
      <c r="H76" s="58">
        <v>478</v>
      </c>
      <c r="I76" s="58">
        <v>478</v>
      </c>
      <c r="J76" s="58"/>
      <c r="K76" s="58"/>
      <c r="L76" s="58">
        <v>460</v>
      </c>
      <c r="M76" s="83">
        <f>L76-N76-O76</f>
        <v>460</v>
      </c>
      <c r="N76" s="58"/>
      <c r="O76" s="58"/>
      <c r="P76" s="58">
        <v>460</v>
      </c>
      <c r="Q76" s="83">
        <f>P76-R76-S76</f>
        <v>460</v>
      </c>
      <c r="R76" s="58"/>
      <c r="S76" s="222"/>
    </row>
    <row r="77" spans="1:19" s="2" customFormat="1" ht="12.75">
      <c r="A77" s="121"/>
      <c r="B77" s="1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2"/>
      <c r="N77" s="59"/>
      <c r="O77" s="59"/>
      <c r="P77" s="59"/>
      <c r="Q77" s="52"/>
      <c r="R77" s="59"/>
      <c r="S77" s="194"/>
    </row>
    <row r="78" spans="1:19" s="2" customFormat="1" ht="12.75">
      <c r="A78" s="121"/>
      <c r="B78" s="19" t="s">
        <v>921</v>
      </c>
      <c r="C78" s="59">
        <v>26820</v>
      </c>
      <c r="D78" s="59">
        <v>27332</v>
      </c>
      <c r="E78" s="59">
        <v>27332</v>
      </c>
      <c r="F78" s="59"/>
      <c r="G78" s="59"/>
      <c r="H78" s="59">
        <v>27332</v>
      </c>
      <c r="I78" s="59">
        <v>27332</v>
      </c>
      <c r="J78" s="59"/>
      <c r="K78" s="59"/>
      <c r="L78" s="59"/>
      <c r="M78" s="52"/>
      <c r="N78" s="59"/>
      <c r="O78" s="59"/>
      <c r="P78" s="59"/>
      <c r="Q78" s="52"/>
      <c r="R78" s="59"/>
      <c r="S78" s="194"/>
    </row>
    <row r="79" spans="1:19" s="2" customFormat="1" ht="12.75">
      <c r="A79" s="121"/>
      <c r="B79" s="19" t="s">
        <v>1150</v>
      </c>
      <c r="C79" s="60">
        <v>0</v>
      </c>
      <c r="D79" s="60">
        <v>0</v>
      </c>
      <c r="E79" s="60">
        <v>0</v>
      </c>
      <c r="F79" s="60"/>
      <c r="G79" s="60"/>
      <c r="H79" s="60">
        <v>0</v>
      </c>
      <c r="I79" s="60">
        <v>0</v>
      </c>
      <c r="J79" s="60"/>
      <c r="K79" s="60"/>
      <c r="L79" s="60">
        <v>0</v>
      </c>
      <c r="M79" s="52"/>
      <c r="N79" s="60"/>
      <c r="O79" s="60"/>
      <c r="P79" s="60">
        <v>0</v>
      </c>
      <c r="Q79" s="52"/>
      <c r="R79" s="60"/>
      <c r="S79" s="221"/>
    </row>
    <row r="80" spans="1:19" s="2" customFormat="1" ht="12.75">
      <c r="A80" s="121"/>
      <c r="B80" s="19" t="s">
        <v>1149</v>
      </c>
      <c r="C80" s="60">
        <v>26820</v>
      </c>
      <c r="D80" s="60">
        <v>27332</v>
      </c>
      <c r="E80" s="60">
        <v>27332</v>
      </c>
      <c r="F80" s="60"/>
      <c r="G80" s="60"/>
      <c r="H80" s="60">
        <v>27332</v>
      </c>
      <c r="I80" s="60">
        <v>27332</v>
      </c>
      <c r="J80" s="60"/>
      <c r="K80" s="60"/>
      <c r="L80" s="60"/>
      <c r="M80" s="52"/>
      <c r="N80" s="60"/>
      <c r="O80" s="60"/>
      <c r="P80" s="60"/>
      <c r="Q80" s="52"/>
      <c r="R80" s="60"/>
      <c r="S80" s="221"/>
    </row>
    <row r="81" spans="1:19" s="2" customFormat="1" ht="12.75">
      <c r="A81" s="115"/>
      <c r="B81" s="16" t="s">
        <v>923</v>
      </c>
      <c r="C81" s="56">
        <v>26820</v>
      </c>
      <c r="D81" s="56">
        <f aca="true" t="shared" si="7" ref="D81:S81">SUM(D72)</f>
        <v>37864</v>
      </c>
      <c r="E81" s="56">
        <f t="shared" si="7"/>
        <v>37864</v>
      </c>
      <c r="F81" s="56">
        <f t="shared" si="7"/>
        <v>0</v>
      </c>
      <c r="G81" s="56">
        <f t="shared" si="7"/>
        <v>0</v>
      </c>
      <c r="H81" s="56">
        <f t="shared" si="7"/>
        <v>36276</v>
      </c>
      <c r="I81" s="56">
        <f t="shared" si="7"/>
        <v>36276</v>
      </c>
      <c r="J81" s="56">
        <f t="shared" si="7"/>
        <v>0</v>
      </c>
      <c r="K81" s="56">
        <f t="shared" si="7"/>
        <v>0</v>
      </c>
      <c r="L81" s="56">
        <f t="shared" si="7"/>
        <v>7896</v>
      </c>
      <c r="M81" s="56">
        <f t="shared" si="7"/>
        <v>7896</v>
      </c>
      <c r="N81" s="56">
        <f t="shared" si="7"/>
        <v>0</v>
      </c>
      <c r="O81" s="56">
        <f t="shared" si="7"/>
        <v>0</v>
      </c>
      <c r="P81" s="56">
        <f t="shared" si="7"/>
        <v>8251</v>
      </c>
      <c r="Q81" s="56">
        <f t="shared" si="7"/>
        <v>8251</v>
      </c>
      <c r="R81" s="56">
        <f t="shared" si="7"/>
        <v>0</v>
      </c>
      <c r="S81" s="116">
        <f t="shared" si="7"/>
        <v>0</v>
      </c>
    </row>
    <row r="82" spans="1:19" s="2" customFormat="1" ht="12">
      <c r="A82" s="106"/>
      <c r="B82" s="10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197"/>
    </row>
    <row r="83" spans="1:19" s="2" customFormat="1" ht="14.25">
      <c r="A83" s="179" t="s">
        <v>848</v>
      </c>
      <c r="B83" s="20" t="s">
        <v>924</v>
      </c>
      <c r="C83" s="61" t="e">
        <v>#REF!</v>
      </c>
      <c r="D83" s="61">
        <f aca="true" t="shared" si="8" ref="D83:S83">+D32+D43+D54+D65+D81+D70+D61</f>
        <v>198943</v>
      </c>
      <c r="E83" s="61">
        <f t="shared" si="8"/>
        <v>197863</v>
      </c>
      <c r="F83" s="61">
        <f t="shared" si="8"/>
        <v>880</v>
      </c>
      <c r="G83" s="61">
        <f t="shared" si="8"/>
        <v>200</v>
      </c>
      <c r="H83" s="61">
        <f t="shared" si="8"/>
        <v>216550</v>
      </c>
      <c r="I83" s="61">
        <f t="shared" si="8"/>
        <v>215956</v>
      </c>
      <c r="J83" s="61">
        <f t="shared" si="8"/>
        <v>558</v>
      </c>
      <c r="K83" s="61">
        <f t="shared" si="8"/>
        <v>36</v>
      </c>
      <c r="L83" s="61">
        <f t="shared" si="8"/>
        <v>216372</v>
      </c>
      <c r="M83" s="61">
        <f t="shared" si="8"/>
        <v>213934</v>
      </c>
      <c r="N83" s="61">
        <f t="shared" si="8"/>
        <v>2147</v>
      </c>
      <c r="O83" s="61">
        <f t="shared" si="8"/>
        <v>291</v>
      </c>
      <c r="P83" s="61">
        <f t="shared" si="8"/>
        <v>212738</v>
      </c>
      <c r="Q83" s="61">
        <f t="shared" si="8"/>
        <v>209712</v>
      </c>
      <c r="R83" s="61">
        <f t="shared" si="8"/>
        <v>2699</v>
      </c>
      <c r="S83" s="220">
        <f t="shared" si="8"/>
        <v>327</v>
      </c>
    </row>
    <row r="84" spans="1:19" s="2" customFormat="1" ht="12.75" thickBot="1">
      <c r="A84" s="153"/>
      <c r="B84" s="218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8"/>
      <c r="Q84" s="218"/>
      <c r="R84" s="218"/>
      <c r="S84" s="217"/>
    </row>
    <row r="85" spans="1:15" s="2" customFormat="1" ht="12">
      <c r="A85" s="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1:15" s="2" customFormat="1" ht="12">
      <c r="A86" s="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</row>
    <row r="87" spans="1:15" s="2" customFormat="1" ht="12">
      <c r="A87" s="1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</row>
    <row r="88" spans="1:15" s="2" customFormat="1" ht="12">
      <c r="A88" s="1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</row>
    <row r="89" spans="1:15" s="2" customFormat="1" ht="12">
      <c r="A89" s="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</row>
  </sheetData>
  <sheetProtection/>
  <mergeCells count="9">
    <mergeCell ref="P11:S11"/>
    <mergeCell ref="D48:G48"/>
    <mergeCell ref="H48:K48"/>
    <mergeCell ref="L48:O48"/>
    <mergeCell ref="P48:S48"/>
    <mergeCell ref="B6:G6"/>
    <mergeCell ref="D11:G11"/>
    <mergeCell ref="H11:K11"/>
    <mergeCell ref="L11:O11"/>
  </mergeCells>
  <printOptions/>
  <pageMargins left="0.7" right="0.7" top="0.75" bottom="0.75" header="0.3" footer="0.3"/>
  <pageSetup horizontalDpi="600" verticalDpi="600" orientation="landscape" paperSize="9" scale="83" r:id="rId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489"/>
  <sheetViews>
    <sheetView zoomScalePageLayoutView="0" workbookViewId="0" topLeftCell="D425">
      <selection activeCell="F473" sqref="F473"/>
    </sheetView>
  </sheetViews>
  <sheetFormatPr defaultColWidth="9.140625" defaultRowHeight="12.75"/>
  <cols>
    <col min="1" max="1" width="10.00390625" style="0" customWidth="1"/>
    <col min="2" max="2" width="50.140625" style="0" customWidth="1"/>
    <col min="3" max="3" width="0" style="0" hidden="1" customWidth="1"/>
    <col min="9" max="9" width="5.8515625" style="0" customWidth="1"/>
    <col min="10" max="10" width="4.00390625" style="0" customWidth="1"/>
    <col min="11" max="11" width="66.28125" style="0" customWidth="1"/>
    <col min="12" max="12" width="0" style="0" hidden="1" customWidth="1"/>
  </cols>
  <sheetData>
    <row r="1" spans="1:15" ht="12.75">
      <c r="A1" s="240"/>
      <c r="B1" s="241" t="s">
        <v>1173</v>
      </c>
      <c r="C1" s="3"/>
      <c r="D1" s="3"/>
      <c r="E1" s="242"/>
      <c r="F1" s="242" t="s">
        <v>1174</v>
      </c>
      <c r="I1" s="838" t="s">
        <v>1147</v>
      </c>
      <c r="J1" s="839"/>
      <c r="K1" s="839"/>
      <c r="L1" s="839"/>
      <c r="M1" s="839"/>
      <c r="N1" s="284"/>
      <c r="O1" s="284"/>
    </row>
    <row r="2" spans="1:15" ht="12.75">
      <c r="A2" s="240"/>
      <c r="B2" s="95" t="s">
        <v>1175</v>
      </c>
      <c r="C2" s="3"/>
      <c r="D2" s="3"/>
      <c r="E2" s="242"/>
      <c r="F2" s="242" t="s">
        <v>1176</v>
      </c>
      <c r="I2" s="838" t="s">
        <v>1204</v>
      </c>
      <c r="J2" s="839"/>
      <c r="K2" s="839"/>
      <c r="L2" s="839"/>
      <c r="M2" s="839"/>
      <c r="N2" s="284"/>
      <c r="O2" s="284"/>
    </row>
    <row r="3" spans="1:15" ht="12.75">
      <c r="A3" s="240"/>
      <c r="B3" s="95" t="s">
        <v>1177</v>
      </c>
      <c r="C3" s="241"/>
      <c r="D3" s="241"/>
      <c r="E3" s="241"/>
      <c r="F3" s="241"/>
      <c r="I3" s="840" t="s">
        <v>1205</v>
      </c>
      <c r="J3" s="839"/>
      <c r="K3" s="839"/>
      <c r="L3" s="839"/>
      <c r="M3" s="839"/>
      <c r="N3" s="284"/>
      <c r="O3" s="284"/>
    </row>
    <row r="4" spans="1:15" ht="12.75">
      <c r="A4" s="240"/>
      <c r="B4" s="95"/>
      <c r="C4" s="241"/>
      <c r="D4" s="241"/>
      <c r="E4" s="241"/>
      <c r="F4" s="241"/>
      <c r="I4" s="838" t="s">
        <v>1206</v>
      </c>
      <c r="J4" s="841"/>
      <c r="K4" s="841"/>
      <c r="L4" s="841"/>
      <c r="M4" s="841"/>
      <c r="N4" s="284"/>
      <c r="O4" s="284"/>
    </row>
    <row r="5" spans="1:15" ht="13.5" thickBot="1">
      <c r="A5" s="240"/>
      <c r="B5" s="241"/>
      <c r="C5" s="241"/>
      <c r="D5" s="241"/>
      <c r="E5" s="241"/>
      <c r="F5" s="241"/>
      <c r="I5" s="283"/>
      <c r="J5" s="283"/>
      <c r="K5" s="285"/>
      <c r="L5" s="286"/>
      <c r="M5" s="286"/>
      <c r="N5" s="286"/>
      <c r="O5" s="286"/>
    </row>
    <row r="6" spans="1:15" ht="12.75">
      <c r="A6" s="243" t="s">
        <v>851</v>
      </c>
      <c r="B6" s="244" t="s">
        <v>848</v>
      </c>
      <c r="C6" s="245" t="s">
        <v>1071</v>
      </c>
      <c r="D6" s="245" t="s">
        <v>1071</v>
      </c>
      <c r="E6" s="245" t="s">
        <v>1071</v>
      </c>
      <c r="F6" s="246" t="s">
        <v>1071</v>
      </c>
      <c r="I6" s="287" t="s">
        <v>930</v>
      </c>
      <c r="J6" s="287" t="s">
        <v>1207</v>
      </c>
      <c r="K6" s="288" t="s">
        <v>848</v>
      </c>
      <c r="L6" s="289" t="s">
        <v>1071</v>
      </c>
      <c r="M6" s="289" t="s">
        <v>1071</v>
      </c>
      <c r="N6" s="289" t="s">
        <v>1071</v>
      </c>
      <c r="O6" s="289" t="s">
        <v>1071</v>
      </c>
    </row>
    <row r="7" spans="1:15" ht="12.75">
      <c r="A7" s="247" t="s">
        <v>853</v>
      </c>
      <c r="B7" s="248" t="s">
        <v>854</v>
      </c>
      <c r="C7" s="249" t="s">
        <v>855</v>
      </c>
      <c r="D7" s="249" t="s">
        <v>856</v>
      </c>
      <c r="E7" s="249" t="s">
        <v>1101</v>
      </c>
      <c r="F7" s="250" t="s">
        <v>1113</v>
      </c>
      <c r="I7" s="290" t="s">
        <v>848</v>
      </c>
      <c r="J7" s="290" t="s">
        <v>1208</v>
      </c>
      <c r="K7" s="291" t="s">
        <v>854</v>
      </c>
      <c r="L7" s="292" t="s">
        <v>855</v>
      </c>
      <c r="M7" s="292" t="s">
        <v>856</v>
      </c>
      <c r="N7" s="292" t="s">
        <v>1101</v>
      </c>
      <c r="O7" s="292" t="s">
        <v>1209</v>
      </c>
    </row>
    <row r="8" spans="1:15" ht="13.5" thickBot="1">
      <c r="A8" s="251"/>
      <c r="B8" s="252"/>
      <c r="C8" s="253" t="s">
        <v>848</v>
      </c>
      <c r="D8" s="253" t="s">
        <v>848</v>
      </c>
      <c r="E8" s="253" t="s">
        <v>848</v>
      </c>
      <c r="F8" s="254"/>
      <c r="I8" s="293" t="s">
        <v>848</v>
      </c>
      <c r="J8" s="249"/>
      <c r="K8" s="294" t="s">
        <v>1210</v>
      </c>
      <c r="L8" s="58"/>
      <c r="M8" s="58"/>
      <c r="N8" s="58"/>
      <c r="O8" s="58"/>
    </row>
    <row r="9" spans="1:15" ht="12.75">
      <c r="A9" s="255"/>
      <c r="B9" s="256" t="s">
        <v>1178</v>
      </c>
      <c r="C9" s="257"/>
      <c r="D9" s="257"/>
      <c r="E9" s="257"/>
      <c r="F9" s="258"/>
      <c r="I9" s="293"/>
      <c r="J9" s="249"/>
      <c r="K9" s="295"/>
      <c r="L9" s="58"/>
      <c r="M9" s="58"/>
      <c r="N9" s="58"/>
      <c r="O9" s="58"/>
    </row>
    <row r="10" spans="1:15" ht="12.75">
      <c r="A10" s="259"/>
      <c r="B10" s="260"/>
      <c r="C10" s="257"/>
      <c r="D10" s="257"/>
      <c r="E10" s="257"/>
      <c r="F10" s="258"/>
      <c r="I10" s="293" t="s">
        <v>858</v>
      </c>
      <c r="J10" s="249" t="s">
        <v>858</v>
      </c>
      <c r="K10" s="295" t="s">
        <v>1211</v>
      </c>
      <c r="L10" s="58"/>
      <c r="M10" s="58"/>
      <c r="N10" s="58"/>
      <c r="O10" s="58"/>
    </row>
    <row r="11" spans="1:15" ht="12.75">
      <c r="A11" s="259" t="s">
        <v>858</v>
      </c>
      <c r="B11" s="256" t="s">
        <v>1179</v>
      </c>
      <c r="C11" s="261">
        <f>'[3]Munka1'!D757</f>
        <v>56772</v>
      </c>
      <c r="D11" s="261">
        <f>'[3]Munka1'!E757</f>
        <v>59607</v>
      </c>
      <c r="E11" s="261">
        <f>'[3]Munka1'!F757</f>
        <v>80559</v>
      </c>
      <c r="F11" s="262">
        <f>'[3]Munka1'!G757</f>
        <v>79366</v>
      </c>
      <c r="I11" s="293"/>
      <c r="J11" s="249"/>
      <c r="K11" s="285" t="s">
        <v>1212</v>
      </c>
      <c r="L11" s="58">
        <f>'[4]841112'!$D$60</f>
        <v>5912</v>
      </c>
      <c r="M11" s="58">
        <v>7014</v>
      </c>
      <c r="N11" s="58">
        <v>8154</v>
      </c>
      <c r="O11" s="58">
        <v>8104</v>
      </c>
    </row>
    <row r="12" spans="1:15" ht="12.75">
      <c r="A12" s="259" t="s">
        <v>860</v>
      </c>
      <c r="B12" s="256" t="s">
        <v>1180</v>
      </c>
      <c r="C12" s="261">
        <f>'[3]Munka1'!D758</f>
        <v>15844</v>
      </c>
      <c r="D12" s="261">
        <f>'[3]Munka1'!E758</f>
        <v>16571</v>
      </c>
      <c r="E12" s="261">
        <f>'[3]Munka1'!F758</f>
        <v>20893</v>
      </c>
      <c r="F12" s="262">
        <f>'[3]Munka1'!G758</f>
        <v>21267</v>
      </c>
      <c r="I12" s="293"/>
      <c r="J12" s="249"/>
      <c r="K12" s="285" t="s">
        <v>1213</v>
      </c>
      <c r="L12" s="58">
        <f>'[4]841112'!$D$72</f>
        <v>1840</v>
      </c>
      <c r="M12" s="58">
        <v>1770</v>
      </c>
      <c r="N12" s="58">
        <v>2210</v>
      </c>
      <c r="O12" s="58">
        <v>2186</v>
      </c>
    </row>
    <row r="13" spans="1:15" ht="12.75">
      <c r="A13" s="259" t="s">
        <v>862</v>
      </c>
      <c r="B13" s="256" t="s">
        <v>1181</v>
      </c>
      <c r="C13" s="261">
        <f>'[3]Munka1'!D759</f>
        <v>57176</v>
      </c>
      <c r="D13" s="261">
        <f>'[3]Munka1'!E759</f>
        <v>57242</v>
      </c>
      <c r="E13" s="261">
        <f>'[3]Munka1'!F759</f>
        <v>71548</v>
      </c>
      <c r="F13" s="262">
        <f>'[3]Munka1'!G759</f>
        <v>67549</v>
      </c>
      <c r="I13" s="293"/>
      <c r="J13" s="249"/>
      <c r="K13" s="285" t="s">
        <v>1214</v>
      </c>
      <c r="L13" s="58">
        <v>6500</v>
      </c>
      <c r="M13" s="58">
        <v>970</v>
      </c>
      <c r="N13" s="58">
        <v>14401</v>
      </c>
      <c r="O13" s="58">
        <v>14286</v>
      </c>
    </row>
    <row r="14" spans="1:15" ht="12.75">
      <c r="A14" s="263"/>
      <c r="B14" s="264" t="s">
        <v>1182</v>
      </c>
      <c r="C14" s="257" t="s">
        <v>848</v>
      </c>
      <c r="D14" s="257" t="s">
        <v>848</v>
      </c>
      <c r="E14" s="261">
        <f>'[3]Munka1'!F760</f>
        <v>0</v>
      </c>
      <c r="F14" s="262">
        <f>'[3]Munka1'!G760</f>
        <v>0</v>
      </c>
      <c r="I14" s="293"/>
      <c r="J14" s="249"/>
      <c r="K14" s="285" t="s">
        <v>1215</v>
      </c>
      <c r="L14" s="58">
        <v>0</v>
      </c>
      <c r="M14" s="58">
        <v>0</v>
      </c>
      <c r="N14" s="58">
        <v>0</v>
      </c>
      <c r="O14" s="58">
        <v>0</v>
      </c>
    </row>
    <row r="15" spans="1:15" ht="12.75">
      <c r="A15" s="259" t="s">
        <v>864</v>
      </c>
      <c r="B15" s="256" t="s">
        <v>1183</v>
      </c>
      <c r="C15" s="261">
        <f>'[3]Munka1'!D761</f>
        <v>800</v>
      </c>
      <c r="D15" s="261">
        <f>'[3]Munka1'!E761</f>
        <v>800</v>
      </c>
      <c r="E15" s="261">
        <f>'[3]Munka1'!F761</f>
        <v>1444</v>
      </c>
      <c r="F15" s="262">
        <f>'[3]Munka1'!G761</f>
        <v>1419</v>
      </c>
      <c r="I15" s="293"/>
      <c r="J15" s="249"/>
      <c r="K15" s="285" t="s">
        <v>1216</v>
      </c>
      <c r="L15" s="58">
        <v>0</v>
      </c>
      <c r="M15" s="58">
        <v>0</v>
      </c>
      <c r="N15" s="58">
        <v>0</v>
      </c>
      <c r="O15" s="58">
        <v>0</v>
      </c>
    </row>
    <row r="16" spans="1:15" ht="12.75">
      <c r="A16" s="259" t="s">
        <v>866</v>
      </c>
      <c r="B16" s="256" t="s">
        <v>1184</v>
      </c>
      <c r="C16" s="261">
        <f>'[3]Munka1'!D762</f>
        <v>1950</v>
      </c>
      <c r="D16" s="261">
        <f>'[3]Munka1'!E762</f>
        <v>1650</v>
      </c>
      <c r="E16" s="261">
        <f>'[3]Munka1'!F762</f>
        <v>6620</v>
      </c>
      <c r="F16" s="262">
        <f>'[3]Munka1'!G762</f>
        <v>6502</v>
      </c>
      <c r="I16" s="293"/>
      <c r="J16" s="249"/>
      <c r="K16" s="285" t="s">
        <v>1217</v>
      </c>
      <c r="L16" s="58">
        <v>0</v>
      </c>
      <c r="M16" s="58">
        <v>0</v>
      </c>
      <c r="N16" s="58">
        <v>0</v>
      </c>
      <c r="O16" s="58">
        <v>0</v>
      </c>
    </row>
    <row r="17" spans="1:15" ht="12.75">
      <c r="A17" s="259" t="s">
        <v>868</v>
      </c>
      <c r="B17" s="256" t="s">
        <v>1185</v>
      </c>
      <c r="C17" s="261">
        <f>'[3]Munka1'!D763</f>
        <v>3450</v>
      </c>
      <c r="D17" s="261">
        <f>'[3]Munka1'!E763</f>
        <v>3450</v>
      </c>
      <c r="E17" s="261">
        <f>'[3]Munka1'!F763</f>
        <v>6305</v>
      </c>
      <c r="F17" s="262">
        <f>'[3]Munka1'!G763</f>
        <v>6249</v>
      </c>
      <c r="I17" s="293"/>
      <c r="J17" s="249"/>
      <c r="K17" s="285" t="s">
        <v>1218</v>
      </c>
      <c r="L17" s="58">
        <v>0</v>
      </c>
      <c r="M17" s="58">
        <v>0</v>
      </c>
      <c r="N17" s="58">
        <v>0</v>
      </c>
      <c r="O17" s="58">
        <v>0</v>
      </c>
    </row>
    <row r="18" spans="1:15" ht="12.75">
      <c r="A18" s="259" t="s">
        <v>871</v>
      </c>
      <c r="B18" s="256" t="s">
        <v>1186</v>
      </c>
      <c r="C18" s="261"/>
      <c r="D18" s="261"/>
      <c r="E18" s="261"/>
      <c r="F18" s="258"/>
      <c r="I18" s="293"/>
      <c r="J18" s="296"/>
      <c r="K18" s="295" t="s">
        <v>1219</v>
      </c>
      <c r="L18" s="78">
        <f>SUM(L11:L17)</f>
        <v>14252</v>
      </c>
      <c r="M18" s="78">
        <f>SUM(M11:M17)</f>
        <v>9754</v>
      </c>
      <c r="N18" s="78">
        <f>SUM(N11:N17)</f>
        <v>24765</v>
      </c>
      <c r="O18" s="78">
        <f>SUM(O11:O17)</f>
        <v>24576</v>
      </c>
    </row>
    <row r="19" spans="1:15" ht="12.75">
      <c r="A19" s="259"/>
      <c r="B19" s="260" t="s">
        <v>1187</v>
      </c>
      <c r="C19" s="257" t="s">
        <v>848</v>
      </c>
      <c r="D19" s="257" t="s">
        <v>848</v>
      </c>
      <c r="E19" s="257" t="s">
        <v>848</v>
      </c>
      <c r="F19" s="258"/>
      <c r="I19" s="293"/>
      <c r="J19" s="249"/>
      <c r="K19" s="285"/>
      <c r="L19" s="58"/>
      <c r="M19" s="58"/>
      <c r="N19" s="58"/>
      <c r="O19" s="58"/>
    </row>
    <row r="20" spans="1:15" ht="12.75">
      <c r="A20" s="259"/>
      <c r="B20" s="260" t="s">
        <v>1188</v>
      </c>
      <c r="C20" s="257" t="s">
        <v>848</v>
      </c>
      <c r="D20" s="257" t="s">
        <v>848</v>
      </c>
      <c r="E20" s="257" t="s">
        <v>848</v>
      </c>
      <c r="F20" s="258"/>
      <c r="I20" s="293"/>
      <c r="J20" s="249"/>
      <c r="K20" s="285" t="s">
        <v>1220</v>
      </c>
      <c r="L20" s="78">
        <f>'[4]841112'!$D$146</f>
        <v>0</v>
      </c>
      <c r="M20" s="78">
        <f>'[4]841112'!$D$146</f>
        <v>0</v>
      </c>
      <c r="N20" s="78">
        <f>'[4]841112'!$D$146</f>
        <v>0</v>
      </c>
      <c r="O20" s="78">
        <v>0</v>
      </c>
    </row>
    <row r="21" spans="1:15" ht="12.75">
      <c r="A21" s="259"/>
      <c r="B21" s="260"/>
      <c r="C21" s="265"/>
      <c r="D21" s="265"/>
      <c r="E21" s="265"/>
      <c r="F21" s="258"/>
      <c r="I21" s="293"/>
      <c r="J21" s="249"/>
      <c r="K21" s="285"/>
      <c r="L21" s="78"/>
      <c r="M21" s="78"/>
      <c r="N21" s="78"/>
      <c r="O21" s="78"/>
    </row>
    <row r="22" spans="1:15" ht="12.75">
      <c r="A22" s="266" t="s">
        <v>848</v>
      </c>
      <c r="B22" s="267" t="s">
        <v>1189</v>
      </c>
      <c r="C22" s="268">
        <f>SUM(C11:C18)</f>
        <v>135992</v>
      </c>
      <c r="D22" s="268">
        <f>SUM(D11:D18)</f>
        <v>139320</v>
      </c>
      <c r="E22" s="268">
        <f>SUM(E11:E18)</f>
        <v>187369</v>
      </c>
      <c r="F22" s="269">
        <f>SUM(F11:F18)</f>
        <v>182352</v>
      </c>
      <c r="I22" s="293"/>
      <c r="J22" s="249"/>
      <c r="K22" s="285" t="s">
        <v>1221</v>
      </c>
      <c r="L22" s="58">
        <f>'[4]841112'!$D$150</f>
        <v>0</v>
      </c>
      <c r="M22" s="58">
        <f>'[4]841112'!$D$150</f>
        <v>0</v>
      </c>
      <c r="N22" s="58">
        <f>'[4]841112'!$D$150</f>
        <v>0</v>
      </c>
      <c r="O22" s="58">
        <v>175</v>
      </c>
    </row>
    <row r="23" spans="1:15" ht="12.75">
      <c r="A23" s="259"/>
      <c r="B23" s="260"/>
      <c r="C23" s="270"/>
      <c r="D23" s="270"/>
      <c r="E23" s="270"/>
      <c r="F23" s="258"/>
      <c r="I23" s="293"/>
      <c r="J23" s="249"/>
      <c r="K23" s="285" t="s">
        <v>1222</v>
      </c>
      <c r="L23" s="58">
        <f>'[5]841112'!$C$132</f>
        <v>0</v>
      </c>
      <c r="M23" s="58">
        <f>'[5]841112'!$C$132</f>
        <v>0</v>
      </c>
      <c r="N23" s="58">
        <f>'[5]841112'!$C$132</f>
        <v>0</v>
      </c>
      <c r="O23" s="58">
        <f>'[5]841112'!$C$132</f>
        <v>0</v>
      </c>
    </row>
    <row r="24" spans="1:15" ht="12.75">
      <c r="A24" s="259"/>
      <c r="B24" s="260"/>
      <c r="C24" s="257"/>
      <c r="D24" s="257"/>
      <c r="E24" s="257"/>
      <c r="F24" s="258"/>
      <c r="I24" s="293"/>
      <c r="J24" s="296" t="s">
        <v>848</v>
      </c>
      <c r="K24" s="295" t="s">
        <v>1223</v>
      </c>
      <c r="L24" s="78">
        <f>SUM(L22:L23)</f>
        <v>0</v>
      </c>
      <c r="M24" s="78">
        <f>SUM(M22:M23)</f>
        <v>0</v>
      </c>
      <c r="N24" s="78">
        <f>SUM(N22:N23)</f>
        <v>0</v>
      </c>
      <c r="O24" s="78">
        <f>SUM(O22:O23)</f>
        <v>175</v>
      </c>
    </row>
    <row r="25" spans="1:15" ht="12.75">
      <c r="A25" s="259"/>
      <c r="B25" s="256" t="s">
        <v>1190</v>
      </c>
      <c r="C25" s="257"/>
      <c r="D25" s="257"/>
      <c r="E25" s="257"/>
      <c r="F25" s="258"/>
      <c r="I25" s="293"/>
      <c r="J25" s="249"/>
      <c r="K25" s="285"/>
      <c r="L25" s="58"/>
      <c r="M25" s="58"/>
      <c r="N25" s="58"/>
      <c r="O25" s="58"/>
    </row>
    <row r="26" spans="1:15" ht="12.75">
      <c r="A26" s="259"/>
      <c r="B26" s="260"/>
      <c r="C26" s="257"/>
      <c r="D26" s="257"/>
      <c r="E26" s="257"/>
      <c r="F26" s="258"/>
      <c r="I26" s="293"/>
      <c r="J26" s="249"/>
      <c r="K26" s="285"/>
      <c r="L26" s="58"/>
      <c r="M26" s="58"/>
      <c r="N26" s="58"/>
      <c r="O26" s="58"/>
    </row>
    <row r="27" spans="1:15" ht="12.75">
      <c r="A27" s="271" t="s">
        <v>873</v>
      </c>
      <c r="B27" s="272" t="s">
        <v>1191</v>
      </c>
      <c r="C27" s="261">
        <f>'[3]Munka1'!D780</f>
        <v>50619</v>
      </c>
      <c r="D27" s="261">
        <f>'[3]Munka1'!E780</f>
        <v>50242</v>
      </c>
      <c r="E27" s="261">
        <f>'[3]Munka1'!F780</f>
        <v>24325</v>
      </c>
      <c r="F27" s="262">
        <f>'[3]Munka1'!G780</f>
        <v>8218</v>
      </c>
      <c r="I27" s="297"/>
      <c r="J27" s="298"/>
      <c r="K27" s="299" t="s">
        <v>1224</v>
      </c>
      <c r="L27" s="56">
        <f>L18+L20+L24</f>
        <v>14252</v>
      </c>
      <c r="M27" s="56">
        <f>M18+M20+M24</f>
        <v>9754</v>
      </c>
      <c r="N27" s="56">
        <f>N18+N20+N24</f>
        <v>24765</v>
      </c>
      <c r="O27" s="56">
        <f>O18+O20+O24</f>
        <v>24751</v>
      </c>
    </row>
    <row r="28" spans="1:15" ht="12.75">
      <c r="A28" s="271" t="s">
        <v>877</v>
      </c>
      <c r="B28" s="272" t="s">
        <v>1192</v>
      </c>
      <c r="C28" s="261">
        <f>'[3]Munka1'!D781</f>
        <v>400</v>
      </c>
      <c r="D28" s="261">
        <f>'[3]Munka1'!E781</f>
        <v>381</v>
      </c>
      <c r="E28" s="261">
        <f>'[3]Munka1'!F781</f>
        <v>2713</v>
      </c>
      <c r="F28" s="262">
        <f>'[3]Munka1'!G781</f>
        <v>2966</v>
      </c>
      <c r="I28" s="293"/>
      <c r="J28" s="249"/>
      <c r="K28" s="295"/>
      <c r="L28" s="58"/>
      <c r="M28" s="58"/>
      <c r="N28" s="58"/>
      <c r="O28" s="58"/>
    </row>
    <row r="29" spans="1:15" ht="12.75">
      <c r="A29" s="271" t="s">
        <v>880</v>
      </c>
      <c r="B29" s="272" t="s">
        <v>1193</v>
      </c>
      <c r="C29" s="261">
        <f>'[3]Munka1'!D782</f>
        <v>0</v>
      </c>
      <c r="D29" s="261">
        <f>'[3]Munka1'!E782</f>
        <v>0</v>
      </c>
      <c r="E29" s="261">
        <f>'[3]Munka1'!F782</f>
        <v>1965</v>
      </c>
      <c r="F29" s="262">
        <f>'[3]Munka1'!G782</f>
        <v>1965</v>
      </c>
      <c r="I29" s="293" t="s">
        <v>858</v>
      </c>
      <c r="J29" s="249" t="s">
        <v>860</v>
      </c>
      <c r="K29" s="295" t="s">
        <v>1225</v>
      </c>
      <c r="L29" s="58"/>
      <c r="M29" s="58"/>
      <c r="N29" s="58"/>
      <c r="O29" s="58"/>
    </row>
    <row r="30" spans="1:15" ht="12.75">
      <c r="A30" s="271" t="s">
        <v>883</v>
      </c>
      <c r="B30" s="272" t="s">
        <v>1194</v>
      </c>
      <c r="C30" s="261">
        <f>'[3]Munka1'!D783</f>
        <v>0</v>
      </c>
      <c r="D30" s="261">
        <f>'[3]Munka1'!E783</f>
        <v>0</v>
      </c>
      <c r="E30" s="261">
        <f>'[3]Munka1'!F783</f>
        <v>0</v>
      </c>
      <c r="F30" s="262">
        <f>'[3]Munka1'!G783</f>
        <v>0</v>
      </c>
      <c r="I30" s="293"/>
      <c r="J30" s="249"/>
      <c r="K30" s="285" t="s">
        <v>1212</v>
      </c>
      <c r="L30" s="58">
        <v>12500</v>
      </c>
      <c r="M30" s="58">
        <v>12740</v>
      </c>
      <c r="N30" s="58">
        <v>2770</v>
      </c>
      <c r="O30" s="58">
        <v>2770</v>
      </c>
    </row>
    <row r="31" spans="1:15" ht="12.75">
      <c r="A31" s="259" t="s">
        <v>848</v>
      </c>
      <c r="B31" s="256" t="s">
        <v>848</v>
      </c>
      <c r="C31" s="257"/>
      <c r="D31" s="257"/>
      <c r="E31" s="257"/>
      <c r="F31" s="262"/>
      <c r="I31" s="293"/>
      <c r="J31" s="249"/>
      <c r="K31" s="285" t="s">
        <v>1213</v>
      </c>
      <c r="L31" s="58">
        <v>3400</v>
      </c>
      <c r="M31" s="58">
        <v>3700</v>
      </c>
      <c r="N31" s="58">
        <v>919</v>
      </c>
      <c r="O31" s="58">
        <v>919</v>
      </c>
    </row>
    <row r="32" spans="1:15" ht="12.75">
      <c r="A32" s="273"/>
      <c r="B32" s="260" t="s">
        <v>848</v>
      </c>
      <c r="C32" s="257"/>
      <c r="D32" s="257"/>
      <c r="E32" s="257"/>
      <c r="F32" s="262"/>
      <c r="I32" s="293"/>
      <c r="J32" s="249"/>
      <c r="K32" s="285" t="s">
        <v>1214</v>
      </c>
      <c r="L32" s="58">
        <v>6000</v>
      </c>
      <c r="M32" s="58">
        <v>7375</v>
      </c>
      <c r="N32" s="58">
        <v>1193</v>
      </c>
      <c r="O32" s="58">
        <v>1193</v>
      </c>
    </row>
    <row r="33" spans="1:15" ht="12.75">
      <c r="A33" s="266" t="s">
        <v>848</v>
      </c>
      <c r="B33" s="267" t="s">
        <v>1195</v>
      </c>
      <c r="C33" s="268">
        <f>SUM(C27:C30)</f>
        <v>51019</v>
      </c>
      <c r="D33" s="268">
        <f>SUM(D27:D30)</f>
        <v>50623</v>
      </c>
      <c r="E33" s="268">
        <f>SUM(E27:E30)</f>
        <v>29003</v>
      </c>
      <c r="F33" s="269">
        <f>SUM(F27:F30)</f>
        <v>13149</v>
      </c>
      <c r="I33" s="293"/>
      <c r="J33" s="249"/>
      <c r="K33" s="286"/>
      <c r="L33" s="58"/>
      <c r="M33" s="58"/>
      <c r="N33" s="58"/>
      <c r="O33" s="58"/>
    </row>
    <row r="34" spans="1:15" ht="12.75">
      <c r="A34" s="259"/>
      <c r="B34" s="260"/>
      <c r="C34" s="257"/>
      <c r="D34" s="257"/>
      <c r="E34" s="257"/>
      <c r="F34" s="258"/>
      <c r="I34" s="293"/>
      <c r="J34" s="249"/>
      <c r="K34" s="285" t="s">
        <v>1215</v>
      </c>
      <c r="L34" s="58">
        <v>0</v>
      </c>
      <c r="M34" s="58">
        <v>0</v>
      </c>
      <c r="N34" s="58">
        <v>206</v>
      </c>
      <c r="O34" s="58">
        <v>206</v>
      </c>
    </row>
    <row r="35" spans="1:15" ht="12.75">
      <c r="A35" s="259"/>
      <c r="B35" s="260"/>
      <c r="C35" s="257"/>
      <c r="D35" s="257"/>
      <c r="E35" s="257"/>
      <c r="F35" s="258"/>
      <c r="I35" s="293"/>
      <c r="J35" s="249"/>
      <c r="K35" s="285" t="s">
        <v>1216</v>
      </c>
      <c r="L35" s="58">
        <v>0</v>
      </c>
      <c r="M35" s="58">
        <v>0</v>
      </c>
      <c r="N35" s="58">
        <v>0</v>
      </c>
      <c r="O35" s="58">
        <v>0</v>
      </c>
    </row>
    <row r="36" spans="1:15" ht="12.75">
      <c r="A36" s="266" t="s">
        <v>848</v>
      </c>
      <c r="B36" s="267" t="s">
        <v>1196</v>
      </c>
      <c r="C36" s="274">
        <f>+C22+C33</f>
        <v>187011</v>
      </c>
      <c r="D36" s="274">
        <f>+D22+D33</f>
        <v>189943</v>
      </c>
      <c r="E36" s="274">
        <f>+E22+E33</f>
        <v>216372</v>
      </c>
      <c r="F36" s="275">
        <f>+F22+F33</f>
        <v>195501</v>
      </c>
      <c r="I36" s="293"/>
      <c r="J36" s="249"/>
      <c r="K36" s="285" t="s">
        <v>1217</v>
      </c>
      <c r="L36" s="58"/>
      <c r="M36" s="58"/>
      <c r="N36" s="58"/>
      <c r="O36" s="58"/>
    </row>
    <row r="37" spans="1:15" ht="12.75">
      <c r="A37" s="259"/>
      <c r="B37" s="260"/>
      <c r="C37" s="257"/>
      <c r="D37" s="257"/>
      <c r="E37" s="257"/>
      <c r="F37" s="258"/>
      <c r="I37" s="293"/>
      <c r="J37" s="249"/>
      <c r="K37" s="285" t="s">
        <v>1227</v>
      </c>
      <c r="L37" s="58">
        <v>0</v>
      </c>
      <c r="M37" s="58">
        <v>0</v>
      </c>
      <c r="N37" s="58">
        <v>0</v>
      </c>
      <c r="O37" s="58">
        <v>0</v>
      </c>
    </row>
    <row r="38" spans="1:15" ht="12.75">
      <c r="A38" s="259"/>
      <c r="B38" s="260"/>
      <c r="C38" s="257"/>
      <c r="D38" s="257"/>
      <c r="E38" s="257"/>
      <c r="F38" s="258"/>
      <c r="I38" s="293"/>
      <c r="J38" s="296"/>
      <c r="K38" s="295" t="s">
        <v>1219</v>
      </c>
      <c r="L38" s="78">
        <f>SUM(L30:L37)</f>
        <v>21900</v>
      </c>
      <c r="M38" s="78">
        <f>SUM(M30:M37)</f>
        <v>23815</v>
      </c>
      <c r="N38" s="78">
        <f>SUM(N30:N37)</f>
        <v>5088</v>
      </c>
      <c r="O38" s="78">
        <f>SUM(O30:O37)</f>
        <v>5088</v>
      </c>
    </row>
    <row r="39" spans="1:15" ht="12.75">
      <c r="A39" s="259" t="s">
        <v>848</v>
      </c>
      <c r="B39" s="256" t="s">
        <v>1197</v>
      </c>
      <c r="C39" s="257"/>
      <c r="D39" s="257"/>
      <c r="E39" s="257"/>
      <c r="F39" s="258"/>
      <c r="I39" s="293"/>
      <c r="J39" s="249"/>
      <c r="K39" s="285"/>
      <c r="L39" s="58"/>
      <c r="M39" s="58"/>
      <c r="N39" s="58"/>
      <c r="O39" s="58"/>
    </row>
    <row r="40" spans="1:15" ht="12.75">
      <c r="A40" s="259"/>
      <c r="B40" s="260"/>
      <c r="C40" s="257"/>
      <c r="D40" s="257"/>
      <c r="E40" s="257"/>
      <c r="F40" s="258"/>
      <c r="I40" s="293"/>
      <c r="J40" s="249"/>
      <c r="K40" s="285" t="s">
        <v>1220</v>
      </c>
      <c r="L40" s="78">
        <f>'[4]841126'!$D$146</f>
        <v>0</v>
      </c>
      <c r="M40" s="78">
        <f>'[4]841126'!$D$146</f>
        <v>0</v>
      </c>
      <c r="N40" s="78">
        <f>'[4]841126'!$D$146</f>
        <v>0</v>
      </c>
      <c r="O40" s="78">
        <v>0</v>
      </c>
    </row>
    <row r="41" spans="1:15" ht="12.75">
      <c r="A41" s="259" t="s">
        <v>848</v>
      </c>
      <c r="B41" s="256" t="s">
        <v>848</v>
      </c>
      <c r="C41" s="257"/>
      <c r="D41" s="257"/>
      <c r="E41" s="257"/>
      <c r="F41" s="258"/>
      <c r="I41" s="293"/>
      <c r="J41" s="249"/>
      <c r="K41" s="285"/>
      <c r="L41" s="78"/>
      <c r="M41" s="78"/>
      <c r="N41" s="78"/>
      <c r="O41" s="78"/>
    </row>
    <row r="42" spans="1:15" ht="12.75">
      <c r="A42" s="259" t="s">
        <v>885</v>
      </c>
      <c r="B42" s="256" t="s">
        <v>1198</v>
      </c>
      <c r="C42" s="261">
        <f>C43</f>
        <v>0</v>
      </c>
      <c r="D42" s="261">
        <f>D43</f>
        <v>0</v>
      </c>
      <c r="E42" s="261">
        <f>E43</f>
        <v>0</v>
      </c>
      <c r="F42" s="262">
        <f>F43</f>
        <v>0</v>
      </c>
      <c r="I42" s="293"/>
      <c r="J42" s="249"/>
      <c r="K42" s="285" t="s">
        <v>1228</v>
      </c>
      <c r="L42" s="58">
        <v>400</v>
      </c>
      <c r="M42" s="58"/>
      <c r="N42" s="58"/>
      <c r="O42" s="58"/>
    </row>
    <row r="43" spans="1:15" ht="12.75">
      <c r="A43" s="259"/>
      <c r="B43" s="260" t="s">
        <v>1199</v>
      </c>
      <c r="C43" s="257">
        <f>'[3]Munka1'!D807</f>
        <v>0</v>
      </c>
      <c r="D43" s="257">
        <f>'[3]Munka1'!E807</f>
        <v>0</v>
      </c>
      <c r="E43" s="257">
        <f>'[3]Munka1'!G807</f>
        <v>0</v>
      </c>
      <c r="F43" s="276">
        <f>'[3]Munka1'!H807</f>
        <v>0</v>
      </c>
      <c r="I43" s="293"/>
      <c r="J43" s="296" t="s">
        <v>848</v>
      </c>
      <c r="K43" s="295" t="s">
        <v>1223</v>
      </c>
      <c r="L43" s="78">
        <f>L42</f>
        <v>400</v>
      </c>
      <c r="M43" s="78">
        <f>M42</f>
        <v>0</v>
      </c>
      <c r="N43" s="78">
        <f>N42</f>
        <v>0</v>
      </c>
      <c r="O43" s="78">
        <v>0</v>
      </c>
    </row>
    <row r="44" spans="1:15" ht="12.75">
      <c r="A44" s="259"/>
      <c r="B44" s="260" t="s">
        <v>1200</v>
      </c>
      <c r="C44" s="257">
        <f>'[3]Munka1'!D806</f>
        <v>20000</v>
      </c>
      <c r="D44" s="257">
        <f>'[3]Munka1'!E806</f>
        <v>0</v>
      </c>
      <c r="E44" s="257">
        <f>'[3]Munka1'!G806</f>
        <v>0</v>
      </c>
      <c r="F44" s="258"/>
      <c r="I44" s="293"/>
      <c r="J44" s="296"/>
      <c r="K44" s="295"/>
      <c r="L44" s="78"/>
      <c r="M44" s="78"/>
      <c r="N44" s="78"/>
      <c r="O44" s="78"/>
    </row>
    <row r="45" spans="1:15" ht="12.75">
      <c r="A45" s="259"/>
      <c r="B45" s="260"/>
      <c r="C45" s="257"/>
      <c r="D45" s="257"/>
      <c r="E45" s="257"/>
      <c r="F45" s="258"/>
      <c r="I45" s="293"/>
      <c r="J45" s="249"/>
      <c r="K45" s="300" t="s">
        <v>1222</v>
      </c>
      <c r="L45" s="59">
        <f>'[5]841126'!$C$136</f>
        <v>0</v>
      </c>
      <c r="M45" s="59">
        <f>'[5]841126'!$C$136</f>
        <v>0</v>
      </c>
      <c r="N45" s="59">
        <f>'[5]841126'!$C$136</f>
        <v>0</v>
      </c>
      <c r="O45" s="59">
        <v>0</v>
      </c>
    </row>
    <row r="46" spans="1:15" ht="12.75">
      <c r="A46" s="259" t="s">
        <v>889</v>
      </c>
      <c r="B46" s="256" t="s">
        <v>1201</v>
      </c>
      <c r="C46" s="261">
        <f>SUM(C47)</f>
        <v>0</v>
      </c>
      <c r="D46" s="261">
        <f>SUM(D47)</f>
        <v>9000</v>
      </c>
      <c r="E46" s="261">
        <f>SUM(E47)</f>
        <v>0</v>
      </c>
      <c r="F46" s="262">
        <f>SUM(F47)</f>
        <v>0</v>
      </c>
      <c r="I46" s="293"/>
      <c r="J46" s="249"/>
      <c r="K46" s="300"/>
      <c r="L46" s="59"/>
      <c r="M46" s="59"/>
      <c r="N46" s="59"/>
      <c r="O46" s="59"/>
    </row>
    <row r="47" spans="1:15" ht="12.75">
      <c r="A47" s="259"/>
      <c r="B47" s="260" t="s">
        <v>1200</v>
      </c>
      <c r="C47" s="257">
        <f>'[3]Munka1'!D94</f>
        <v>0</v>
      </c>
      <c r="D47" s="257">
        <f>'[3]Munka1'!E94</f>
        <v>9000</v>
      </c>
      <c r="E47" s="277">
        <f>'[3]Munka1'!G94</f>
        <v>0</v>
      </c>
      <c r="F47" s="278">
        <f>'[3]Munka1'!F94</f>
        <v>0</v>
      </c>
      <c r="I47" s="297"/>
      <c r="J47" s="298"/>
      <c r="K47" s="299" t="s">
        <v>1224</v>
      </c>
      <c r="L47" s="56">
        <f>L38+L43+L45</f>
        <v>22300</v>
      </c>
      <c r="M47" s="56">
        <f>M38+M43+M45</f>
        <v>23815</v>
      </c>
      <c r="N47" s="56">
        <f>N38+N43+N45</f>
        <v>5088</v>
      </c>
      <c r="O47" s="56">
        <f>O38+O43+O45</f>
        <v>5088</v>
      </c>
    </row>
    <row r="48" spans="1:15" ht="12.75">
      <c r="A48" s="259" t="s">
        <v>848</v>
      </c>
      <c r="B48" s="260" t="s">
        <v>848</v>
      </c>
      <c r="C48" s="257"/>
      <c r="D48" s="257"/>
      <c r="E48" s="257"/>
      <c r="F48" s="258"/>
      <c r="I48" s="293"/>
      <c r="J48" s="296"/>
      <c r="K48" s="295"/>
      <c r="L48" s="78"/>
      <c r="M48" s="78"/>
      <c r="N48" s="78"/>
      <c r="O48" s="78"/>
    </row>
    <row r="49" spans="1:15" ht="12.75">
      <c r="A49" s="266" t="s">
        <v>848</v>
      </c>
      <c r="B49" s="267" t="s">
        <v>1202</v>
      </c>
      <c r="C49" s="274">
        <f>+C42+C46</f>
        <v>0</v>
      </c>
      <c r="D49" s="274">
        <f>+D42+D46</f>
        <v>9000</v>
      </c>
      <c r="E49" s="274">
        <f>+E42+E46</f>
        <v>0</v>
      </c>
      <c r="F49" s="275">
        <f>+F42+F46</f>
        <v>0</v>
      </c>
      <c r="I49" s="293" t="s">
        <v>858</v>
      </c>
      <c r="J49" s="249" t="s">
        <v>860</v>
      </c>
      <c r="K49" s="295" t="s">
        <v>1229</v>
      </c>
      <c r="L49" s="58"/>
      <c r="M49" s="58"/>
      <c r="N49" s="58"/>
      <c r="O49" s="58"/>
    </row>
    <row r="50" spans="1:15" ht="12.75">
      <c r="A50" s="259" t="s">
        <v>848</v>
      </c>
      <c r="B50" s="260"/>
      <c r="C50" s="257"/>
      <c r="D50" s="257"/>
      <c r="E50" s="257"/>
      <c r="F50" s="258"/>
      <c r="I50" s="293"/>
      <c r="J50" s="249"/>
      <c r="K50" s="285" t="s">
        <v>1212</v>
      </c>
      <c r="L50" s="58">
        <v>12500</v>
      </c>
      <c r="M50" s="58">
        <v>0</v>
      </c>
      <c r="N50" s="58">
        <v>20793</v>
      </c>
      <c r="O50" s="58">
        <v>20756</v>
      </c>
    </row>
    <row r="51" spans="1:15" ht="12.75">
      <c r="A51" s="266" t="s">
        <v>848</v>
      </c>
      <c r="B51" s="267" t="s">
        <v>848</v>
      </c>
      <c r="C51" s="257"/>
      <c r="D51" s="257"/>
      <c r="E51" s="257"/>
      <c r="F51" s="258"/>
      <c r="I51" s="293"/>
      <c r="J51" s="249"/>
      <c r="K51" s="285" t="s">
        <v>1213</v>
      </c>
      <c r="L51" s="58">
        <v>3400</v>
      </c>
      <c r="M51" s="58">
        <v>0</v>
      </c>
      <c r="N51" s="58">
        <v>5808</v>
      </c>
      <c r="O51" s="58">
        <v>5593</v>
      </c>
    </row>
    <row r="52" spans="1:15" ht="12.75">
      <c r="A52" s="259"/>
      <c r="B52" s="260"/>
      <c r="C52" s="257"/>
      <c r="D52" s="257"/>
      <c r="E52" s="257"/>
      <c r="F52" s="258"/>
      <c r="I52" s="293"/>
      <c r="J52" s="249"/>
      <c r="K52" s="285" t="s">
        <v>1214</v>
      </c>
      <c r="L52" s="58">
        <v>6000</v>
      </c>
      <c r="M52" s="58">
        <v>0</v>
      </c>
      <c r="N52" s="58">
        <v>2706</v>
      </c>
      <c r="O52" s="58">
        <v>1122</v>
      </c>
    </row>
    <row r="53" spans="1:15" ht="12.75">
      <c r="A53" s="259"/>
      <c r="B53" s="260"/>
      <c r="C53" s="257"/>
      <c r="D53" s="257"/>
      <c r="E53" s="257"/>
      <c r="F53" s="258"/>
      <c r="I53" s="293"/>
      <c r="J53" s="249"/>
      <c r="K53" s="286" t="s">
        <v>1226</v>
      </c>
      <c r="L53" s="58"/>
      <c r="M53" s="58"/>
      <c r="N53" s="58"/>
      <c r="O53" s="58"/>
    </row>
    <row r="54" spans="1:15" ht="13.5" thickBot="1">
      <c r="A54" s="279" t="s">
        <v>848</v>
      </c>
      <c r="B54" s="280" t="s">
        <v>1203</v>
      </c>
      <c r="C54" s="281">
        <f>+C36+C49</f>
        <v>187011</v>
      </c>
      <c r="D54" s="281">
        <f>+D36+D49</f>
        <v>198943</v>
      </c>
      <c r="E54" s="281">
        <f>+E36+E49</f>
        <v>216372</v>
      </c>
      <c r="F54" s="282">
        <f>+F36+F49</f>
        <v>195501</v>
      </c>
      <c r="I54" s="293"/>
      <c r="J54" s="249"/>
      <c r="K54" s="285" t="s">
        <v>1215</v>
      </c>
      <c r="L54" s="58">
        <v>0</v>
      </c>
      <c r="M54" s="58">
        <v>0</v>
      </c>
      <c r="N54" s="58">
        <v>0</v>
      </c>
      <c r="O54" s="58"/>
    </row>
    <row r="55" spans="9:15" ht="12.75">
      <c r="I55" s="293"/>
      <c r="J55" s="249"/>
      <c r="K55" s="285" t="s">
        <v>1216</v>
      </c>
      <c r="L55" s="58">
        <v>0</v>
      </c>
      <c r="M55" s="58">
        <v>0</v>
      </c>
      <c r="N55" s="58">
        <v>0</v>
      </c>
      <c r="O55" s="58"/>
    </row>
    <row r="56" spans="9:15" ht="12.75">
      <c r="I56" s="293"/>
      <c r="J56" s="249"/>
      <c r="K56" s="285" t="s">
        <v>1217</v>
      </c>
      <c r="L56" s="58"/>
      <c r="M56" s="58"/>
      <c r="N56" s="58"/>
      <c r="O56" s="58"/>
    </row>
    <row r="57" spans="9:15" ht="12.75">
      <c r="I57" s="293"/>
      <c r="J57" s="249"/>
      <c r="K57" s="285" t="s">
        <v>1227</v>
      </c>
      <c r="L57" s="58">
        <v>0</v>
      </c>
      <c r="M57" s="58">
        <v>0</v>
      </c>
      <c r="N57" s="58">
        <v>0</v>
      </c>
      <c r="O57" s="58"/>
    </row>
    <row r="58" spans="9:15" ht="12.75">
      <c r="I58" s="293"/>
      <c r="J58" s="296"/>
      <c r="K58" s="295" t="s">
        <v>1219</v>
      </c>
      <c r="L58" s="78">
        <f>SUM(L50:L57)</f>
        <v>21900</v>
      </c>
      <c r="M58" s="78">
        <f>SUM(M50:M57)</f>
        <v>0</v>
      </c>
      <c r="N58" s="78">
        <f>SUM(N50:N57)</f>
        <v>29307</v>
      </c>
      <c r="O58" s="78">
        <f>SUM(O50:O57)</f>
        <v>27471</v>
      </c>
    </row>
    <row r="59" spans="9:15" ht="12.75">
      <c r="I59" s="293"/>
      <c r="J59" s="249"/>
      <c r="K59" s="285"/>
      <c r="L59" s="58"/>
      <c r="M59" s="58"/>
      <c r="N59" s="58"/>
      <c r="O59" s="58"/>
    </row>
    <row r="60" spans="9:15" ht="12.75">
      <c r="I60" s="293"/>
      <c r="J60" s="249"/>
      <c r="K60" s="285" t="s">
        <v>1220</v>
      </c>
      <c r="L60" s="78">
        <f>'[4]841126'!$D$146</f>
        <v>0</v>
      </c>
      <c r="M60" s="78">
        <f>'[4]841126'!$D$146</f>
        <v>0</v>
      </c>
      <c r="N60" s="78">
        <f>'[4]841126'!$D$146</f>
        <v>0</v>
      </c>
      <c r="O60" s="78">
        <v>0</v>
      </c>
    </row>
    <row r="61" spans="9:15" ht="12.75">
      <c r="I61" s="293"/>
      <c r="J61" s="249"/>
      <c r="K61" s="285"/>
      <c r="L61" s="78"/>
      <c r="M61" s="78"/>
      <c r="N61" s="78"/>
      <c r="O61" s="78"/>
    </row>
    <row r="62" spans="9:15" ht="12.75">
      <c r="I62" s="293"/>
      <c r="J62" s="249"/>
      <c r="K62" s="285" t="s">
        <v>1228</v>
      </c>
      <c r="L62" s="58">
        <v>400</v>
      </c>
      <c r="M62" s="58"/>
      <c r="N62" s="58"/>
      <c r="O62" s="58"/>
    </row>
    <row r="63" spans="9:15" ht="12.75">
      <c r="I63" s="293"/>
      <c r="J63" s="296" t="s">
        <v>848</v>
      </c>
      <c r="K63" s="295" t="s">
        <v>1223</v>
      </c>
      <c r="L63" s="78">
        <f>L62</f>
        <v>400</v>
      </c>
      <c r="M63" s="78">
        <f>M62</f>
        <v>0</v>
      </c>
      <c r="N63" s="78">
        <f>N62</f>
        <v>0</v>
      </c>
      <c r="O63" s="78">
        <v>0</v>
      </c>
    </row>
    <row r="64" spans="9:15" ht="12.75">
      <c r="I64" s="293"/>
      <c r="J64" s="296"/>
      <c r="K64" s="295"/>
      <c r="L64" s="78"/>
      <c r="M64" s="78"/>
      <c r="N64" s="78"/>
      <c r="O64" s="78"/>
    </row>
    <row r="65" spans="9:15" ht="12.75">
      <c r="I65" s="293"/>
      <c r="J65" s="249"/>
      <c r="K65" s="300" t="s">
        <v>1222</v>
      </c>
      <c r="L65" s="59">
        <f>'[5]841126'!$C$136</f>
        <v>0</v>
      </c>
      <c r="M65" s="59">
        <f>'[5]841126'!$C$136</f>
        <v>0</v>
      </c>
      <c r="N65" s="59">
        <f>'[5]841126'!$C$136</f>
        <v>0</v>
      </c>
      <c r="O65" s="59">
        <v>0</v>
      </c>
    </row>
    <row r="66" spans="9:15" ht="12.75">
      <c r="I66" s="293"/>
      <c r="J66" s="249"/>
      <c r="K66" s="300"/>
      <c r="L66" s="59"/>
      <c r="M66" s="59"/>
      <c r="N66" s="59"/>
      <c r="O66" s="59"/>
    </row>
    <row r="67" spans="9:15" ht="12.75">
      <c r="I67" s="297"/>
      <c r="J67" s="298"/>
      <c r="K67" s="299" t="s">
        <v>1224</v>
      </c>
      <c r="L67" s="56">
        <f>L58+L63+L65</f>
        <v>22300</v>
      </c>
      <c r="M67" s="56">
        <f>M58+M63+M65</f>
        <v>0</v>
      </c>
      <c r="N67" s="56">
        <f>N58+N63+N65</f>
        <v>29307</v>
      </c>
      <c r="O67" s="56">
        <f>O58</f>
        <v>27471</v>
      </c>
    </row>
    <row r="68" spans="9:15" ht="12.75">
      <c r="I68" s="293"/>
      <c r="J68" s="296"/>
      <c r="K68" s="295"/>
      <c r="L68" s="78"/>
      <c r="M68" s="78"/>
      <c r="N68" s="78"/>
      <c r="O68" s="78"/>
    </row>
    <row r="69" spans="9:15" ht="12.75">
      <c r="I69" s="293" t="s">
        <v>858</v>
      </c>
      <c r="J69" s="249" t="s">
        <v>877</v>
      </c>
      <c r="K69" s="295" t="s">
        <v>1230</v>
      </c>
      <c r="L69" s="58"/>
      <c r="M69" s="58"/>
      <c r="N69" s="58"/>
      <c r="O69" s="58"/>
    </row>
    <row r="70" spans="9:15" ht="12.75">
      <c r="I70" s="293"/>
      <c r="J70" s="249"/>
      <c r="K70" s="285" t="s">
        <v>1214</v>
      </c>
      <c r="L70" s="58"/>
      <c r="M70" s="58">
        <v>500</v>
      </c>
      <c r="N70" s="58">
        <v>500</v>
      </c>
      <c r="O70" s="58">
        <v>436</v>
      </c>
    </row>
    <row r="71" spans="9:15" ht="12.75">
      <c r="I71" s="293"/>
      <c r="J71" s="249"/>
      <c r="K71" s="295" t="s">
        <v>1219</v>
      </c>
      <c r="L71" s="58"/>
      <c r="M71" s="59">
        <f>M70</f>
        <v>500</v>
      </c>
      <c r="N71" s="59">
        <f>N70</f>
        <v>500</v>
      </c>
      <c r="O71" s="59">
        <f>O70</f>
        <v>436</v>
      </c>
    </row>
    <row r="72" spans="9:15" ht="12.75">
      <c r="I72" s="293"/>
      <c r="J72" s="249"/>
      <c r="K72" s="295"/>
      <c r="L72" s="58"/>
      <c r="M72" s="58"/>
      <c r="N72" s="58"/>
      <c r="O72" s="58"/>
    </row>
    <row r="73" spans="9:15" ht="12.75">
      <c r="I73" s="297"/>
      <c r="J73" s="301"/>
      <c r="K73" s="299" t="s">
        <v>1224</v>
      </c>
      <c r="L73" s="101"/>
      <c r="M73" s="102">
        <f>M71</f>
        <v>500</v>
      </c>
      <c r="N73" s="102">
        <f>N71</f>
        <v>500</v>
      </c>
      <c r="O73" s="102">
        <f>O71</f>
        <v>436</v>
      </c>
    </row>
    <row r="74" spans="9:15" ht="12.75">
      <c r="I74" s="293"/>
      <c r="J74" s="296"/>
      <c r="K74" s="295"/>
      <c r="L74" s="78"/>
      <c r="M74" s="78"/>
      <c r="N74" s="78"/>
      <c r="O74" s="78"/>
    </row>
    <row r="75" spans="9:15" ht="12.75">
      <c r="I75" s="293" t="s">
        <v>858</v>
      </c>
      <c r="J75" s="249" t="s">
        <v>862</v>
      </c>
      <c r="K75" s="295" t="s">
        <v>1231</v>
      </c>
      <c r="L75" s="59"/>
      <c r="M75" s="59"/>
      <c r="N75" s="59"/>
      <c r="O75" s="59"/>
    </row>
    <row r="76" spans="9:15" ht="12.75">
      <c r="I76" s="293"/>
      <c r="J76" s="249"/>
      <c r="K76" s="285"/>
      <c r="L76" s="58"/>
      <c r="M76" s="58"/>
      <c r="N76" s="58"/>
      <c r="O76" s="58"/>
    </row>
    <row r="77" spans="9:15" ht="12.75">
      <c r="I77" s="293"/>
      <c r="J77" s="249"/>
      <c r="K77" s="285" t="s">
        <v>1232</v>
      </c>
      <c r="L77" s="58"/>
      <c r="M77" s="58">
        <v>1500</v>
      </c>
      <c r="N77" s="58">
        <v>730</v>
      </c>
      <c r="O77" s="58">
        <v>39</v>
      </c>
    </row>
    <row r="78" spans="9:15" ht="12.75">
      <c r="I78" s="293"/>
      <c r="J78" s="249"/>
      <c r="K78" s="285" t="s">
        <v>1233</v>
      </c>
      <c r="L78" s="58">
        <v>1500</v>
      </c>
      <c r="M78" s="58"/>
      <c r="N78" s="58"/>
      <c r="O78" s="58">
        <v>829</v>
      </c>
    </row>
    <row r="79" spans="9:15" ht="12.75">
      <c r="I79" s="293"/>
      <c r="J79" s="296"/>
      <c r="K79" s="295" t="s">
        <v>1234</v>
      </c>
      <c r="L79" s="78">
        <f>SUM(L77:L78)</f>
        <v>1500</v>
      </c>
      <c r="M79" s="78">
        <f>SUM(M77:M78)</f>
        <v>1500</v>
      </c>
      <c r="N79" s="78">
        <f>SUM(N77:N78)</f>
        <v>730</v>
      </c>
      <c r="O79" s="78">
        <f>SUM(O77:O78)</f>
        <v>868</v>
      </c>
    </row>
    <row r="80" spans="9:15" ht="12.75">
      <c r="I80" s="293"/>
      <c r="J80" s="249"/>
      <c r="K80" s="285"/>
      <c r="L80" s="58"/>
      <c r="M80" s="58"/>
      <c r="N80" s="58"/>
      <c r="O80" s="58"/>
    </row>
    <row r="81" spans="9:15" ht="12.75">
      <c r="I81" s="297"/>
      <c r="J81" s="298"/>
      <c r="K81" s="299" t="s">
        <v>1224</v>
      </c>
      <c r="L81" s="56">
        <f>L79</f>
        <v>1500</v>
      </c>
      <c r="M81" s="56">
        <f>M79</f>
        <v>1500</v>
      </c>
      <c r="N81" s="56">
        <f>N79</f>
        <v>730</v>
      </c>
      <c r="O81" s="56">
        <f>O79</f>
        <v>868</v>
      </c>
    </row>
    <row r="82" spans="9:15" ht="12.75">
      <c r="I82" s="293"/>
      <c r="J82" s="296"/>
      <c r="K82" s="295"/>
      <c r="L82" s="78"/>
      <c r="M82" s="78"/>
      <c r="N82" s="78"/>
      <c r="O82" s="78"/>
    </row>
    <row r="83" spans="9:15" ht="12.75">
      <c r="I83" s="293" t="s">
        <v>858</v>
      </c>
      <c r="J83" s="249">
        <v>10</v>
      </c>
      <c r="K83" s="295" t="s">
        <v>1235</v>
      </c>
      <c r="L83" s="59"/>
      <c r="M83" s="59"/>
      <c r="N83" s="59"/>
      <c r="O83" s="59"/>
    </row>
    <row r="84" spans="9:15" ht="12.75">
      <c r="I84" s="293"/>
      <c r="J84" s="249"/>
      <c r="K84" s="285"/>
      <c r="L84" s="58"/>
      <c r="M84" s="58"/>
      <c r="N84" s="58"/>
      <c r="O84" s="58"/>
    </row>
    <row r="85" spans="9:15" ht="12.75">
      <c r="I85" s="293"/>
      <c r="J85" s="249"/>
      <c r="K85" s="285" t="s">
        <v>1236</v>
      </c>
      <c r="L85" s="58"/>
      <c r="M85" s="58"/>
      <c r="N85" s="58"/>
      <c r="O85" s="58"/>
    </row>
    <row r="86" spans="9:15" ht="12.75">
      <c r="I86" s="293"/>
      <c r="J86" s="296"/>
      <c r="K86" s="295" t="s">
        <v>1237</v>
      </c>
      <c r="L86" s="78">
        <f>L85</f>
        <v>0</v>
      </c>
      <c r="M86" s="78">
        <f>M85</f>
        <v>0</v>
      </c>
      <c r="N86" s="78">
        <f>N85</f>
        <v>0</v>
      </c>
      <c r="O86" s="78">
        <v>0</v>
      </c>
    </row>
    <row r="87" spans="9:15" ht="12.75">
      <c r="I87" s="293"/>
      <c r="J87" s="249"/>
      <c r="K87" s="285"/>
      <c r="L87" s="58"/>
      <c r="M87" s="58"/>
      <c r="N87" s="58"/>
      <c r="O87" s="58"/>
    </row>
    <row r="88" spans="9:15" ht="12.75">
      <c r="I88" s="297"/>
      <c r="J88" s="298"/>
      <c r="K88" s="299" t="s">
        <v>1224</v>
      </c>
      <c r="L88" s="56">
        <f>L86</f>
        <v>0</v>
      </c>
      <c r="M88" s="56">
        <f>M86</f>
        <v>0</v>
      </c>
      <c r="N88" s="56">
        <f>N86</f>
        <v>0</v>
      </c>
      <c r="O88" s="56">
        <v>0</v>
      </c>
    </row>
    <row r="89" spans="9:15" ht="12.75">
      <c r="I89" s="293"/>
      <c r="J89" s="296"/>
      <c r="K89" s="295"/>
      <c r="L89" s="78"/>
      <c r="M89" s="78"/>
      <c r="N89" s="78"/>
      <c r="O89" s="78"/>
    </row>
    <row r="90" spans="9:15" ht="12.75">
      <c r="I90" s="293"/>
      <c r="J90" s="296"/>
      <c r="K90" s="295" t="s">
        <v>1238</v>
      </c>
      <c r="L90" s="78"/>
      <c r="M90" s="78"/>
      <c r="N90" s="78"/>
      <c r="O90" s="78"/>
    </row>
    <row r="91" spans="9:15" ht="12.75">
      <c r="I91" s="293"/>
      <c r="J91" s="296"/>
      <c r="K91" s="295"/>
      <c r="L91" s="78"/>
      <c r="M91" s="78"/>
      <c r="N91" s="78"/>
      <c r="O91" s="78"/>
    </row>
    <row r="92" spans="9:15" ht="12.75">
      <c r="I92" s="293"/>
      <c r="J92" s="249"/>
      <c r="K92" s="285" t="s">
        <v>1239</v>
      </c>
      <c r="L92" s="58"/>
      <c r="M92" s="58">
        <v>9000</v>
      </c>
      <c r="N92" s="58">
        <v>0</v>
      </c>
      <c r="O92" s="58">
        <v>0</v>
      </c>
    </row>
    <row r="93" spans="9:15" ht="12.75">
      <c r="I93" s="293"/>
      <c r="J93" s="249"/>
      <c r="K93" s="300" t="s">
        <v>1240</v>
      </c>
      <c r="L93" s="59">
        <f>L92</f>
        <v>0</v>
      </c>
      <c r="M93" s="59">
        <f>M92</f>
        <v>9000</v>
      </c>
      <c r="N93" s="59">
        <f>N92</f>
        <v>0</v>
      </c>
      <c r="O93" s="59">
        <f>O92</f>
        <v>0</v>
      </c>
    </row>
    <row r="94" spans="9:15" ht="12.75">
      <c r="I94" s="293"/>
      <c r="J94" s="249"/>
      <c r="K94" s="285"/>
      <c r="L94" s="58"/>
      <c r="M94" s="58"/>
      <c r="N94" s="58"/>
      <c r="O94" s="58"/>
    </row>
    <row r="95" spans="9:15" ht="12.75">
      <c r="I95" s="297"/>
      <c r="J95" s="298"/>
      <c r="K95" s="299" t="s">
        <v>1224</v>
      </c>
      <c r="L95" s="56">
        <f>L93</f>
        <v>0</v>
      </c>
      <c r="M95" s="56">
        <f>M93</f>
        <v>9000</v>
      </c>
      <c r="N95" s="56">
        <f>N93</f>
        <v>0</v>
      </c>
      <c r="O95" s="56"/>
    </row>
    <row r="96" spans="9:15" ht="12.75">
      <c r="I96" s="293"/>
      <c r="J96" s="296"/>
      <c r="K96" s="295"/>
      <c r="L96" s="78"/>
      <c r="M96" s="78"/>
      <c r="N96" s="78"/>
      <c r="O96" s="78"/>
    </row>
    <row r="97" spans="9:15" ht="12.75">
      <c r="I97" s="293" t="s">
        <v>858</v>
      </c>
      <c r="J97" s="249" t="s">
        <v>862</v>
      </c>
      <c r="K97" s="295" t="s">
        <v>1241</v>
      </c>
      <c r="L97" s="58"/>
      <c r="M97" s="58"/>
      <c r="N97" s="58"/>
      <c r="O97" s="58"/>
    </row>
    <row r="98" spans="9:15" ht="12.75">
      <c r="I98" s="293"/>
      <c r="J98" s="249"/>
      <c r="K98" s="285" t="s">
        <v>1212</v>
      </c>
      <c r="L98" s="58">
        <v>2500</v>
      </c>
      <c r="M98" s="58">
        <v>3446</v>
      </c>
      <c r="N98" s="58">
        <v>906</v>
      </c>
      <c r="O98" s="58">
        <v>906</v>
      </c>
    </row>
    <row r="99" spans="9:15" ht="12.75">
      <c r="I99" s="293"/>
      <c r="J99" s="249"/>
      <c r="K99" s="285" t="s">
        <v>1213</v>
      </c>
      <c r="L99" s="58">
        <v>650</v>
      </c>
      <c r="M99" s="58">
        <v>870</v>
      </c>
      <c r="N99" s="58">
        <v>213</v>
      </c>
      <c r="O99" s="58">
        <v>213</v>
      </c>
    </row>
    <row r="100" spans="9:15" ht="12.75">
      <c r="I100" s="293"/>
      <c r="J100" s="249"/>
      <c r="K100" s="285" t="s">
        <v>1214</v>
      </c>
      <c r="L100" s="58">
        <v>300</v>
      </c>
      <c r="M100" s="58">
        <v>200</v>
      </c>
      <c r="N100" s="58">
        <v>0</v>
      </c>
      <c r="O100" s="58">
        <v>0</v>
      </c>
    </row>
    <row r="101" spans="9:15" ht="12.75">
      <c r="I101" s="293"/>
      <c r="J101" s="249"/>
      <c r="K101" s="285" t="s">
        <v>1215</v>
      </c>
      <c r="L101" s="58">
        <v>0</v>
      </c>
      <c r="M101" s="58">
        <v>0</v>
      </c>
      <c r="N101" s="58">
        <v>0</v>
      </c>
      <c r="O101" s="58">
        <v>0</v>
      </c>
    </row>
    <row r="102" spans="9:15" ht="12.75">
      <c r="I102" s="293"/>
      <c r="J102" s="249"/>
      <c r="K102" s="285" t="s">
        <v>1216</v>
      </c>
      <c r="L102" s="58">
        <v>0</v>
      </c>
      <c r="M102" s="58">
        <v>0</v>
      </c>
      <c r="N102" s="58">
        <v>0</v>
      </c>
      <c r="O102" s="58">
        <v>0</v>
      </c>
    </row>
    <row r="103" spans="9:15" ht="12.75">
      <c r="I103" s="293"/>
      <c r="J103" s="249"/>
      <c r="K103" s="285" t="s">
        <v>1217</v>
      </c>
      <c r="L103" s="58">
        <v>0</v>
      </c>
      <c r="M103" s="58">
        <v>0</v>
      </c>
      <c r="N103" s="58">
        <v>0</v>
      </c>
      <c r="O103" s="58">
        <v>0</v>
      </c>
    </row>
    <row r="104" spans="9:15" ht="12.75">
      <c r="I104" s="293"/>
      <c r="J104" s="249"/>
      <c r="K104" s="285" t="s">
        <v>1218</v>
      </c>
      <c r="L104" s="58">
        <v>0</v>
      </c>
      <c r="M104" s="58">
        <v>0</v>
      </c>
      <c r="N104" s="58">
        <v>0</v>
      </c>
      <c r="O104" s="58">
        <v>0</v>
      </c>
    </row>
    <row r="105" spans="9:15" ht="12.75">
      <c r="I105" s="293"/>
      <c r="J105" s="296"/>
      <c r="K105" s="295" t="s">
        <v>1219</v>
      </c>
      <c r="L105" s="78">
        <f>SUM(L98:L104)</f>
        <v>3450</v>
      </c>
      <c r="M105" s="78">
        <f>SUM(M98:M104)</f>
        <v>4516</v>
      </c>
      <c r="N105" s="78">
        <f>SUM(N98:N104)</f>
        <v>1119</v>
      </c>
      <c r="O105" s="78">
        <f>SUM(O98:O100)</f>
        <v>1119</v>
      </c>
    </row>
    <row r="106" spans="9:15" ht="12.75">
      <c r="I106" s="293"/>
      <c r="J106" s="249"/>
      <c r="K106" s="285"/>
      <c r="L106" s="58"/>
      <c r="M106" s="58"/>
      <c r="N106" s="58"/>
      <c r="O106" s="58"/>
    </row>
    <row r="107" spans="9:15" ht="12.75">
      <c r="I107" s="293"/>
      <c r="J107" s="249"/>
      <c r="K107" s="285" t="s">
        <v>1220</v>
      </c>
      <c r="L107" s="78">
        <f>'[4]841133'!$D$146</f>
        <v>0</v>
      </c>
      <c r="M107" s="78">
        <f>'[4]841133'!$D$146</f>
        <v>0</v>
      </c>
      <c r="N107" s="78">
        <f>'[4]841133'!$D$146</f>
        <v>0</v>
      </c>
      <c r="O107" s="78">
        <v>0</v>
      </c>
    </row>
    <row r="108" spans="9:15" ht="12.75">
      <c r="I108" s="293"/>
      <c r="J108" s="249"/>
      <c r="K108" s="285"/>
      <c r="L108" s="78"/>
      <c r="M108" s="78"/>
      <c r="N108" s="78"/>
      <c r="O108" s="78"/>
    </row>
    <row r="109" spans="9:15" ht="12.75">
      <c r="I109" s="293"/>
      <c r="J109" s="249"/>
      <c r="K109" s="285" t="s">
        <v>1221</v>
      </c>
      <c r="L109" s="58">
        <f>'[4]841133'!$D$150</f>
        <v>0</v>
      </c>
      <c r="M109" s="58">
        <f>'[4]841133'!$D$150</f>
        <v>0</v>
      </c>
      <c r="N109" s="58">
        <f>'[4]841133'!$D$150</f>
        <v>0</v>
      </c>
      <c r="O109" s="58">
        <v>0</v>
      </c>
    </row>
    <row r="110" spans="9:15" ht="12.75">
      <c r="I110" s="293"/>
      <c r="J110" s="249"/>
      <c r="K110" s="285" t="s">
        <v>1222</v>
      </c>
      <c r="L110" s="58">
        <v>0</v>
      </c>
      <c r="M110" s="58">
        <v>0</v>
      </c>
      <c r="N110" s="58">
        <v>0</v>
      </c>
      <c r="O110" s="58">
        <v>0</v>
      </c>
    </row>
    <row r="111" spans="9:15" ht="12.75">
      <c r="I111" s="293"/>
      <c r="J111" s="296" t="s">
        <v>848</v>
      </c>
      <c r="K111" s="295" t="s">
        <v>1223</v>
      </c>
      <c r="L111" s="78">
        <f>SUM(L109:L110)</f>
        <v>0</v>
      </c>
      <c r="M111" s="78">
        <f>SUM(M109:M110)</f>
        <v>0</v>
      </c>
      <c r="N111" s="78">
        <f>SUM(N109:N110)</f>
        <v>0</v>
      </c>
      <c r="O111" s="78">
        <v>0</v>
      </c>
    </row>
    <row r="112" spans="9:15" ht="12.75">
      <c r="I112" s="293"/>
      <c r="J112" s="249"/>
      <c r="K112" s="285"/>
      <c r="L112" s="58"/>
      <c r="M112" s="58"/>
      <c r="N112" s="58"/>
      <c r="O112" s="58"/>
    </row>
    <row r="113" spans="9:15" ht="12.75">
      <c r="I113" s="293"/>
      <c r="J113" s="249"/>
      <c r="K113" s="285"/>
      <c r="L113" s="58"/>
      <c r="M113" s="58"/>
      <c r="N113" s="58"/>
      <c r="O113" s="58"/>
    </row>
    <row r="114" spans="9:15" ht="12.75">
      <c r="I114" s="297"/>
      <c r="J114" s="298"/>
      <c r="K114" s="299" t="s">
        <v>1224</v>
      </c>
      <c r="L114" s="56">
        <f>L105+L107+L111</f>
        <v>3450</v>
      </c>
      <c r="M114" s="56">
        <f>M105+M107+M111</f>
        <v>4516</v>
      </c>
      <c r="N114" s="56">
        <f>N105+N107+N111</f>
        <v>1119</v>
      </c>
      <c r="O114" s="56">
        <f>O105</f>
        <v>1119</v>
      </c>
    </row>
    <row r="115" spans="9:15" ht="12.75">
      <c r="I115" s="293"/>
      <c r="J115" s="296"/>
      <c r="K115" s="295"/>
      <c r="L115" s="78"/>
      <c r="M115" s="78"/>
      <c r="N115" s="78"/>
      <c r="O115" s="78"/>
    </row>
    <row r="116" spans="9:15" ht="12.75">
      <c r="I116" s="293" t="s">
        <v>858</v>
      </c>
      <c r="J116" s="249" t="s">
        <v>862</v>
      </c>
      <c r="K116" s="295" t="s">
        <v>0</v>
      </c>
      <c r="L116" s="58"/>
      <c r="M116" s="58"/>
      <c r="N116" s="58"/>
      <c r="O116" s="58"/>
    </row>
    <row r="117" spans="9:15" ht="12.75">
      <c r="I117" s="293"/>
      <c r="J117" s="249"/>
      <c r="K117" s="285" t="s">
        <v>1212</v>
      </c>
      <c r="L117" s="58">
        <v>2500</v>
      </c>
      <c r="M117" s="58">
        <v>0</v>
      </c>
      <c r="N117" s="58">
        <v>5108</v>
      </c>
      <c r="O117" s="58">
        <v>4790</v>
      </c>
    </row>
    <row r="118" spans="9:15" ht="12.75">
      <c r="I118" s="293"/>
      <c r="J118" s="249"/>
      <c r="K118" s="285" t="s">
        <v>1213</v>
      </c>
      <c r="L118" s="58">
        <v>650</v>
      </c>
      <c r="M118" s="58">
        <v>0</v>
      </c>
      <c r="N118" s="58">
        <v>1380</v>
      </c>
      <c r="O118" s="58">
        <v>1302</v>
      </c>
    </row>
    <row r="119" spans="9:15" ht="12.75">
      <c r="I119" s="293"/>
      <c r="J119" s="249"/>
      <c r="K119" s="285" t="s">
        <v>1214</v>
      </c>
      <c r="L119" s="58">
        <v>300</v>
      </c>
      <c r="M119" s="58">
        <v>0</v>
      </c>
      <c r="N119" s="58">
        <v>0</v>
      </c>
      <c r="O119" s="58">
        <v>42</v>
      </c>
    </row>
    <row r="120" spans="9:15" ht="12.75">
      <c r="I120" s="293"/>
      <c r="J120" s="249"/>
      <c r="K120" s="285" t="s">
        <v>1215</v>
      </c>
      <c r="L120" s="58">
        <v>0</v>
      </c>
      <c r="M120" s="58">
        <v>0</v>
      </c>
      <c r="N120" s="58">
        <v>0</v>
      </c>
      <c r="O120" s="58">
        <v>0</v>
      </c>
    </row>
    <row r="121" spans="9:15" ht="12.75">
      <c r="I121" s="293"/>
      <c r="J121" s="249"/>
      <c r="K121" s="285" t="s">
        <v>1216</v>
      </c>
      <c r="L121" s="58">
        <v>0</v>
      </c>
      <c r="M121" s="58">
        <v>0</v>
      </c>
      <c r="N121" s="58">
        <v>0</v>
      </c>
      <c r="O121" s="58">
        <v>0</v>
      </c>
    </row>
    <row r="122" spans="9:15" ht="12.75">
      <c r="I122" s="293"/>
      <c r="J122" s="249"/>
      <c r="K122" s="285" t="s">
        <v>1217</v>
      </c>
      <c r="L122" s="58">
        <v>0</v>
      </c>
      <c r="M122" s="58">
        <v>0</v>
      </c>
      <c r="N122" s="58">
        <v>0</v>
      </c>
      <c r="O122" s="58">
        <v>0</v>
      </c>
    </row>
    <row r="123" spans="9:15" ht="12.75">
      <c r="I123" s="293"/>
      <c r="J123" s="249"/>
      <c r="K123" s="285" t="s">
        <v>1218</v>
      </c>
      <c r="L123" s="58">
        <v>0</v>
      </c>
      <c r="M123" s="58">
        <v>0</v>
      </c>
      <c r="N123" s="58">
        <v>0</v>
      </c>
      <c r="O123" s="58">
        <v>0</v>
      </c>
    </row>
    <row r="124" spans="9:15" ht="12.75">
      <c r="I124" s="293"/>
      <c r="J124" s="296"/>
      <c r="K124" s="295" t="s">
        <v>1219</v>
      </c>
      <c r="L124" s="78">
        <f>SUM(L117:L123)</f>
        <v>3450</v>
      </c>
      <c r="M124" s="78">
        <f>SUM(M117:M123)</f>
        <v>0</v>
      </c>
      <c r="N124" s="78">
        <f>SUM(N117:N123)</f>
        <v>6488</v>
      </c>
      <c r="O124" s="78">
        <f>SUM(O117:O123)</f>
        <v>6134</v>
      </c>
    </row>
    <row r="125" spans="9:15" ht="12.75">
      <c r="I125" s="293"/>
      <c r="J125" s="249"/>
      <c r="K125" s="285"/>
      <c r="L125" s="58"/>
      <c r="M125" s="58"/>
      <c r="N125" s="58"/>
      <c r="O125" s="58"/>
    </row>
    <row r="126" spans="9:15" ht="12.75">
      <c r="I126" s="293"/>
      <c r="J126" s="249"/>
      <c r="K126" s="285" t="s">
        <v>1220</v>
      </c>
      <c r="L126" s="78">
        <f>'[4]841133'!$D$146</f>
        <v>0</v>
      </c>
      <c r="M126" s="78">
        <f>'[4]841133'!$D$146</f>
        <v>0</v>
      </c>
      <c r="N126" s="78">
        <f>'[4]841133'!$D$146</f>
        <v>0</v>
      </c>
      <c r="O126" s="78">
        <v>0</v>
      </c>
    </row>
    <row r="127" spans="9:15" ht="12.75">
      <c r="I127" s="293"/>
      <c r="J127" s="249"/>
      <c r="K127" s="285"/>
      <c r="L127" s="78"/>
      <c r="M127" s="78"/>
      <c r="N127" s="78"/>
      <c r="O127" s="78"/>
    </row>
    <row r="128" spans="9:15" ht="12.75">
      <c r="I128" s="293"/>
      <c r="J128" s="249"/>
      <c r="K128" s="285" t="s">
        <v>1221</v>
      </c>
      <c r="L128" s="58">
        <f>'[4]841133'!$D$150</f>
        <v>0</v>
      </c>
      <c r="M128" s="58">
        <f>'[4]841133'!$D$150</f>
        <v>0</v>
      </c>
      <c r="N128" s="58">
        <f>'[4]841133'!$D$150</f>
        <v>0</v>
      </c>
      <c r="O128" s="58">
        <v>0</v>
      </c>
    </row>
    <row r="129" spans="9:15" ht="12.75">
      <c r="I129" s="293"/>
      <c r="J129" s="249"/>
      <c r="K129" s="285" t="s">
        <v>1222</v>
      </c>
      <c r="L129" s="58">
        <v>0</v>
      </c>
      <c r="M129" s="58">
        <v>0</v>
      </c>
      <c r="N129" s="58">
        <v>0</v>
      </c>
      <c r="O129" s="58">
        <v>0</v>
      </c>
    </row>
    <row r="130" spans="9:15" ht="12.75">
      <c r="I130" s="293"/>
      <c r="J130" s="296" t="s">
        <v>848</v>
      </c>
      <c r="K130" s="295" t="s">
        <v>1223</v>
      </c>
      <c r="L130" s="78">
        <f>SUM(L128:L129)</f>
        <v>0</v>
      </c>
      <c r="M130" s="78">
        <f>SUM(M128:M129)</f>
        <v>0</v>
      </c>
      <c r="N130" s="78">
        <f>SUM(N128:N129)</f>
        <v>0</v>
      </c>
      <c r="O130" s="78">
        <v>0</v>
      </c>
    </row>
    <row r="131" spans="9:15" ht="12.75">
      <c r="I131" s="293"/>
      <c r="J131" s="249"/>
      <c r="K131" s="285"/>
      <c r="L131" s="58"/>
      <c r="M131" s="58"/>
      <c r="N131" s="58"/>
      <c r="O131" s="58"/>
    </row>
    <row r="132" spans="9:15" ht="12.75">
      <c r="I132" s="293"/>
      <c r="J132" s="249"/>
      <c r="K132" s="285"/>
      <c r="L132" s="58"/>
      <c r="M132" s="58"/>
      <c r="N132" s="58"/>
      <c r="O132" s="58"/>
    </row>
    <row r="133" spans="9:15" ht="12.75">
      <c r="I133" s="297"/>
      <c r="J133" s="298"/>
      <c r="K133" s="299" t="s">
        <v>1224</v>
      </c>
      <c r="L133" s="56">
        <f>L124+L126+L130</f>
        <v>3450</v>
      </c>
      <c r="M133" s="56">
        <f>M124+M126+M130</f>
        <v>0</v>
      </c>
      <c r="N133" s="56">
        <f>N124+N126+N130</f>
        <v>6488</v>
      </c>
      <c r="O133" s="56">
        <f>O124</f>
        <v>6134</v>
      </c>
    </row>
    <row r="134" spans="9:15" ht="12.75">
      <c r="I134" s="293"/>
      <c r="J134" s="296"/>
      <c r="K134" s="295"/>
      <c r="L134" s="78"/>
      <c r="M134" s="78"/>
      <c r="N134" s="78"/>
      <c r="O134" s="78"/>
    </row>
    <row r="135" spans="9:15" ht="12.75">
      <c r="I135" s="293" t="s">
        <v>858</v>
      </c>
      <c r="J135" s="296" t="s">
        <v>866</v>
      </c>
      <c r="K135" s="295" t="s">
        <v>1</v>
      </c>
      <c r="L135" s="78" t="s">
        <v>848</v>
      </c>
      <c r="M135" s="78" t="s">
        <v>848</v>
      </c>
      <c r="N135" s="78" t="s">
        <v>848</v>
      </c>
      <c r="O135" s="78" t="s">
        <v>848</v>
      </c>
    </row>
    <row r="136" spans="9:15" ht="12.75">
      <c r="I136" s="293"/>
      <c r="J136" s="296"/>
      <c r="K136" s="302" t="s">
        <v>2</v>
      </c>
      <c r="L136" s="60">
        <f>'[5]890301'!$C13</f>
        <v>150</v>
      </c>
      <c r="M136" s="60">
        <v>0</v>
      </c>
      <c r="N136" s="60">
        <v>0</v>
      </c>
      <c r="O136" s="60">
        <v>530</v>
      </c>
    </row>
    <row r="137" spans="9:15" ht="12.75">
      <c r="I137" s="293"/>
      <c r="J137" s="296"/>
      <c r="K137" s="302" t="s">
        <v>3</v>
      </c>
      <c r="L137" s="60">
        <f>'[5]890301'!$C14</f>
        <v>150</v>
      </c>
      <c r="M137" s="60">
        <v>0</v>
      </c>
      <c r="N137" s="60">
        <v>0</v>
      </c>
      <c r="O137" s="60">
        <v>0</v>
      </c>
    </row>
    <row r="138" spans="9:15" ht="12.75">
      <c r="I138" s="293"/>
      <c r="J138" s="296"/>
      <c r="K138" s="302" t="s">
        <v>4</v>
      </c>
      <c r="L138" s="60">
        <f>'[5]890301'!$C15</f>
        <v>50</v>
      </c>
      <c r="M138" s="60">
        <v>50</v>
      </c>
      <c r="N138" s="60">
        <v>50</v>
      </c>
      <c r="O138" s="60">
        <v>0</v>
      </c>
    </row>
    <row r="139" spans="9:15" ht="12.75">
      <c r="I139" s="293"/>
      <c r="J139" s="296"/>
      <c r="K139" s="302" t="s">
        <v>5</v>
      </c>
      <c r="L139" s="60">
        <f>'[5]890301'!$C16</f>
        <v>50</v>
      </c>
      <c r="M139" s="60">
        <v>50</v>
      </c>
      <c r="N139" s="60">
        <v>50</v>
      </c>
      <c r="O139" s="60">
        <v>0</v>
      </c>
    </row>
    <row r="140" spans="9:15" ht="12.75">
      <c r="I140" s="293"/>
      <c r="J140" s="296"/>
      <c r="K140" s="302" t="s">
        <v>6</v>
      </c>
      <c r="L140" s="60">
        <f>'[5]890301'!$C17</f>
        <v>50</v>
      </c>
      <c r="M140" s="60">
        <v>50</v>
      </c>
      <c r="N140" s="60">
        <v>50</v>
      </c>
      <c r="O140" s="60">
        <v>50</v>
      </c>
    </row>
    <row r="141" spans="9:15" ht="12.75">
      <c r="I141" s="293"/>
      <c r="J141" s="296"/>
      <c r="K141" s="302" t="s">
        <v>7</v>
      </c>
      <c r="L141" s="60">
        <f>'[5]890301'!$C18</f>
        <v>150</v>
      </c>
      <c r="M141" s="60">
        <v>150</v>
      </c>
      <c r="N141" s="60">
        <v>150</v>
      </c>
      <c r="O141" s="60">
        <v>10</v>
      </c>
    </row>
    <row r="142" spans="9:15" ht="12.75">
      <c r="I142" s="303"/>
      <c r="J142" s="304"/>
      <c r="K142" s="302" t="s">
        <v>8</v>
      </c>
      <c r="L142" s="60">
        <f>'[5]890301'!$C19</f>
        <v>50</v>
      </c>
      <c r="M142" s="60">
        <v>50</v>
      </c>
      <c r="N142" s="60">
        <v>50</v>
      </c>
      <c r="O142" s="60">
        <v>0</v>
      </c>
    </row>
    <row r="143" spans="9:15" ht="12.75">
      <c r="I143" s="303"/>
      <c r="J143" s="304"/>
      <c r="K143" s="302" t="s">
        <v>9</v>
      </c>
      <c r="L143" s="60">
        <f>'[5]890301'!$C$22</f>
        <v>250</v>
      </c>
      <c r="M143" s="60">
        <v>250</v>
      </c>
      <c r="N143" s="60">
        <v>350</v>
      </c>
      <c r="O143" s="60">
        <v>106</v>
      </c>
    </row>
    <row r="144" spans="9:15" ht="12.75">
      <c r="I144" s="303"/>
      <c r="J144" s="304"/>
      <c r="K144" s="302" t="s">
        <v>10</v>
      </c>
      <c r="L144" s="60">
        <f>'[5]890301'!$C$25</f>
        <v>30</v>
      </c>
      <c r="M144" s="60">
        <v>30</v>
      </c>
      <c r="N144" s="60">
        <v>30</v>
      </c>
      <c r="O144" s="60">
        <v>0</v>
      </c>
    </row>
    <row r="145" spans="9:15" ht="12.75">
      <c r="I145" s="303"/>
      <c r="J145" s="304"/>
      <c r="K145" s="302" t="s">
        <v>11</v>
      </c>
      <c r="L145" s="60">
        <f>'[5]890301'!$C$26</f>
        <v>50</v>
      </c>
      <c r="M145" s="60">
        <v>50</v>
      </c>
      <c r="N145" s="60">
        <v>50</v>
      </c>
      <c r="O145" s="60">
        <v>0</v>
      </c>
    </row>
    <row r="146" spans="9:15" ht="12.75">
      <c r="I146" s="303"/>
      <c r="J146" s="304"/>
      <c r="K146" s="302" t="s">
        <v>12</v>
      </c>
      <c r="L146" s="60">
        <f>'[5]890301'!$C$27</f>
        <v>20</v>
      </c>
      <c r="M146" s="60">
        <v>20</v>
      </c>
      <c r="N146" s="60">
        <v>20</v>
      </c>
      <c r="O146" s="60">
        <v>71</v>
      </c>
    </row>
    <row r="147" spans="9:15" ht="12.75">
      <c r="I147" s="303"/>
      <c r="J147" s="304"/>
      <c r="K147" s="300" t="s">
        <v>1216</v>
      </c>
      <c r="L147" s="59">
        <f>SUM(L136:L146)</f>
        <v>1000</v>
      </c>
      <c r="M147" s="59">
        <f>SUM(M136:M146)</f>
        <v>700</v>
      </c>
      <c r="N147" s="59">
        <f>SUM(N136:N146)</f>
        <v>800</v>
      </c>
      <c r="O147" s="59">
        <f>SUM(O136:O146)</f>
        <v>767</v>
      </c>
    </row>
    <row r="148" spans="9:15" ht="12.75">
      <c r="I148" s="303"/>
      <c r="J148" s="304"/>
      <c r="K148" s="300"/>
      <c r="L148" s="59"/>
      <c r="M148" s="59"/>
      <c r="N148" s="59"/>
      <c r="O148" s="59"/>
    </row>
    <row r="149" spans="9:15" ht="12.75">
      <c r="I149" s="305"/>
      <c r="J149" s="306"/>
      <c r="K149" s="299" t="s">
        <v>1224</v>
      </c>
      <c r="L149" s="102">
        <f>SUM(L147)</f>
        <v>1000</v>
      </c>
      <c r="M149" s="102">
        <f>SUM(M147)</f>
        <v>700</v>
      </c>
      <c r="N149" s="102">
        <f>SUM(N147)</f>
        <v>800</v>
      </c>
      <c r="O149" s="102">
        <f>SUM(O147)</f>
        <v>767</v>
      </c>
    </row>
    <row r="150" spans="9:15" ht="12.75">
      <c r="I150" s="303"/>
      <c r="J150" s="304"/>
      <c r="K150" s="302"/>
      <c r="L150" s="60"/>
      <c r="M150" s="60"/>
      <c r="N150" s="60"/>
      <c r="O150" s="60"/>
    </row>
    <row r="151" spans="9:15" ht="12.75">
      <c r="I151" s="303" t="s">
        <v>858</v>
      </c>
      <c r="J151" s="304" t="s">
        <v>868</v>
      </c>
      <c r="K151" s="300" t="s">
        <v>13</v>
      </c>
      <c r="L151" s="60"/>
      <c r="M151" s="60"/>
      <c r="N151" s="60"/>
      <c r="O151" s="60"/>
    </row>
    <row r="152" spans="9:15" ht="12.75">
      <c r="I152" s="303"/>
      <c r="J152" s="304"/>
      <c r="K152" s="302" t="s">
        <v>14</v>
      </c>
      <c r="L152" s="60">
        <f>'[5]890301'!$C$40</f>
        <v>500</v>
      </c>
      <c r="M152" s="60">
        <f>'[5]890301'!$C$40</f>
        <v>500</v>
      </c>
      <c r="N152" s="60">
        <f>'[5]890301'!$C$40</f>
        <v>500</v>
      </c>
      <c r="O152" s="60">
        <v>479</v>
      </c>
    </row>
    <row r="153" spans="9:15" ht="12.75">
      <c r="I153" s="303"/>
      <c r="J153" s="304"/>
      <c r="K153" s="300" t="s">
        <v>1216</v>
      </c>
      <c r="L153" s="59">
        <f>SUM(L152)</f>
        <v>500</v>
      </c>
      <c r="M153" s="59">
        <f>SUM(M152)</f>
        <v>500</v>
      </c>
      <c r="N153" s="59">
        <f>SUM(N152)</f>
        <v>500</v>
      </c>
      <c r="O153" s="59">
        <f>O152</f>
        <v>479</v>
      </c>
    </row>
    <row r="154" spans="9:15" ht="12.75">
      <c r="I154" s="303"/>
      <c r="J154" s="304"/>
      <c r="K154" s="302"/>
      <c r="L154" s="60"/>
      <c r="M154" s="60"/>
      <c r="N154" s="60"/>
      <c r="O154" s="60"/>
    </row>
    <row r="155" spans="9:15" ht="12.75">
      <c r="I155" s="305"/>
      <c r="J155" s="306"/>
      <c r="K155" s="299" t="s">
        <v>1224</v>
      </c>
      <c r="L155" s="102">
        <f>SUM(L153)</f>
        <v>500</v>
      </c>
      <c r="M155" s="102">
        <f>SUM(M153)</f>
        <v>500</v>
      </c>
      <c r="N155" s="102">
        <f>SUM(N153)</f>
        <v>500</v>
      </c>
      <c r="O155" s="102">
        <f>O153</f>
        <v>479</v>
      </c>
    </row>
    <row r="156" spans="9:15" ht="12.75">
      <c r="I156" s="303"/>
      <c r="J156" s="304"/>
      <c r="K156" s="302"/>
      <c r="L156" s="60"/>
      <c r="M156" s="60"/>
      <c r="N156" s="60"/>
      <c r="O156" s="60"/>
    </row>
    <row r="157" spans="9:15" ht="12.75">
      <c r="I157" s="303" t="s">
        <v>858</v>
      </c>
      <c r="J157" s="304" t="s">
        <v>871</v>
      </c>
      <c r="K157" s="300" t="s">
        <v>15</v>
      </c>
      <c r="L157" s="60"/>
      <c r="M157" s="60"/>
      <c r="N157" s="60"/>
      <c r="O157" s="60"/>
    </row>
    <row r="158" spans="9:15" ht="12.75">
      <c r="I158" s="303"/>
      <c r="J158" s="304"/>
      <c r="K158" s="302" t="s">
        <v>16</v>
      </c>
      <c r="L158" s="60">
        <f>'[5]890301'!$C$48</f>
        <v>300</v>
      </c>
      <c r="M158" s="60">
        <f>'[5]890301'!$C$48</f>
        <v>300</v>
      </c>
      <c r="N158" s="60">
        <v>10</v>
      </c>
      <c r="O158" s="60">
        <v>10</v>
      </c>
    </row>
    <row r="159" spans="9:15" ht="12.75">
      <c r="I159" s="303"/>
      <c r="J159" s="304"/>
      <c r="K159" s="302" t="s">
        <v>17</v>
      </c>
      <c r="L159" s="60">
        <f>'[5]890301'!$C$49</f>
        <v>150</v>
      </c>
      <c r="M159" s="60">
        <f>'[5]890301'!$C$49</f>
        <v>150</v>
      </c>
      <c r="N159" s="60">
        <v>10</v>
      </c>
      <c r="O159" s="60">
        <v>10</v>
      </c>
    </row>
    <row r="160" spans="9:15" ht="12.75">
      <c r="I160" s="303"/>
      <c r="J160" s="304"/>
      <c r="K160" s="302" t="s">
        <v>18</v>
      </c>
      <c r="L160" s="60"/>
      <c r="M160" s="60"/>
      <c r="N160" s="60">
        <v>100</v>
      </c>
      <c r="O160" s="60">
        <v>100</v>
      </c>
    </row>
    <row r="161" spans="9:15" ht="12.75">
      <c r="I161" s="303"/>
      <c r="J161" s="304"/>
      <c r="K161" s="300" t="s">
        <v>1216</v>
      </c>
      <c r="L161" s="59">
        <f>SUM(L158:L159)</f>
        <v>450</v>
      </c>
      <c r="M161" s="59">
        <f>SUM(M158:M159)</f>
        <v>450</v>
      </c>
      <c r="N161" s="59">
        <f>SUM(N158:N160)</f>
        <v>120</v>
      </c>
      <c r="O161" s="59">
        <f>SUM(O158:O160)</f>
        <v>120</v>
      </c>
    </row>
    <row r="162" spans="9:15" ht="12.75">
      <c r="I162" s="303"/>
      <c r="J162" s="304"/>
      <c r="K162" s="302"/>
      <c r="L162" s="60"/>
      <c r="M162" s="60"/>
      <c r="N162" s="60"/>
      <c r="O162" s="60"/>
    </row>
    <row r="163" spans="9:15" ht="12.75">
      <c r="I163" s="305"/>
      <c r="J163" s="306"/>
      <c r="K163" s="299" t="s">
        <v>1224</v>
      </c>
      <c r="L163" s="102">
        <f>SUM(L161)</f>
        <v>450</v>
      </c>
      <c r="M163" s="102">
        <f>SUM(M161)</f>
        <v>450</v>
      </c>
      <c r="N163" s="102">
        <f>SUM(N161)</f>
        <v>120</v>
      </c>
      <c r="O163" s="102">
        <f>SUM(O161)</f>
        <v>120</v>
      </c>
    </row>
    <row r="164" spans="9:15" ht="12.75">
      <c r="I164" s="293" t="s">
        <v>860</v>
      </c>
      <c r="J164" s="249" t="s">
        <v>883</v>
      </c>
      <c r="K164" s="295" t="s">
        <v>22</v>
      </c>
      <c r="L164" s="58"/>
      <c r="M164" s="58"/>
      <c r="N164" s="58"/>
      <c r="O164" s="58"/>
    </row>
    <row r="165" spans="9:15" ht="12.75">
      <c r="I165" s="293"/>
      <c r="J165" s="249"/>
      <c r="K165" s="285" t="s">
        <v>23</v>
      </c>
      <c r="L165" s="58">
        <v>5000</v>
      </c>
      <c r="M165" s="58">
        <v>5500</v>
      </c>
      <c r="N165" s="58">
        <v>5250</v>
      </c>
      <c r="O165" s="58">
        <v>5239</v>
      </c>
    </row>
    <row r="166" spans="9:15" ht="12.75">
      <c r="I166" s="293"/>
      <c r="J166" s="249"/>
      <c r="K166" s="285"/>
      <c r="L166" s="58"/>
      <c r="M166" s="58"/>
      <c r="N166" s="58"/>
      <c r="O166" s="58"/>
    </row>
    <row r="167" spans="9:15" ht="12.75">
      <c r="I167" s="297"/>
      <c r="J167" s="298"/>
      <c r="K167" s="299" t="s">
        <v>21</v>
      </c>
      <c r="L167" s="56">
        <f>SUM(L165:L165)</f>
        <v>5000</v>
      </c>
      <c r="M167" s="56">
        <f>SUM(M165:M165)</f>
        <v>5500</v>
      </c>
      <c r="N167" s="56">
        <f>SUM(N165:N165)</f>
        <v>5250</v>
      </c>
      <c r="O167" s="56">
        <v>5239</v>
      </c>
    </row>
    <row r="168" spans="9:15" ht="12.75">
      <c r="I168" s="293"/>
      <c r="J168" s="296"/>
      <c r="K168" s="295"/>
      <c r="L168" s="78"/>
      <c r="M168" s="78"/>
      <c r="N168" s="78"/>
      <c r="O168" s="78"/>
    </row>
    <row r="169" spans="9:15" ht="12.75">
      <c r="I169" s="293"/>
      <c r="J169" s="249"/>
      <c r="K169" s="300" t="s">
        <v>24</v>
      </c>
      <c r="L169" s="58"/>
      <c r="M169" s="58"/>
      <c r="N169" s="58"/>
      <c r="O169" s="58"/>
    </row>
    <row r="170" spans="9:15" ht="12.75">
      <c r="I170" s="293"/>
      <c r="J170" s="249"/>
      <c r="K170" s="285"/>
      <c r="L170" s="58"/>
      <c r="M170" s="58"/>
      <c r="N170" s="58"/>
      <c r="O170" s="58"/>
    </row>
    <row r="171" spans="9:15" ht="12.75">
      <c r="I171" s="293" t="s">
        <v>862</v>
      </c>
      <c r="J171" s="249" t="s">
        <v>858</v>
      </c>
      <c r="K171" s="295" t="s">
        <v>25</v>
      </c>
      <c r="L171" s="58"/>
      <c r="M171" s="58"/>
      <c r="N171" s="58"/>
      <c r="O171" s="58"/>
    </row>
    <row r="172" spans="9:15" ht="12.75">
      <c r="I172" s="293"/>
      <c r="J172" s="249"/>
      <c r="K172" s="285" t="s">
        <v>26</v>
      </c>
      <c r="L172" s="58">
        <v>15634</v>
      </c>
      <c r="M172" s="58">
        <v>16419</v>
      </c>
      <c r="N172" s="58">
        <v>20987</v>
      </c>
      <c r="O172" s="58">
        <v>20465</v>
      </c>
    </row>
    <row r="173" spans="9:15" ht="12.75">
      <c r="I173" s="293"/>
      <c r="J173" s="249"/>
      <c r="K173" s="285" t="s">
        <v>27</v>
      </c>
      <c r="L173" s="58">
        <v>3800</v>
      </c>
      <c r="M173" s="58">
        <v>4540</v>
      </c>
      <c r="N173" s="58">
        <v>4540</v>
      </c>
      <c r="O173" s="58">
        <v>5493</v>
      </c>
    </row>
    <row r="174" spans="9:15" ht="12.75">
      <c r="I174" s="293"/>
      <c r="J174" s="249"/>
      <c r="K174" s="285" t="s">
        <v>23</v>
      </c>
      <c r="L174" s="58">
        <v>5000</v>
      </c>
      <c r="M174" s="58">
        <v>5245</v>
      </c>
      <c r="N174" s="58">
        <v>5344</v>
      </c>
      <c r="O174" s="58">
        <v>4424</v>
      </c>
    </row>
    <row r="175" spans="9:15" ht="12.75">
      <c r="I175" s="293"/>
      <c r="J175" s="249"/>
      <c r="K175" s="285" t="s">
        <v>848</v>
      </c>
      <c r="L175" s="58"/>
      <c r="M175" s="58"/>
      <c r="N175" s="58"/>
      <c r="O175" s="58"/>
    </row>
    <row r="176" spans="9:15" ht="12.75">
      <c r="I176" s="293"/>
      <c r="J176" s="296"/>
      <c r="K176" s="295" t="s">
        <v>28</v>
      </c>
      <c r="L176" s="78">
        <f>SUM(L172:L175)</f>
        <v>24434</v>
      </c>
      <c r="M176" s="78">
        <f>SUM(M172:M175)</f>
        <v>26204</v>
      </c>
      <c r="N176" s="78">
        <f>SUM(N172:N175)</f>
        <v>30871</v>
      </c>
      <c r="O176" s="78">
        <f>SUM(O172:O175)</f>
        <v>30382</v>
      </c>
    </row>
    <row r="177" spans="9:15" ht="12.75">
      <c r="I177" s="293"/>
      <c r="J177" s="249"/>
      <c r="K177" s="285"/>
      <c r="L177" s="58"/>
      <c r="M177" s="58"/>
      <c r="N177" s="58"/>
      <c r="O177" s="58"/>
    </row>
    <row r="178" spans="9:15" ht="12.75">
      <c r="I178" s="293"/>
      <c r="J178" s="249"/>
      <c r="K178" s="285" t="s">
        <v>19</v>
      </c>
      <c r="L178" s="78">
        <f>'[6]851011'!$C$117</f>
        <v>0</v>
      </c>
      <c r="M178" s="78">
        <f>'[6]851011'!$C$117</f>
        <v>0</v>
      </c>
      <c r="N178" s="78">
        <f>'[6]851011'!$C$117</f>
        <v>0</v>
      </c>
      <c r="O178" s="78">
        <v>0</v>
      </c>
    </row>
    <row r="179" spans="9:15" ht="12.75">
      <c r="I179" s="293"/>
      <c r="J179" s="249"/>
      <c r="K179" s="285"/>
      <c r="L179" s="78"/>
      <c r="M179" s="78"/>
      <c r="N179" s="78"/>
      <c r="O179" s="78"/>
    </row>
    <row r="180" spans="9:15" ht="12.75">
      <c r="I180" s="293"/>
      <c r="J180" s="249"/>
      <c r="K180" s="285"/>
      <c r="L180" s="58"/>
      <c r="M180" s="58"/>
      <c r="N180" s="58"/>
      <c r="O180" s="58"/>
    </row>
    <row r="181" spans="9:15" ht="12.75">
      <c r="I181" s="293"/>
      <c r="J181" s="296"/>
      <c r="K181" s="295" t="s">
        <v>20</v>
      </c>
      <c r="L181" s="78">
        <f>SUM(L180)</f>
        <v>0</v>
      </c>
      <c r="M181" s="78">
        <f>SUM(M180)</f>
        <v>0</v>
      </c>
      <c r="N181" s="78">
        <f>SUM(N180)</f>
        <v>0</v>
      </c>
      <c r="O181" s="78">
        <v>0</v>
      </c>
    </row>
    <row r="182" spans="9:15" ht="12.75">
      <c r="I182" s="293"/>
      <c r="J182" s="249"/>
      <c r="K182" s="285"/>
      <c r="L182" s="58"/>
      <c r="M182" s="58"/>
      <c r="N182" s="58"/>
      <c r="O182" s="58"/>
    </row>
    <row r="183" spans="9:15" ht="12.75">
      <c r="I183" s="293"/>
      <c r="J183" s="249"/>
      <c r="K183" s="285"/>
      <c r="L183" s="58"/>
      <c r="M183" s="58"/>
      <c r="N183" s="58"/>
      <c r="O183" s="58"/>
    </row>
    <row r="184" spans="9:15" ht="12.75">
      <c r="I184" s="297"/>
      <c r="J184" s="298"/>
      <c r="K184" s="299" t="s">
        <v>21</v>
      </c>
      <c r="L184" s="56">
        <f>+L176+L181+L178</f>
        <v>24434</v>
      </c>
      <c r="M184" s="56">
        <f>+M176+M181+M178</f>
        <v>26204</v>
      </c>
      <c r="N184" s="56">
        <f>+N176+N181+N178</f>
        <v>30871</v>
      </c>
      <c r="O184" s="56">
        <f>+O176+O181+O178</f>
        <v>30382</v>
      </c>
    </row>
    <row r="185" spans="9:15" ht="12.75">
      <c r="I185" s="311"/>
      <c r="J185" s="311"/>
      <c r="K185" s="295"/>
      <c r="L185" s="312"/>
      <c r="M185" s="312"/>
      <c r="N185" s="312"/>
      <c r="O185" s="312"/>
    </row>
    <row r="186" spans="9:15" ht="12.75">
      <c r="I186" s="296" t="s">
        <v>862</v>
      </c>
      <c r="J186" s="249" t="s">
        <v>860</v>
      </c>
      <c r="K186" s="295" t="s">
        <v>29</v>
      </c>
      <c r="L186" s="58"/>
      <c r="M186" s="58"/>
      <c r="N186" s="58"/>
      <c r="O186" s="58"/>
    </row>
    <row r="187" spans="9:15" ht="12.75">
      <c r="I187" s="296"/>
      <c r="J187" s="249"/>
      <c r="K187" s="285" t="s">
        <v>26</v>
      </c>
      <c r="L187" s="58">
        <v>8166</v>
      </c>
      <c r="M187" s="58">
        <v>7396</v>
      </c>
      <c r="N187" s="58">
        <v>6196</v>
      </c>
      <c r="O187" s="58">
        <v>6097</v>
      </c>
    </row>
    <row r="188" spans="9:15" ht="12.75">
      <c r="I188" s="296"/>
      <c r="J188" s="249"/>
      <c r="K188" s="285" t="s">
        <v>27</v>
      </c>
      <c r="L188" s="58">
        <v>2170</v>
      </c>
      <c r="M188" s="58">
        <v>2125</v>
      </c>
      <c r="N188" s="58">
        <v>1585</v>
      </c>
      <c r="O188" s="58">
        <v>1532</v>
      </c>
    </row>
    <row r="189" spans="9:15" ht="12.75">
      <c r="I189" s="296"/>
      <c r="J189" s="249"/>
      <c r="K189" s="285" t="s">
        <v>23</v>
      </c>
      <c r="L189" s="58">
        <v>755</v>
      </c>
      <c r="M189" s="58">
        <v>755</v>
      </c>
      <c r="N189" s="58">
        <v>455</v>
      </c>
      <c r="O189" s="58">
        <v>7</v>
      </c>
    </row>
    <row r="190" spans="9:15" ht="12.75">
      <c r="I190" s="296"/>
      <c r="J190" s="296"/>
      <c r="K190" s="295"/>
      <c r="L190" s="78"/>
      <c r="M190" s="78"/>
      <c r="N190" s="78"/>
      <c r="O190" s="78"/>
    </row>
    <row r="191" spans="9:15" ht="12.75">
      <c r="I191" s="296"/>
      <c r="J191" s="296"/>
      <c r="K191" s="295" t="s">
        <v>28</v>
      </c>
      <c r="L191" s="78">
        <f>SUM(L185:L190)</f>
        <v>11091</v>
      </c>
      <c r="M191" s="78">
        <f>SUM(M185:M190)</f>
        <v>10276</v>
      </c>
      <c r="N191" s="78">
        <f>SUM(N185:N190)</f>
        <v>8236</v>
      </c>
      <c r="O191" s="78">
        <f>SUM(O185:O190)</f>
        <v>7636</v>
      </c>
    </row>
    <row r="192" spans="9:15" ht="12.75">
      <c r="I192" s="296"/>
      <c r="J192" s="296"/>
      <c r="K192" s="295"/>
      <c r="L192" s="78"/>
      <c r="M192" s="78"/>
      <c r="N192" s="78"/>
      <c r="O192" s="78"/>
    </row>
    <row r="193" spans="9:15" ht="12.75">
      <c r="I193" s="298"/>
      <c r="J193" s="298"/>
      <c r="K193" s="299" t="s">
        <v>21</v>
      </c>
      <c r="L193" s="56">
        <f>SUM(L191)</f>
        <v>11091</v>
      </c>
      <c r="M193" s="56">
        <f>SUM(M191)</f>
        <v>10276</v>
      </c>
      <c r="N193" s="56">
        <f>SUM(N191)</f>
        <v>8236</v>
      </c>
      <c r="O193" s="56">
        <f>SUM(O191)</f>
        <v>7636</v>
      </c>
    </row>
    <row r="194" spans="9:15" ht="12.75">
      <c r="I194" s="283"/>
      <c r="J194" s="311"/>
      <c r="K194" s="295"/>
      <c r="L194" s="312"/>
      <c r="M194" s="312"/>
      <c r="N194" s="312"/>
      <c r="O194" s="312"/>
    </row>
    <row r="195" spans="9:15" ht="12.75">
      <c r="I195" s="293" t="s">
        <v>862</v>
      </c>
      <c r="J195" s="249" t="s">
        <v>862</v>
      </c>
      <c r="K195" s="295" t="s">
        <v>30</v>
      </c>
      <c r="L195" s="58"/>
      <c r="M195" s="58"/>
      <c r="N195" s="58"/>
      <c r="O195" s="58"/>
    </row>
    <row r="196" spans="9:15" ht="12.75">
      <c r="I196" s="293"/>
      <c r="J196" s="249"/>
      <c r="K196" s="285" t="s">
        <v>23</v>
      </c>
      <c r="L196" s="58">
        <v>7620</v>
      </c>
      <c r="M196" s="58">
        <v>7620</v>
      </c>
      <c r="N196" s="58">
        <v>7120</v>
      </c>
      <c r="O196" s="58">
        <v>6959</v>
      </c>
    </row>
    <row r="197" spans="9:15" ht="12.75">
      <c r="I197" s="293"/>
      <c r="J197" s="249"/>
      <c r="K197" s="285" t="s">
        <v>848</v>
      </c>
      <c r="L197" s="58" t="s">
        <v>848</v>
      </c>
      <c r="M197" s="58" t="s">
        <v>848</v>
      </c>
      <c r="N197" s="58" t="s">
        <v>848</v>
      </c>
      <c r="O197" s="58" t="s">
        <v>848</v>
      </c>
    </row>
    <row r="198" spans="9:15" ht="12.75">
      <c r="I198" s="293"/>
      <c r="J198" s="249"/>
      <c r="K198" s="285"/>
      <c r="L198" s="58"/>
      <c r="M198" s="58"/>
      <c r="N198" s="58"/>
      <c r="O198" s="58"/>
    </row>
    <row r="199" spans="9:15" ht="12.75">
      <c r="I199" s="297"/>
      <c r="J199" s="298"/>
      <c r="K199" s="299" t="s">
        <v>21</v>
      </c>
      <c r="L199" s="56">
        <f>SUM(L196:L197)</f>
        <v>7620</v>
      </c>
      <c r="M199" s="56">
        <f>SUM(M196:M197)</f>
        <v>7620</v>
      </c>
      <c r="N199" s="56">
        <f>SUM(N196:N197)</f>
        <v>7120</v>
      </c>
      <c r="O199" s="56">
        <v>6959</v>
      </c>
    </row>
    <row r="200" spans="9:15" ht="12.75">
      <c r="I200" s="293"/>
      <c r="J200" s="296"/>
      <c r="K200" s="295"/>
      <c r="L200" s="78"/>
      <c r="M200" s="78"/>
      <c r="N200" s="78"/>
      <c r="O200" s="78"/>
    </row>
    <row r="201" spans="9:15" ht="12.75">
      <c r="I201" s="293"/>
      <c r="J201" s="296"/>
      <c r="K201" s="295" t="s">
        <v>31</v>
      </c>
      <c r="L201" s="78"/>
      <c r="M201" s="78"/>
      <c r="N201" s="78"/>
      <c r="O201" s="78"/>
    </row>
    <row r="202" spans="9:15" ht="12.75">
      <c r="I202" s="293"/>
      <c r="J202" s="249"/>
      <c r="K202" s="285"/>
      <c r="L202" s="58"/>
      <c r="M202" s="58"/>
      <c r="N202" s="58"/>
      <c r="O202" s="58"/>
    </row>
    <row r="203" spans="9:15" ht="12.75">
      <c r="I203" s="293" t="s">
        <v>848</v>
      </c>
      <c r="J203" s="249"/>
      <c r="K203" s="295" t="s">
        <v>32</v>
      </c>
      <c r="L203" s="58"/>
      <c r="M203" s="58"/>
      <c r="N203" s="58"/>
      <c r="O203" s="58"/>
    </row>
    <row r="204" spans="9:15" ht="12.75">
      <c r="I204" s="293"/>
      <c r="J204" s="249"/>
      <c r="K204" s="295"/>
      <c r="L204" s="58"/>
      <c r="M204" s="58"/>
      <c r="N204" s="58"/>
      <c r="O204" s="58"/>
    </row>
    <row r="205" spans="9:15" ht="12.75">
      <c r="I205" s="293" t="s">
        <v>864</v>
      </c>
      <c r="J205" s="249" t="s">
        <v>858</v>
      </c>
      <c r="K205" s="295" t="s">
        <v>33</v>
      </c>
      <c r="L205" s="58"/>
      <c r="M205" s="58"/>
      <c r="N205" s="58"/>
      <c r="O205" s="58"/>
    </row>
    <row r="206" spans="9:15" ht="12.75">
      <c r="I206" s="293"/>
      <c r="J206" s="249"/>
      <c r="K206" s="285" t="s">
        <v>26</v>
      </c>
      <c r="L206" s="58">
        <f>'[4]869041'!$D$60</f>
        <v>2530</v>
      </c>
      <c r="M206" s="58">
        <v>2766</v>
      </c>
      <c r="N206" s="58">
        <v>2496</v>
      </c>
      <c r="O206" s="58">
        <v>2390</v>
      </c>
    </row>
    <row r="207" spans="9:15" ht="12.75">
      <c r="I207" s="293"/>
      <c r="J207" s="249"/>
      <c r="K207" s="285" t="s">
        <v>34</v>
      </c>
      <c r="L207" s="58">
        <f>'[4]869041'!$D$72</f>
        <v>865</v>
      </c>
      <c r="M207" s="58">
        <v>780</v>
      </c>
      <c r="N207" s="58">
        <v>670</v>
      </c>
      <c r="O207" s="58">
        <v>625</v>
      </c>
    </row>
    <row r="208" spans="9:15" ht="12.75">
      <c r="I208" s="293"/>
      <c r="J208" s="249"/>
      <c r="K208" s="285" t="s">
        <v>23</v>
      </c>
      <c r="L208" s="58">
        <f>'[4]869041'!$D$122+'[4]869041'!$D$137</f>
        <v>1545</v>
      </c>
      <c r="M208" s="58">
        <v>1150</v>
      </c>
      <c r="N208" s="58">
        <v>1030</v>
      </c>
      <c r="O208" s="58">
        <v>993</v>
      </c>
    </row>
    <row r="209" spans="9:15" ht="12.75">
      <c r="I209" s="293"/>
      <c r="J209" s="249"/>
      <c r="K209" s="285"/>
      <c r="L209" s="58"/>
      <c r="M209" s="58"/>
      <c r="N209" s="58"/>
      <c r="O209" s="58"/>
    </row>
    <row r="210" spans="9:15" ht="12.75">
      <c r="I210" s="293"/>
      <c r="J210" s="296"/>
      <c r="K210" s="295" t="s">
        <v>28</v>
      </c>
      <c r="L210" s="78">
        <f>SUM(L206:L209)</f>
        <v>4940</v>
      </c>
      <c r="M210" s="78">
        <f>SUM(M206:M209)</f>
        <v>4696</v>
      </c>
      <c r="N210" s="78">
        <f>SUM(N206:N209)</f>
        <v>4196</v>
      </c>
      <c r="O210" s="78">
        <f>SUM(O206:O209)</f>
        <v>4008</v>
      </c>
    </row>
    <row r="211" spans="9:15" ht="12.75">
      <c r="I211" s="293"/>
      <c r="J211" s="249"/>
      <c r="K211" s="285"/>
      <c r="L211" s="58"/>
      <c r="M211" s="58"/>
      <c r="N211" s="58"/>
      <c r="O211" s="58"/>
    </row>
    <row r="212" spans="9:15" ht="12.75">
      <c r="I212" s="293"/>
      <c r="J212" s="296"/>
      <c r="K212" s="295" t="s">
        <v>35</v>
      </c>
      <c r="L212" s="78">
        <v>508</v>
      </c>
      <c r="M212" s="78">
        <v>0</v>
      </c>
      <c r="N212" s="78">
        <v>0</v>
      </c>
      <c r="O212" s="78">
        <v>0</v>
      </c>
    </row>
    <row r="213" spans="9:15" ht="12.75">
      <c r="I213" s="293"/>
      <c r="J213" s="249"/>
      <c r="K213" s="285"/>
      <c r="L213" s="58"/>
      <c r="M213" s="58"/>
      <c r="N213" s="58"/>
      <c r="O213" s="58"/>
    </row>
    <row r="214" spans="9:15" ht="12.75">
      <c r="I214" s="297"/>
      <c r="J214" s="298"/>
      <c r="K214" s="299" t="s">
        <v>21</v>
      </c>
      <c r="L214" s="56">
        <f>+L210+L212</f>
        <v>5448</v>
      </c>
      <c r="M214" s="56">
        <f>+M210+M212</f>
        <v>4696</v>
      </c>
      <c r="N214" s="56">
        <f>+N210+N212</f>
        <v>4196</v>
      </c>
      <c r="O214" s="56">
        <f>+O210+O212</f>
        <v>4008</v>
      </c>
    </row>
    <row r="215" spans="9:15" ht="12.75">
      <c r="I215" s="293"/>
      <c r="J215" s="296"/>
      <c r="K215" s="295"/>
      <c r="L215" s="78"/>
      <c r="M215" s="78"/>
      <c r="N215" s="78"/>
      <c r="O215" s="78"/>
    </row>
    <row r="216" spans="9:15" ht="12.75">
      <c r="I216" s="293" t="s">
        <v>864</v>
      </c>
      <c r="J216" s="304" t="s">
        <v>860</v>
      </c>
      <c r="K216" s="295" t="s">
        <v>36</v>
      </c>
      <c r="L216" s="78"/>
      <c r="M216" s="78"/>
      <c r="N216" s="78"/>
      <c r="O216" s="78"/>
    </row>
    <row r="217" spans="9:15" ht="12.75">
      <c r="I217" s="293"/>
      <c r="J217" s="296"/>
      <c r="K217" s="285" t="s">
        <v>23</v>
      </c>
      <c r="L217" s="78"/>
      <c r="M217" s="60">
        <v>120</v>
      </c>
      <c r="N217" s="60">
        <v>0</v>
      </c>
      <c r="O217" s="60">
        <v>0</v>
      </c>
    </row>
    <row r="218" spans="9:15" ht="12.75">
      <c r="I218" s="293"/>
      <c r="J218" s="296"/>
      <c r="K218" s="295" t="s">
        <v>28</v>
      </c>
      <c r="L218" s="78"/>
      <c r="M218" s="78">
        <f>M217</f>
        <v>120</v>
      </c>
      <c r="N218" s="78">
        <f>N217</f>
        <v>0</v>
      </c>
      <c r="O218" s="78">
        <v>0</v>
      </c>
    </row>
    <row r="219" spans="9:15" ht="12.75">
      <c r="I219" s="293"/>
      <c r="J219" s="296"/>
      <c r="K219" s="295"/>
      <c r="L219" s="78"/>
      <c r="M219" s="78"/>
      <c r="N219" s="78"/>
      <c r="O219" s="78"/>
    </row>
    <row r="220" spans="9:15" ht="12.75">
      <c r="I220" s="297"/>
      <c r="J220" s="298"/>
      <c r="K220" s="299" t="s">
        <v>21</v>
      </c>
      <c r="L220" s="56"/>
      <c r="M220" s="56">
        <f>M218</f>
        <v>120</v>
      </c>
      <c r="N220" s="56">
        <f>N218</f>
        <v>0</v>
      </c>
      <c r="O220" s="56">
        <v>0</v>
      </c>
    </row>
    <row r="221" spans="9:15" ht="12.75">
      <c r="I221" s="293"/>
      <c r="J221" s="296"/>
      <c r="K221" s="295"/>
      <c r="L221" s="78"/>
      <c r="M221" s="78"/>
      <c r="N221" s="78"/>
      <c r="O221" s="78"/>
    </row>
    <row r="222" spans="9:15" ht="12.75">
      <c r="I222" s="293" t="s">
        <v>864</v>
      </c>
      <c r="J222" s="249" t="s">
        <v>862</v>
      </c>
      <c r="K222" s="295" t="s">
        <v>37</v>
      </c>
      <c r="L222" s="58"/>
      <c r="M222" s="58"/>
      <c r="N222" s="58"/>
      <c r="O222" s="58"/>
    </row>
    <row r="223" spans="9:15" ht="12.75">
      <c r="I223" s="293"/>
      <c r="J223" s="249"/>
      <c r="K223" s="285" t="s">
        <v>26</v>
      </c>
      <c r="L223" s="58"/>
      <c r="M223" s="58"/>
      <c r="N223" s="58"/>
      <c r="O223" s="58"/>
    </row>
    <row r="224" spans="9:15" ht="12.75">
      <c r="I224" s="293"/>
      <c r="J224" s="249"/>
      <c r="K224" s="285" t="s">
        <v>34</v>
      </c>
      <c r="L224" s="58"/>
      <c r="M224" s="58"/>
      <c r="N224" s="58"/>
      <c r="O224" s="58"/>
    </row>
    <row r="225" spans="9:15" ht="12.75">
      <c r="I225" s="293"/>
      <c r="J225" s="249"/>
      <c r="K225" s="285" t="s">
        <v>23</v>
      </c>
      <c r="L225" s="58">
        <v>533</v>
      </c>
      <c r="M225" s="58">
        <v>505</v>
      </c>
      <c r="N225" s="58">
        <v>299</v>
      </c>
      <c r="O225" s="58">
        <v>239</v>
      </c>
    </row>
    <row r="226" spans="9:15" ht="12.75">
      <c r="I226" s="293"/>
      <c r="J226" s="249"/>
      <c r="K226" s="285" t="s">
        <v>38</v>
      </c>
      <c r="L226" s="58">
        <f>'[4]843044'!$D$142</f>
        <v>800</v>
      </c>
      <c r="M226" s="58">
        <f>'[4]843044'!$D$142</f>
        <v>800</v>
      </c>
      <c r="N226" s="58">
        <v>703</v>
      </c>
      <c r="O226" s="58">
        <v>703</v>
      </c>
    </row>
    <row r="227" spans="9:15" ht="12.75">
      <c r="I227" s="293"/>
      <c r="J227" s="249"/>
      <c r="K227" s="285"/>
      <c r="L227" s="58"/>
      <c r="M227" s="58"/>
      <c r="N227" s="58"/>
      <c r="O227" s="58"/>
    </row>
    <row r="228" spans="9:15" ht="12.75">
      <c r="I228" s="293"/>
      <c r="J228" s="296"/>
      <c r="K228" s="295" t="s">
        <v>28</v>
      </c>
      <c r="L228" s="78">
        <f>SUM(L223:L226)</f>
        <v>1333</v>
      </c>
      <c r="M228" s="78">
        <f>SUM(M223:M226)</f>
        <v>1305</v>
      </c>
      <c r="N228" s="78">
        <f>SUM(N223:N226)</f>
        <v>1002</v>
      </c>
      <c r="O228" s="78">
        <f>SUM(O223:O226)</f>
        <v>942</v>
      </c>
    </row>
    <row r="229" spans="9:15" ht="12.75">
      <c r="I229" s="293"/>
      <c r="J229" s="249"/>
      <c r="K229" s="285" t="s">
        <v>848</v>
      </c>
      <c r="L229" s="58" t="s">
        <v>848</v>
      </c>
      <c r="M229" s="58" t="s">
        <v>848</v>
      </c>
      <c r="N229" s="58" t="s">
        <v>848</v>
      </c>
      <c r="O229" s="58" t="s">
        <v>848</v>
      </c>
    </row>
    <row r="230" spans="9:15" ht="12.75">
      <c r="I230" s="293"/>
      <c r="J230" s="296"/>
      <c r="K230" s="295" t="s">
        <v>35</v>
      </c>
      <c r="L230" s="78">
        <f>SUM(L229:L229)</f>
        <v>0</v>
      </c>
      <c r="M230" s="78">
        <f>SUM(M229:M229)</f>
        <v>0</v>
      </c>
      <c r="N230" s="78">
        <f>SUM(N229:N229)</f>
        <v>0</v>
      </c>
      <c r="O230" s="78">
        <v>0</v>
      </c>
    </row>
    <row r="231" spans="9:15" ht="12.75">
      <c r="I231" s="293"/>
      <c r="J231" s="249"/>
      <c r="K231" s="285"/>
      <c r="L231" s="58"/>
      <c r="M231" s="58"/>
      <c r="N231" s="58"/>
      <c r="O231" s="58"/>
    </row>
    <row r="232" spans="9:15" ht="12.75">
      <c r="I232" s="297"/>
      <c r="J232" s="298"/>
      <c r="K232" s="299" t="s">
        <v>21</v>
      </c>
      <c r="L232" s="56">
        <f>+L228+L230</f>
        <v>1333</v>
      </c>
      <c r="M232" s="56">
        <f>+M228+M230</f>
        <v>1305</v>
      </c>
      <c r="N232" s="56">
        <f>+N228+N230</f>
        <v>1002</v>
      </c>
      <c r="O232" s="56">
        <v>942</v>
      </c>
    </row>
    <row r="233" spans="9:15" ht="12.75">
      <c r="I233" s="293"/>
      <c r="J233" s="296"/>
      <c r="K233" s="295"/>
      <c r="L233" s="78"/>
      <c r="M233" s="78"/>
      <c r="N233" s="78"/>
      <c r="O233" s="78"/>
    </row>
    <row r="234" spans="9:15" ht="12.75">
      <c r="I234" s="32" t="s">
        <v>848</v>
      </c>
      <c r="J234" s="315"/>
      <c r="K234" s="18" t="s">
        <v>39</v>
      </c>
      <c r="L234" s="78"/>
      <c r="M234" s="78"/>
      <c r="N234" s="78"/>
      <c r="O234" s="78"/>
    </row>
    <row r="235" spans="9:15" ht="12.75">
      <c r="I235" s="32"/>
      <c r="J235" s="315"/>
      <c r="K235" s="18"/>
      <c r="L235" s="78"/>
      <c r="M235" s="78"/>
      <c r="N235" s="78"/>
      <c r="O235" s="78"/>
    </row>
    <row r="236" spans="9:15" ht="12.75">
      <c r="I236" s="293" t="s">
        <v>866</v>
      </c>
      <c r="J236" s="249"/>
      <c r="K236" s="261" t="s">
        <v>40</v>
      </c>
      <c r="L236" s="58"/>
      <c r="M236" s="58"/>
      <c r="N236" s="58"/>
      <c r="O236" s="58"/>
    </row>
    <row r="237" spans="9:15" ht="12.75">
      <c r="I237" s="293"/>
      <c r="J237" s="249"/>
      <c r="K237" s="257" t="s">
        <v>26</v>
      </c>
      <c r="L237" s="58">
        <v>7100</v>
      </c>
      <c r="M237" s="58">
        <v>7280</v>
      </c>
      <c r="N237" s="58">
        <v>8309</v>
      </c>
      <c r="O237" s="58">
        <v>8261</v>
      </c>
    </row>
    <row r="238" spans="9:15" ht="12.75">
      <c r="I238" s="293"/>
      <c r="J238" s="249"/>
      <c r="K238" s="257" t="s">
        <v>41</v>
      </c>
      <c r="L238" s="58">
        <v>2000</v>
      </c>
      <c r="M238" s="58">
        <v>2050</v>
      </c>
      <c r="N238" s="58">
        <v>2050</v>
      </c>
      <c r="O238" s="58">
        <v>2029</v>
      </c>
    </row>
    <row r="239" spans="9:15" ht="12.75">
      <c r="I239" s="293"/>
      <c r="J239" s="249"/>
      <c r="K239" s="257" t="s">
        <v>23</v>
      </c>
      <c r="L239" s="58">
        <v>19580</v>
      </c>
      <c r="M239" s="58">
        <v>20768</v>
      </c>
      <c r="N239" s="58">
        <v>22773</v>
      </c>
      <c r="O239" s="58">
        <v>22273</v>
      </c>
    </row>
    <row r="240" spans="9:15" ht="12.75">
      <c r="I240" s="293"/>
      <c r="J240" s="249"/>
      <c r="K240" s="257" t="s">
        <v>42</v>
      </c>
      <c r="L240" s="58"/>
      <c r="M240" s="58"/>
      <c r="N240" s="58">
        <v>535</v>
      </c>
      <c r="O240" s="58">
        <v>510</v>
      </c>
    </row>
    <row r="241" spans="9:15" ht="12.75">
      <c r="I241" s="293"/>
      <c r="J241" s="249"/>
      <c r="K241" s="257" t="s">
        <v>43</v>
      </c>
      <c r="L241" s="58"/>
      <c r="M241" s="58"/>
      <c r="N241" s="58">
        <v>5200</v>
      </c>
      <c r="O241" s="58">
        <v>5136</v>
      </c>
    </row>
    <row r="242" spans="9:15" ht="12.75">
      <c r="I242" s="293"/>
      <c r="J242" s="296"/>
      <c r="K242" s="261" t="s">
        <v>28</v>
      </c>
      <c r="L242" s="78">
        <f>SUM(L237:L240)</f>
        <v>28680</v>
      </c>
      <c r="M242" s="78">
        <f>SUM(M237:M241)</f>
        <v>30098</v>
      </c>
      <c r="N242" s="78">
        <f>SUM(N237:N241)</f>
        <v>38867</v>
      </c>
      <c r="O242" s="78">
        <f>SUM(O237:O241)</f>
        <v>38209</v>
      </c>
    </row>
    <row r="243" spans="9:15" ht="12.75">
      <c r="I243" s="293"/>
      <c r="J243" s="296"/>
      <c r="K243" s="261"/>
      <c r="L243" s="78"/>
      <c r="M243" s="78"/>
      <c r="N243" s="78"/>
      <c r="O243" s="78"/>
    </row>
    <row r="244" spans="9:15" ht="12.75">
      <c r="I244" s="293"/>
      <c r="J244" s="296"/>
      <c r="K244" s="314" t="s">
        <v>44</v>
      </c>
      <c r="L244" s="78"/>
      <c r="M244" s="60">
        <v>381</v>
      </c>
      <c r="N244" s="60">
        <v>381</v>
      </c>
      <c r="O244" s="60"/>
    </row>
    <row r="245" spans="9:15" ht="12.75">
      <c r="I245" s="293"/>
      <c r="J245" s="296"/>
      <c r="K245" s="314" t="s">
        <v>45</v>
      </c>
      <c r="L245" s="78"/>
      <c r="M245" s="78"/>
      <c r="N245" s="60">
        <v>100</v>
      </c>
      <c r="O245" s="60">
        <v>107</v>
      </c>
    </row>
    <row r="246" spans="9:15" ht="12.75">
      <c r="I246" s="293"/>
      <c r="J246" s="296"/>
      <c r="K246" s="314" t="s">
        <v>46</v>
      </c>
      <c r="L246" s="78"/>
      <c r="M246" s="78"/>
      <c r="N246" s="78"/>
      <c r="O246" s="60">
        <v>128</v>
      </c>
    </row>
    <row r="247" spans="9:15" ht="12.75">
      <c r="I247" s="293"/>
      <c r="J247" s="296"/>
      <c r="K247" s="314" t="s">
        <v>47</v>
      </c>
      <c r="L247" s="78"/>
      <c r="M247" s="78"/>
      <c r="N247" s="78"/>
      <c r="O247" s="60">
        <v>148</v>
      </c>
    </row>
    <row r="248" spans="9:15" ht="12.75">
      <c r="I248" s="293"/>
      <c r="J248" s="296"/>
      <c r="K248" s="314" t="s">
        <v>48</v>
      </c>
      <c r="L248" s="78"/>
      <c r="M248" s="78"/>
      <c r="N248" s="60"/>
      <c r="O248" s="60">
        <v>178</v>
      </c>
    </row>
    <row r="249" spans="9:15" ht="12.75">
      <c r="I249" s="240"/>
      <c r="J249" s="316"/>
      <c r="K249" s="241"/>
      <c r="L249" s="284"/>
      <c r="M249" s="284"/>
      <c r="N249" s="284"/>
      <c r="O249" s="284"/>
    </row>
    <row r="250" spans="9:15" ht="12.75">
      <c r="I250" s="293"/>
      <c r="J250" s="296"/>
      <c r="K250" s="261" t="s">
        <v>20</v>
      </c>
      <c r="L250" s="78">
        <v>0</v>
      </c>
      <c r="M250" s="78">
        <f>SUM(M244:M249)</f>
        <v>381</v>
      </c>
      <c r="N250" s="78">
        <f>SUM(N244:N249)</f>
        <v>481</v>
      </c>
      <c r="O250" s="78">
        <f>SUM(O244:O249)</f>
        <v>561</v>
      </c>
    </row>
    <row r="251" spans="9:15" ht="12.75">
      <c r="I251" s="240"/>
      <c r="J251" s="316"/>
      <c r="K251" s="241"/>
      <c r="L251" s="284"/>
      <c r="M251" s="284"/>
      <c r="N251" s="284"/>
      <c r="O251" s="284"/>
    </row>
    <row r="252" spans="9:15" ht="12.75">
      <c r="I252" s="293"/>
      <c r="J252" s="296"/>
      <c r="K252" s="314" t="s">
        <v>49</v>
      </c>
      <c r="L252" s="78"/>
      <c r="M252" s="78"/>
      <c r="N252" s="60">
        <v>1415</v>
      </c>
      <c r="O252" s="60">
        <v>1340</v>
      </c>
    </row>
    <row r="253" spans="9:15" ht="12.75">
      <c r="I253" s="293"/>
      <c r="J253" s="296"/>
      <c r="K253" s="314" t="s">
        <v>50</v>
      </c>
      <c r="L253" s="78"/>
      <c r="M253" s="60"/>
      <c r="N253" s="60"/>
      <c r="O253" s="60">
        <v>455</v>
      </c>
    </row>
    <row r="254" spans="9:15" ht="12.75">
      <c r="I254" s="293"/>
      <c r="J254" s="296"/>
      <c r="K254" s="261" t="s">
        <v>51</v>
      </c>
      <c r="L254" s="78">
        <v>0</v>
      </c>
      <c r="M254" s="78">
        <v>0</v>
      </c>
      <c r="N254" s="78">
        <f>SUM(N252:N253)</f>
        <v>1415</v>
      </c>
      <c r="O254" s="78">
        <f>SUM(O252:O253)</f>
        <v>1795</v>
      </c>
    </row>
    <row r="255" spans="9:15" ht="12.75">
      <c r="I255" s="283"/>
      <c r="J255" s="283"/>
      <c r="K255" s="295"/>
      <c r="L255" s="317"/>
      <c r="M255" s="317"/>
      <c r="N255" s="317"/>
      <c r="O255" s="317"/>
    </row>
    <row r="256" spans="9:15" ht="12.75">
      <c r="I256" s="95"/>
      <c r="J256" s="95"/>
      <c r="K256" s="95"/>
      <c r="L256" s="95"/>
      <c r="M256" s="95"/>
      <c r="N256" s="95">
        <v>1965</v>
      </c>
      <c r="O256" s="95">
        <v>1965</v>
      </c>
    </row>
    <row r="257" spans="9:15" ht="12.75">
      <c r="I257" s="293"/>
      <c r="J257" s="249"/>
      <c r="K257" s="285" t="s">
        <v>52</v>
      </c>
      <c r="L257" s="78">
        <f>SUM(L256:L256)</f>
        <v>0</v>
      </c>
      <c r="M257" s="78">
        <f>SUM(M256:M256)</f>
        <v>0</v>
      </c>
      <c r="N257" s="78">
        <f>SUM(N256:N256)</f>
        <v>1965</v>
      </c>
      <c r="O257" s="78">
        <f>SUM(O256:O256)</f>
        <v>1965</v>
      </c>
    </row>
    <row r="258" spans="9:15" ht="12.75">
      <c r="I258" s="293"/>
      <c r="J258" s="249"/>
      <c r="K258" s="257"/>
      <c r="L258" s="58"/>
      <c r="M258" s="58"/>
      <c r="N258" s="58"/>
      <c r="O258" s="58"/>
    </row>
    <row r="259" spans="9:15" ht="12.75">
      <c r="I259" s="297"/>
      <c r="J259" s="298"/>
      <c r="K259" s="268" t="s">
        <v>21</v>
      </c>
      <c r="L259" s="56">
        <f>+L242+L250+L254</f>
        <v>28680</v>
      </c>
      <c r="M259" s="56">
        <f>+M242+M250+M254</f>
        <v>30479</v>
      </c>
      <c r="N259" s="56">
        <f>+N242+N250+N254</f>
        <v>40763</v>
      </c>
      <c r="O259" s="56">
        <f>+O242+O250+O254</f>
        <v>40565</v>
      </c>
    </row>
    <row r="260" spans="9:15" ht="12.75">
      <c r="I260" s="293"/>
      <c r="J260" s="296"/>
      <c r="K260" s="261"/>
      <c r="L260" s="78"/>
      <c r="M260" s="78"/>
      <c r="N260" s="78"/>
      <c r="O260" s="78"/>
    </row>
    <row r="261" spans="9:15" ht="12.75">
      <c r="I261" s="293" t="s">
        <v>868</v>
      </c>
      <c r="J261" s="249" t="s">
        <v>848</v>
      </c>
      <c r="K261" s="261" t="s">
        <v>53</v>
      </c>
      <c r="L261" s="58"/>
      <c r="M261" s="58"/>
      <c r="N261" s="58"/>
      <c r="O261" s="58"/>
    </row>
    <row r="262" spans="9:15" ht="12.75">
      <c r="I262" s="293"/>
      <c r="J262" s="249"/>
      <c r="K262" s="257" t="s">
        <v>26</v>
      </c>
      <c r="L262" s="58"/>
      <c r="M262" s="58"/>
      <c r="N262" s="58"/>
      <c r="O262" s="58"/>
    </row>
    <row r="263" spans="9:15" ht="12.75">
      <c r="I263" s="293"/>
      <c r="J263" s="249"/>
      <c r="K263" s="257" t="s">
        <v>41</v>
      </c>
      <c r="L263" s="58"/>
      <c r="M263" s="58"/>
      <c r="N263" s="58"/>
      <c r="O263" s="58"/>
    </row>
    <row r="264" spans="9:15" ht="12.75">
      <c r="I264" s="293"/>
      <c r="J264" s="249"/>
      <c r="K264" s="257" t="s">
        <v>23</v>
      </c>
      <c r="L264" s="58"/>
      <c r="M264" s="58">
        <v>880</v>
      </c>
      <c r="N264" s="58">
        <v>2880</v>
      </c>
      <c r="O264" s="58">
        <v>2856</v>
      </c>
    </row>
    <row r="265" spans="9:15" ht="12.75">
      <c r="I265" s="293"/>
      <c r="J265" s="249"/>
      <c r="K265" s="257"/>
      <c r="L265" s="58"/>
      <c r="M265" s="58"/>
      <c r="N265" s="58"/>
      <c r="O265" s="58"/>
    </row>
    <row r="266" spans="9:15" ht="12.75">
      <c r="I266" s="293"/>
      <c r="J266" s="296"/>
      <c r="K266" s="261" t="s">
        <v>28</v>
      </c>
      <c r="L266" s="78">
        <f>SUM(L262:L265)</f>
        <v>0</v>
      </c>
      <c r="M266" s="78">
        <f>SUM(M262:M265)</f>
        <v>880</v>
      </c>
      <c r="N266" s="78">
        <f>SUM(N262:N265)</f>
        <v>2880</v>
      </c>
      <c r="O266" s="78">
        <v>2856</v>
      </c>
    </row>
    <row r="267" spans="9:15" ht="12.75">
      <c r="I267" s="293"/>
      <c r="J267" s="249"/>
      <c r="K267" s="257"/>
      <c r="L267" s="58"/>
      <c r="M267" s="58"/>
      <c r="N267" s="58"/>
      <c r="O267" s="58"/>
    </row>
    <row r="268" spans="9:15" ht="12.75">
      <c r="I268" s="293"/>
      <c r="J268" s="296"/>
      <c r="K268" s="261" t="s">
        <v>20</v>
      </c>
      <c r="L268" s="78">
        <f>SUM(L267:L267)</f>
        <v>0</v>
      </c>
      <c r="M268" s="78">
        <f>SUM(M267:M267)</f>
        <v>0</v>
      </c>
      <c r="N268" s="78">
        <f>SUM(N267:N267)</f>
        <v>0</v>
      </c>
      <c r="O268" s="78">
        <v>0</v>
      </c>
    </row>
    <row r="269" spans="9:15" ht="12.75">
      <c r="I269" s="293"/>
      <c r="J269" s="296"/>
      <c r="K269" s="261"/>
      <c r="L269" s="78"/>
      <c r="M269" s="78"/>
      <c r="N269" s="78"/>
      <c r="O269" s="78"/>
    </row>
    <row r="270" spans="9:15" ht="12.75">
      <c r="I270" s="293"/>
      <c r="J270" s="296"/>
      <c r="K270" s="261" t="s">
        <v>848</v>
      </c>
      <c r="L270" s="58" t="s">
        <v>848</v>
      </c>
      <c r="M270" s="58" t="s">
        <v>848</v>
      </c>
      <c r="N270" s="58" t="s">
        <v>848</v>
      </c>
      <c r="O270" s="58" t="s">
        <v>848</v>
      </c>
    </row>
    <row r="271" spans="9:15" ht="12.75">
      <c r="I271" s="293"/>
      <c r="J271" s="296"/>
      <c r="K271" s="261" t="s">
        <v>848</v>
      </c>
      <c r="L271" s="58"/>
      <c r="M271" s="58"/>
      <c r="N271" s="58"/>
      <c r="O271" s="58"/>
    </row>
    <row r="272" spans="9:15" ht="12.75">
      <c r="I272" s="293"/>
      <c r="J272" s="296"/>
      <c r="K272" s="261" t="s">
        <v>51</v>
      </c>
      <c r="L272" s="78">
        <f>SUM(L270:L271)</f>
        <v>0</v>
      </c>
      <c r="M272" s="78">
        <f>SUM(M270:M271)</f>
        <v>0</v>
      </c>
      <c r="N272" s="78">
        <f>SUM(N270:N271)</f>
        <v>0</v>
      </c>
      <c r="O272" s="78">
        <v>0</v>
      </c>
    </row>
    <row r="273" spans="9:15" ht="12.75">
      <c r="I273" s="293"/>
      <c r="J273" s="249"/>
      <c r="K273" s="257"/>
      <c r="L273" s="58"/>
      <c r="M273" s="58"/>
      <c r="N273" s="58"/>
      <c r="O273" s="58"/>
    </row>
    <row r="274" spans="9:15" ht="12.75">
      <c r="I274" s="297"/>
      <c r="J274" s="298"/>
      <c r="K274" s="268" t="s">
        <v>21</v>
      </c>
      <c r="L274" s="56">
        <f>+L266+L268+L272</f>
        <v>0</v>
      </c>
      <c r="M274" s="56">
        <f>+M266+M268+M272</f>
        <v>880</v>
      </c>
      <c r="N274" s="56">
        <f>+N266+N268+N272</f>
        <v>2880</v>
      </c>
      <c r="O274" s="56">
        <v>2856</v>
      </c>
    </row>
    <row r="275" spans="9:15" ht="12.75">
      <c r="I275" s="293"/>
      <c r="J275" s="296"/>
      <c r="K275" s="261"/>
      <c r="L275" s="78"/>
      <c r="M275" s="78"/>
      <c r="N275" s="78"/>
      <c r="O275" s="78"/>
    </row>
    <row r="276" spans="9:15" ht="12.75">
      <c r="I276" s="293" t="s">
        <v>873</v>
      </c>
      <c r="J276" s="249" t="s">
        <v>848</v>
      </c>
      <c r="K276" s="295" t="s">
        <v>54</v>
      </c>
      <c r="L276" s="58"/>
      <c r="M276" s="58"/>
      <c r="N276" s="58"/>
      <c r="O276" s="58"/>
    </row>
    <row r="277" spans="9:15" ht="12.75">
      <c r="I277" s="293"/>
      <c r="J277" s="249"/>
      <c r="K277" s="295"/>
      <c r="L277" s="58"/>
      <c r="M277" s="58"/>
      <c r="N277" s="58"/>
      <c r="O277" s="58"/>
    </row>
    <row r="278" spans="9:15" ht="12.75">
      <c r="I278" s="293"/>
      <c r="J278" s="249"/>
      <c r="K278" s="285" t="s">
        <v>55</v>
      </c>
      <c r="L278" s="58"/>
      <c r="M278" s="58"/>
      <c r="N278" s="58"/>
      <c r="O278" s="58"/>
    </row>
    <row r="279" spans="9:15" ht="12.75">
      <c r="I279" s="293"/>
      <c r="J279" s="249"/>
      <c r="K279" s="285" t="s">
        <v>56</v>
      </c>
      <c r="L279" s="58"/>
      <c r="M279" s="58"/>
      <c r="N279" s="58"/>
      <c r="O279" s="58"/>
    </row>
    <row r="280" spans="9:15" ht="12.75">
      <c r="I280" s="293"/>
      <c r="J280" s="296"/>
      <c r="K280" s="295" t="s">
        <v>20</v>
      </c>
      <c r="L280" s="78">
        <f>SUM(L278:L279)</f>
        <v>0</v>
      </c>
      <c r="M280" s="78">
        <f>SUM(M278:M279)</f>
        <v>0</v>
      </c>
      <c r="N280" s="78">
        <f>SUM(N278:N279)</f>
        <v>0</v>
      </c>
      <c r="O280" s="78">
        <v>0</v>
      </c>
    </row>
    <row r="281" spans="9:15" ht="12.75">
      <c r="I281" s="293"/>
      <c r="J281" s="296"/>
      <c r="K281" s="295"/>
      <c r="L281" s="78"/>
      <c r="M281" s="78"/>
      <c r="N281" s="78"/>
      <c r="O281" s="78"/>
    </row>
    <row r="282" spans="9:15" ht="12.75">
      <c r="I282" s="293"/>
      <c r="J282" s="296"/>
      <c r="K282" s="295" t="s">
        <v>51</v>
      </c>
      <c r="L282" s="78" t="e">
        <f>SUM(#REF!)</f>
        <v>#REF!</v>
      </c>
      <c r="M282" s="78">
        <v>0</v>
      </c>
      <c r="N282" s="78">
        <v>0</v>
      </c>
      <c r="O282" s="78">
        <v>0</v>
      </c>
    </row>
    <row r="283" spans="9:15" ht="12.75">
      <c r="I283" s="293"/>
      <c r="J283" s="296"/>
      <c r="K283" s="295"/>
      <c r="L283" s="78"/>
      <c r="M283" s="78"/>
      <c r="N283" s="78"/>
      <c r="O283" s="78"/>
    </row>
    <row r="284" spans="9:15" ht="12.75">
      <c r="I284" s="297"/>
      <c r="J284" s="298"/>
      <c r="K284" s="299" t="s">
        <v>21</v>
      </c>
      <c r="L284" s="56" t="e">
        <f>+L280+L282</f>
        <v>#REF!</v>
      </c>
      <c r="M284" s="56">
        <f>+M280+M282</f>
        <v>0</v>
      </c>
      <c r="N284" s="56">
        <f>+N280+N282</f>
        <v>0</v>
      </c>
      <c r="O284" s="56">
        <v>0</v>
      </c>
    </row>
    <row r="285" spans="9:15" ht="12.75">
      <c r="I285" s="293"/>
      <c r="J285" s="296"/>
      <c r="K285" s="295"/>
      <c r="L285" s="78"/>
      <c r="M285" s="78"/>
      <c r="N285" s="78"/>
      <c r="O285" s="78"/>
    </row>
    <row r="286" spans="9:15" ht="12.75">
      <c r="I286" s="293"/>
      <c r="J286" s="249" t="s">
        <v>848</v>
      </c>
      <c r="K286" s="295" t="s">
        <v>57</v>
      </c>
      <c r="L286" s="58"/>
      <c r="M286" s="58"/>
      <c r="N286" s="58"/>
      <c r="O286" s="58"/>
    </row>
    <row r="287" spans="9:15" ht="12.75">
      <c r="I287" s="293"/>
      <c r="J287" s="249"/>
      <c r="K287" s="285" t="s">
        <v>26</v>
      </c>
      <c r="L287" s="58">
        <f>'[4]960302'!$D$60</f>
        <v>0</v>
      </c>
      <c r="M287" s="58">
        <f>'[4]960302'!$D$60</f>
        <v>0</v>
      </c>
      <c r="N287" s="58">
        <v>2170</v>
      </c>
      <c r="O287" s="58">
        <v>2166</v>
      </c>
    </row>
    <row r="288" spans="9:15" ht="12.75">
      <c r="I288" s="293"/>
      <c r="J288" s="249"/>
      <c r="K288" s="241" t="s">
        <v>58</v>
      </c>
      <c r="L288" s="58">
        <f>'[4]960302'!$D$72</f>
        <v>0</v>
      </c>
      <c r="M288" s="58">
        <f>'[4]960302'!$D$72</f>
        <v>0</v>
      </c>
      <c r="N288" s="58">
        <v>758</v>
      </c>
      <c r="O288" s="58">
        <v>630</v>
      </c>
    </row>
    <row r="289" spans="9:15" ht="12.75">
      <c r="I289" s="293"/>
      <c r="J289" s="249"/>
      <c r="K289" s="285" t="s">
        <v>23</v>
      </c>
      <c r="L289" s="58">
        <f>'[4]960302'!$D$122+'[4]960302'!$D$137</f>
        <v>700</v>
      </c>
      <c r="M289" s="58">
        <v>670</v>
      </c>
      <c r="N289" s="58">
        <v>300</v>
      </c>
      <c r="O289" s="58">
        <v>290</v>
      </c>
    </row>
    <row r="290" spans="9:15" ht="12.75">
      <c r="I290" s="293"/>
      <c r="J290" s="296"/>
      <c r="K290" s="295" t="s">
        <v>28</v>
      </c>
      <c r="L290" s="78">
        <f>SUM(L287:L289)</f>
        <v>700</v>
      </c>
      <c r="M290" s="78">
        <f>SUM(M287:M289)</f>
        <v>670</v>
      </c>
      <c r="N290" s="78">
        <f>SUM(N287:N289)</f>
        <v>3228</v>
      </c>
      <c r="O290" s="78">
        <f>SUM(O287:O289)</f>
        <v>3086</v>
      </c>
    </row>
    <row r="291" spans="9:15" ht="12.75">
      <c r="I291" s="293"/>
      <c r="J291" s="249"/>
      <c r="K291" s="285"/>
      <c r="L291" s="58"/>
      <c r="M291" s="58"/>
      <c r="N291" s="58"/>
      <c r="O291" s="58"/>
    </row>
    <row r="292" spans="9:15" ht="12.75">
      <c r="I292" s="293"/>
      <c r="J292" s="249"/>
      <c r="K292" s="285" t="s">
        <v>848</v>
      </c>
      <c r="L292" s="58" t="s">
        <v>848</v>
      </c>
      <c r="M292" s="58" t="s">
        <v>848</v>
      </c>
      <c r="N292" s="58" t="s">
        <v>848</v>
      </c>
      <c r="O292" s="58" t="s">
        <v>848</v>
      </c>
    </row>
    <row r="293" spans="9:15" ht="12.75">
      <c r="I293" s="297"/>
      <c r="J293" s="298"/>
      <c r="K293" s="299" t="s">
        <v>21</v>
      </c>
      <c r="L293" s="56" t="e">
        <f>+L290+#REF!+#REF!</f>
        <v>#REF!</v>
      </c>
      <c r="M293" s="56">
        <f>+M290</f>
        <v>670</v>
      </c>
      <c r="N293" s="56">
        <f>+N290</f>
        <v>3228</v>
      </c>
      <c r="O293" s="56">
        <f>+O290</f>
        <v>3086</v>
      </c>
    </row>
    <row r="294" spans="9:15" ht="12.75">
      <c r="I294" s="293"/>
      <c r="J294" s="296"/>
      <c r="K294" s="295"/>
      <c r="L294" s="78"/>
      <c r="M294" s="78"/>
      <c r="N294" s="78"/>
      <c r="O294" s="78"/>
    </row>
    <row r="295" spans="9:15" ht="12.75">
      <c r="I295" s="293" t="s">
        <v>877</v>
      </c>
      <c r="J295" s="249" t="s">
        <v>848</v>
      </c>
      <c r="K295" s="295" t="s">
        <v>62</v>
      </c>
      <c r="L295" s="58"/>
      <c r="M295" s="58"/>
      <c r="N295" s="58"/>
      <c r="O295" s="58"/>
    </row>
    <row r="296" spans="9:15" ht="12.75">
      <c r="I296" s="293"/>
      <c r="J296" s="249"/>
      <c r="K296" s="285" t="s">
        <v>26</v>
      </c>
      <c r="L296" s="58">
        <f>'[4]960302'!$D$60</f>
        <v>0</v>
      </c>
      <c r="M296" s="58">
        <f>'[4]960302'!$D$60</f>
        <v>0</v>
      </c>
      <c r="N296" s="58">
        <v>98</v>
      </c>
      <c r="O296" s="58">
        <v>98</v>
      </c>
    </row>
    <row r="297" spans="9:15" ht="12.75">
      <c r="I297" s="293"/>
      <c r="J297" s="249"/>
      <c r="K297" s="241" t="s">
        <v>58</v>
      </c>
      <c r="L297" s="58">
        <f>'[4]960302'!$D$72</f>
        <v>0</v>
      </c>
      <c r="M297" s="58">
        <f>'[4]960302'!$D$72</f>
        <v>0</v>
      </c>
      <c r="N297" s="58">
        <v>27</v>
      </c>
      <c r="O297" s="58">
        <v>26</v>
      </c>
    </row>
    <row r="298" spans="9:15" ht="12.75">
      <c r="I298" s="293"/>
      <c r="J298" s="249"/>
      <c r="K298" s="285" t="s">
        <v>23</v>
      </c>
      <c r="L298" s="58">
        <f>'[4]960302'!$D$122+'[4]960302'!$D$137</f>
        <v>700</v>
      </c>
      <c r="M298" s="58">
        <v>670</v>
      </c>
      <c r="N298" s="58">
        <v>1513</v>
      </c>
      <c r="O298" s="58">
        <v>1513</v>
      </c>
    </row>
    <row r="299" spans="9:15" ht="12.75">
      <c r="I299" s="293"/>
      <c r="J299" s="296"/>
      <c r="K299" s="295" t="s">
        <v>28</v>
      </c>
      <c r="L299" s="78">
        <f>SUM(L296:L298)</f>
        <v>700</v>
      </c>
      <c r="M299" s="78">
        <f>SUM(M296:M298)</f>
        <v>670</v>
      </c>
      <c r="N299" s="78">
        <f>SUM(N296:N298)</f>
        <v>1638</v>
      </c>
      <c r="O299" s="78">
        <f>SUM(O296:O298)</f>
        <v>1637</v>
      </c>
    </row>
    <row r="300" spans="9:15" ht="12.75">
      <c r="I300" s="293"/>
      <c r="J300" s="249"/>
      <c r="K300" s="285"/>
      <c r="L300" s="58"/>
      <c r="M300" s="58"/>
      <c r="N300" s="58"/>
      <c r="O300" s="58"/>
    </row>
    <row r="301" spans="9:15" ht="12.75">
      <c r="I301" s="293"/>
      <c r="J301" s="249"/>
      <c r="K301" s="285" t="s">
        <v>848</v>
      </c>
      <c r="L301" s="58" t="s">
        <v>848</v>
      </c>
      <c r="M301" s="58" t="s">
        <v>848</v>
      </c>
      <c r="N301" s="58" t="s">
        <v>848</v>
      </c>
      <c r="O301" s="58" t="s">
        <v>848</v>
      </c>
    </row>
    <row r="302" spans="9:15" ht="12.75">
      <c r="I302" s="293"/>
      <c r="J302" s="249"/>
      <c r="K302" s="285" t="s">
        <v>848</v>
      </c>
      <c r="L302" s="58" t="s">
        <v>848</v>
      </c>
      <c r="M302" s="58" t="s">
        <v>848</v>
      </c>
      <c r="N302" s="58" t="s">
        <v>848</v>
      </c>
      <c r="O302" s="58" t="s">
        <v>848</v>
      </c>
    </row>
    <row r="303" spans="9:15" ht="12.75">
      <c r="I303" s="293"/>
      <c r="J303" s="249"/>
      <c r="K303" s="285"/>
      <c r="L303" s="58"/>
      <c r="M303" s="58"/>
      <c r="N303" s="58"/>
      <c r="O303" s="58"/>
    </row>
    <row r="304" spans="9:15" ht="12.75">
      <c r="I304" s="293"/>
      <c r="J304" s="249"/>
      <c r="K304" s="285" t="s">
        <v>59</v>
      </c>
      <c r="L304" s="58" t="s">
        <v>848</v>
      </c>
      <c r="M304" s="58" t="s">
        <v>848</v>
      </c>
      <c r="N304" s="58">
        <v>2052</v>
      </c>
      <c r="O304" s="58">
        <v>2051</v>
      </c>
    </row>
    <row r="305" spans="9:15" ht="12.75">
      <c r="I305" s="293"/>
      <c r="J305" s="249"/>
      <c r="K305" s="285" t="s">
        <v>60</v>
      </c>
      <c r="L305" s="78">
        <v>0</v>
      </c>
      <c r="M305" s="78">
        <v>0</v>
      </c>
      <c r="N305" s="78">
        <f>SUM(N304)</f>
        <v>2052</v>
      </c>
      <c r="O305" s="78">
        <f>SUM(O304)</f>
        <v>2051</v>
      </c>
    </row>
    <row r="306" spans="9:15" ht="12.75">
      <c r="I306" s="293"/>
      <c r="J306" s="249"/>
      <c r="K306" s="285"/>
      <c r="L306" s="78"/>
      <c r="M306" s="78"/>
      <c r="N306" s="78"/>
      <c r="O306" s="78"/>
    </row>
    <row r="307" spans="9:15" ht="12.75">
      <c r="I307" s="293"/>
      <c r="J307" s="249"/>
      <c r="K307" s="285" t="s">
        <v>848</v>
      </c>
      <c r="L307" s="58" t="s">
        <v>848</v>
      </c>
      <c r="M307" s="58" t="s">
        <v>848</v>
      </c>
      <c r="N307" s="58" t="s">
        <v>848</v>
      </c>
      <c r="O307" s="58" t="s">
        <v>848</v>
      </c>
    </row>
    <row r="308" spans="9:15" ht="12.75">
      <c r="I308" s="293"/>
      <c r="J308" s="249"/>
      <c r="K308" s="295" t="s">
        <v>61</v>
      </c>
      <c r="L308" s="78">
        <f>SUM(L307)</f>
        <v>0</v>
      </c>
      <c r="M308" s="78">
        <f>SUM(M307)</f>
        <v>0</v>
      </c>
      <c r="N308" s="78">
        <f>SUM(N307)</f>
        <v>0</v>
      </c>
      <c r="O308" s="78"/>
    </row>
    <row r="309" spans="9:15" ht="12.75">
      <c r="I309" s="293"/>
      <c r="J309" s="249"/>
      <c r="K309" s="285"/>
      <c r="L309" s="58"/>
      <c r="M309" s="58"/>
      <c r="N309" s="58"/>
      <c r="O309" s="58"/>
    </row>
    <row r="310" spans="9:15" ht="12.75">
      <c r="I310" s="297"/>
      <c r="J310" s="298"/>
      <c r="K310" s="299" t="s">
        <v>21</v>
      </c>
      <c r="L310" s="56">
        <f>+L299+L305+L308</f>
        <v>700</v>
      </c>
      <c r="M310" s="56">
        <f>+M299+M305+M308</f>
        <v>670</v>
      </c>
      <c r="N310" s="56">
        <f>+N299+N305+N308</f>
        <v>3690</v>
      </c>
      <c r="O310" s="56">
        <f>+O299+O305+O308</f>
        <v>3688</v>
      </c>
    </row>
    <row r="311" spans="9:15" ht="12.75">
      <c r="I311" s="293"/>
      <c r="J311" s="249"/>
      <c r="K311" s="285"/>
      <c r="L311" s="58"/>
      <c r="M311" s="58"/>
      <c r="N311" s="58"/>
      <c r="O311" s="58"/>
    </row>
    <row r="312" spans="9:15" ht="12.75">
      <c r="I312" s="293"/>
      <c r="J312" s="249"/>
      <c r="K312" s="285" t="s">
        <v>848</v>
      </c>
      <c r="L312" s="58" t="s">
        <v>848</v>
      </c>
      <c r="M312" s="58" t="s">
        <v>848</v>
      </c>
      <c r="N312" s="58" t="s">
        <v>848</v>
      </c>
      <c r="O312" s="58" t="s">
        <v>848</v>
      </c>
    </row>
    <row r="313" spans="9:15" ht="12.75">
      <c r="I313" s="293"/>
      <c r="J313" s="249"/>
      <c r="K313" s="285"/>
      <c r="L313" s="58"/>
      <c r="M313" s="58"/>
      <c r="N313" s="58"/>
      <c r="O313" s="58"/>
    </row>
    <row r="314" spans="9:15" ht="12.75">
      <c r="I314" s="293"/>
      <c r="J314" s="249"/>
      <c r="K314" s="285"/>
      <c r="L314" s="58"/>
      <c r="M314" s="58"/>
      <c r="N314" s="58"/>
      <c r="O314" s="58"/>
    </row>
    <row r="315" spans="9:15" ht="12.75">
      <c r="I315" s="297"/>
      <c r="J315" s="298"/>
      <c r="K315" s="299" t="s">
        <v>21</v>
      </c>
      <c r="L315" s="56">
        <f>SUM(L308:L312)</f>
        <v>700</v>
      </c>
      <c r="M315" s="56">
        <f>SUM(M308:M312)</f>
        <v>670</v>
      </c>
      <c r="N315" s="56">
        <f>SUM(N308:N312)</f>
        <v>3690</v>
      </c>
      <c r="O315" s="56">
        <f>SUM(O308:O312)</f>
        <v>3688</v>
      </c>
    </row>
    <row r="316" spans="9:15" ht="12.75">
      <c r="I316" s="240"/>
      <c r="J316" s="316"/>
      <c r="K316" s="241"/>
      <c r="L316" s="284"/>
      <c r="M316" s="284"/>
      <c r="N316" s="284"/>
      <c r="O316" s="284"/>
    </row>
    <row r="317" spans="9:15" ht="12.75">
      <c r="I317" s="293" t="s">
        <v>880</v>
      </c>
      <c r="J317" s="249" t="s">
        <v>848</v>
      </c>
      <c r="K317" s="295" t="s">
        <v>63</v>
      </c>
      <c r="L317" s="58"/>
      <c r="M317" s="58"/>
      <c r="N317" s="58"/>
      <c r="O317" s="58"/>
    </row>
    <row r="318" spans="9:15" ht="12.75">
      <c r="I318" s="293"/>
      <c r="J318" s="249"/>
      <c r="K318" s="285" t="s">
        <v>23</v>
      </c>
      <c r="L318" s="58">
        <v>2286</v>
      </c>
      <c r="M318" s="58">
        <v>2250</v>
      </c>
      <c r="N318" s="58">
        <v>2779</v>
      </c>
      <c r="O318" s="58">
        <v>2779</v>
      </c>
    </row>
    <row r="319" spans="9:15" ht="12.75">
      <c r="I319" s="293"/>
      <c r="J319" s="296"/>
      <c r="K319" s="295" t="s">
        <v>28</v>
      </c>
      <c r="L319" s="78">
        <f>SUM(L318:L318)</f>
        <v>2286</v>
      </c>
      <c r="M319" s="78">
        <f>SUM(M318:M318)</f>
        <v>2250</v>
      </c>
      <c r="N319" s="78">
        <f>SUM(N318:N318)</f>
        <v>2779</v>
      </c>
      <c r="O319" s="78">
        <f>SUM(O318:O318)</f>
        <v>2779</v>
      </c>
    </row>
    <row r="320" spans="9:15" ht="12.75">
      <c r="I320" s="293"/>
      <c r="J320" s="249"/>
      <c r="K320" s="285" t="s">
        <v>848</v>
      </c>
      <c r="L320" s="58"/>
      <c r="M320" s="58"/>
      <c r="N320" s="58"/>
      <c r="O320" s="58"/>
    </row>
    <row r="321" spans="9:15" ht="12.75">
      <c r="I321" s="293"/>
      <c r="J321" s="249"/>
      <c r="K321" s="285" t="s">
        <v>52</v>
      </c>
      <c r="L321" s="78">
        <f>SUM(L320:L320)</f>
        <v>0</v>
      </c>
      <c r="M321" s="78">
        <f>SUM(M320:M320)</f>
        <v>0</v>
      </c>
      <c r="N321" s="78">
        <f>SUM(N320:N320)</f>
        <v>0</v>
      </c>
      <c r="O321" s="78">
        <f>SUM(O320:O320)</f>
        <v>0</v>
      </c>
    </row>
    <row r="322" spans="9:15" ht="12.75">
      <c r="I322" s="293"/>
      <c r="J322" s="249"/>
      <c r="K322" s="285"/>
      <c r="L322" s="58"/>
      <c r="M322" s="58"/>
      <c r="N322" s="58"/>
      <c r="O322" s="58"/>
    </row>
    <row r="323" spans="9:15" ht="12.75">
      <c r="I323" s="297"/>
      <c r="J323" s="298"/>
      <c r="K323" s="299" t="s">
        <v>21</v>
      </c>
      <c r="L323" s="56">
        <f>+L319+L321</f>
        <v>2286</v>
      </c>
      <c r="M323" s="56">
        <f>+M319+M321</f>
        <v>2250</v>
      </c>
      <c r="N323" s="56">
        <f>+N319+N321</f>
        <v>2779</v>
      </c>
      <c r="O323" s="56">
        <f>+O319+O321</f>
        <v>2779</v>
      </c>
    </row>
    <row r="324" spans="9:15" ht="12.75">
      <c r="I324" s="293"/>
      <c r="J324" s="249"/>
      <c r="K324" s="257"/>
      <c r="L324" s="58"/>
      <c r="M324" s="58"/>
      <c r="N324" s="58"/>
      <c r="O324" s="58"/>
    </row>
    <row r="325" spans="9:15" ht="12.75">
      <c r="I325" s="293" t="s">
        <v>883</v>
      </c>
      <c r="J325" s="296"/>
      <c r="K325" s="295" t="s">
        <v>64</v>
      </c>
      <c r="L325" s="58"/>
      <c r="M325" s="58"/>
      <c r="N325" s="58"/>
      <c r="O325" s="58"/>
    </row>
    <row r="326" spans="9:15" ht="12.75">
      <c r="I326" s="293"/>
      <c r="J326" s="296"/>
      <c r="K326" s="295" t="s">
        <v>65</v>
      </c>
      <c r="L326" s="78">
        <f>'[5]településüz.'!$C$215</f>
        <v>100</v>
      </c>
      <c r="M326" s="78">
        <v>260</v>
      </c>
      <c r="N326" s="78">
        <v>260</v>
      </c>
      <c r="O326" s="78">
        <v>127</v>
      </c>
    </row>
    <row r="327" spans="9:15" ht="12.75">
      <c r="I327" s="293"/>
      <c r="J327" s="296"/>
      <c r="K327" s="285"/>
      <c r="L327" s="58"/>
      <c r="M327" s="58"/>
      <c r="N327" s="58"/>
      <c r="O327" s="58"/>
    </row>
    <row r="328" spans="9:15" ht="12.75">
      <c r="I328" s="293"/>
      <c r="J328" s="249"/>
      <c r="K328" s="285" t="s">
        <v>66</v>
      </c>
      <c r="L328" s="58">
        <v>13179</v>
      </c>
      <c r="M328" s="58">
        <v>13060</v>
      </c>
      <c r="N328" s="58">
        <v>5887</v>
      </c>
      <c r="O328" s="58">
        <v>2637</v>
      </c>
    </row>
    <row r="329" spans="9:15" ht="12.75">
      <c r="I329" s="283"/>
      <c r="J329" s="296"/>
      <c r="K329" s="285" t="s">
        <v>67</v>
      </c>
      <c r="L329" s="58">
        <v>3558</v>
      </c>
      <c r="M329" s="58">
        <v>3520</v>
      </c>
      <c r="N329" s="58">
        <v>1583</v>
      </c>
      <c r="O329" s="58">
        <v>577</v>
      </c>
    </row>
    <row r="330" spans="9:15" ht="12.75">
      <c r="I330" s="293"/>
      <c r="J330" s="249" t="s">
        <v>848</v>
      </c>
      <c r="K330" s="295" t="s">
        <v>68</v>
      </c>
      <c r="L330" s="78">
        <f>SUM(L328:L329)</f>
        <v>16737</v>
      </c>
      <c r="M330" s="78">
        <f>SUM(M328:M329)</f>
        <v>16580</v>
      </c>
      <c r="N330" s="78">
        <f>SUM(N328:N329)</f>
        <v>7470</v>
      </c>
      <c r="O330" s="78">
        <f>SUM(O328:O329)</f>
        <v>3214</v>
      </c>
    </row>
    <row r="331" spans="9:15" ht="12.75">
      <c r="I331" s="293"/>
      <c r="J331" s="249"/>
      <c r="K331" s="285"/>
      <c r="L331" s="58"/>
      <c r="M331" s="58"/>
      <c r="N331" s="58"/>
      <c r="O331" s="58"/>
    </row>
    <row r="332" spans="9:15" ht="12.75">
      <c r="I332" s="297"/>
      <c r="J332" s="298"/>
      <c r="K332" s="299" t="s">
        <v>21</v>
      </c>
      <c r="L332" s="56">
        <f>+L326+L330</f>
        <v>16837</v>
      </c>
      <c r="M332" s="56">
        <f>+M326+M330</f>
        <v>16840</v>
      </c>
      <c r="N332" s="56">
        <f>+N326+N330</f>
        <v>7730</v>
      </c>
      <c r="O332" s="56">
        <f>+O326+O330</f>
        <v>3341</v>
      </c>
    </row>
    <row r="333" spans="9:15" ht="12.75">
      <c r="I333" s="293" t="s">
        <v>885</v>
      </c>
      <c r="J333" s="296"/>
      <c r="K333" s="295" t="s">
        <v>69</v>
      </c>
      <c r="L333" s="58"/>
      <c r="M333" s="58"/>
      <c r="N333" s="58"/>
      <c r="O333" s="58"/>
    </row>
    <row r="334" spans="9:15" ht="12.75">
      <c r="I334" s="293"/>
      <c r="J334" s="296"/>
      <c r="K334" s="295" t="s">
        <v>65</v>
      </c>
      <c r="L334" s="78">
        <v>300</v>
      </c>
      <c r="M334" s="78">
        <v>520</v>
      </c>
      <c r="N334" s="78">
        <v>520</v>
      </c>
      <c r="O334" s="78">
        <v>507</v>
      </c>
    </row>
    <row r="335" spans="9:15" ht="12.75">
      <c r="I335" s="293"/>
      <c r="J335" s="296"/>
      <c r="K335" s="295"/>
      <c r="L335" s="78"/>
      <c r="M335" s="78"/>
      <c r="N335" s="78"/>
      <c r="O335" s="78"/>
    </row>
    <row r="336" spans="9:15" ht="12.75">
      <c r="I336" s="293"/>
      <c r="J336" s="249"/>
      <c r="K336" s="285" t="s">
        <v>66</v>
      </c>
      <c r="L336" s="58">
        <v>26279</v>
      </c>
      <c r="M336" s="58">
        <v>26520</v>
      </c>
      <c r="N336" s="58">
        <v>12172</v>
      </c>
      <c r="O336" s="58">
        <v>2610</v>
      </c>
    </row>
    <row r="337" spans="9:15" ht="12.75">
      <c r="I337" s="283"/>
      <c r="J337" s="296"/>
      <c r="K337" s="285" t="s">
        <v>67</v>
      </c>
      <c r="L337" s="58">
        <v>7095</v>
      </c>
      <c r="M337" s="58">
        <v>7142</v>
      </c>
      <c r="N337" s="58">
        <v>3268</v>
      </c>
      <c r="O337" s="58">
        <v>599</v>
      </c>
    </row>
    <row r="338" spans="9:15" ht="12.75">
      <c r="I338" s="293"/>
      <c r="J338" s="249"/>
      <c r="K338" s="285"/>
      <c r="L338" s="58"/>
      <c r="M338" s="58"/>
      <c r="N338" s="58"/>
      <c r="O338" s="58">
        <f>SUM(O336:O337)</f>
        <v>3209</v>
      </c>
    </row>
    <row r="339" spans="9:15" ht="12.75">
      <c r="I339" s="293"/>
      <c r="J339" s="249"/>
      <c r="K339" s="285"/>
      <c r="L339" s="58"/>
      <c r="M339" s="58"/>
      <c r="N339" s="58"/>
      <c r="O339" s="58"/>
    </row>
    <row r="340" spans="9:15" ht="12.75">
      <c r="I340" s="293"/>
      <c r="J340" s="249" t="s">
        <v>848</v>
      </c>
      <c r="K340" s="295" t="s">
        <v>68</v>
      </c>
      <c r="L340" s="78">
        <f>SUM(L336:L337)</f>
        <v>33374</v>
      </c>
      <c r="M340" s="78">
        <f>SUM(M336:M337)</f>
        <v>33662</v>
      </c>
      <c r="N340" s="78">
        <f>SUM(N336:N337)</f>
        <v>15440</v>
      </c>
      <c r="O340" s="78">
        <f>SUM(O336:O337)</f>
        <v>3209</v>
      </c>
    </row>
    <row r="341" spans="9:15" ht="12.75">
      <c r="I341" s="293"/>
      <c r="J341" s="249"/>
      <c r="K341" s="285"/>
      <c r="L341" s="58"/>
      <c r="M341" s="58"/>
      <c r="N341" s="58"/>
      <c r="O341" s="58"/>
    </row>
    <row r="342" spans="9:15" ht="12.75">
      <c r="I342" s="297"/>
      <c r="J342" s="298"/>
      <c r="K342" s="299" t="s">
        <v>21</v>
      </c>
      <c r="L342" s="56">
        <f>+L334+L340</f>
        <v>33674</v>
      </c>
      <c r="M342" s="56">
        <f>+M334+M340</f>
        <v>34182</v>
      </c>
      <c r="N342" s="56">
        <f>+N334+N340</f>
        <v>15960</v>
      </c>
      <c r="O342" s="56">
        <f>O334+O340</f>
        <v>3716</v>
      </c>
    </row>
    <row r="343" spans="9:15" ht="12.75">
      <c r="I343" s="293"/>
      <c r="J343" s="249"/>
      <c r="K343" s="285"/>
      <c r="L343" s="58"/>
      <c r="M343" s="58"/>
      <c r="N343" s="58"/>
      <c r="O343" s="58"/>
    </row>
    <row r="344" spans="9:15" ht="12.75">
      <c r="I344" s="293" t="s">
        <v>891</v>
      </c>
      <c r="J344" s="249" t="s">
        <v>848</v>
      </c>
      <c r="K344" s="295" t="s">
        <v>70</v>
      </c>
      <c r="L344" s="58"/>
      <c r="M344" s="58"/>
      <c r="N344" s="58"/>
      <c r="O344" s="58"/>
    </row>
    <row r="345" spans="9:15" ht="12.75">
      <c r="I345" s="293"/>
      <c r="J345" s="249"/>
      <c r="K345" s="285" t="s">
        <v>848</v>
      </c>
      <c r="L345" s="58" t="s">
        <v>848</v>
      </c>
      <c r="M345" s="58" t="s">
        <v>848</v>
      </c>
      <c r="N345" s="58" t="s">
        <v>848</v>
      </c>
      <c r="O345" s="58" t="s">
        <v>848</v>
      </c>
    </row>
    <row r="346" spans="9:15" ht="12.75">
      <c r="I346" s="293"/>
      <c r="J346" s="249"/>
      <c r="K346" s="285" t="s">
        <v>848</v>
      </c>
      <c r="L346" s="58" t="s">
        <v>848</v>
      </c>
      <c r="M346" s="58" t="s">
        <v>848</v>
      </c>
      <c r="N346" s="58" t="s">
        <v>848</v>
      </c>
      <c r="O346" s="58" t="s">
        <v>848</v>
      </c>
    </row>
    <row r="347" spans="9:15" ht="12.75">
      <c r="I347" s="293"/>
      <c r="J347" s="249"/>
      <c r="K347" s="285" t="s">
        <v>23</v>
      </c>
      <c r="L347" s="58">
        <v>200</v>
      </c>
      <c r="M347" s="58">
        <v>0</v>
      </c>
      <c r="N347" s="58">
        <v>0</v>
      </c>
      <c r="O347" s="58">
        <v>0</v>
      </c>
    </row>
    <row r="348" spans="9:15" ht="12.75">
      <c r="I348" s="293"/>
      <c r="J348" s="249"/>
      <c r="K348" s="285"/>
      <c r="L348" s="58"/>
      <c r="M348" s="58"/>
      <c r="N348" s="58"/>
      <c r="O348" s="58"/>
    </row>
    <row r="349" spans="9:15" ht="12.75">
      <c r="I349" s="297"/>
      <c r="J349" s="298"/>
      <c r="K349" s="299" t="s">
        <v>21</v>
      </c>
      <c r="L349" s="56">
        <f>SUM(L345:L348)</f>
        <v>200</v>
      </c>
      <c r="M349" s="56">
        <f>SUM(M345:M348)</f>
        <v>0</v>
      </c>
      <c r="N349" s="56">
        <f>SUM(N345:N348)</f>
        <v>0</v>
      </c>
      <c r="O349" s="56">
        <v>0</v>
      </c>
    </row>
    <row r="350" spans="9:15" ht="12.75">
      <c r="I350" s="293"/>
      <c r="J350" s="296"/>
      <c r="K350" s="295"/>
      <c r="L350" s="78"/>
      <c r="M350" s="78"/>
      <c r="N350" s="78"/>
      <c r="O350" s="78"/>
    </row>
    <row r="351" spans="9:15" ht="12.75">
      <c r="I351" s="293"/>
      <c r="J351" s="249"/>
      <c r="K351" s="285"/>
      <c r="L351" s="58"/>
      <c r="M351" s="58"/>
      <c r="N351" s="58"/>
      <c r="O351" s="58"/>
    </row>
    <row r="352" spans="9:15" ht="12.75">
      <c r="I352" s="293"/>
      <c r="J352" s="249"/>
      <c r="K352" s="300" t="s">
        <v>71</v>
      </c>
      <c r="L352" s="58"/>
      <c r="M352" s="58"/>
      <c r="N352" s="58"/>
      <c r="O352" s="58"/>
    </row>
    <row r="353" spans="9:15" ht="12.75">
      <c r="I353" s="293"/>
      <c r="J353" s="249"/>
      <c r="K353" s="285"/>
      <c r="L353" s="58"/>
      <c r="M353" s="58"/>
      <c r="N353" s="58"/>
      <c r="O353" s="58"/>
    </row>
    <row r="354" spans="9:15" ht="12.75">
      <c r="I354" s="293" t="s">
        <v>893</v>
      </c>
      <c r="J354" s="249" t="s">
        <v>858</v>
      </c>
      <c r="K354" s="295" t="s">
        <v>72</v>
      </c>
      <c r="L354" s="58"/>
      <c r="M354" s="58"/>
      <c r="N354" s="58"/>
      <c r="O354" s="58"/>
    </row>
    <row r="355" spans="9:15" ht="12.75">
      <c r="I355" s="293"/>
      <c r="J355" s="249"/>
      <c r="K355" s="285" t="s">
        <v>73</v>
      </c>
      <c r="L355" s="58">
        <v>500</v>
      </c>
      <c r="M355" s="58">
        <v>300</v>
      </c>
      <c r="N355" s="58">
        <v>132</v>
      </c>
      <c r="O355" s="58">
        <v>132</v>
      </c>
    </row>
    <row r="356" spans="9:15" ht="12.75">
      <c r="I356" s="293"/>
      <c r="J356" s="249"/>
      <c r="K356" s="285"/>
      <c r="L356" s="58"/>
      <c r="M356" s="58"/>
      <c r="N356" s="58"/>
      <c r="O356" s="58"/>
    </row>
    <row r="357" spans="9:15" ht="12.75">
      <c r="I357" s="297"/>
      <c r="J357" s="298"/>
      <c r="K357" s="299" t="s">
        <v>21</v>
      </c>
      <c r="L357" s="56">
        <f>SUM(L355:L356)</f>
        <v>500</v>
      </c>
      <c r="M357" s="56">
        <f>SUM(M355:M356)</f>
        <v>300</v>
      </c>
      <c r="N357" s="56">
        <f>SUM(N355:N356)</f>
        <v>132</v>
      </c>
      <c r="O357" s="56">
        <v>132</v>
      </c>
    </row>
    <row r="358" spans="9:15" ht="12.75" hidden="1">
      <c r="I358" s="320"/>
      <c r="J358" s="321"/>
      <c r="K358" s="322"/>
      <c r="L358" s="323"/>
      <c r="M358" s="310"/>
      <c r="N358" s="310"/>
      <c r="O358" s="310"/>
    </row>
    <row r="359" spans="9:15" ht="12.75" hidden="1">
      <c r="I359" s="324" t="s">
        <v>893</v>
      </c>
      <c r="J359" s="325" t="s">
        <v>860</v>
      </c>
      <c r="K359" s="326" t="s">
        <v>74</v>
      </c>
      <c r="L359" s="327"/>
      <c r="M359" s="58"/>
      <c r="N359" s="58"/>
      <c r="O359" s="58"/>
    </row>
    <row r="360" spans="9:15" ht="12.75" hidden="1">
      <c r="I360" s="324"/>
      <c r="J360" s="325"/>
      <c r="K360" s="328" t="s">
        <v>73</v>
      </c>
      <c r="L360" s="327">
        <v>0</v>
      </c>
      <c r="M360" s="58">
        <v>0</v>
      </c>
      <c r="N360" s="58">
        <v>0</v>
      </c>
      <c r="O360" s="58">
        <v>0</v>
      </c>
    </row>
    <row r="361" spans="9:15" ht="12.75" hidden="1">
      <c r="I361" s="324"/>
      <c r="J361" s="325"/>
      <c r="K361" s="328"/>
      <c r="L361" s="327"/>
      <c r="M361" s="58"/>
      <c r="N361" s="58"/>
      <c r="O361" s="58"/>
    </row>
    <row r="362" spans="9:15" ht="12.75" hidden="1">
      <c r="I362" s="329"/>
      <c r="J362" s="330"/>
      <c r="K362" s="331" t="s">
        <v>21</v>
      </c>
      <c r="L362" s="332">
        <f>SUM(L360:L361)</f>
        <v>0</v>
      </c>
      <c r="M362" s="56">
        <f>SUM(M360:M361)</f>
        <v>0</v>
      </c>
      <c r="N362" s="56">
        <f>SUM(N360:N361)</f>
        <v>0</v>
      </c>
      <c r="O362" s="56">
        <f>SUM(O360:O361)</f>
        <v>0</v>
      </c>
    </row>
    <row r="363" spans="9:15" ht="12.75">
      <c r="I363" s="333"/>
      <c r="J363" s="334"/>
      <c r="K363" s="286"/>
      <c r="L363" s="327"/>
      <c r="M363" s="58"/>
      <c r="N363" s="58"/>
      <c r="O363" s="58"/>
    </row>
    <row r="364" spans="9:15" ht="12.75">
      <c r="I364" s="333" t="s">
        <v>893</v>
      </c>
      <c r="J364" s="334" t="s">
        <v>862</v>
      </c>
      <c r="K364" s="317" t="s">
        <v>75</v>
      </c>
      <c r="L364" s="327"/>
      <c r="M364" s="58"/>
      <c r="N364" s="58"/>
      <c r="O364" s="58"/>
    </row>
    <row r="365" spans="9:15" ht="12.75">
      <c r="I365" s="333"/>
      <c r="J365" s="334"/>
      <c r="K365" s="286" t="s">
        <v>73</v>
      </c>
      <c r="L365" s="327">
        <v>0</v>
      </c>
      <c r="M365" s="58">
        <v>0</v>
      </c>
      <c r="N365" s="58">
        <v>186</v>
      </c>
      <c r="O365" s="58">
        <v>186</v>
      </c>
    </row>
    <row r="366" spans="9:15" ht="12.75">
      <c r="I366" s="333"/>
      <c r="J366" s="334"/>
      <c r="K366" s="286" t="s">
        <v>76</v>
      </c>
      <c r="L366" s="327">
        <v>0</v>
      </c>
      <c r="M366" s="58">
        <v>0</v>
      </c>
      <c r="N366" s="58">
        <v>0</v>
      </c>
      <c r="O366" s="58">
        <v>0</v>
      </c>
    </row>
    <row r="367" spans="9:15" ht="12.75">
      <c r="I367" s="333"/>
      <c r="J367" s="334"/>
      <c r="K367" s="286"/>
      <c r="L367" s="335"/>
      <c r="M367" s="336"/>
      <c r="N367" s="336"/>
      <c r="O367" s="336"/>
    </row>
    <row r="368" spans="9:15" ht="12.75">
      <c r="I368" s="337"/>
      <c r="J368" s="338"/>
      <c r="K368" s="339" t="s">
        <v>21</v>
      </c>
      <c r="L368" s="340">
        <f>SUM(L365:L367)</f>
        <v>0</v>
      </c>
      <c r="M368" s="312">
        <f>SUM(M365:M367)</f>
        <v>0</v>
      </c>
      <c r="N368" s="312">
        <f>SUM(N365:N367)</f>
        <v>186</v>
      </c>
      <c r="O368" s="312">
        <v>186</v>
      </c>
    </row>
    <row r="369" spans="9:15" ht="12.75">
      <c r="I369" s="311"/>
      <c r="J369" s="311"/>
      <c r="K369" s="341"/>
      <c r="L369" s="312"/>
      <c r="M369" s="312"/>
      <c r="N369" s="312"/>
      <c r="O369" s="312"/>
    </row>
    <row r="370" spans="9:15" ht="12.75">
      <c r="I370" s="293" t="s">
        <v>893</v>
      </c>
      <c r="J370" s="249" t="s">
        <v>858</v>
      </c>
      <c r="K370" s="295" t="s">
        <v>77</v>
      </c>
      <c r="L370" s="58"/>
      <c r="M370" s="58"/>
      <c r="N370" s="58"/>
      <c r="O370" s="58"/>
    </row>
    <row r="371" spans="9:15" ht="12.75">
      <c r="I371" s="293"/>
      <c r="J371" s="249"/>
      <c r="K371" s="285" t="s">
        <v>73</v>
      </c>
      <c r="L371" s="58">
        <v>500</v>
      </c>
      <c r="M371" s="58">
        <v>0</v>
      </c>
      <c r="N371" s="58">
        <v>1817</v>
      </c>
      <c r="O371" s="58">
        <v>1932</v>
      </c>
    </row>
    <row r="372" spans="9:15" ht="12.75">
      <c r="I372" s="293"/>
      <c r="J372" s="249"/>
      <c r="K372" s="285"/>
      <c r="L372" s="58"/>
      <c r="M372" s="58"/>
      <c r="N372" s="58"/>
      <c r="O372" s="58"/>
    </row>
    <row r="373" spans="9:15" ht="12.75">
      <c r="I373" s="298"/>
      <c r="J373" s="313"/>
      <c r="K373" s="268" t="s">
        <v>21</v>
      </c>
      <c r="L373" s="342">
        <f>SUM(L371:L372)</f>
        <v>500</v>
      </c>
      <c r="M373" s="342">
        <f>SUM(M371:M372)</f>
        <v>0</v>
      </c>
      <c r="N373" s="342">
        <f>SUM(N371:N372)</f>
        <v>1817</v>
      </c>
      <c r="O373" s="342">
        <v>1932</v>
      </c>
    </row>
    <row r="374" spans="9:15" ht="12.75">
      <c r="I374" s="296"/>
      <c r="J374" s="283"/>
      <c r="K374" s="343"/>
      <c r="L374" s="67"/>
      <c r="M374" s="67"/>
      <c r="N374" s="67"/>
      <c r="O374" s="67"/>
    </row>
    <row r="375" spans="9:15" ht="12.75">
      <c r="I375" s="293"/>
      <c r="J375" s="249"/>
      <c r="K375" s="295" t="s">
        <v>78</v>
      </c>
      <c r="L375" s="58"/>
      <c r="M375" s="58"/>
      <c r="N375" s="58"/>
      <c r="O375" s="58"/>
    </row>
    <row r="376" spans="9:15" ht="12.75">
      <c r="I376" s="293"/>
      <c r="J376" s="249"/>
      <c r="K376" s="285" t="s">
        <v>73</v>
      </c>
      <c r="L376" s="58">
        <v>500</v>
      </c>
      <c r="M376" s="58">
        <v>0</v>
      </c>
      <c r="N376" s="58">
        <v>442</v>
      </c>
      <c r="O376" s="58">
        <v>327</v>
      </c>
    </row>
    <row r="377" spans="9:15" ht="12.75">
      <c r="I377" s="293"/>
      <c r="J377" s="249"/>
      <c r="K377" s="285"/>
      <c r="L377" s="58"/>
      <c r="M377" s="58"/>
      <c r="N377" s="58"/>
      <c r="O377" s="58"/>
    </row>
    <row r="378" spans="9:15" ht="12.75">
      <c r="I378" s="298"/>
      <c r="J378" s="313"/>
      <c r="K378" s="268" t="s">
        <v>21</v>
      </c>
      <c r="L378" s="342">
        <f>SUM(L376:L377)</f>
        <v>500</v>
      </c>
      <c r="M378" s="342">
        <f>SUM(M376:M377)</f>
        <v>0</v>
      </c>
      <c r="N378" s="342">
        <f>SUM(N376:N377)</f>
        <v>442</v>
      </c>
      <c r="O378" s="342">
        <v>327</v>
      </c>
    </row>
    <row r="379" spans="9:15" ht="12.75">
      <c r="I379" s="296"/>
      <c r="J379" s="296"/>
      <c r="K379" s="343"/>
      <c r="L379" s="78"/>
      <c r="M379" s="78"/>
      <c r="N379" s="78"/>
      <c r="O379" s="78"/>
    </row>
    <row r="380" spans="9:15" ht="12.75">
      <c r="I380" s="296" t="s">
        <v>893</v>
      </c>
      <c r="J380" s="296" t="s">
        <v>864</v>
      </c>
      <c r="K380" s="343" t="s">
        <v>79</v>
      </c>
      <c r="L380" s="78"/>
      <c r="M380" s="78"/>
      <c r="N380" s="78"/>
      <c r="O380" s="78"/>
    </row>
    <row r="381" spans="9:15" ht="12.75">
      <c r="I381" s="296"/>
      <c r="J381" s="296"/>
      <c r="K381" s="344" t="s">
        <v>80</v>
      </c>
      <c r="L381" s="58">
        <f>'[5]szociális'!$C$83</f>
        <v>800</v>
      </c>
      <c r="M381" s="58">
        <v>1200</v>
      </c>
      <c r="N381" s="58">
        <v>1700</v>
      </c>
      <c r="O381" s="58">
        <v>1694</v>
      </c>
    </row>
    <row r="382" spans="9:15" ht="12.75">
      <c r="I382" s="296"/>
      <c r="J382" s="296"/>
      <c r="K382" s="285" t="s">
        <v>76</v>
      </c>
      <c r="L382" s="58">
        <f>'[5]szociális'!$C$78</f>
        <v>400</v>
      </c>
      <c r="M382" s="58">
        <v>0</v>
      </c>
      <c r="N382" s="58">
        <v>0</v>
      </c>
      <c r="O382" s="58">
        <v>0</v>
      </c>
    </row>
    <row r="383" spans="9:15" ht="12.75">
      <c r="I383" s="296"/>
      <c r="J383" s="318"/>
      <c r="K383" s="343"/>
      <c r="L383" s="345"/>
      <c r="M383" s="345"/>
      <c r="N383" s="345"/>
      <c r="O383" s="345"/>
    </row>
    <row r="384" spans="9:15" ht="12.75">
      <c r="I384" s="298"/>
      <c r="J384" s="313"/>
      <c r="K384" s="268" t="s">
        <v>21</v>
      </c>
      <c r="L384" s="342">
        <f>SUM(L381:L383)</f>
        <v>1200</v>
      </c>
      <c r="M384" s="342">
        <f>SUM(M381:M383)</f>
        <v>1200</v>
      </c>
      <c r="N384" s="342">
        <f>SUM(N381:N383)</f>
        <v>1700</v>
      </c>
      <c r="O384" s="342">
        <v>1694</v>
      </c>
    </row>
    <row r="385" spans="9:15" ht="12.75">
      <c r="I385" s="318"/>
      <c r="J385" s="318"/>
      <c r="K385" s="346"/>
      <c r="L385" s="319" t="s">
        <v>848</v>
      </c>
      <c r="M385" s="319" t="s">
        <v>848</v>
      </c>
      <c r="N385" s="319" t="s">
        <v>848</v>
      </c>
      <c r="O385" s="319" t="s">
        <v>848</v>
      </c>
    </row>
    <row r="386" spans="9:15" ht="12.75">
      <c r="I386" s="293"/>
      <c r="J386" s="296"/>
      <c r="K386" s="285"/>
      <c r="L386" s="334"/>
      <c r="M386" s="334"/>
      <c r="N386" s="334"/>
      <c r="O386" s="334"/>
    </row>
    <row r="387" spans="9:15" ht="12.75">
      <c r="I387" s="293" t="s">
        <v>893</v>
      </c>
      <c r="J387" s="249" t="s">
        <v>866</v>
      </c>
      <c r="K387" s="295" t="s">
        <v>81</v>
      </c>
      <c r="L387" s="58"/>
      <c r="M387" s="58"/>
      <c r="N387" s="58"/>
      <c r="O387" s="58"/>
    </row>
    <row r="388" spans="9:15" ht="12.75">
      <c r="I388" s="293"/>
      <c r="J388" s="249"/>
      <c r="K388" s="285" t="s">
        <v>73</v>
      </c>
      <c r="L388" s="58">
        <f>'[5]szociális'!$C$106</f>
        <v>100</v>
      </c>
      <c r="M388" s="58">
        <f>'[5]szociális'!$C$106</f>
        <v>100</v>
      </c>
      <c r="N388" s="58">
        <v>0</v>
      </c>
      <c r="O388" s="58">
        <v>0</v>
      </c>
    </row>
    <row r="389" spans="9:15" ht="12.75">
      <c r="I389" s="293"/>
      <c r="J389" s="249"/>
      <c r="K389" s="285"/>
      <c r="L389" s="58"/>
      <c r="M389" s="58"/>
      <c r="N389" s="58"/>
      <c r="O389" s="58"/>
    </row>
    <row r="390" spans="9:15" ht="12.75">
      <c r="I390" s="297"/>
      <c r="J390" s="298"/>
      <c r="K390" s="299" t="s">
        <v>21</v>
      </c>
      <c r="L390" s="56">
        <f>SUM(L388:L389)</f>
        <v>100</v>
      </c>
      <c r="M390" s="56">
        <f>SUM(M388:M389)</f>
        <v>100</v>
      </c>
      <c r="N390" s="56">
        <f>SUM(N388:N389)</f>
        <v>0</v>
      </c>
      <c r="O390" s="56">
        <v>0</v>
      </c>
    </row>
    <row r="391" spans="9:15" ht="12.75">
      <c r="I391" s="293"/>
      <c r="J391" s="296"/>
      <c r="K391" s="295"/>
      <c r="L391" s="78"/>
      <c r="M391" s="78"/>
      <c r="N391" s="78"/>
      <c r="O391" s="78"/>
    </row>
    <row r="392" spans="9:15" ht="12.75">
      <c r="I392" s="293" t="s">
        <v>893</v>
      </c>
      <c r="J392" s="249" t="s">
        <v>866</v>
      </c>
      <c r="K392" s="295" t="s">
        <v>82</v>
      </c>
      <c r="L392" s="58"/>
      <c r="M392" s="58"/>
      <c r="N392" s="58"/>
      <c r="O392" s="58"/>
    </row>
    <row r="393" spans="9:15" ht="12.75">
      <c r="I393" s="293"/>
      <c r="J393" s="249"/>
      <c r="K393" s="285" t="s">
        <v>73</v>
      </c>
      <c r="L393" s="58">
        <f>'[5]szociális'!$C$106</f>
        <v>100</v>
      </c>
      <c r="M393" s="58">
        <v>0</v>
      </c>
      <c r="N393" s="58">
        <v>313</v>
      </c>
      <c r="O393" s="58">
        <v>313</v>
      </c>
    </row>
    <row r="394" spans="9:15" ht="12.75">
      <c r="I394" s="293"/>
      <c r="J394" s="249"/>
      <c r="K394" s="285"/>
      <c r="L394" s="58"/>
      <c r="M394" s="58"/>
      <c r="N394" s="58"/>
      <c r="O394" s="58"/>
    </row>
    <row r="395" spans="9:15" ht="12.75">
      <c r="I395" s="297"/>
      <c r="J395" s="298"/>
      <c r="K395" s="299" t="s">
        <v>21</v>
      </c>
      <c r="L395" s="56">
        <f>SUM(L393:L394)</f>
        <v>100</v>
      </c>
      <c r="M395" s="56">
        <f>SUM(M393:M394)</f>
        <v>0</v>
      </c>
      <c r="N395" s="56">
        <f>SUM(N393:N394)</f>
        <v>313</v>
      </c>
      <c r="O395" s="56">
        <v>313</v>
      </c>
    </row>
    <row r="396" spans="9:15" ht="12.75">
      <c r="I396" s="293"/>
      <c r="J396" s="249"/>
      <c r="K396" s="285"/>
      <c r="L396" s="58"/>
      <c r="M396" s="58"/>
      <c r="N396" s="58"/>
      <c r="O396" s="58"/>
    </row>
    <row r="397" spans="9:15" ht="12.75">
      <c r="I397" s="293" t="s">
        <v>893</v>
      </c>
      <c r="J397" s="249" t="s">
        <v>868</v>
      </c>
      <c r="K397" s="295" t="s">
        <v>83</v>
      </c>
      <c r="L397" s="58"/>
      <c r="M397" s="58"/>
      <c r="N397" s="58"/>
      <c r="O397" s="58"/>
    </row>
    <row r="398" spans="9:15" ht="12.75">
      <c r="I398" s="293"/>
      <c r="J398" s="249"/>
      <c r="K398" s="285" t="s">
        <v>73</v>
      </c>
      <c r="L398" s="58">
        <f>'[5]szociális'!$C$117</f>
        <v>0</v>
      </c>
      <c r="M398" s="58">
        <f>'[5]szociális'!$C$117</f>
        <v>0</v>
      </c>
      <c r="N398" s="58">
        <f>'[5]szociális'!$C$117</f>
        <v>0</v>
      </c>
      <c r="O398" s="58">
        <v>0</v>
      </c>
    </row>
    <row r="399" spans="9:15" ht="12.75">
      <c r="I399" s="293"/>
      <c r="J399" s="249"/>
      <c r="K399" s="285" t="s">
        <v>848</v>
      </c>
      <c r="L399" s="58" t="s">
        <v>848</v>
      </c>
      <c r="M399" s="58" t="s">
        <v>848</v>
      </c>
      <c r="N399" s="58" t="s">
        <v>848</v>
      </c>
      <c r="O399" s="58" t="s">
        <v>848</v>
      </c>
    </row>
    <row r="400" spans="9:15" ht="12.75">
      <c r="I400" s="293"/>
      <c r="J400" s="249"/>
      <c r="K400" s="285"/>
      <c r="L400" s="336"/>
      <c r="M400" s="336"/>
      <c r="N400" s="336"/>
      <c r="O400" s="336"/>
    </row>
    <row r="401" spans="9:15" ht="12.75">
      <c r="I401" s="297"/>
      <c r="J401" s="298"/>
      <c r="K401" s="299" t="s">
        <v>21</v>
      </c>
      <c r="L401" s="56">
        <f>SUM(L398:L400)</f>
        <v>0</v>
      </c>
      <c r="M401" s="56">
        <f>SUM(M398:M400)</f>
        <v>0</v>
      </c>
      <c r="N401" s="56">
        <f>SUM(N398:N400)</f>
        <v>0</v>
      </c>
      <c r="O401" s="56">
        <v>0</v>
      </c>
    </row>
    <row r="402" spans="9:15" ht="12.75" hidden="1">
      <c r="I402" s="347"/>
      <c r="J402" s="348"/>
      <c r="K402" s="340"/>
      <c r="L402" s="349"/>
      <c r="M402" s="350"/>
      <c r="N402" s="350"/>
      <c r="O402" s="350"/>
    </row>
    <row r="403" spans="9:15" ht="12.75" hidden="1">
      <c r="I403" s="351" t="s">
        <v>893</v>
      </c>
      <c r="J403" s="352" t="s">
        <v>871</v>
      </c>
      <c r="K403" s="353" t="s">
        <v>84</v>
      </c>
      <c r="L403" s="354"/>
      <c r="M403" s="67"/>
      <c r="N403" s="67"/>
      <c r="O403" s="67"/>
    </row>
    <row r="404" spans="9:15" ht="12.75" hidden="1">
      <c r="I404" s="351"/>
      <c r="J404" s="352"/>
      <c r="K404" s="327" t="s">
        <v>80</v>
      </c>
      <c r="L404" s="355">
        <v>0</v>
      </c>
      <c r="M404" s="356">
        <v>0</v>
      </c>
      <c r="N404" s="356">
        <v>0</v>
      </c>
      <c r="O404" s="356">
        <v>0</v>
      </c>
    </row>
    <row r="405" spans="9:15" ht="12.75" hidden="1">
      <c r="I405" s="351"/>
      <c r="J405" s="352"/>
      <c r="K405" s="353"/>
      <c r="L405" s="354"/>
      <c r="M405" s="67"/>
      <c r="N405" s="67"/>
      <c r="O405" s="67"/>
    </row>
    <row r="406" spans="9:15" ht="12.75" hidden="1">
      <c r="I406" s="330"/>
      <c r="J406" s="357"/>
      <c r="K406" s="332" t="s">
        <v>21</v>
      </c>
      <c r="L406" s="358">
        <f>SUM(L404:L405)</f>
        <v>0</v>
      </c>
      <c r="M406" s="342">
        <f>SUM(M404:M405)</f>
        <v>0</v>
      </c>
      <c r="N406" s="342">
        <f>SUM(N404:N405)</f>
        <v>0</v>
      </c>
      <c r="O406" s="342">
        <f>SUM(O404:O405)</f>
        <v>0</v>
      </c>
    </row>
    <row r="407" spans="9:15" ht="12.75">
      <c r="I407" s="240"/>
      <c r="J407" s="309"/>
      <c r="K407" s="241"/>
      <c r="L407" s="310"/>
      <c r="M407" s="310"/>
      <c r="N407" s="310"/>
      <c r="O407" s="310"/>
    </row>
    <row r="408" spans="9:15" ht="12.75">
      <c r="I408" s="240"/>
      <c r="J408" s="249"/>
      <c r="K408" s="300" t="s">
        <v>85</v>
      </c>
      <c r="L408" s="58"/>
      <c r="M408" s="58"/>
      <c r="N408" s="58"/>
      <c r="O408" s="58"/>
    </row>
    <row r="409" spans="9:15" ht="12.75">
      <c r="I409" s="240"/>
      <c r="J409" s="249"/>
      <c r="K409" s="241"/>
      <c r="L409" s="58"/>
      <c r="M409" s="58"/>
      <c r="N409" s="58"/>
      <c r="O409" s="58"/>
    </row>
    <row r="410" spans="9:15" ht="12.75">
      <c r="I410" s="293" t="s">
        <v>896</v>
      </c>
      <c r="J410" s="249" t="s">
        <v>858</v>
      </c>
      <c r="K410" s="295" t="s">
        <v>86</v>
      </c>
      <c r="L410" s="58"/>
      <c r="M410" s="58"/>
      <c r="N410" s="58"/>
      <c r="O410" s="58"/>
    </row>
    <row r="411" spans="9:15" ht="12.75">
      <c r="I411" s="293"/>
      <c r="J411" s="249"/>
      <c r="K411" s="285" t="s">
        <v>848</v>
      </c>
      <c r="L411" s="58"/>
      <c r="M411" s="58"/>
      <c r="N411" s="58"/>
      <c r="O411" s="58"/>
    </row>
    <row r="412" spans="9:15" ht="12.75">
      <c r="I412" s="293"/>
      <c r="J412" s="249"/>
      <c r="K412" s="285" t="s">
        <v>73</v>
      </c>
      <c r="L412" s="58">
        <f>'[5]szociális'!$C$137</f>
        <v>500</v>
      </c>
      <c r="M412" s="58">
        <v>350</v>
      </c>
      <c r="N412" s="58">
        <v>265</v>
      </c>
      <c r="O412" s="58">
        <v>265</v>
      </c>
    </row>
    <row r="413" spans="9:15" ht="12.75">
      <c r="I413" s="293"/>
      <c r="J413" s="249"/>
      <c r="K413" s="285"/>
      <c r="L413" s="58"/>
      <c r="M413" s="58"/>
      <c r="N413" s="58"/>
      <c r="O413" s="58"/>
    </row>
    <row r="414" spans="9:15" ht="12.75">
      <c r="I414" s="297"/>
      <c r="J414" s="298"/>
      <c r="K414" s="299" t="s">
        <v>21</v>
      </c>
      <c r="L414" s="56">
        <f>SUM(L412:L413)</f>
        <v>500</v>
      </c>
      <c r="M414" s="56">
        <f>SUM(M412:M413)</f>
        <v>350</v>
      </c>
      <c r="N414" s="56">
        <f>SUM(N412:N413)</f>
        <v>265</v>
      </c>
      <c r="O414" s="56">
        <v>265</v>
      </c>
    </row>
    <row r="415" spans="9:15" ht="12.75">
      <c r="I415" s="293"/>
      <c r="J415" s="249"/>
      <c r="K415" s="285"/>
      <c r="L415" s="58"/>
      <c r="M415" s="58"/>
      <c r="N415" s="58"/>
      <c r="O415" s="58"/>
    </row>
    <row r="416" spans="9:15" ht="12.75">
      <c r="I416" s="293" t="s">
        <v>896</v>
      </c>
      <c r="J416" s="249" t="s">
        <v>860</v>
      </c>
      <c r="K416" s="295" t="s">
        <v>87</v>
      </c>
      <c r="L416" s="58"/>
      <c r="M416" s="58"/>
      <c r="N416" s="58"/>
      <c r="O416" s="58"/>
    </row>
    <row r="417" spans="9:15" ht="12.75">
      <c r="I417" s="293"/>
      <c r="J417" s="249"/>
      <c r="K417" s="285" t="s">
        <v>73</v>
      </c>
      <c r="L417" s="58">
        <f>'[5]szociális'!$C$146</f>
        <v>500</v>
      </c>
      <c r="M417" s="58">
        <v>600</v>
      </c>
      <c r="N417" s="58">
        <v>710</v>
      </c>
      <c r="O417" s="58">
        <v>710</v>
      </c>
    </row>
    <row r="418" spans="9:15" ht="12.75">
      <c r="I418" s="293"/>
      <c r="J418" s="249"/>
      <c r="K418" s="285" t="s">
        <v>848</v>
      </c>
      <c r="L418" s="58" t="s">
        <v>848</v>
      </c>
      <c r="M418" s="58" t="s">
        <v>848</v>
      </c>
      <c r="N418" s="58" t="s">
        <v>848</v>
      </c>
      <c r="O418" s="58" t="s">
        <v>848</v>
      </c>
    </row>
    <row r="419" spans="9:15" ht="12.75">
      <c r="I419" s="293"/>
      <c r="J419" s="249"/>
      <c r="K419" s="285"/>
      <c r="L419" s="336"/>
      <c r="M419" s="336"/>
      <c r="N419" s="336"/>
      <c r="O419" s="336"/>
    </row>
    <row r="420" spans="9:15" ht="12.75">
      <c r="I420" s="308"/>
      <c r="J420" s="311"/>
      <c r="K420" s="307" t="s">
        <v>21</v>
      </c>
      <c r="L420" s="312">
        <f>SUM(L417:L419)</f>
        <v>500</v>
      </c>
      <c r="M420" s="312">
        <f>SUM(M417:M419)</f>
        <v>600</v>
      </c>
      <c r="N420" s="312">
        <f>SUM(N417:N419)</f>
        <v>710</v>
      </c>
      <c r="O420" s="312">
        <v>710</v>
      </c>
    </row>
    <row r="421" spans="9:15" ht="12.75">
      <c r="I421" s="308"/>
      <c r="J421" s="311"/>
      <c r="K421" s="341"/>
      <c r="L421" s="312"/>
      <c r="M421" s="312"/>
      <c r="N421" s="312"/>
      <c r="O421" s="312"/>
    </row>
    <row r="422" spans="9:15" ht="12.75">
      <c r="I422" s="293" t="s">
        <v>896</v>
      </c>
      <c r="J422" s="296" t="s">
        <v>862</v>
      </c>
      <c r="K422" s="343" t="s">
        <v>88</v>
      </c>
      <c r="L422" s="78"/>
      <c r="M422" s="78"/>
      <c r="N422" s="78"/>
      <c r="O422" s="78"/>
    </row>
    <row r="423" spans="9:15" ht="12.75">
      <c r="I423" s="293"/>
      <c r="J423" s="296"/>
      <c r="K423" s="344" t="s">
        <v>80</v>
      </c>
      <c r="L423" s="58">
        <f>'[5]szociális'!$C$153</f>
        <v>100</v>
      </c>
      <c r="M423" s="58">
        <v>0</v>
      </c>
      <c r="N423" s="58">
        <v>0</v>
      </c>
      <c r="O423" s="58">
        <v>0</v>
      </c>
    </row>
    <row r="424" spans="9:15" ht="12.75">
      <c r="I424" s="293"/>
      <c r="J424" s="296"/>
      <c r="K424" s="343"/>
      <c r="L424" s="78"/>
      <c r="M424" s="78"/>
      <c r="N424" s="78"/>
      <c r="O424" s="78"/>
    </row>
    <row r="425" spans="9:15" ht="12.75">
      <c r="I425" s="297"/>
      <c r="J425" s="298"/>
      <c r="K425" s="359" t="s">
        <v>21</v>
      </c>
      <c r="L425" s="56">
        <f>SUM(L423:L424)</f>
        <v>100</v>
      </c>
      <c r="M425" s="56">
        <f>SUM(M423:M424)</f>
        <v>0</v>
      </c>
      <c r="N425" s="56">
        <f>SUM(N423:N424)</f>
        <v>0</v>
      </c>
      <c r="O425" s="56">
        <v>0</v>
      </c>
    </row>
    <row r="426" spans="9:15" ht="12.75">
      <c r="I426" s="308"/>
      <c r="J426" s="309"/>
      <c r="K426" s="241"/>
      <c r="L426" s="310"/>
      <c r="M426" s="310"/>
      <c r="N426" s="310"/>
      <c r="O426" s="310"/>
    </row>
    <row r="427" spans="9:15" ht="12.75">
      <c r="I427" s="293" t="s">
        <v>896</v>
      </c>
      <c r="J427" s="296" t="s">
        <v>864</v>
      </c>
      <c r="K427" s="343" t="s">
        <v>89</v>
      </c>
      <c r="L427" s="78"/>
      <c r="M427" s="78"/>
      <c r="N427" s="78"/>
      <c r="O427" s="78"/>
    </row>
    <row r="428" spans="9:15" ht="12.75">
      <c r="I428" s="293"/>
      <c r="J428" s="296"/>
      <c r="K428" s="344" t="s">
        <v>80</v>
      </c>
      <c r="L428" s="58">
        <f>'[5]szociális'!$C$180</f>
        <v>50</v>
      </c>
      <c r="M428" s="58">
        <v>0</v>
      </c>
      <c r="N428" s="58">
        <v>0</v>
      </c>
      <c r="O428" s="58">
        <v>0</v>
      </c>
    </row>
    <row r="429" spans="9:15" ht="12.75">
      <c r="I429" s="293"/>
      <c r="J429" s="296"/>
      <c r="K429" s="343"/>
      <c r="L429" s="78"/>
      <c r="M429" s="78"/>
      <c r="N429" s="78"/>
      <c r="O429" s="78"/>
    </row>
    <row r="430" spans="9:15" ht="12.75">
      <c r="I430" s="297"/>
      <c r="J430" s="298"/>
      <c r="K430" s="359" t="s">
        <v>21</v>
      </c>
      <c r="L430" s="56">
        <f>SUM(L428:L429)</f>
        <v>50</v>
      </c>
      <c r="M430" s="56">
        <f>SUM(M428:M429)</f>
        <v>0</v>
      </c>
      <c r="N430" s="56">
        <f>SUM(N428:N429)</f>
        <v>0</v>
      </c>
      <c r="O430" s="56">
        <v>0</v>
      </c>
    </row>
    <row r="431" spans="9:15" ht="12.75">
      <c r="I431" s="293"/>
      <c r="J431" s="249"/>
      <c r="K431" s="241"/>
      <c r="L431" s="58"/>
      <c r="M431" s="58"/>
      <c r="N431" s="58"/>
      <c r="O431" s="58"/>
    </row>
    <row r="432" spans="9:15" ht="12.75">
      <c r="I432" s="293" t="s">
        <v>896</v>
      </c>
      <c r="J432" s="296" t="s">
        <v>866</v>
      </c>
      <c r="K432" s="343" t="s">
        <v>90</v>
      </c>
      <c r="L432" s="78"/>
      <c r="M432" s="78"/>
      <c r="N432" s="78"/>
      <c r="O432" s="78"/>
    </row>
    <row r="433" spans="9:15" ht="12.75">
      <c r="I433" s="293"/>
      <c r="J433" s="296"/>
      <c r="K433" s="344" t="s">
        <v>80</v>
      </c>
      <c r="L433" s="58">
        <f>'[5]szociális'!$C$189</f>
        <v>600</v>
      </c>
      <c r="M433" s="58">
        <v>150</v>
      </c>
      <c r="N433" s="58">
        <v>140</v>
      </c>
      <c r="O433" s="58">
        <v>90</v>
      </c>
    </row>
    <row r="434" spans="9:15" ht="12.75">
      <c r="I434" s="293"/>
      <c r="J434" s="296"/>
      <c r="K434" s="343"/>
      <c r="L434" s="78"/>
      <c r="M434" s="78"/>
      <c r="N434" s="78"/>
      <c r="O434" s="78"/>
    </row>
    <row r="435" spans="9:15" ht="12.75">
      <c r="I435" s="297"/>
      <c r="J435" s="298"/>
      <c r="K435" s="359" t="s">
        <v>21</v>
      </c>
      <c r="L435" s="56">
        <f>SUM(L433:L434)</f>
        <v>600</v>
      </c>
      <c r="M435" s="56">
        <f>SUM(M433:M434)</f>
        <v>150</v>
      </c>
      <c r="N435" s="56">
        <f>SUM(N433:N434)</f>
        <v>140</v>
      </c>
      <c r="O435" s="56">
        <v>90</v>
      </c>
    </row>
    <row r="436" spans="9:15" ht="12.75">
      <c r="I436" s="283"/>
      <c r="J436" s="311"/>
      <c r="K436" s="295"/>
      <c r="L436" s="312"/>
      <c r="M436" s="312"/>
      <c r="N436" s="312"/>
      <c r="O436" s="312"/>
    </row>
    <row r="437" spans="9:15" ht="12.75">
      <c r="I437" s="293" t="s">
        <v>896</v>
      </c>
      <c r="J437" s="296" t="s">
        <v>868</v>
      </c>
      <c r="K437" s="295" t="s">
        <v>91</v>
      </c>
      <c r="L437" s="78"/>
      <c r="M437" s="78"/>
      <c r="N437" s="78"/>
      <c r="O437" s="78"/>
    </row>
    <row r="438" spans="9:15" ht="12.75">
      <c r="I438" s="293"/>
      <c r="J438" s="296"/>
      <c r="K438" s="285" t="s">
        <v>92</v>
      </c>
      <c r="L438" s="78"/>
      <c r="M438" s="60">
        <v>500</v>
      </c>
      <c r="N438" s="60">
        <v>600</v>
      </c>
      <c r="O438" s="60">
        <v>600</v>
      </c>
    </row>
    <row r="439" spans="9:15" ht="12.75">
      <c r="I439" s="293"/>
      <c r="J439" s="296"/>
      <c r="K439" s="295"/>
      <c r="L439" s="345"/>
      <c r="M439" s="345"/>
      <c r="N439" s="345"/>
      <c r="O439" s="345"/>
    </row>
    <row r="440" spans="9:15" ht="12.75">
      <c r="I440" s="297"/>
      <c r="J440" s="298"/>
      <c r="K440" s="299" t="s">
        <v>21</v>
      </c>
      <c r="L440" s="345"/>
      <c r="M440" s="345">
        <f>M438</f>
        <v>500</v>
      </c>
      <c r="N440" s="345">
        <f>N438</f>
        <v>600</v>
      </c>
      <c r="O440" s="345">
        <f>O438</f>
        <v>600</v>
      </c>
    </row>
    <row r="441" spans="9:15" ht="12.75">
      <c r="I441" s="240"/>
      <c r="J441" s="309"/>
      <c r="K441" s="241"/>
      <c r="L441" s="310"/>
      <c r="M441" s="310"/>
      <c r="N441" s="310"/>
      <c r="O441" s="310"/>
    </row>
    <row r="442" spans="9:15" ht="12.75">
      <c r="I442" s="240"/>
      <c r="J442" s="249"/>
      <c r="K442" s="300" t="s">
        <v>93</v>
      </c>
      <c r="L442" s="58"/>
      <c r="M442" s="58"/>
      <c r="N442" s="58"/>
      <c r="O442" s="58"/>
    </row>
    <row r="443" spans="9:15" ht="12.75">
      <c r="I443" s="240"/>
      <c r="J443" s="249"/>
      <c r="K443" s="241"/>
      <c r="L443" s="58"/>
      <c r="M443" s="58"/>
      <c r="N443" s="58"/>
      <c r="O443" s="58"/>
    </row>
    <row r="444" spans="9:15" ht="12.75">
      <c r="I444" s="293" t="s">
        <v>898</v>
      </c>
      <c r="J444" s="296" t="s">
        <v>858</v>
      </c>
      <c r="K444" s="343" t="s">
        <v>94</v>
      </c>
      <c r="L444" s="78"/>
      <c r="M444" s="78"/>
      <c r="N444" s="78"/>
      <c r="O444" s="78"/>
    </row>
    <row r="445" spans="9:15" ht="12.75">
      <c r="I445" s="293"/>
      <c r="J445" s="296"/>
      <c r="K445" s="344" t="s">
        <v>80</v>
      </c>
      <c r="L445" s="58">
        <f>'[5]szociális'!$D$198</f>
        <v>200</v>
      </c>
      <c r="M445" s="58">
        <v>150</v>
      </c>
      <c r="N445" s="58">
        <v>0</v>
      </c>
      <c r="O445" s="58">
        <v>0</v>
      </c>
    </row>
    <row r="446" spans="9:15" ht="12.75">
      <c r="I446" s="293"/>
      <c r="J446" s="296"/>
      <c r="K446" s="343"/>
      <c r="L446" s="78"/>
      <c r="M446" s="78"/>
      <c r="N446" s="78"/>
      <c r="O446" s="78"/>
    </row>
    <row r="447" spans="9:15" ht="12.75">
      <c r="I447" s="297"/>
      <c r="J447" s="298"/>
      <c r="K447" s="359" t="s">
        <v>21</v>
      </c>
      <c r="L447" s="56">
        <f>SUM(L445:L446)</f>
        <v>200</v>
      </c>
      <c r="M447" s="56">
        <f>SUM(M445:M446)</f>
        <v>150</v>
      </c>
      <c r="N447" s="56">
        <f>SUM(N445:N446)</f>
        <v>0</v>
      </c>
      <c r="O447" s="56">
        <v>0</v>
      </c>
    </row>
    <row r="448" spans="9:15" ht="12.75">
      <c r="I448" s="283"/>
      <c r="J448" s="296"/>
      <c r="K448" s="295"/>
      <c r="L448" s="78"/>
      <c r="M448" s="78"/>
      <c r="N448" s="78"/>
      <c r="O448" s="78"/>
    </row>
    <row r="449" spans="9:15" ht="12.75">
      <c r="I449" s="293" t="s">
        <v>898</v>
      </c>
      <c r="J449" s="296" t="s">
        <v>858</v>
      </c>
      <c r="K449" s="343" t="s">
        <v>95</v>
      </c>
      <c r="L449" s="78"/>
      <c r="M449" s="78"/>
      <c r="N449" s="78"/>
      <c r="O449" s="78"/>
    </row>
    <row r="450" spans="9:15" ht="12.75">
      <c r="I450" s="293"/>
      <c r="J450" s="296"/>
      <c r="K450" s="344" t="s">
        <v>80</v>
      </c>
      <c r="L450" s="58">
        <f>'[5]szociális'!$D$198</f>
        <v>200</v>
      </c>
      <c r="M450" s="58">
        <v>0</v>
      </c>
      <c r="N450" s="58">
        <v>0</v>
      </c>
      <c r="O450" s="58">
        <v>0</v>
      </c>
    </row>
    <row r="451" spans="9:15" ht="12.75">
      <c r="I451" s="293"/>
      <c r="J451" s="296"/>
      <c r="K451" s="343"/>
      <c r="L451" s="78"/>
      <c r="M451" s="78"/>
      <c r="N451" s="78"/>
      <c r="O451" s="78"/>
    </row>
    <row r="452" spans="9:15" ht="12.75">
      <c r="I452" s="297"/>
      <c r="J452" s="298"/>
      <c r="K452" s="359" t="s">
        <v>21</v>
      </c>
      <c r="L452" s="56">
        <f>SUM(L450:L451)</f>
        <v>200</v>
      </c>
      <c r="M452" s="56">
        <f>SUM(M450:M451)</f>
        <v>0</v>
      </c>
      <c r="N452" s="56">
        <f>SUM(N450:N451)</f>
        <v>0</v>
      </c>
      <c r="O452" s="56">
        <v>0</v>
      </c>
    </row>
    <row r="453" spans="9:15" ht="12.75">
      <c r="I453" s="240"/>
      <c r="J453" s="249"/>
      <c r="K453" s="241"/>
      <c r="L453" s="58"/>
      <c r="M453" s="58"/>
      <c r="N453" s="58"/>
      <c r="O453" s="58"/>
    </row>
    <row r="454" spans="9:15" ht="12.75">
      <c r="I454" s="293" t="s">
        <v>898</v>
      </c>
      <c r="J454" s="296" t="s">
        <v>860</v>
      </c>
      <c r="K454" s="343" t="s">
        <v>96</v>
      </c>
      <c r="L454" s="78"/>
      <c r="M454" s="78"/>
      <c r="N454" s="78"/>
      <c r="O454" s="78"/>
    </row>
    <row r="455" spans="9:15" ht="12.75">
      <c r="I455" s="293"/>
      <c r="J455" s="296"/>
      <c r="K455" s="344" t="s">
        <v>80</v>
      </c>
      <c r="L455" s="58">
        <f>'[5]szociális'!$C$209</f>
        <v>100</v>
      </c>
      <c r="M455" s="58">
        <f>'[5]szociális'!$C$209</f>
        <v>100</v>
      </c>
      <c r="N455" s="58">
        <v>0</v>
      </c>
      <c r="O455" s="58">
        <v>0</v>
      </c>
    </row>
    <row r="456" spans="9:15" ht="12.75">
      <c r="I456" s="293"/>
      <c r="J456" s="296"/>
      <c r="K456" s="343"/>
      <c r="L456" s="78"/>
      <c r="M456" s="78"/>
      <c r="N456" s="78"/>
      <c r="O456" s="78"/>
    </row>
    <row r="457" spans="9:15" ht="12.75">
      <c r="I457" s="297"/>
      <c r="J457" s="298"/>
      <c r="K457" s="359" t="s">
        <v>21</v>
      </c>
      <c r="L457" s="56">
        <f>SUM(L455:L456)</f>
        <v>100</v>
      </c>
      <c r="M457" s="56">
        <f>SUM(M455:M456)</f>
        <v>100</v>
      </c>
      <c r="N457" s="56">
        <f>SUM(N455:N456)</f>
        <v>0</v>
      </c>
      <c r="O457" s="56">
        <v>0</v>
      </c>
    </row>
    <row r="458" spans="9:15" ht="12.75">
      <c r="I458" s="296"/>
      <c r="J458" s="296"/>
      <c r="K458" s="285"/>
      <c r="L458" s="58"/>
      <c r="M458" s="58"/>
      <c r="N458" s="58"/>
      <c r="O458" s="58"/>
    </row>
    <row r="459" spans="9:15" ht="12.75">
      <c r="I459" s="296" t="s">
        <v>848</v>
      </c>
      <c r="J459" s="249" t="s">
        <v>848</v>
      </c>
      <c r="K459" s="295" t="s">
        <v>97</v>
      </c>
      <c r="L459" s="58"/>
      <c r="M459" s="58"/>
      <c r="N459" s="58"/>
      <c r="O459" s="58"/>
    </row>
    <row r="460" spans="9:15" ht="12.75">
      <c r="I460" s="296"/>
      <c r="J460" s="249"/>
      <c r="K460" s="295"/>
      <c r="L460" s="58"/>
      <c r="M460" s="58"/>
      <c r="N460" s="58"/>
      <c r="O460" s="58"/>
    </row>
    <row r="461" spans="9:15" ht="12.75">
      <c r="I461" s="296" t="s">
        <v>900</v>
      </c>
      <c r="J461" s="249" t="s">
        <v>848</v>
      </c>
      <c r="K461" s="295" t="s">
        <v>98</v>
      </c>
      <c r="L461" s="58"/>
      <c r="M461" s="58"/>
      <c r="N461" s="58"/>
      <c r="O461" s="58"/>
    </row>
    <row r="462" spans="9:15" ht="12.75">
      <c r="I462" s="296"/>
      <c r="J462" s="249"/>
      <c r="K462" s="285"/>
      <c r="L462" s="58"/>
      <c r="M462" s="58"/>
      <c r="N462" s="58"/>
      <c r="O462" s="58"/>
    </row>
    <row r="463" spans="9:15" ht="12.75">
      <c r="I463" s="296"/>
      <c r="J463" s="249"/>
      <c r="K463" s="285" t="s">
        <v>26</v>
      </c>
      <c r="L463" s="58">
        <f>'[4]910123'!$D$60</f>
        <v>120</v>
      </c>
      <c r="M463" s="58">
        <v>140</v>
      </c>
      <c r="N463" s="58">
        <v>74</v>
      </c>
      <c r="O463" s="58">
        <v>66</v>
      </c>
    </row>
    <row r="464" spans="9:15" ht="12.75">
      <c r="I464" s="296"/>
      <c r="J464" s="249"/>
      <c r="K464" s="285" t="s">
        <v>27</v>
      </c>
      <c r="L464" s="58">
        <f>'[4]910123'!$D$72</f>
        <v>46</v>
      </c>
      <c r="M464" s="58">
        <v>56</v>
      </c>
      <c r="N464" s="58">
        <v>31</v>
      </c>
      <c r="O464" s="58">
        <v>18</v>
      </c>
    </row>
    <row r="465" spans="9:15" ht="12.75">
      <c r="I465" s="296"/>
      <c r="J465" s="249"/>
      <c r="K465" s="285" t="s">
        <v>23</v>
      </c>
      <c r="L465" s="58">
        <f>'[4]910123'!$D$122+'[4]910123'!$D$137</f>
        <v>490</v>
      </c>
      <c r="M465" s="58">
        <v>340</v>
      </c>
      <c r="N465" s="58">
        <v>266</v>
      </c>
      <c r="O465" s="58">
        <v>260</v>
      </c>
    </row>
    <row r="466" spans="9:15" ht="12.75">
      <c r="I466" s="296"/>
      <c r="J466" s="249"/>
      <c r="K466" s="285"/>
      <c r="L466" s="58"/>
      <c r="M466" s="58"/>
      <c r="N466" s="58"/>
      <c r="O466" s="58"/>
    </row>
    <row r="467" spans="9:15" ht="12.75">
      <c r="I467" s="296"/>
      <c r="J467" s="296"/>
      <c r="K467" s="295" t="s">
        <v>28</v>
      </c>
      <c r="L467" s="78">
        <f>SUM(L463:L466)</f>
        <v>656</v>
      </c>
      <c r="M467" s="78">
        <f>SUM(M463:M466)</f>
        <v>536</v>
      </c>
      <c r="N467" s="78">
        <f>SUM(N463:N466)</f>
        <v>371</v>
      </c>
      <c r="O467" s="78">
        <f>SUM(O463:O466)</f>
        <v>344</v>
      </c>
    </row>
    <row r="468" spans="9:15" ht="12.75">
      <c r="I468" s="296"/>
      <c r="J468" s="249"/>
      <c r="K468" s="285"/>
      <c r="L468" s="58" t="s">
        <v>848</v>
      </c>
      <c r="M468" s="58" t="s">
        <v>848</v>
      </c>
      <c r="N468" s="58" t="s">
        <v>848</v>
      </c>
      <c r="O468" s="58" t="s">
        <v>848</v>
      </c>
    </row>
    <row r="469" spans="9:15" ht="12.75">
      <c r="I469" s="296"/>
      <c r="J469" s="249"/>
      <c r="K469" s="285" t="s">
        <v>848</v>
      </c>
      <c r="L469" s="58" t="s">
        <v>848</v>
      </c>
      <c r="M469" s="58" t="s">
        <v>848</v>
      </c>
      <c r="N469" s="58" t="s">
        <v>848</v>
      </c>
      <c r="O469" s="58" t="s">
        <v>848</v>
      </c>
    </row>
    <row r="470" spans="9:15" ht="12.75">
      <c r="I470" s="296"/>
      <c r="J470" s="249"/>
      <c r="K470" s="285" t="s">
        <v>52</v>
      </c>
      <c r="L470" s="78">
        <f>SUM(L469:L469)</f>
        <v>0</v>
      </c>
      <c r="M470" s="78">
        <f>SUM(M469:M469)</f>
        <v>0</v>
      </c>
      <c r="N470" s="78">
        <f>SUM(N469:N469)</f>
        <v>0</v>
      </c>
      <c r="O470" s="78">
        <v>0</v>
      </c>
    </row>
    <row r="471" spans="9:15" ht="12.75">
      <c r="I471" s="296"/>
      <c r="J471" s="249"/>
      <c r="K471" s="285"/>
      <c r="L471" s="58"/>
      <c r="M471" s="58"/>
      <c r="N471" s="58"/>
      <c r="O471" s="58"/>
    </row>
    <row r="472" spans="9:15" ht="12.75">
      <c r="I472" s="298"/>
      <c r="J472" s="298"/>
      <c r="K472" s="299" t="s">
        <v>21</v>
      </c>
      <c r="L472" s="56">
        <f>+L467+L470</f>
        <v>656</v>
      </c>
      <c r="M472" s="56">
        <f>+M467+M470</f>
        <v>536</v>
      </c>
      <c r="N472" s="56">
        <f>+N467+N470</f>
        <v>371</v>
      </c>
      <c r="O472" s="56">
        <f>+O467+O470</f>
        <v>344</v>
      </c>
    </row>
    <row r="473" spans="9:15" ht="12.75">
      <c r="I473" s="293"/>
      <c r="J473" s="309"/>
      <c r="K473" s="270"/>
      <c r="L473" s="58"/>
      <c r="M473" s="58"/>
      <c r="N473" s="58"/>
      <c r="O473" s="58"/>
    </row>
    <row r="474" spans="9:15" ht="12.75">
      <c r="I474" s="293"/>
      <c r="J474" s="249"/>
      <c r="K474" s="257"/>
      <c r="L474" s="58"/>
      <c r="M474" s="58"/>
      <c r="N474" s="58"/>
      <c r="O474" s="58"/>
    </row>
    <row r="475" spans="9:15" ht="12.75">
      <c r="I475" s="293" t="s">
        <v>902</v>
      </c>
      <c r="J475" s="249"/>
      <c r="K475" s="261" t="s">
        <v>99</v>
      </c>
      <c r="L475" s="58"/>
      <c r="M475" s="58"/>
      <c r="N475" s="58"/>
      <c r="O475" s="58"/>
    </row>
    <row r="476" spans="9:15" ht="12.75">
      <c r="I476" s="293"/>
      <c r="J476" s="249"/>
      <c r="K476" s="257" t="s">
        <v>26</v>
      </c>
      <c r="L476" s="58">
        <f>'[4]910501'!$D$60</f>
        <v>2310</v>
      </c>
      <c r="M476" s="58">
        <v>2406</v>
      </c>
      <c r="N476" s="58">
        <v>2498</v>
      </c>
      <c r="O476" s="58">
        <v>2497</v>
      </c>
    </row>
    <row r="477" spans="9:15" ht="12.75">
      <c r="I477" s="293"/>
      <c r="J477" s="249"/>
      <c r="K477" s="257" t="s">
        <v>27</v>
      </c>
      <c r="L477" s="58">
        <f>'[4]910501'!$D$72</f>
        <v>673</v>
      </c>
      <c r="M477" s="58">
        <v>680</v>
      </c>
      <c r="N477" s="58">
        <v>702</v>
      </c>
      <c r="O477" s="58">
        <v>701</v>
      </c>
    </row>
    <row r="478" spans="9:15" ht="12.75">
      <c r="I478" s="293"/>
      <c r="J478" s="249"/>
      <c r="K478" s="257" t="s">
        <v>100</v>
      </c>
      <c r="L478" s="58">
        <f>'[4]910501'!$D$122</f>
        <v>267</v>
      </c>
      <c r="M478" s="58">
        <v>114</v>
      </c>
      <c r="N478" s="58">
        <v>1230</v>
      </c>
      <c r="O478" s="58">
        <v>1136</v>
      </c>
    </row>
    <row r="479" spans="9:15" ht="12.75">
      <c r="I479" s="293"/>
      <c r="J479" s="249"/>
      <c r="K479" s="257" t="s">
        <v>101</v>
      </c>
      <c r="L479" s="58"/>
      <c r="M479" s="58"/>
      <c r="N479" s="58"/>
      <c r="O479" s="58"/>
    </row>
    <row r="480" spans="9:15" ht="12.75">
      <c r="I480" s="293"/>
      <c r="J480" s="249"/>
      <c r="K480" s="257"/>
      <c r="L480" s="58"/>
      <c r="M480" s="58"/>
      <c r="N480" s="58"/>
      <c r="O480" s="58"/>
    </row>
    <row r="481" spans="9:15" ht="12.75">
      <c r="I481" s="293"/>
      <c r="J481" s="249"/>
      <c r="K481" s="261" t="s">
        <v>102</v>
      </c>
      <c r="L481" s="78">
        <f>SUM(L476:L480)</f>
        <v>3250</v>
      </c>
      <c r="M481" s="78">
        <f>SUM(M476:M480)</f>
        <v>3200</v>
      </c>
      <c r="N481" s="78">
        <f>SUM(N476:N480)</f>
        <v>4430</v>
      </c>
      <c r="O481" s="78">
        <f>SUM(O476:O480)</f>
        <v>4334</v>
      </c>
    </row>
    <row r="482" spans="9:15" ht="12.75">
      <c r="I482" s="293"/>
      <c r="J482" s="249"/>
      <c r="K482" s="261"/>
      <c r="L482" s="78"/>
      <c r="M482" s="78"/>
      <c r="N482" s="78"/>
      <c r="O482" s="78"/>
    </row>
    <row r="483" spans="9:15" ht="12.75">
      <c r="I483" s="293"/>
      <c r="J483" s="249"/>
      <c r="K483" s="261" t="s">
        <v>103</v>
      </c>
      <c r="L483" s="58">
        <v>0</v>
      </c>
      <c r="M483" s="58">
        <v>0</v>
      </c>
      <c r="N483" s="58">
        <v>180</v>
      </c>
      <c r="O483" s="58">
        <v>179</v>
      </c>
    </row>
    <row r="484" spans="9:15" ht="12.75">
      <c r="I484" s="293"/>
      <c r="J484" s="249"/>
      <c r="K484" s="261" t="s">
        <v>1223</v>
      </c>
      <c r="L484" s="78">
        <f>SUM(L483)</f>
        <v>0</v>
      </c>
      <c r="M484" s="78">
        <f>SUM(M483)</f>
        <v>0</v>
      </c>
      <c r="N484" s="78">
        <f>SUM(N483)</f>
        <v>180</v>
      </c>
      <c r="O484" s="78">
        <f>SUM(O483)</f>
        <v>179</v>
      </c>
    </row>
    <row r="485" spans="9:15" ht="12.75">
      <c r="I485" s="293"/>
      <c r="J485" s="249"/>
      <c r="K485" s="261"/>
      <c r="L485" s="78"/>
      <c r="M485" s="78"/>
      <c r="N485" s="78"/>
      <c r="O485" s="78"/>
    </row>
    <row r="486" spans="9:15" ht="12.75">
      <c r="I486" s="293"/>
      <c r="J486" s="249"/>
      <c r="K486" s="261" t="s">
        <v>104</v>
      </c>
      <c r="L486" s="58">
        <v>0</v>
      </c>
      <c r="M486" s="58">
        <v>0</v>
      </c>
      <c r="N486" s="58">
        <v>0</v>
      </c>
      <c r="O486" s="58">
        <v>0</v>
      </c>
    </row>
    <row r="487" spans="9:15" ht="12.75">
      <c r="I487" s="293"/>
      <c r="J487" s="249"/>
      <c r="K487" s="261" t="s">
        <v>68</v>
      </c>
      <c r="L487" s="78">
        <f>SUM(L486)</f>
        <v>0</v>
      </c>
      <c r="M487" s="78">
        <f>SUM(M486)</f>
        <v>0</v>
      </c>
      <c r="N487" s="78">
        <f>SUM(N486)</f>
        <v>0</v>
      </c>
      <c r="O487" s="78">
        <v>0</v>
      </c>
    </row>
    <row r="488" spans="9:15" ht="12.75">
      <c r="I488" s="293"/>
      <c r="J488" s="249"/>
      <c r="K488" s="261"/>
      <c r="L488" s="78"/>
      <c r="M488" s="78"/>
      <c r="N488" s="78"/>
      <c r="O488" s="78"/>
    </row>
    <row r="489" spans="9:15" ht="12.75">
      <c r="I489" s="297"/>
      <c r="J489" s="301"/>
      <c r="K489" s="299" t="s">
        <v>21</v>
      </c>
      <c r="L489" s="56">
        <f>+L481+L487</f>
        <v>3250</v>
      </c>
      <c r="M489" s="56">
        <f>+M481+M487</f>
        <v>3200</v>
      </c>
      <c r="N489" s="56">
        <f>+N481+N487+N484</f>
        <v>4610</v>
      </c>
      <c r="O489" s="56">
        <f>+O481+O487+O484</f>
        <v>4513</v>
      </c>
    </row>
  </sheetData>
  <sheetProtection/>
  <mergeCells count="4">
    <mergeCell ref="I1:M1"/>
    <mergeCell ref="I2:M2"/>
    <mergeCell ref="I3:M3"/>
    <mergeCell ref="I4:M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35.28125" style="0" customWidth="1"/>
    <col min="2" max="2" width="17.8515625" style="0" customWidth="1"/>
    <col min="3" max="3" width="8.421875" style="0" customWidth="1"/>
    <col min="4" max="4" width="11.57421875" style="0" customWidth="1"/>
  </cols>
  <sheetData>
    <row r="1" spans="1:14" ht="12.75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 t="s">
        <v>105</v>
      </c>
      <c r="N1" s="215"/>
    </row>
    <row r="2" spans="1:14" ht="12.7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ht="12.75">
      <c r="A3" s="840" t="s">
        <v>1147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</row>
    <row r="4" spans="1:14" ht="12.75">
      <c r="A4" s="840" t="s">
        <v>106</v>
      </c>
      <c r="B4" s="840"/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</row>
    <row r="5" spans="1:14" ht="12.75">
      <c r="A5" s="840" t="s">
        <v>1145</v>
      </c>
      <c r="B5" s="840"/>
      <c r="C5" s="840"/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840"/>
    </row>
    <row r="6" spans="1:14" ht="12.75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</row>
    <row r="7" spans="1:14" ht="12.75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</row>
    <row r="8" spans="1:14" ht="12.75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</row>
    <row r="9" spans="1:14" ht="12.75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</row>
    <row r="10" spans="1:14" ht="13.5" thickBot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</row>
    <row r="11" spans="1:14" ht="12.75">
      <c r="A11" s="842" t="s">
        <v>952</v>
      </c>
      <c r="B11" s="823"/>
      <c r="C11" s="823" t="s">
        <v>1179</v>
      </c>
      <c r="D11" s="823" t="s">
        <v>107</v>
      </c>
      <c r="E11" s="823" t="s">
        <v>1181</v>
      </c>
      <c r="F11" s="823" t="s">
        <v>108</v>
      </c>
      <c r="G11" s="823" t="s">
        <v>109</v>
      </c>
      <c r="H11" s="823" t="s">
        <v>110</v>
      </c>
      <c r="I11" s="823" t="s">
        <v>111</v>
      </c>
      <c r="J11" s="823" t="s">
        <v>112</v>
      </c>
      <c r="K11" s="823" t="s">
        <v>1192</v>
      </c>
      <c r="L11" s="823" t="s">
        <v>113</v>
      </c>
      <c r="M11" s="823" t="s">
        <v>114</v>
      </c>
      <c r="N11" s="845" t="s">
        <v>115</v>
      </c>
    </row>
    <row r="12" spans="1:14" ht="12.75">
      <c r="A12" s="843"/>
      <c r="B12" s="844"/>
      <c r="C12" s="844"/>
      <c r="D12" s="844"/>
      <c r="E12" s="844"/>
      <c r="F12" s="844"/>
      <c r="G12" s="844"/>
      <c r="H12" s="844"/>
      <c r="I12" s="844"/>
      <c r="J12" s="844"/>
      <c r="K12" s="844"/>
      <c r="L12" s="844"/>
      <c r="M12" s="844"/>
      <c r="N12" s="846"/>
    </row>
    <row r="13" spans="1:14" ht="12.75">
      <c r="A13" s="820" t="s">
        <v>1128</v>
      </c>
      <c r="B13" s="212" t="s">
        <v>1124</v>
      </c>
      <c r="C13" s="211">
        <v>19606</v>
      </c>
      <c r="D13" s="211">
        <v>5336</v>
      </c>
      <c r="E13" s="211">
        <v>36047</v>
      </c>
      <c r="F13" s="211">
        <v>800</v>
      </c>
      <c r="G13" s="211"/>
      <c r="H13" s="211">
        <v>1650</v>
      </c>
      <c r="I13" s="211">
        <v>2900</v>
      </c>
      <c r="J13" s="211">
        <v>50242</v>
      </c>
      <c r="K13" s="360">
        <v>381</v>
      </c>
      <c r="L13" s="211">
        <v>0</v>
      </c>
      <c r="M13" s="211">
        <v>9000</v>
      </c>
      <c r="N13" s="207">
        <f aca="true" t="shared" si="0" ref="N13:N24">SUM(C13:M13)</f>
        <v>125962</v>
      </c>
    </row>
    <row r="14" spans="1:14" ht="12.75">
      <c r="A14" s="821"/>
      <c r="B14" s="212" t="s">
        <v>1101</v>
      </c>
      <c r="C14" s="211">
        <v>23799</v>
      </c>
      <c r="D14" s="211">
        <v>6448</v>
      </c>
      <c r="E14" s="211">
        <v>55620</v>
      </c>
      <c r="F14" s="211">
        <v>1238</v>
      </c>
      <c r="G14" s="211">
        <v>1965</v>
      </c>
      <c r="H14" s="211">
        <v>6620</v>
      </c>
      <c r="I14" s="211">
        <v>3415</v>
      </c>
      <c r="J14" s="211">
        <v>24325</v>
      </c>
      <c r="K14" s="360">
        <v>2713</v>
      </c>
      <c r="L14" s="211">
        <v>0</v>
      </c>
      <c r="M14" s="211">
        <v>0</v>
      </c>
      <c r="N14" s="207">
        <f t="shared" si="0"/>
        <v>126143</v>
      </c>
    </row>
    <row r="15" spans="1:14" ht="12.75">
      <c r="A15" s="827"/>
      <c r="B15" s="212" t="s">
        <v>1209</v>
      </c>
      <c r="C15" s="211">
        <v>23582</v>
      </c>
      <c r="D15" s="211">
        <v>6216</v>
      </c>
      <c r="E15" s="211">
        <v>54690</v>
      </c>
      <c r="F15" s="211">
        <v>1213</v>
      </c>
      <c r="G15" s="211">
        <v>1965</v>
      </c>
      <c r="H15" s="211">
        <v>6502</v>
      </c>
      <c r="I15" s="211">
        <v>3359</v>
      </c>
      <c r="J15" s="211">
        <v>8218</v>
      </c>
      <c r="K15" s="360">
        <v>2966</v>
      </c>
      <c r="L15" s="211">
        <v>0</v>
      </c>
      <c r="M15" s="211">
        <v>0</v>
      </c>
      <c r="N15" s="207">
        <f t="shared" si="0"/>
        <v>108711</v>
      </c>
    </row>
    <row r="16" spans="1:14" ht="12.75">
      <c r="A16" s="820" t="s">
        <v>1127</v>
      </c>
      <c r="B16" s="212" t="s">
        <v>1124</v>
      </c>
      <c r="C16" s="211">
        <v>16186</v>
      </c>
      <c r="D16" s="211">
        <v>4570</v>
      </c>
      <c r="E16" s="211">
        <v>7575</v>
      </c>
      <c r="F16" s="360"/>
      <c r="G16" s="360"/>
      <c r="H16" s="360"/>
      <c r="I16" s="360">
        <v>550</v>
      </c>
      <c r="J16" s="360"/>
      <c r="K16" s="211"/>
      <c r="L16" s="360"/>
      <c r="M16" s="360"/>
      <c r="N16" s="207">
        <f t="shared" si="0"/>
        <v>28881</v>
      </c>
    </row>
    <row r="17" spans="1:14" ht="12.75">
      <c r="A17" s="821"/>
      <c r="B17" s="212" t="s">
        <v>1101</v>
      </c>
      <c r="C17" s="211">
        <v>3676</v>
      </c>
      <c r="D17" s="211">
        <v>1132</v>
      </c>
      <c r="E17" s="211">
        <v>1193</v>
      </c>
      <c r="F17" s="360">
        <v>206</v>
      </c>
      <c r="G17" s="360"/>
      <c r="H17" s="360"/>
      <c r="I17" s="360">
        <v>318</v>
      </c>
      <c r="J17" s="360"/>
      <c r="K17" s="211"/>
      <c r="L17" s="360"/>
      <c r="M17" s="360"/>
      <c r="N17" s="207">
        <f t="shared" si="0"/>
        <v>6525</v>
      </c>
    </row>
    <row r="18" spans="1:14" ht="12.75">
      <c r="A18" s="827"/>
      <c r="B18" s="212" t="s">
        <v>1209</v>
      </c>
      <c r="C18" s="211">
        <v>3676</v>
      </c>
      <c r="D18" s="211">
        <v>1132</v>
      </c>
      <c r="E18" s="211">
        <v>1193</v>
      </c>
      <c r="F18" s="360">
        <v>206</v>
      </c>
      <c r="G18" s="360"/>
      <c r="H18" s="360"/>
      <c r="I18" s="360">
        <v>318</v>
      </c>
      <c r="J18" s="360"/>
      <c r="K18" s="211"/>
      <c r="L18" s="360"/>
      <c r="M18" s="360"/>
      <c r="N18" s="207">
        <f t="shared" si="0"/>
        <v>6525</v>
      </c>
    </row>
    <row r="19" spans="1:14" ht="12.75">
      <c r="A19" s="817" t="s">
        <v>1126</v>
      </c>
      <c r="B19" s="212" t="s">
        <v>1124</v>
      </c>
      <c r="C19" s="211">
        <v>0</v>
      </c>
      <c r="D19" s="211">
        <v>0</v>
      </c>
      <c r="E19" s="211">
        <v>0</v>
      </c>
      <c r="F19" s="360"/>
      <c r="G19" s="360"/>
      <c r="H19" s="360"/>
      <c r="I19" s="360">
        <v>0</v>
      </c>
      <c r="J19" s="360"/>
      <c r="K19" s="360"/>
      <c r="L19" s="360"/>
      <c r="M19" s="360"/>
      <c r="N19" s="207">
        <f t="shared" si="0"/>
        <v>0</v>
      </c>
    </row>
    <row r="20" spans="1:14" ht="12.75">
      <c r="A20" s="818"/>
      <c r="B20" s="212" t="s">
        <v>1101</v>
      </c>
      <c r="C20" s="211">
        <v>25901</v>
      </c>
      <c r="D20" s="211">
        <v>7188</v>
      </c>
      <c r="E20" s="211">
        <v>2705</v>
      </c>
      <c r="F20" s="360"/>
      <c r="G20" s="360"/>
      <c r="H20" s="360"/>
      <c r="I20" s="360">
        <v>2572</v>
      </c>
      <c r="J20" s="360"/>
      <c r="K20" s="360"/>
      <c r="L20" s="360"/>
      <c r="M20" s="360"/>
      <c r="N20" s="207">
        <f t="shared" si="0"/>
        <v>38366</v>
      </c>
    </row>
    <row r="21" spans="1:14" ht="12.75">
      <c r="A21" s="819"/>
      <c r="B21" s="212" t="s">
        <v>1209</v>
      </c>
      <c r="C21" s="211">
        <v>25546</v>
      </c>
      <c r="D21" s="211">
        <v>6895</v>
      </c>
      <c r="E21" s="211">
        <v>1164</v>
      </c>
      <c r="F21" s="360"/>
      <c r="G21" s="360"/>
      <c r="H21" s="360"/>
      <c r="I21" s="360">
        <v>2572</v>
      </c>
      <c r="J21" s="360"/>
      <c r="K21" s="360"/>
      <c r="L21" s="360"/>
      <c r="M21" s="360"/>
      <c r="N21" s="207">
        <f t="shared" si="0"/>
        <v>36177</v>
      </c>
    </row>
    <row r="22" spans="1:14" ht="12.75">
      <c r="A22" s="817" t="s">
        <v>1125</v>
      </c>
      <c r="B22" s="212" t="s">
        <v>1124</v>
      </c>
      <c r="C22" s="211">
        <v>23815</v>
      </c>
      <c r="D22" s="211">
        <v>6665</v>
      </c>
      <c r="E22" s="211">
        <v>13620</v>
      </c>
      <c r="F22" s="360"/>
      <c r="G22" s="360"/>
      <c r="H22" s="360"/>
      <c r="I22" s="211">
        <v>0</v>
      </c>
      <c r="J22" s="360"/>
      <c r="K22" s="360"/>
      <c r="L22" s="360"/>
      <c r="M22" s="360"/>
      <c r="N22" s="207">
        <f t="shared" si="0"/>
        <v>44100</v>
      </c>
    </row>
    <row r="23" spans="1:14" ht="12.75">
      <c r="A23" s="818"/>
      <c r="B23" s="212" t="s">
        <v>1101</v>
      </c>
      <c r="C23" s="211">
        <v>27183</v>
      </c>
      <c r="D23" s="211">
        <v>6125</v>
      </c>
      <c r="E23" s="211">
        <v>12030</v>
      </c>
      <c r="F23" s="360"/>
      <c r="G23" s="360"/>
      <c r="H23" s="360"/>
      <c r="I23" s="211">
        <v>0</v>
      </c>
      <c r="J23" s="360"/>
      <c r="K23" s="360"/>
      <c r="L23" s="360"/>
      <c r="M23" s="360"/>
      <c r="N23" s="207">
        <f t="shared" si="0"/>
        <v>45338</v>
      </c>
    </row>
    <row r="24" spans="1:14" ht="13.5" thickBot="1">
      <c r="A24" s="819"/>
      <c r="B24" s="361" t="s">
        <v>1209</v>
      </c>
      <c r="C24" s="210">
        <v>26562</v>
      </c>
      <c r="D24" s="210">
        <v>7024</v>
      </c>
      <c r="E24" s="210">
        <v>10502</v>
      </c>
      <c r="F24" s="362"/>
      <c r="G24" s="362"/>
      <c r="H24" s="362"/>
      <c r="I24" s="210">
        <v>0</v>
      </c>
      <c r="J24" s="362"/>
      <c r="K24" s="362"/>
      <c r="L24" s="362"/>
      <c r="M24" s="362"/>
      <c r="N24" s="363">
        <f t="shared" si="0"/>
        <v>44088</v>
      </c>
    </row>
    <row r="25" spans="1:14" ht="12.75">
      <c r="A25" s="847" t="s">
        <v>1123</v>
      </c>
      <c r="B25" s="364" t="s">
        <v>1124</v>
      </c>
      <c r="C25" s="365">
        <f>C13+C16+C19+C22</f>
        <v>59607</v>
      </c>
      <c r="D25" s="365">
        <f aca="true" t="shared" si="1" ref="D25:N27">D13+D16+D19+D22</f>
        <v>16571</v>
      </c>
      <c r="E25" s="365">
        <f t="shared" si="1"/>
        <v>57242</v>
      </c>
      <c r="F25" s="365">
        <f t="shared" si="1"/>
        <v>800</v>
      </c>
      <c r="G25" s="365">
        <f t="shared" si="1"/>
        <v>0</v>
      </c>
      <c r="H25" s="365">
        <f t="shared" si="1"/>
        <v>1650</v>
      </c>
      <c r="I25" s="365">
        <f t="shared" si="1"/>
        <v>3450</v>
      </c>
      <c r="J25" s="365">
        <f t="shared" si="1"/>
        <v>50242</v>
      </c>
      <c r="K25" s="365">
        <f t="shared" si="1"/>
        <v>381</v>
      </c>
      <c r="L25" s="365">
        <f t="shared" si="1"/>
        <v>0</v>
      </c>
      <c r="M25" s="365">
        <f t="shared" si="1"/>
        <v>9000</v>
      </c>
      <c r="N25" s="366">
        <f t="shared" si="1"/>
        <v>198943</v>
      </c>
    </row>
    <row r="26" spans="1:14" ht="12.75">
      <c r="A26" s="848" t="s">
        <v>1123</v>
      </c>
      <c r="B26" s="367" t="s">
        <v>1101</v>
      </c>
      <c r="C26" s="208">
        <f>C14+C17+C20+C23</f>
        <v>80559</v>
      </c>
      <c r="D26" s="208">
        <f t="shared" si="1"/>
        <v>20893</v>
      </c>
      <c r="E26" s="208">
        <f t="shared" si="1"/>
        <v>71548</v>
      </c>
      <c r="F26" s="208">
        <f t="shared" si="1"/>
        <v>1444</v>
      </c>
      <c r="G26" s="208">
        <f t="shared" si="1"/>
        <v>1965</v>
      </c>
      <c r="H26" s="208">
        <f t="shared" si="1"/>
        <v>6620</v>
      </c>
      <c r="I26" s="208">
        <f t="shared" si="1"/>
        <v>6305</v>
      </c>
      <c r="J26" s="208">
        <f t="shared" si="1"/>
        <v>24325</v>
      </c>
      <c r="K26" s="208">
        <f t="shared" si="1"/>
        <v>2713</v>
      </c>
      <c r="L26" s="208">
        <f t="shared" si="1"/>
        <v>0</v>
      </c>
      <c r="M26" s="208">
        <f t="shared" si="1"/>
        <v>0</v>
      </c>
      <c r="N26" s="207">
        <f t="shared" si="1"/>
        <v>216372</v>
      </c>
    </row>
    <row r="27" spans="1:14" ht="13.5" thickBot="1">
      <c r="A27" s="822"/>
      <c r="B27" s="368" t="s">
        <v>1209</v>
      </c>
      <c r="C27" s="369">
        <f>C15+C18+C21+C24</f>
        <v>79366</v>
      </c>
      <c r="D27" s="369">
        <f t="shared" si="1"/>
        <v>21267</v>
      </c>
      <c r="E27" s="369">
        <f t="shared" si="1"/>
        <v>67549</v>
      </c>
      <c r="F27" s="369">
        <f t="shared" si="1"/>
        <v>1419</v>
      </c>
      <c r="G27" s="369">
        <f t="shared" si="1"/>
        <v>1965</v>
      </c>
      <c r="H27" s="369">
        <f t="shared" si="1"/>
        <v>6502</v>
      </c>
      <c r="I27" s="369">
        <f t="shared" si="1"/>
        <v>6249</v>
      </c>
      <c r="J27" s="369">
        <f t="shared" si="1"/>
        <v>8218</v>
      </c>
      <c r="K27" s="369">
        <f t="shared" si="1"/>
        <v>2966</v>
      </c>
      <c r="L27" s="369">
        <f t="shared" si="1"/>
        <v>0</v>
      </c>
      <c r="M27" s="369">
        <f t="shared" si="1"/>
        <v>0</v>
      </c>
      <c r="N27" s="370">
        <f t="shared" si="1"/>
        <v>195501</v>
      </c>
    </row>
    <row r="33" ht="12.75" hidden="1"/>
    <row r="85" ht="12.75" hidden="1"/>
    <row r="86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514" ht="12.75" hidden="1"/>
    <row r="515" ht="12.75" hidden="1"/>
    <row r="516" ht="12.75" hidden="1"/>
    <row r="517" ht="12.75" hidden="1"/>
    <row r="518" ht="12.75" hidden="1"/>
    <row r="558" ht="12.75" hidden="1"/>
    <row r="559" ht="12.75" hidden="1"/>
    <row r="560" ht="12.75" hidden="1"/>
    <row r="561" ht="12.75" hidden="1"/>
    <row r="562" ht="12.75" hidden="1"/>
  </sheetData>
  <sheetProtection/>
  <mergeCells count="22">
    <mergeCell ref="A16:A18"/>
    <mergeCell ref="A19:A21"/>
    <mergeCell ref="A22:A24"/>
    <mergeCell ref="A25:A27"/>
    <mergeCell ref="L11:L12"/>
    <mergeCell ref="M11:M12"/>
    <mergeCell ref="N11:N12"/>
    <mergeCell ref="A13:A15"/>
    <mergeCell ref="H11:H12"/>
    <mergeCell ref="I11:I12"/>
    <mergeCell ref="J11:J12"/>
    <mergeCell ref="K11:K12"/>
    <mergeCell ref="A3:N3"/>
    <mergeCell ref="A4:N4"/>
    <mergeCell ref="A5:N5"/>
    <mergeCell ref="A11:A12"/>
    <mergeCell ref="B11:B12"/>
    <mergeCell ref="C11:C12"/>
    <mergeCell ref="D11:D12"/>
    <mergeCell ref="E11:E12"/>
    <mergeCell ref="F11:F12"/>
    <mergeCell ref="G11:G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40.28125" style="0" customWidth="1"/>
    <col min="7" max="11" width="0" style="0" hidden="1" customWidth="1"/>
  </cols>
  <sheetData>
    <row r="1" ht="12.75">
      <c r="Q1" t="s">
        <v>116</v>
      </c>
    </row>
    <row r="2" spans="1:6" ht="12.75">
      <c r="A2" s="240"/>
      <c r="B2" s="241" t="s">
        <v>1173</v>
      </c>
      <c r="C2" s="3"/>
      <c r="D2" s="3"/>
      <c r="E2" s="3"/>
      <c r="F2" s="3"/>
    </row>
    <row r="3" spans="1:6" ht="12.75">
      <c r="A3" s="240"/>
      <c r="B3" s="95" t="s">
        <v>117</v>
      </c>
      <c r="C3" s="3"/>
      <c r="D3" s="3"/>
      <c r="E3" s="3"/>
      <c r="F3" s="3"/>
    </row>
    <row r="4" spans="1:6" ht="12.75">
      <c r="A4" s="240"/>
      <c r="B4" s="95" t="s">
        <v>1177</v>
      </c>
      <c r="C4" s="241"/>
      <c r="D4" s="241"/>
      <c r="E4" s="241"/>
      <c r="F4" s="241"/>
    </row>
    <row r="5" spans="1:6" ht="12.75">
      <c r="A5" s="240"/>
      <c r="B5" s="853" t="s">
        <v>1171</v>
      </c>
      <c r="C5" s="854"/>
      <c r="D5" s="854"/>
      <c r="E5" s="854"/>
      <c r="F5" s="854"/>
    </row>
    <row r="6" spans="1:6" ht="13.5" thickBot="1">
      <c r="A6" s="240"/>
      <c r="B6" s="241"/>
      <c r="C6" s="241"/>
      <c r="D6" s="241"/>
      <c r="E6" s="855" t="s">
        <v>118</v>
      </c>
      <c r="F6" s="855"/>
    </row>
    <row r="7" spans="1:18" ht="12.75">
      <c r="A7" s="371" t="s">
        <v>851</v>
      </c>
      <c r="B7" s="372" t="s">
        <v>848</v>
      </c>
      <c r="C7" s="245" t="s">
        <v>1071</v>
      </c>
      <c r="D7" s="245" t="s">
        <v>1164</v>
      </c>
      <c r="E7" s="245" t="s">
        <v>1163</v>
      </c>
      <c r="F7" s="245" t="s">
        <v>119</v>
      </c>
      <c r="G7" s="245" t="s">
        <v>1071</v>
      </c>
      <c r="H7" s="245" t="s">
        <v>1164</v>
      </c>
      <c r="I7" s="245" t="s">
        <v>1163</v>
      </c>
      <c r="J7" s="245" t="s">
        <v>119</v>
      </c>
      <c r="K7" s="245" t="s">
        <v>1071</v>
      </c>
      <c r="L7" s="245" t="s">
        <v>1164</v>
      </c>
      <c r="M7" s="245" t="s">
        <v>1163</v>
      </c>
      <c r="N7" s="245" t="s">
        <v>119</v>
      </c>
      <c r="O7" s="245" t="s">
        <v>1071</v>
      </c>
      <c r="P7" s="245" t="s">
        <v>1164</v>
      </c>
      <c r="Q7" s="245" t="s">
        <v>1163</v>
      </c>
      <c r="R7" s="246" t="s">
        <v>119</v>
      </c>
    </row>
    <row r="8" spans="1:18" ht="12.75">
      <c r="A8" s="373" t="s">
        <v>853</v>
      </c>
      <c r="B8" s="257" t="s">
        <v>854</v>
      </c>
      <c r="C8" s="249" t="s">
        <v>1165</v>
      </c>
      <c r="D8" s="249" t="s">
        <v>1160</v>
      </c>
      <c r="E8" s="249" t="s">
        <v>120</v>
      </c>
      <c r="F8" s="249" t="s">
        <v>1160</v>
      </c>
      <c r="G8" s="249" t="s">
        <v>1165</v>
      </c>
      <c r="H8" s="249" t="s">
        <v>1160</v>
      </c>
      <c r="I8" s="249" t="s">
        <v>120</v>
      </c>
      <c r="J8" s="249" t="s">
        <v>1160</v>
      </c>
      <c r="K8" s="249" t="s">
        <v>1165</v>
      </c>
      <c r="L8" s="249" t="s">
        <v>1160</v>
      </c>
      <c r="M8" s="249" t="s">
        <v>120</v>
      </c>
      <c r="N8" s="249" t="s">
        <v>1160</v>
      </c>
      <c r="O8" s="249" t="s">
        <v>1165</v>
      </c>
      <c r="P8" s="249" t="s">
        <v>1160</v>
      </c>
      <c r="Q8" s="249" t="s">
        <v>120</v>
      </c>
      <c r="R8" s="374" t="s">
        <v>1160</v>
      </c>
    </row>
    <row r="9" spans="1:18" ht="12.75">
      <c r="A9" s="373"/>
      <c r="B9" s="375"/>
      <c r="C9" s="249"/>
      <c r="D9" s="249"/>
      <c r="E9" s="249" t="s">
        <v>1160</v>
      </c>
      <c r="F9" s="249"/>
      <c r="G9" s="249"/>
      <c r="H9" s="249"/>
      <c r="I9" s="249" t="s">
        <v>1160</v>
      </c>
      <c r="J9" s="249"/>
      <c r="K9" s="249"/>
      <c r="L9" s="249"/>
      <c r="M9" s="249" t="s">
        <v>1160</v>
      </c>
      <c r="N9" s="249"/>
      <c r="O9" s="249"/>
      <c r="P9" s="249"/>
      <c r="Q9" s="249" t="s">
        <v>1160</v>
      </c>
      <c r="R9" s="374"/>
    </row>
    <row r="10" spans="1:18" ht="12.75">
      <c r="A10" s="376"/>
      <c r="B10" s="346"/>
      <c r="C10" s="849" t="s">
        <v>1159</v>
      </c>
      <c r="D10" s="850"/>
      <c r="E10" s="850"/>
      <c r="F10" s="851"/>
      <c r="G10" s="849" t="s">
        <v>1158</v>
      </c>
      <c r="H10" s="850"/>
      <c r="I10" s="850"/>
      <c r="J10" s="851"/>
      <c r="K10" s="849" t="s">
        <v>1157</v>
      </c>
      <c r="L10" s="850"/>
      <c r="M10" s="850"/>
      <c r="N10" s="851"/>
      <c r="O10" s="849" t="s">
        <v>1156</v>
      </c>
      <c r="P10" s="850"/>
      <c r="Q10" s="850"/>
      <c r="R10" s="852"/>
    </row>
    <row r="11" spans="1:18" ht="12.75">
      <c r="A11" s="377"/>
      <c r="B11" s="307" t="s">
        <v>1178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378"/>
    </row>
    <row r="12" spans="1:18" ht="12.75">
      <c r="A12" s="373"/>
      <c r="B12" s="285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76"/>
    </row>
    <row r="13" spans="1:18" ht="12.75">
      <c r="A13" s="373" t="s">
        <v>858</v>
      </c>
      <c r="B13" s="295" t="s">
        <v>1179</v>
      </c>
      <c r="C13" s="261">
        <v>59607</v>
      </c>
      <c r="D13" s="261">
        <v>56104</v>
      </c>
      <c r="E13" s="261">
        <v>0</v>
      </c>
      <c r="F13" s="261">
        <v>3503</v>
      </c>
      <c r="G13" s="261">
        <v>76197</v>
      </c>
      <c r="H13" s="261">
        <v>68385</v>
      </c>
      <c r="I13" s="261">
        <v>0</v>
      </c>
      <c r="J13" s="261">
        <v>7812</v>
      </c>
      <c r="K13" s="261">
        <v>80559</v>
      </c>
      <c r="L13" s="261">
        <f>K13-M13-N13</f>
        <v>72747</v>
      </c>
      <c r="M13" s="261">
        <v>0</v>
      </c>
      <c r="N13" s="261">
        <v>7812</v>
      </c>
      <c r="O13" s="261">
        <v>79366</v>
      </c>
      <c r="P13" s="261">
        <f>O13-Q13-R13</f>
        <v>71554</v>
      </c>
      <c r="Q13" s="261">
        <v>0</v>
      </c>
      <c r="R13" s="262">
        <v>7812</v>
      </c>
    </row>
    <row r="14" spans="1:18" ht="12.75">
      <c r="A14" s="373" t="s">
        <v>860</v>
      </c>
      <c r="B14" s="295" t="s">
        <v>1180</v>
      </c>
      <c r="C14" s="261">
        <v>16571</v>
      </c>
      <c r="D14" s="261">
        <v>15625</v>
      </c>
      <c r="E14" s="261">
        <v>0</v>
      </c>
      <c r="F14" s="261">
        <v>946</v>
      </c>
      <c r="G14" s="261">
        <v>21290</v>
      </c>
      <c r="H14" s="261">
        <v>19180</v>
      </c>
      <c r="I14" s="261">
        <v>0</v>
      </c>
      <c r="J14" s="261">
        <v>2110</v>
      </c>
      <c r="K14" s="261">
        <v>20893</v>
      </c>
      <c r="L14" s="261">
        <f aca="true" t="shared" si="0" ref="L14:L19">K14-M14-N14</f>
        <v>18783</v>
      </c>
      <c r="M14" s="261">
        <v>0</v>
      </c>
      <c r="N14" s="261">
        <v>2110</v>
      </c>
      <c r="O14" s="261">
        <v>21267</v>
      </c>
      <c r="P14" s="261">
        <f>O14-Q14-R14</f>
        <v>19157</v>
      </c>
      <c r="Q14" s="261">
        <v>0</v>
      </c>
      <c r="R14" s="262">
        <v>2110</v>
      </c>
    </row>
    <row r="15" spans="1:18" ht="12.75">
      <c r="A15" s="373" t="s">
        <v>862</v>
      </c>
      <c r="B15" s="295" t="s">
        <v>1181</v>
      </c>
      <c r="C15" s="261">
        <v>57242</v>
      </c>
      <c r="D15" s="261">
        <v>48024</v>
      </c>
      <c r="E15" s="261">
        <v>7843</v>
      </c>
      <c r="F15" s="261">
        <v>1375</v>
      </c>
      <c r="G15" s="261">
        <v>53566</v>
      </c>
      <c r="H15" s="261">
        <f>G15-I15-J15</f>
        <v>43723</v>
      </c>
      <c r="I15" s="261">
        <v>7843</v>
      </c>
      <c r="J15" s="261">
        <v>2000</v>
      </c>
      <c r="K15" s="261">
        <v>71548</v>
      </c>
      <c r="L15" s="261">
        <f t="shared" si="0"/>
        <v>61705</v>
      </c>
      <c r="M15" s="261">
        <v>7843</v>
      </c>
      <c r="N15" s="261">
        <v>2000</v>
      </c>
      <c r="O15" s="261">
        <v>67549</v>
      </c>
      <c r="P15" s="261">
        <f>O15-Q15-R15</f>
        <v>57706</v>
      </c>
      <c r="Q15" s="261">
        <v>7843</v>
      </c>
      <c r="R15" s="262">
        <v>2000</v>
      </c>
    </row>
    <row r="16" spans="1:18" ht="12.75">
      <c r="A16" s="379"/>
      <c r="B16" s="286" t="s">
        <v>1182</v>
      </c>
      <c r="C16" s="257" t="s">
        <v>848</v>
      </c>
      <c r="D16" s="257" t="s">
        <v>848</v>
      </c>
      <c r="E16" s="257" t="s">
        <v>848</v>
      </c>
      <c r="F16" s="257" t="s">
        <v>848</v>
      </c>
      <c r="G16" s="257" t="s">
        <v>848</v>
      </c>
      <c r="H16" s="257" t="s">
        <v>848</v>
      </c>
      <c r="I16" s="257" t="s">
        <v>848</v>
      </c>
      <c r="J16" s="257" t="s">
        <v>848</v>
      </c>
      <c r="K16" s="257" t="s">
        <v>848</v>
      </c>
      <c r="L16" s="261"/>
      <c r="M16" s="257" t="s">
        <v>848</v>
      </c>
      <c r="N16" s="257" t="s">
        <v>848</v>
      </c>
      <c r="O16" s="257" t="s">
        <v>848</v>
      </c>
      <c r="P16" s="261"/>
      <c r="Q16" s="257" t="s">
        <v>848</v>
      </c>
      <c r="R16" s="276" t="s">
        <v>848</v>
      </c>
    </row>
    <row r="17" spans="1:18" ht="12.75">
      <c r="A17" s="373" t="s">
        <v>864</v>
      </c>
      <c r="B17" s="295" t="s">
        <v>1183</v>
      </c>
      <c r="C17" s="261">
        <f>'[7]Részletes'!D744</f>
        <v>800</v>
      </c>
      <c r="D17" s="261">
        <f>'[7]Részletes'!J744</f>
        <v>800</v>
      </c>
      <c r="E17" s="261">
        <f>'[7]Részletes'!K744</f>
        <v>0</v>
      </c>
      <c r="F17" s="261">
        <f>'[7]Részletes'!L744</f>
        <v>0</v>
      </c>
      <c r="G17" s="261">
        <v>1006</v>
      </c>
      <c r="H17" s="261">
        <v>1006</v>
      </c>
      <c r="I17" s="261">
        <f>'[7]Részletes'!O744</f>
        <v>0</v>
      </c>
      <c r="J17" s="261">
        <f>'[7]Részletes'!P744</f>
        <v>0</v>
      </c>
      <c r="K17" s="261">
        <v>1444</v>
      </c>
      <c r="L17" s="261">
        <f t="shared" si="0"/>
        <v>1444</v>
      </c>
      <c r="M17" s="261">
        <f>'[7]Részletes'!S744</f>
        <v>0</v>
      </c>
      <c r="N17" s="261">
        <f>'[7]Részletes'!T744</f>
        <v>0</v>
      </c>
      <c r="O17" s="261">
        <v>1419</v>
      </c>
      <c r="P17" s="261">
        <f>O17-Q17-R17</f>
        <v>1419</v>
      </c>
      <c r="Q17" s="261">
        <f>'[7]Részletes'!W744</f>
        <v>0</v>
      </c>
      <c r="R17" s="262">
        <f>'[7]Részletes'!X744</f>
        <v>0</v>
      </c>
    </row>
    <row r="18" spans="1:18" ht="12.75">
      <c r="A18" s="373" t="s">
        <v>866</v>
      </c>
      <c r="B18" s="295" t="s">
        <v>1184</v>
      </c>
      <c r="C18" s="261">
        <v>1650</v>
      </c>
      <c r="D18" s="261">
        <v>500</v>
      </c>
      <c r="E18" s="261">
        <v>1150</v>
      </c>
      <c r="F18" s="261">
        <f>'[7]Részletes'!L745</f>
        <v>0</v>
      </c>
      <c r="G18" s="261">
        <v>1650</v>
      </c>
      <c r="H18" s="261">
        <v>500</v>
      </c>
      <c r="I18" s="261">
        <v>1150</v>
      </c>
      <c r="J18" s="261">
        <f>'[7]Részletes'!P745</f>
        <v>0</v>
      </c>
      <c r="K18" s="261">
        <v>6620</v>
      </c>
      <c r="L18" s="261">
        <f t="shared" si="0"/>
        <v>5470</v>
      </c>
      <c r="M18" s="261">
        <v>1150</v>
      </c>
      <c r="N18" s="261">
        <f>'[7]Részletes'!T745</f>
        <v>0</v>
      </c>
      <c r="O18" s="261">
        <v>6502</v>
      </c>
      <c r="P18" s="261">
        <f>O18-Q18-R18</f>
        <v>5707</v>
      </c>
      <c r="Q18" s="261">
        <v>795</v>
      </c>
      <c r="R18" s="262">
        <f>'[7]Részletes'!X745</f>
        <v>0</v>
      </c>
    </row>
    <row r="19" spans="1:18" ht="12.75">
      <c r="A19" s="373" t="s">
        <v>868</v>
      </c>
      <c r="B19" s="295" t="s">
        <v>1185</v>
      </c>
      <c r="C19" s="261">
        <v>3450</v>
      </c>
      <c r="D19" s="261">
        <v>2950</v>
      </c>
      <c r="E19" s="261">
        <v>500</v>
      </c>
      <c r="F19" s="261">
        <v>0</v>
      </c>
      <c r="G19" s="261">
        <v>3218</v>
      </c>
      <c r="H19" s="261">
        <v>2718</v>
      </c>
      <c r="I19" s="261">
        <v>500</v>
      </c>
      <c r="J19" s="261">
        <v>0</v>
      </c>
      <c r="K19" s="261">
        <v>6306</v>
      </c>
      <c r="L19" s="261">
        <f t="shared" si="0"/>
        <v>5806</v>
      </c>
      <c r="M19" s="261">
        <v>500</v>
      </c>
      <c r="N19" s="261">
        <v>0</v>
      </c>
      <c r="O19" s="261">
        <v>6249</v>
      </c>
      <c r="P19" s="261">
        <f>O19-Q19-R19</f>
        <v>5649</v>
      </c>
      <c r="Q19" s="261">
        <v>600</v>
      </c>
      <c r="R19" s="262">
        <v>0</v>
      </c>
    </row>
    <row r="20" spans="1:18" ht="12.75">
      <c r="A20" s="373" t="s">
        <v>871</v>
      </c>
      <c r="B20" s="295" t="s">
        <v>1186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2"/>
    </row>
    <row r="21" spans="1:18" ht="12.75">
      <c r="A21" s="373"/>
      <c r="B21" s="285" t="s">
        <v>1187</v>
      </c>
      <c r="C21" s="257" t="s">
        <v>848</v>
      </c>
      <c r="D21" s="257" t="s">
        <v>848</v>
      </c>
      <c r="E21" s="257" t="s">
        <v>848</v>
      </c>
      <c r="F21" s="257" t="s">
        <v>848</v>
      </c>
      <c r="G21" s="257" t="s">
        <v>848</v>
      </c>
      <c r="H21" s="257" t="s">
        <v>848</v>
      </c>
      <c r="I21" s="257" t="s">
        <v>848</v>
      </c>
      <c r="J21" s="257" t="s">
        <v>848</v>
      </c>
      <c r="K21" s="257" t="s">
        <v>848</v>
      </c>
      <c r="L21" s="257" t="s">
        <v>848</v>
      </c>
      <c r="M21" s="257" t="s">
        <v>848</v>
      </c>
      <c r="N21" s="257" t="s">
        <v>848</v>
      </c>
      <c r="O21" s="257" t="s">
        <v>848</v>
      </c>
      <c r="P21" s="257" t="s">
        <v>848</v>
      </c>
      <c r="Q21" s="257" t="s">
        <v>848</v>
      </c>
      <c r="R21" s="276" t="s">
        <v>848</v>
      </c>
    </row>
    <row r="22" spans="1:18" ht="12.75">
      <c r="A22" s="373"/>
      <c r="B22" s="285" t="s">
        <v>1188</v>
      </c>
      <c r="C22" s="257" t="s">
        <v>848</v>
      </c>
      <c r="D22" s="257" t="s">
        <v>848</v>
      </c>
      <c r="E22" s="257" t="s">
        <v>848</v>
      </c>
      <c r="F22" s="257" t="s">
        <v>848</v>
      </c>
      <c r="G22" s="257" t="s">
        <v>848</v>
      </c>
      <c r="H22" s="257" t="s">
        <v>848</v>
      </c>
      <c r="I22" s="257" t="s">
        <v>848</v>
      </c>
      <c r="J22" s="257" t="s">
        <v>848</v>
      </c>
      <c r="K22" s="257" t="s">
        <v>848</v>
      </c>
      <c r="L22" s="257" t="s">
        <v>848</v>
      </c>
      <c r="M22" s="257" t="s">
        <v>848</v>
      </c>
      <c r="N22" s="257" t="s">
        <v>848</v>
      </c>
      <c r="O22" s="257" t="s">
        <v>848</v>
      </c>
      <c r="P22" s="257" t="s">
        <v>848</v>
      </c>
      <c r="Q22" s="257" t="s">
        <v>848</v>
      </c>
      <c r="R22" s="276" t="s">
        <v>848</v>
      </c>
    </row>
    <row r="23" spans="1:18" ht="12.75">
      <c r="A23" s="373"/>
      <c r="B23" s="28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380"/>
    </row>
    <row r="24" spans="1:18" ht="12.75">
      <c r="A24" s="381" t="s">
        <v>848</v>
      </c>
      <c r="B24" s="299" t="s">
        <v>1189</v>
      </c>
      <c r="C24" s="268">
        <f aca="true" t="shared" si="1" ref="C24:J24">SUM(C13:C20)</f>
        <v>139320</v>
      </c>
      <c r="D24" s="268">
        <f t="shared" si="1"/>
        <v>124003</v>
      </c>
      <c r="E24" s="268">
        <f t="shared" si="1"/>
        <v>9493</v>
      </c>
      <c r="F24" s="268">
        <f t="shared" si="1"/>
        <v>5824</v>
      </c>
      <c r="G24" s="268">
        <f t="shared" si="1"/>
        <v>156927</v>
      </c>
      <c r="H24" s="268">
        <f t="shared" si="1"/>
        <v>135512</v>
      </c>
      <c r="I24" s="268">
        <f t="shared" si="1"/>
        <v>9493</v>
      </c>
      <c r="J24" s="268">
        <f t="shared" si="1"/>
        <v>11922</v>
      </c>
      <c r="K24" s="268">
        <f aca="true" t="shared" si="2" ref="K24:R24">SUM(K13:K20)</f>
        <v>187370</v>
      </c>
      <c r="L24" s="268">
        <f t="shared" si="2"/>
        <v>165955</v>
      </c>
      <c r="M24" s="268">
        <f t="shared" si="2"/>
        <v>9493</v>
      </c>
      <c r="N24" s="268">
        <f t="shared" si="2"/>
        <v>11922</v>
      </c>
      <c r="O24" s="268">
        <f t="shared" si="2"/>
        <v>182352</v>
      </c>
      <c r="P24" s="268">
        <f t="shared" si="2"/>
        <v>161192</v>
      </c>
      <c r="Q24" s="268">
        <f t="shared" si="2"/>
        <v>9238</v>
      </c>
      <c r="R24" s="269">
        <f t="shared" si="2"/>
        <v>11922</v>
      </c>
    </row>
    <row r="25" spans="1:18" ht="12.75">
      <c r="A25" s="373"/>
      <c r="B25" s="285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378"/>
    </row>
    <row r="26" spans="1:18" ht="12.75">
      <c r="A26" s="373"/>
      <c r="B26" s="285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76"/>
    </row>
    <row r="27" spans="1:18" ht="12.75">
      <c r="A27" s="373"/>
      <c r="B27" s="295" t="s">
        <v>1190</v>
      </c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76"/>
    </row>
    <row r="28" spans="1:18" ht="12.75">
      <c r="A28" s="373"/>
      <c r="B28" s="285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76"/>
    </row>
    <row r="29" spans="1:18" ht="12.75">
      <c r="A29" s="382" t="s">
        <v>873</v>
      </c>
      <c r="B29" s="383" t="s">
        <v>1191</v>
      </c>
      <c r="C29" s="261">
        <v>50242</v>
      </c>
      <c r="D29" s="261">
        <v>50242</v>
      </c>
      <c r="E29" s="261">
        <v>0</v>
      </c>
      <c r="F29" s="261">
        <v>0</v>
      </c>
      <c r="G29" s="261">
        <v>50242</v>
      </c>
      <c r="H29" s="261">
        <v>50242</v>
      </c>
      <c r="I29" s="261">
        <v>0</v>
      </c>
      <c r="J29" s="261">
        <v>0</v>
      </c>
      <c r="K29" s="261">
        <v>24325</v>
      </c>
      <c r="L29" s="261">
        <f>K29-M29-N29</f>
        <v>24325</v>
      </c>
      <c r="M29" s="261">
        <v>0</v>
      </c>
      <c r="N29" s="261">
        <v>0</v>
      </c>
      <c r="O29" s="261">
        <v>8218</v>
      </c>
      <c r="P29" s="261">
        <f>O29-Q29-R29</f>
        <v>8218</v>
      </c>
      <c r="Q29" s="261">
        <v>0</v>
      </c>
      <c r="R29" s="262">
        <v>0</v>
      </c>
    </row>
    <row r="30" spans="1:18" ht="12.75">
      <c r="A30" s="382" t="s">
        <v>877</v>
      </c>
      <c r="B30" s="383" t="s">
        <v>1192</v>
      </c>
      <c r="C30" s="261">
        <v>381</v>
      </c>
      <c r="D30" s="261">
        <f>'[7]Részletes'!J764</f>
        <v>381</v>
      </c>
      <c r="E30" s="261">
        <f>'[7]Részletes'!K764</f>
        <v>0</v>
      </c>
      <c r="F30" s="261">
        <f>'[7]Részletes'!L764</f>
        <v>0</v>
      </c>
      <c r="G30" s="261">
        <v>381</v>
      </c>
      <c r="H30" s="261">
        <v>381</v>
      </c>
      <c r="I30" s="261">
        <f>'[7]Részletes'!O764</f>
        <v>0</v>
      </c>
      <c r="J30" s="261">
        <f>'[7]Részletes'!P764</f>
        <v>0</v>
      </c>
      <c r="K30" s="261">
        <v>2713</v>
      </c>
      <c r="L30" s="261">
        <f>K30-M30-N30</f>
        <v>2713</v>
      </c>
      <c r="M30" s="261">
        <f>'[7]Részletes'!S764</f>
        <v>0</v>
      </c>
      <c r="N30" s="261">
        <f>'[7]Részletes'!T764</f>
        <v>0</v>
      </c>
      <c r="O30" s="261">
        <v>2966</v>
      </c>
      <c r="P30" s="261">
        <f>O30-Q30-R30</f>
        <v>2966</v>
      </c>
      <c r="Q30" s="261">
        <f>'[7]Részletes'!W764</f>
        <v>0</v>
      </c>
      <c r="R30" s="262">
        <f>'[7]Részletes'!X764</f>
        <v>0</v>
      </c>
    </row>
    <row r="31" spans="1:18" ht="12.75">
      <c r="A31" s="382" t="s">
        <v>880</v>
      </c>
      <c r="B31" s="383" t="s">
        <v>1193</v>
      </c>
      <c r="C31" s="261">
        <f>'[7]Részletes'!D765</f>
        <v>0</v>
      </c>
      <c r="D31" s="261">
        <f>'[7]Részletes'!J765</f>
        <v>0</v>
      </c>
      <c r="E31" s="261">
        <f>'[7]Részletes'!K765</f>
        <v>0</v>
      </c>
      <c r="F31" s="261">
        <f>'[7]Részletes'!L765</f>
        <v>0</v>
      </c>
      <c r="G31" s="261">
        <f>'[7]Részletes'!H765</f>
        <v>0</v>
      </c>
      <c r="H31" s="261">
        <f>'[7]Részletes'!N765</f>
        <v>0</v>
      </c>
      <c r="I31" s="261">
        <f>'[7]Részletes'!O765</f>
        <v>0</v>
      </c>
      <c r="J31" s="261">
        <f>'[7]Részletes'!P765</f>
        <v>0</v>
      </c>
      <c r="K31" s="261">
        <v>1965</v>
      </c>
      <c r="L31" s="261">
        <f>K31-M31-N31</f>
        <v>1965</v>
      </c>
      <c r="M31" s="261">
        <f>'[7]Részletes'!S765</f>
        <v>0</v>
      </c>
      <c r="N31" s="261">
        <f>'[7]Részletes'!T765</f>
        <v>0</v>
      </c>
      <c r="O31" s="261">
        <v>1965</v>
      </c>
      <c r="P31" s="261">
        <f>O31-Q31-R31</f>
        <v>1965</v>
      </c>
      <c r="Q31" s="261">
        <f>'[7]Részletes'!W765</f>
        <v>0</v>
      </c>
      <c r="R31" s="262">
        <f>'[7]Részletes'!X765</f>
        <v>0</v>
      </c>
    </row>
    <row r="32" spans="1:18" ht="12.75">
      <c r="A32" s="382" t="s">
        <v>883</v>
      </c>
      <c r="B32" s="383" t="s">
        <v>1194</v>
      </c>
      <c r="C32" s="261">
        <f>'[7]Részletes'!D766</f>
        <v>0</v>
      </c>
      <c r="D32" s="261">
        <f>'[7]Részletes'!J766</f>
        <v>0</v>
      </c>
      <c r="E32" s="261">
        <f>'[7]Részletes'!K766</f>
        <v>0</v>
      </c>
      <c r="F32" s="261">
        <f>'[7]Részletes'!L766</f>
        <v>0</v>
      </c>
      <c r="G32" s="261">
        <f>'[7]Részletes'!H766</f>
        <v>0</v>
      </c>
      <c r="H32" s="261">
        <f>'[7]Részletes'!N766</f>
        <v>0</v>
      </c>
      <c r="I32" s="261">
        <f>'[7]Részletes'!O766</f>
        <v>0</v>
      </c>
      <c r="J32" s="261">
        <f>'[7]Részletes'!P766</f>
        <v>0</v>
      </c>
      <c r="K32" s="261">
        <f>'[7]Részletes'!L766</f>
        <v>0</v>
      </c>
      <c r="L32" s="261">
        <f>'[7]Részletes'!R766</f>
        <v>0</v>
      </c>
      <c r="M32" s="261">
        <f>'[7]Részletes'!S766</f>
        <v>0</v>
      </c>
      <c r="N32" s="261">
        <f>'[7]Részletes'!T766</f>
        <v>0</v>
      </c>
      <c r="O32" s="261">
        <f>'[7]Részletes'!P766</f>
        <v>0</v>
      </c>
      <c r="P32" s="261">
        <f>'[7]Részletes'!V766</f>
        <v>0</v>
      </c>
      <c r="Q32" s="261">
        <f>'[7]Részletes'!W766</f>
        <v>0</v>
      </c>
      <c r="R32" s="262">
        <f>'[7]Részletes'!X766</f>
        <v>0</v>
      </c>
    </row>
    <row r="33" spans="1:18" ht="12.75">
      <c r="A33" s="373" t="s">
        <v>848</v>
      </c>
      <c r="B33" s="295" t="s">
        <v>848</v>
      </c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76"/>
    </row>
    <row r="34" spans="1:18" ht="12.75">
      <c r="A34" s="376"/>
      <c r="B34" s="285" t="s">
        <v>848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76"/>
    </row>
    <row r="35" spans="1:18" ht="12.75">
      <c r="A35" s="381" t="s">
        <v>848</v>
      </c>
      <c r="B35" s="299" t="s">
        <v>1195</v>
      </c>
      <c r="C35" s="268">
        <f aca="true" t="shared" si="3" ref="C35:J35">SUM(C29:C32)</f>
        <v>50623</v>
      </c>
      <c r="D35" s="268">
        <f t="shared" si="3"/>
        <v>50623</v>
      </c>
      <c r="E35" s="268">
        <f t="shared" si="3"/>
        <v>0</v>
      </c>
      <c r="F35" s="268">
        <f t="shared" si="3"/>
        <v>0</v>
      </c>
      <c r="G35" s="268">
        <f t="shared" si="3"/>
        <v>50623</v>
      </c>
      <c r="H35" s="268">
        <f t="shared" si="3"/>
        <v>50623</v>
      </c>
      <c r="I35" s="268">
        <f t="shared" si="3"/>
        <v>0</v>
      </c>
      <c r="J35" s="268">
        <f t="shared" si="3"/>
        <v>0</v>
      </c>
      <c r="K35" s="268">
        <f aca="true" t="shared" si="4" ref="K35:R35">SUM(K29:K32)</f>
        <v>29003</v>
      </c>
      <c r="L35" s="268">
        <f t="shared" si="4"/>
        <v>29003</v>
      </c>
      <c r="M35" s="268">
        <f t="shared" si="4"/>
        <v>0</v>
      </c>
      <c r="N35" s="268">
        <f t="shared" si="4"/>
        <v>0</v>
      </c>
      <c r="O35" s="268">
        <f t="shared" si="4"/>
        <v>13149</v>
      </c>
      <c r="P35" s="268">
        <f t="shared" si="4"/>
        <v>13149</v>
      </c>
      <c r="Q35" s="268">
        <f t="shared" si="4"/>
        <v>0</v>
      </c>
      <c r="R35" s="269">
        <f t="shared" si="4"/>
        <v>0</v>
      </c>
    </row>
    <row r="36" spans="1:18" ht="12.75">
      <c r="A36" s="373"/>
      <c r="B36" s="285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76"/>
    </row>
    <row r="37" spans="1:18" ht="12.75">
      <c r="A37" s="373"/>
      <c r="B37" s="285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76"/>
    </row>
    <row r="38" spans="1:18" ht="12.75">
      <c r="A38" s="381" t="s">
        <v>848</v>
      </c>
      <c r="B38" s="299" t="s">
        <v>1196</v>
      </c>
      <c r="C38" s="274">
        <f aca="true" t="shared" si="5" ref="C38:R38">+C24+C35</f>
        <v>189943</v>
      </c>
      <c r="D38" s="274">
        <f t="shared" si="5"/>
        <v>174626</v>
      </c>
      <c r="E38" s="274">
        <f t="shared" si="5"/>
        <v>9493</v>
      </c>
      <c r="F38" s="274">
        <f t="shared" si="5"/>
        <v>5824</v>
      </c>
      <c r="G38" s="274">
        <f t="shared" si="5"/>
        <v>207550</v>
      </c>
      <c r="H38" s="274">
        <f t="shared" si="5"/>
        <v>186135</v>
      </c>
      <c r="I38" s="274">
        <f t="shared" si="5"/>
        <v>9493</v>
      </c>
      <c r="J38" s="274">
        <f t="shared" si="5"/>
        <v>11922</v>
      </c>
      <c r="K38" s="274">
        <f t="shared" si="5"/>
        <v>216373</v>
      </c>
      <c r="L38" s="274">
        <f t="shared" si="5"/>
        <v>194958</v>
      </c>
      <c r="M38" s="274">
        <f t="shared" si="5"/>
        <v>9493</v>
      </c>
      <c r="N38" s="274">
        <f t="shared" si="5"/>
        <v>11922</v>
      </c>
      <c r="O38" s="274">
        <f t="shared" si="5"/>
        <v>195501</v>
      </c>
      <c r="P38" s="274">
        <f t="shared" si="5"/>
        <v>174341</v>
      </c>
      <c r="Q38" s="274">
        <f t="shared" si="5"/>
        <v>9238</v>
      </c>
      <c r="R38" s="275">
        <f t="shared" si="5"/>
        <v>11922</v>
      </c>
    </row>
    <row r="39" spans="1:18" ht="12.75">
      <c r="A39" s="373"/>
      <c r="B39" s="285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76"/>
    </row>
    <row r="40" spans="1:18" ht="12.75">
      <c r="A40" s="373"/>
      <c r="B40" s="285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76"/>
    </row>
    <row r="41" spans="1:18" ht="12.75">
      <c r="A41" s="373" t="s">
        <v>848</v>
      </c>
      <c r="B41" s="295" t="s">
        <v>1197</v>
      </c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76"/>
    </row>
    <row r="42" spans="1:18" ht="12.75">
      <c r="A42" s="373"/>
      <c r="B42" s="285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76"/>
    </row>
    <row r="43" spans="1:18" ht="12.75">
      <c r="A43" s="373" t="s">
        <v>848</v>
      </c>
      <c r="B43" s="295" t="s">
        <v>848</v>
      </c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76"/>
    </row>
    <row r="44" spans="1:18" ht="12.75">
      <c r="A44" s="373" t="s">
        <v>885</v>
      </c>
      <c r="B44" s="295" t="s">
        <v>1198</v>
      </c>
      <c r="C44" s="261">
        <f aca="true" t="shared" si="6" ref="C44:R44">C45</f>
        <v>0</v>
      </c>
      <c r="D44" s="261">
        <f t="shared" si="6"/>
        <v>0</v>
      </c>
      <c r="E44" s="261">
        <f t="shared" si="6"/>
        <v>0</v>
      </c>
      <c r="F44" s="261">
        <f t="shared" si="6"/>
        <v>0</v>
      </c>
      <c r="G44" s="261">
        <f t="shared" si="6"/>
        <v>0</v>
      </c>
      <c r="H44" s="261">
        <f t="shared" si="6"/>
        <v>0</v>
      </c>
      <c r="I44" s="261">
        <f t="shared" si="6"/>
        <v>0</v>
      </c>
      <c r="J44" s="261">
        <f t="shared" si="6"/>
        <v>0</v>
      </c>
      <c r="K44" s="261">
        <f t="shared" si="6"/>
        <v>0</v>
      </c>
      <c r="L44" s="261">
        <f t="shared" si="6"/>
        <v>0</v>
      </c>
      <c r="M44" s="261">
        <f t="shared" si="6"/>
        <v>0</v>
      </c>
      <c r="N44" s="261">
        <f t="shared" si="6"/>
        <v>0</v>
      </c>
      <c r="O44" s="261">
        <f t="shared" si="6"/>
        <v>0</v>
      </c>
      <c r="P44" s="261">
        <f t="shared" si="6"/>
        <v>0</v>
      </c>
      <c r="Q44" s="261">
        <f t="shared" si="6"/>
        <v>0</v>
      </c>
      <c r="R44" s="262">
        <f t="shared" si="6"/>
        <v>0</v>
      </c>
    </row>
    <row r="45" spans="1:18" ht="12.75">
      <c r="A45" s="373"/>
      <c r="B45" s="285" t="s">
        <v>1199</v>
      </c>
      <c r="C45" s="257">
        <f>'[7]Részletes'!D790</f>
        <v>0</v>
      </c>
      <c r="D45" s="257">
        <f>'[7]Részletes'!J790</f>
        <v>0</v>
      </c>
      <c r="E45" s="257">
        <f>'[7]Részletes'!K790</f>
        <v>0</v>
      </c>
      <c r="F45" s="257">
        <f>'[7]Részletes'!L790</f>
        <v>0</v>
      </c>
      <c r="G45" s="257">
        <f>'[7]Részletes'!H790</f>
        <v>0</v>
      </c>
      <c r="H45" s="257">
        <f>'[7]Részletes'!N790</f>
        <v>0</v>
      </c>
      <c r="I45" s="257">
        <f>'[7]Részletes'!O790</f>
        <v>0</v>
      </c>
      <c r="J45" s="257">
        <f>'[7]Részletes'!P790</f>
        <v>0</v>
      </c>
      <c r="K45" s="257">
        <f>'[7]Részletes'!L790</f>
        <v>0</v>
      </c>
      <c r="L45" s="257">
        <f>'[7]Részletes'!R790</f>
        <v>0</v>
      </c>
      <c r="M45" s="257">
        <f>'[7]Részletes'!S790</f>
        <v>0</v>
      </c>
      <c r="N45" s="257">
        <f>'[7]Részletes'!T790</f>
        <v>0</v>
      </c>
      <c r="O45" s="257">
        <f>'[7]Részletes'!P790</f>
        <v>0</v>
      </c>
      <c r="P45" s="257">
        <f>'[7]Részletes'!V790</f>
        <v>0</v>
      </c>
      <c r="Q45" s="257">
        <f>'[7]Részletes'!W790</f>
        <v>0</v>
      </c>
      <c r="R45" s="276">
        <f>'[7]Részletes'!X790</f>
        <v>0</v>
      </c>
    </row>
    <row r="46" spans="1:18" ht="12.75">
      <c r="A46" s="373"/>
      <c r="B46" s="285" t="s">
        <v>1200</v>
      </c>
      <c r="C46" s="257">
        <f>'[7]Részletes'!D789</f>
        <v>20000</v>
      </c>
      <c r="D46" s="257">
        <f>'[7]Részletes'!J789</f>
        <v>20000</v>
      </c>
      <c r="E46" s="257">
        <f>'[7]Részletes'!K789</f>
        <v>0</v>
      </c>
      <c r="F46" s="257">
        <f>'[7]Részletes'!L789</f>
        <v>0</v>
      </c>
      <c r="G46" s="257">
        <f>'[7]Részletes'!H789</f>
        <v>0</v>
      </c>
      <c r="H46" s="257">
        <f>'[7]Részletes'!N789</f>
        <v>0</v>
      </c>
      <c r="I46" s="257">
        <f>'[7]Részletes'!O789</f>
        <v>0</v>
      </c>
      <c r="J46" s="257">
        <f>'[7]Részletes'!P789</f>
        <v>0</v>
      </c>
      <c r="K46" s="257">
        <f>'[7]Részletes'!L789</f>
        <v>0</v>
      </c>
      <c r="L46" s="257">
        <f>'[7]Részletes'!R789</f>
        <v>0</v>
      </c>
      <c r="M46" s="257">
        <f>'[7]Részletes'!S789</f>
        <v>0</v>
      </c>
      <c r="N46" s="257">
        <f>'[7]Részletes'!T789</f>
        <v>0</v>
      </c>
      <c r="O46" s="257">
        <f>'[7]Részletes'!P789</f>
        <v>0</v>
      </c>
      <c r="P46" s="257">
        <f>'[7]Részletes'!V789</f>
        <v>0</v>
      </c>
      <c r="Q46" s="257">
        <f>'[7]Részletes'!W789</f>
        <v>0</v>
      </c>
      <c r="R46" s="276">
        <f>'[7]Részletes'!X789</f>
        <v>0</v>
      </c>
    </row>
    <row r="47" spans="1:18" ht="12.75">
      <c r="A47" s="373"/>
      <c r="B47" s="285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76"/>
    </row>
    <row r="48" spans="1:18" ht="12.75">
      <c r="A48" s="373" t="s">
        <v>889</v>
      </c>
      <c r="B48" s="295" t="s">
        <v>1201</v>
      </c>
      <c r="C48" s="261">
        <f>SUM(C49)</f>
        <v>9000</v>
      </c>
      <c r="D48" s="261">
        <f>SUM(D49)</f>
        <v>9000</v>
      </c>
      <c r="E48" s="261">
        <v>0</v>
      </c>
      <c r="F48" s="261">
        <f>SUM(F49)</f>
        <v>0</v>
      </c>
      <c r="G48" s="261">
        <f>SUM(G49)</f>
        <v>9000</v>
      </c>
      <c r="H48" s="261">
        <f>SUM(H49)</f>
        <v>9000</v>
      </c>
      <c r="I48" s="261">
        <v>0</v>
      </c>
      <c r="J48" s="261">
        <f>SUM(J49)</f>
        <v>0</v>
      </c>
      <c r="K48" s="261">
        <f>SUM(K49)</f>
        <v>0</v>
      </c>
      <c r="L48" s="261">
        <f>SUM(L49)</f>
        <v>0</v>
      </c>
      <c r="M48" s="261">
        <v>0</v>
      </c>
      <c r="N48" s="261">
        <f>SUM(N49)</f>
        <v>0</v>
      </c>
      <c r="O48" s="261">
        <f>SUM(O49)</f>
        <v>0</v>
      </c>
      <c r="P48" s="261">
        <f>SUM(P49)</f>
        <v>0</v>
      </c>
      <c r="Q48" s="261">
        <v>0</v>
      </c>
      <c r="R48" s="262">
        <f>SUM(R49)</f>
        <v>0</v>
      </c>
    </row>
    <row r="49" spans="1:18" ht="12.75">
      <c r="A49" s="373"/>
      <c r="B49" s="285" t="s">
        <v>1200</v>
      </c>
      <c r="C49" s="257">
        <v>9000</v>
      </c>
      <c r="D49" s="257">
        <v>9000</v>
      </c>
      <c r="E49" s="257">
        <v>0</v>
      </c>
      <c r="F49" s="257">
        <v>0</v>
      </c>
      <c r="G49" s="257">
        <v>9000</v>
      </c>
      <c r="H49" s="257">
        <v>9000</v>
      </c>
      <c r="I49" s="257">
        <v>0</v>
      </c>
      <c r="J49" s="257">
        <v>0</v>
      </c>
      <c r="K49" s="257">
        <v>0</v>
      </c>
      <c r="L49" s="257">
        <v>0</v>
      </c>
      <c r="M49" s="257">
        <v>0</v>
      </c>
      <c r="N49" s="257">
        <v>0</v>
      </c>
      <c r="O49" s="257">
        <v>0</v>
      </c>
      <c r="P49" s="257">
        <v>0</v>
      </c>
      <c r="Q49" s="257">
        <v>0</v>
      </c>
      <c r="R49" s="276">
        <v>0</v>
      </c>
    </row>
    <row r="50" spans="1:18" ht="12.75">
      <c r="A50" s="373" t="s">
        <v>848</v>
      </c>
      <c r="B50" s="285" t="s">
        <v>848</v>
      </c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76"/>
    </row>
    <row r="51" spans="1:18" ht="12.75">
      <c r="A51" s="381" t="s">
        <v>848</v>
      </c>
      <c r="B51" s="299" t="s">
        <v>1202</v>
      </c>
      <c r="C51" s="274">
        <f aca="true" t="shared" si="7" ref="C51:R51">+C44+C48</f>
        <v>9000</v>
      </c>
      <c r="D51" s="274">
        <f t="shared" si="7"/>
        <v>9000</v>
      </c>
      <c r="E51" s="274">
        <f t="shared" si="7"/>
        <v>0</v>
      </c>
      <c r="F51" s="274">
        <f t="shared" si="7"/>
        <v>0</v>
      </c>
      <c r="G51" s="274">
        <f t="shared" si="7"/>
        <v>9000</v>
      </c>
      <c r="H51" s="274">
        <f t="shared" si="7"/>
        <v>9000</v>
      </c>
      <c r="I51" s="274">
        <f t="shared" si="7"/>
        <v>0</v>
      </c>
      <c r="J51" s="274">
        <f t="shared" si="7"/>
        <v>0</v>
      </c>
      <c r="K51" s="274">
        <f t="shared" si="7"/>
        <v>0</v>
      </c>
      <c r="L51" s="274">
        <f t="shared" si="7"/>
        <v>0</v>
      </c>
      <c r="M51" s="274">
        <f t="shared" si="7"/>
        <v>0</v>
      </c>
      <c r="N51" s="274">
        <f t="shared" si="7"/>
        <v>0</v>
      </c>
      <c r="O51" s="274">
        <f t="shared" si="7"/>
        <v>0</v>
      </c>
      <c r="P51" s="274">
        <f t="shared" si="7"/>
        <v>0</v>
      </c>
      <c r="Q51" s="274">
        <f t="shared" si="7"/>
        <v>0</v>
      </c>
      <c r="R51" s="275">
        <f t="shared" si="7"/>
        <v>0</v>
      </c>
    </row>
    <row r="52" spans="1:18" ht="12.75">
      <c r="A52" s="373" t="s">
        <v>848</v>
      </c>
      <c r="B52" s="285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76"/>
    </row>
    <row r="53" spans="1:18" ht="12.75">
      <c r="A53" s="381" t="s">
        <v>848</v>
      </c>
      <c r="B53" s="299" t="s">
        <v>848</v>
      </c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76"/>
    </row>
    <row r="54" spans="1:18" ht="12.75">
      <c r="A54" s="373"/>
      <c r="B54" s="285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76"/>
    </row>
    <row r="55" spans="1:18" ht="12.75">
      <c r="A55" s="373"/>
      <c r="B55" s="285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76"/>
    </row>
    <row r="56" spans="1:18" ht="13.5" thickBot="1">
      <c r="A56" s="384" t="s">
        <v>848</v>
      </c>
      <c r="B56" s="385" t="s">
        <v>1203</v>
      </c>
      <c r="C56" s="281">
        <f aca="true" t="shared" si="8" ref="C56:R56">+C38+C51</f>
        <v>198943</v>
      </c>
      <c r="D56" s="281">
        <f t="shared" si="8"/>
        <v>183626</v>
      </c>
      <c r="E56" s="281">
        <f t="shared" si="8"/>
        <v>9493</v>
      </c>
      <c r="F56" s="281">
        <f t="shared" si="8"/>
        <v>5824</v>
      </c>
      <c r="G56" s="281">
        <f t="shared" si="8"/>
        <v>216550</v>
      </c>
      <c r="H56" s="281">
        <f t="shared" si="8"/>
        <v>195135</v>
      </c>
      <c r="I56" s="281">
        <f t="shared" si="8"/>
        <v>9493</v>
      </c>
      <c r="J56" s="281">
        <f t="shared" si="8"/>
        <v>11922</v>
      </c>
      <c r="K56" s="281">
        <f t="shared" si="8"/>
        <v>216373</v>
      </c>
      <c r="L56" s="281">
        <f t="shared" si="8"/>
        <v>194958</v>
      </c>
      <c r="M56" s="281">
        <f t="shared" si="8"/>
        <v>9493</v>
      </c>
      <c r="N56" s="281">
        <f t="shared" si="8"/>
        <v>11922</v>
      </c>
      <c r="O56" s="281">
        <f t="shared" si="8"/>
        <v>195501</v>
      </c>
      <c r="P56" s="281">
        <f t="shared" si="8"/>
        <v>174341</v>
      </c>
      <c r="Q56" s="281">
        <f t="shared" si="8"/>
        <v>9238</v>
      </c>
      <c r="R56" s="282">
        <f t="shared" si="8"/>
        <v>11922</v>
      </c>
    </row>
  </sheetData>
  <sheetProtection/>
  <mergeCells count="6">
    <mergeCell ref="K10:N10"/>
    <mergeCell ref="O10:R10"/>
    <mergeCell ref="B5:F5"/>
    <mergeCell ref="E6:F6"/>
    <mergeCell ref="C10:F10"/>
    <mergeCell ref="G10:J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P27" sqref="P27"/>
    </sheetView>
  </sheetViews>
  <sheetFormatPr defaultColWidth="9.140625" defaultRowHeight="12.75"/>
  <cols>
    <col min="3" max="3" width="56.8515625" style="0" customWidth="1"/>
  </cols>
  <sheetData>
    <row r="1" spans="1:12" ht="12.75">
      <c r="A1" s="386"/>
      <c r="B1" s="386"/>
      <c r="C1" s="387" t="s">
        <v>1128</v>
      </c>
      <c r="D1" s="284"/>
      <c r="E1" s="284"/>
      <c r="F1" s="284"/>
      <c r="G1" s="388"/>
      <c r="H1" s="388"/>
      <c r="I1" s="388"/>
      <c r="J1" s="62"/>
      <c r="K1" s="45"/>
      <c r="L1" s="45" t="s">
        <v>121</v>
      </c>
    </row>
    <row r="2" spans="1:12" ht="12.75">
      <c r="A2" s="389"/>
      <c r="B2" s="390"/>
      <c r="C2" s="387" t="s">
        <v>122</v>
      </c>
      <c r="D2" s="391"/>
      <c r="E2" s="391"/>
      <c r="F2" s="391"/>
      <c r="G2" s="284"/>
      <c r="H2" s="284"/>
      <c r="I2" s="284"/>
      <c r="J2" s="392"/>
      <c r="K2" s="393"/>
      <c r="L2" s="393" t="s">
        <v>123</v>
      </c>
    </row>
    <row r="3" spans="1:12" ht="12.75">
      <c r="A3" s="387" t="s">
        <v>848</v>
      </c>
      <c r="B3" s="387"/>
      <c r="C3" s="387" t="s">
        <v>124</v>
      </c>
      <c r="D3" s="284"/>
      <c r="E3" s="284"/>
      <c r="F3" s="284"/>
      <c r="G3" s="284"/>
      <c r="H3" s="284"/>
      <c r="I3" s="284"/>
      <c r="J3" s="46"/>
      <c r="K3" s="46"/>
      <c r="L3" s="46"/>
    </row>
    <row r="4" spans="1:12" ht="13.5" thickBot="1">
      <c r="A4" s="316"/>
      <c r="B4" s="316"/>
      <c r="C4" s="241"/>
      <c r="D4" s="241"/>
      <c r="E4" s="241"/>
      <c r="F4" s="241"/>
      <c r="G4" s="241"/>
      <c r="H4" s="241"/>
      <c r="I4" s="241"/>
      <c r="J4" s="394"/>
      <c r="K4" s="395"/>
      <c r="L4" s="395" t="s">
        <v>850</v>
      </c>
    </row>
    <row r="5" spans="1:12" ht="15.75">
      <c r="A5" s="396" t="s">
        <v>930</v>
      </c>
      <c r="B5" s="856" t="s">
        <v>125</v>
      </c>
      <c r="C5" s="397" t="s">
        <v>126</v>
      </c>
      <c r="D5" s="858" t="s">
        <v>127</v>
      </c>
      <c r="E5" s="859"/>
      <c r="F5" s="859"/>
      <c r="G5" s="858" t="s">
        <v>128</v>
      </c>
      <c r="H5" s="859"/>
      <c r="I5" s="859"/>
      <c r="J5" s="860" t="s">
        <v>1133</v>
      </c>
      <c r="K5" s="859"/>
      <c r="L5" s="861"/>
    </row>
    <row r="6" spans="1:12" ht="12.75">
      <c r="A6" s="398"/>
      <c r="B6" s="857"/>
      <c r="C6" s="399" t="s">
        <v>129</v>
      </c>
      <c r="D6" s="400" t="s">
        <v>1071</v>
      </c>
      <c r="E6" s="400" t="s">
        <v>1071</v>
      </c>
      <c r="F6" s="400" t="s">
        <v>1071</v>
      </c>
      <c r="G6" s="400" t="s">
        <v>1071</v>
      </c>
      <c r="H6" s="400" t="s">
        <v>1071</v>
      </c>
      <c r="I6" s="400" t="s">
        <v>1071</v>
      </c>
      <c r="J6" s="400" t="s">
        <v>1071</v>
      </c>
      <c r="K6" s="400" t="s">
        <v>1071</v>
      </c>
      <c r="L6" s="401" t="s">
        <v>1071</v>
      </c>
    </row>
    <row r="7" spans="1:12" ht="13.5" thickBot="1">
      <c r="A7" s="402"/>
      <c r="B7" s="403"/>
      <c r="C7" s="404"/>
      <c r="D7" s="405" t="s">
        <v>856</v>
      </c>
      <c r="E7" s="405" t="s">
        <v>1101</v>
      </c>
      <c r="F7" s="405" t="s">
        <v>130</v>
      </c>
      <c r="G7" s="405" t="s">
        <v>856</v>
      </c>
      <c r="H7" s="405" t="s">
        <v>1101</v>
      </c>
      <c r="I7" s="405" t="s">
        <v>130</v>
      </c>
      <c r="J7" s="405" t="s">
        <v>856</v>
      </c>
      <c r="K7" s="405" t="s">
        <v>1101</v>
      </c>
      <c r="L7" s="406" t="s">
        <v>130</v>
      </c>
    </row>
    <row r="8" spans="1:12" ht="12.75">
      <c r="A8" s="407" t="s">
        <v>858</v>
      </c>
      <c r="B8" s="408" t="s">
        <v>868</v>
      </c>
      <c r="C8" s="409" t="s">
        <v>1</v>
      </c>
      <c r="D8" s="410"/>
      <c r="E8" s="409"/>
      <c r="F8" s="410"/>
      <c r="G8" s="409">
        <f>SUM(G9:G19)</f>
        <v>700</v>
      </c>
      <c r="H8" s="410">
        <f>SUM(H9:H19)</f>
        <v>800</v>
      </c>
      <c r="I8" s="409">
        <f>SUM(I9:I19)</f>
        <v>767</v>
      </c>
      <c r="J8" s="410">
        <f>D8+G8</f>
        <v>700</v>
      </c>
      <c r="K8" s="409">
        <f>E8+H8</f>
        <v>800</v>
      </c>
      <c r="L8" s="410">
        <f>I8</f>
        <v>767</v>
      </c>
    </row>
    <row r="9" spans="1:12" ht="12.75">
      <c r="A9" s="411"/>
      <c r="B9" s="263"/>
      <c r="C9" s="302" t="s">
        <v>131</v>
      </c>
      <c r="D9" s="412"/>
      <c r="E9" s="285"/>
      <c r="F9" s="412"/>
      <c r="G9" s="285">
        <v>0</v>
      </c>
      <c r="H9" s="412">
        <v>0</v>
      </c>
      <c r="I9" s="285">
        <v>530</v>
      </c>
      <c r="J9" s="413">
        <f>G9</f>
        <v>0</v>
      </c>
      <c r="K9" s="300">
        <f>H9</f>
        <v>0</v>
      </c>
      <c r="L9" s="413">
        <f>I9</f>
        <v>530</v>
      </c>
    </row>
    <row r="10" spans="1:12" ht="12.75">
      <c r="A10" s="411"/>
      <c r="B10" s="263"/>
      <c r="C10" s="302" t="s">
        <v>132</v>
      </c>
      <c r="D10" s="412"/>
      <c r="E10" s="285"/>
      <c r="F10" s="412"/>
      <c r="G10" s="285">
        <v>0</v>
      </c>
      <c r="H10" s="412">
        <v>0</v>
      </c>
      <c r="I10" s="285">
        <v>0</v>
      </c>
      <c r="J10" s="413">
        <f aca="true" t="shared" si="0" ref="J10:L19">G10</f>
        <v>0</v>
      </c>
      <c r="K10" s="300">
        <f t="shared" si="0"/>
        <v>0</v>
      </c>
      <c r="L10" s="413">
        <f t="shared" si="0"/>
        <v>0</v>
      </c>
    </row>
    <row r="11" spans="1:12" ht="12.75">
      <c r="A11" s="411"/>
      <c r="B11" s="263"/>
      <c r="C11" s="302" t="s">
        <v>133</v>
      </c>
      <c r="D11" s="412"/>
      <c r="E11" s="285"/>
      <c r="F11" s="412"/>
      <c r="G11" s="285">
        <v>50</v>
      </c>
      <c r="H11" s="412">
        <v>50</v>
      </c>
      <c r="I11" s="285">
        <v>0</v>
      </c>
      <c r="J11" s="413">
        <f t="shared" si="0"/>
        <v>50</v>
      </c>
      <c r="K11" s="300">
        <f t="shared" si="0"/>
        <v>50</v>
      </c>
      <c r="L11" s="413">
        <f t="shared" si="0"/>
        <v>0</v>
      </c>
    </row>
    <row r="12" spans="1:12" ht="12.75">
      <c r="A12" s="411"/>
      <c r="B12" s="263" t="s">
        <v>848</v>
      </c>
      <c r="C12" s="302" t="s">
        <v>134</v>
      </c>
      <c r="D12" s="412"/>
      <c r="E12" s="285"/>
      <c r="F12" s="412"/>
      <c r="G12" s="285">
        <v>50</v>
      </c>
      <c r="H12" s="412">
        <v>50</v>
      </c>
      <c r="I12" s="285">
        <v>0</v>
      </c>
      <c r="J12" s="413">
        <f t="shared" si="0"/>
        <v>50</v>
      </c>
      <c r="K12" s="300">
        <f t="shared" si="0"/>
        <v>50</v>
      </c>
      <c r="L12" s="413">
        <f t="shared" si="0"/>
        <v>0</v>
      </c>
    </row>
    <row r="13" spans="1:12" ht="12.75">
      <c r="A13" s="411"/>
      <c r="B13" s="263"/>
      <c r="C13" s="302" t="s">
        <v>135</v>
      </c>
      <c r="D13" s="412"/>
      <c r="E13" s="285"/>
      <c r="F13" s="412"/>
      <c r="G13" s="285">
        <v>30</v>
      </c>
      <c r="H13" s="412">
        <v>30</v>
      </c>
      <c r="I13" s="285">
        <v>0</v>
      </c>
      <c r="J13" s="413">
        <f t="shared" si="0"/>
        <v>30</v>
      </c>
      <c r="K13" s="300">
        <f t="shared" si="0"/>
        <v>30</v>
      </c>
      <c r="L13" s="413">
        <f t="shared" si="0"/>
        <v>0</v>
      </c>
    </row>
    <row r="14" spans="1:12" ht="12.75">
      <c r="A14" s="411"/>
      <c r="B14" s="263"/>
      <c r="C14" s="302" t="s">
        <v>136</v>
      </c>
      <c r="D14" s="412"/>
      <c r="E14" s="285"/>
      <c r="F14" s="412"/>
      <c r="G14" s="285">
        <v>50</v>
      </c>
      <c r="H14" s="412">
        <v>50</v>
      </c>
      <c r="I14" s="285">
        <v>50</v>
      </c>
      <c r="J14" s="413">
        <f t="shared" si="0"/>
        <v>50</v>
      </c>
      <c r="K14" s="300">
        <f t="shared" si="0"/>
        <v>50</v>
      </c>
      <c r="L14" s="413">
        <f t="shared" si="0"/>
        <v>50</v>
      </c>
    </row>
    <row r="15" spans="1:12" ht="12.75">
      <c r="A15" s="411"/>
      <c r="B15" s="263"/>
      <c r="C15" s="302" t="s">
        <v>137</v>
      </c>
      <c r="D15" s="412"/>
      <c r="E15" s="285"/>
      <c r="F15" s="412"/>
      <c r="G15" s="285">
        <v>150</v>
      </c>
      <c r="H15" s="412">
        <v>150</v>
      </c>
      <c r="I15" s="285">
        <v>10</v>
      </c>
      <c r="J15" s="413">
        <f t="shared" si="0"/>
        <v>150</v>
      </c>
      <c r="K15" s="300">
        <f t="shared" si="0"/>
        <v>150</v>
      </c>
      <c r="L15" s="413">
        <f t="shared" si="0"/>
        <v>10</v>
      </c>
    </row>
    <row r="16" spans="1:12" ht="12.75">
      <c r="A16" s="411"/>
      <c r="B16" s="263"/>
      <c r="C16" s="302" t="s">
        <v>138</v>
      </c>
      <c r="D16" s="412"/>
      <c r="E16" s="285"/>
      <c r="F16" s="412"/>
      <c r="G16" s="285">
        <v>50</v>
      </c>
      <c r="H16" s="412">
        <v>50</v>
      </c>
      <c r="I16" s="285">
        <v>0</v>
      </c>
      <c r="J16" s="413">
        <f t="shared" si="0"/>
        <v>50</v>
      </c>
      <c r="K16" s="300">
        <f t="shared" si="0"/>
        <v>50</v>
      </c>
      <c r="L16" s="413">
        <f t="shared" si="0"/>
        <v>0</v>
      </c>
    </row>
    <row r="17" spans="1:12" ht="12.75">
      <c r="A17" s="411"/>
      <c r="B17" s="263" t="s">
        <v>848</v>
      </c>
      <c r="C17" s="302" t="s">
        <v>139</v>
      </c>
      <c r="D17" s="412"/>
      <c r="E17" s="285"/>
      <c r="F17" s="412"/>
      <c r="G17" s="285">
        <v>250</v>
      </c>
      <c r="H17" s="412">
        <v>350</v>
      </c>
      <c r="I17" s="285">
        <v>106</v>
      </c>
      <c r="J17" s="413">
        <f t="shared" si="0"/>
        <v>250</v>
      </c>
      <c r="K17" s="300">
        <f t="shared" si="0"/>
        <v>350</v>
      </c>
      <c r="L17" s="413">
        <f t="shared" si="0"/>
        <v>106</v>
      </c>
    </row>
    <row r="18" spans="1:12" ht="12.75">
      <c r="A18" s="411"/>
      <c r="B18" s="263"/>
      <c r="C18" s="302" t="s">
        <v>140</v>
      </c>
      <c r="D18" s="412"/>
      <c r="E18" s="285"/>
      <c r="F18" s="412"/>
      <c r="G18" s="285">
        <v>50</v>
      </c>
      <c r="H18" s="412">
        <v>50</v>
      </c>
      <c r="I18" s="285">
        <v>0</v>
      </c>
      <c r="J18" s="413">
        <f t="shared" si="0"/>
        <v>50</v>
      </c>
      <c r="K18" s="300">
        <f t="shared" si="0"/>
        <v>50</v>
      </c>
      <c r="L18" s="413">
        <f t="shared" si="0"/>
        <v>0</v>
      </c>
    </row>
    <row r="19" spans="1:12" ht="13.5" thickBot="1">
      <c r="A19" s="414"/>
      <c r="B19" s="415"/>
      <c r="C19" s="416" t="s">
        <v>141</v>
      </c>
      <c r="D19" s="417"/>
      <c r="E19" s="418"/>
      <c r="F19" s="417"/>
      <c r="G19" s="418">
        <v>20</v>
      </c>
      <c r="H19" s="417">
        <v>20</v>
      </c>
      <c r="I19" s="418">
        <v>71</v>
      </c>
      <c r="J19" s="419">
        <f t="shared" si="0"/>
        <v>20</v>
      </c>
      <c r="K19" s="420">
        <f t="shared" si="0"/>
        <v>20</v>
      </c>
      <c r="L19" s="419">
        <f t="shared" si="0"/>
        <v>71</v>
      </c>
    </row>
    <row r="20" spans="1:12" ht="12.75">
      <c r="A20" s="421" t="s">
        <v>858</v>
      </c>
      <c r="B20" s="422" t="s">
        <v>871</v>
      </c>
      <c r="C20" s="300" t="s">
        <v>142</v>
      </c>
      <c r="D20" s="413"/>
      <c r="E20" s="300"/>
      <c r="F20" s="413"/>
      <c r="G20" s="300">
        <f>SUM(G21)</f>
        <v>500</v>
      </c>
      <c r="H20" s="413">
        <f>SUM(H21)</f>
        <v>500</v>
      </c>
      <c r="I20" s="300">
        <f>SUM(I21)</f>
        <v>479</v>
      </c>
      <c r="J20" s="413">
        <f>D20+G20</f>
        <v>500</v>
      </c>
      <c r="K20" s="300">
        <f>E20+H20</f>
        <v>500</v>
      </c>
      <c r="L20" s="413">
        <f>I20</f>
        <v>479</v>
      </c>
    </row>
    <row r="21" spans="1:12" ht="13.5" thickBot="1">
      <c r="A21" s="421"/>
      <c r="B21" s="422"/>
      <c r="C21" s="285" t="s">
        <v>143</v>
      </c>
      <c r="D21" s="413"/>
      <c r="E21" s="300"/>
      <c r="F21" s="413"/>
      <c r="G21" s="302">
        <v>500</v>
      </c>
      <c r="H21" s="423">
        <v>500</v>
      </c>
      <c r="I21" s="302">
        <v>479</v>
      </c>
      <c r="J21" s="413">
        <v>500</v>
      </c>
      <c r="K21" s="300">
        <v>500</v>
      </c>
      <c r="L21" s="413">
        <v>479</v>
      </c>
    </row>
    <row r="22" spans="1:12" ht="12.75">
      <c r="A22" s="407" t="s">
        <v>858</v>
      </c>
      <c r="B22" s="408" t="s">
        <v>873</v>
      </c>
      <c r="C22" s="409" t="s">
        <v>144</v>
      </c>
      <c r="D22" s="410"/>
      <c r="E22" s="409"/>
      <c r="F22" s="410"/>
      <c r="G22" s="409">
        <f>SUM(G23:G26)</f>
        <v>450</v>
      </c>
      <c r="H22" s="410">
        <f>SUM(H23:H26)</f>
        <v>120</v>
      </c>
      <c r="I22" s="409">
        <f>SUM(I23:I26)</f>
        <v>120</v>
      </c>
      <c r="J22" s="410">
        <f>D22+G22</f>
        <v>450</v>
      </c>
      <c r="K22" s="409">
        <f>E22+H22</f>
        <v>120</v>
      </c>
      <c r="L22" s="410">
        <f>F22+I22</f>
        <v>120</v>
      </c>
    </row>
    <row r="23" spans="1:12" ht="12.75">
      <c r="A23" s="411"/>
      <c r="B23" s="263"/>
      <c r="C23" s="285" t="s">
        <v>145</v>
      </c>
      <c r="D23" s="412"/>
      <c r="E23" s="285"/>
      <c r="F23" s="412"/>
      <c r="G23" s="285">
        <v>300</v>
      </c>
      <c r="H23" s="412">
        <v>10</v>
      </c>
      <c r="I23" s="285">
        <v>10</v>
      </c>
      <c r="J23" s="413">
        <f aca="true" t="shared" si="1" ref="J23:L25">G23</f>
        <v>300</v>
      </c>
      <c r="K23" s="300">
        <f t="shared" si="1"/>
        <v>10</v>
      </c>
      <c r="L23" s="413">
        <f t="shared" si="1"/>
        <v>10</v>
      </c>
    </row>
    <row r="24" spans="1:12" ht="12.75">
      <c r="A24" s="411"/>
      <c r="B24" s="263"/>
      <c r="C24" s="424" t="s">
        <v>146</v>
      </c>
      <c r="D24" s="412"/>
      <c r="E24" s="285"/>
      <c r="F24" s="412"/>
      <c r="G24" s="285"/>
      <c r="H24" s="412">
        <v>100</v>
      </c>
      <c r="I24" s="285">
        <v>100</v>
      </c>
      <c r="J24" s="413">
        <f t="shared" si="1"/>
        <v>0</v>
      </c>
      <c r="K24" s="300">
        <f t="shared" si="1"/>
        <v>100</v>
      </c>
      <c r="L24" s="413">
        <f t="shared" si="1"/>
        <v>100</v>
      </c>
    </row>
    <row r="25" spans="1:12" ht="12.75">
      <c r="A25" s="411"/>
      <c r="B25" s="263"/>
      <c r="C25" s="285" t="s">
        <v>147</v>
      </c>
      <c r="D25" s="412"/>
      <c r="E25" s="285"/>
      <c r="F25" s="412"/>
      <c r="G25" s="285">
        <v>150</v>
      </c>
      <c r="H25" s="412">
        <v>10</v>
      </c>
      <c r="I25" s="285">
        <v>10</v>
      </c>
      <c r="J25" s="413">
        <f t="shared" si="1"/>
        <v>150</v>
      </c>
      <c r="K25" s="300">
        <f t="shared" si="1"/>
        <v>10</v>
      </c>
      <c r="L25" s="413">
        <f t="shared" si="1"/>
        <v>10</v>
      </c>
    </row>
    <row r="26" spans="1:12" ht="13.5" thickBot="1">
      <c r="A26" s="425"/>
      <c r="B26" s="426"/>
      <c r="C26" s="427"/>
      <c r="D26" s="428"/>
      <c r="E26" s="429"/>
      <c r="F26" s="428"/>
      <c r="G26" s="429" t="s">
        <v>848</v>
      </c>
      <c r="H26" s="428" t="s">
        <v>848</v>
      </c>
      <c r="I26" s="429" t="s">
        <v>848</v>
      </c>
      <c r="J26" s="430"/>
      <c r="K26" s="431"/>
      <c r="L26" s="430"/>
    </row>
    <row r="27" spans="1:12" ht="12.75">
      <c r="A27" s="421" t="s">
        <v>864</v>
      </c>
      <c r="B27" s="422" t="s">
        <v>862</v>
      </c>
      <c r="C27" s="300" t="s">
        <v>148</v>
      </c>
      <c r="D27" s="413" t="s">
        <v>848</v>
      </c>
      <c r="E27" s="300" t="s">
        <v>848</v>
      </c>
      <c r="F27" s="413" t="s">
        <v>848</v>
      </c>
      <c r="G27" s="300">
        <f>SUM(G28)</f>
        <v>800</v>
      </c>
      <c r="H27" s="413">
        <f>SUM(H28)</f>
        <v>703</v>
      </c>
      <c r="I27" s="300">
        <f>SUM(I28)</f>
        <v>703</v>
      </c>
      <c r="J27" s="413">
        <f>SUM(G27)</f>
        <v>800</v>
      </c>
      <c r="K27" s="300">
        <f>SUM(H27)</f>
        <v>703</v>
      </c>
      <c r="L27" s="413">
        <f>SUM(I27)</f>
        <v>703</v>
      </c>
    </row>
    <row r="28" spans="1:12" ht="13.5" thickBot="1">
      <c r="A28" s="411"/>
      <c r="B28" s="263"/>
      <c r="C28" s="285" t="s">
        <v>149</v>
      </c>
      <c r="D28" s="412" t="s">
        <v>848</v>
      </c>
      <c r="E28" s="285" t="s">
        <v>848</v>
      </c>
      <c r="F28" s="412" t="s">
        <v>848</v>
      </c>
      <c r="G28" s="285">
        <v>800</v>
      </c>
      <c r="H28" s="412">
        <v>703</v>
      </c>
      <c r="I28" s="285">
        <v>703</v>
      </c>
      <c r="J28" s="413">
        <f>G28</f>
        <v>800</v>
      </c>
      <c r="K28" s="300">
        <f>H28</f>
        <v>703</v>
      </c>
      <c r="L28" s="413">
        <f>I28</f>
        <v>703</v>
      </c>
    </row>
    <row r="29" spans="1:12" ht="12.75">
      <c r="A29" s="407" t="s">
        <v>860</v>
      </c>
      <c r="B29" s="408" t="s">
        <v>858</v>
      </c>
      <c r="C29" s="409" t="s">
        <v>150</v>
      </c>
      <c r="D29" s="410"/>
      <c r="E29" s="409"/>
      <c r="F29" s="410"/>
      <c r="G29" s="409">
        <f>SUM(G30)</f>
        <v>0</v>
      </c>
      <c r="H29" s="410">
        <f>SUM(H30)</f>
        <v>206</v>
      </c>
      <c r="I29" s="409">
        <f>SUM(I30)</f>
        <v>206</v>
      </c>
      <c r="J29" s="410">
        <f>SUM(G29)</f>
        <v>0</v>
      </c>
      <c r="K29" s="409">
        <f>SUM(H29)</f>
        <v>206</v>
      </c>
      <c r="L29" s="410">
        <f>SUM(I29)</f>
        <v>206</v>
      </c>
    </row>
    <row r="30" spans="1:12" ht="13.5" thickBot="1">
      <c r="A30" s="432"/>
      <c r="B30" s="433"/>
      <c r="C30" s="434" t="s">
        <v>151</v>
      </c>
      <c r="D30" s="435"/>
      <c r="E30" s="434"/>
      <c r="F30" s="435"/>
      <c r="G30" s="434">
        <v>0</v>
      </c>
      <c r="H30" s="435">
        <v>206</v>
      </c>
      <c r="I30" s="434">
        <v>206</v>
      </c>
      <c r="J30" s="419">
        <f>G30</f>
        <v>0</v>
      </c>
      <c r="K30" s="420">
        <f>H30</f>
        <v>206</v>
      </c>
      <c r="L30" s="419">
        <f>I30</f>
        <v>206</v>
      </c>
    </row>
    <row r="31" spans="1:12" ht="12.75">
      <c r="A31" s="247" t="s">
        <v>866</v>
      </c>
      <c r="B31" s="259"/>
      <c r="C31" s="295" t="s">
        <v>152</v>
      </c>
      <c r="D31" s="436"/>
      <c r="E31" s="295"/>
      <c r="F31" s="436"/>
      <c r="G31" s="295">
        <f>SUM(G33:G35)</f>
        <v>0</v>
      </c>
      <c r="H31" s="436">
        <f>SUM(H32:H35)</f>
        <v>7700</v>
      </c>
      <c r="I31" s="295">
        <f>SUM(I32:I35)</f>
        <v>7611</v>
      </c>
      <c r="J31" s="436">
        <f>SUM(G31)</f>
        <v>0</v>
      </c>
      <c r="K31" s="295">
        <f>SUM(H31)</f>
        <v>7700</v>
      </c>
      <c r="L31" s="436">
        <f>SUM(I31)</f>
        <v>7611</v>
      </c>
    </row>
    <row r="32" spans="1:12" ht="12.75">
      <c r="A32" s="437"/>
      <c r="B32" s="438"/>
      <c r="C32" s="302" t="s">
        <v>153</v>
      </c>
      <c r="D32" s="423"/>
      <c r="E32" s="302"/>
      <c r="F32" s="423"/>
      <c r="G32" s="302">
        <v>0</v>
      </c>
      <c r="H32" s="423">
        <v>2500</v>
      </c>
      <c r="I32" s="302">
        <v>2475</v>
      </c>
      <c r="J32" s="413">
        <f aca="true" t="shared" si="2" ref="J32:L35">G32</f>
        <v>0</v>
      </c>
      <c r="K32" s="300">
        <f t="shared" si="2"/>
        <v>2500</v>
      </c>
      <c r="L32" s="413">
        <f t="shared" si="2"/>
        <v>2475</v>
      </c>
    </row>
    <row r="33" spans="1:12" ht="12.75">
      <c r="A33" s="411"/>
      <c r="B33" s="263"/>
      <c r="C33" s="285" t="s">
        <v>154</v>
      </c>
      <c r="D33" s="412"/>
      <c r="E33" s="285"/>
      <c r="F33" s="412"/>
      <c r="G33" s="285">
        <v>0</v>
      </c>
      <c r="H33" s="412">
        <v>5200</v>
      </c>
      <c r="I33" s="285">
        <v>5000</v>
      </c>
      <c r="J33" s="413">
        <f t="shared" si="2"/>
        <v>0</v>
      </c>
      <c r="K33" s="300">
        <f t="shared" si="2"/>
        <v>5200</v>
      </c>
      <c r="L33" s="413">
        <f t="shared" si="2"/>
        <v>5000</v>
      </c>
    </row>
    <row r="34" spans="1:12" ht="12.75">
      <c r="A34" s="411"/>
      <c r="B34" s="263"/>
      <c r="C34" s="285" t="s">
        <v>155</v>
      </c>
      <c r="D34" s="412"/>
      <c r="E34" s="285"/>
      <c r="F34" s="412"/>
      <c r="G34" s="285">
        <v>0</v>
      </c>
      <c r="H34" s="412">
        <v>0</v>
      </c>
      <c r="I34" s="285">
        <v>83</v>
      </c>
      <c r="J34" s="413">
        <f t="shared" si="2"/>
        <v>0</v>
      </c>
      <c r="K34" s="300">
        <f t="shared" si="2"/>
        <v>0</v>
      </c>
      <c r="L34" s="413">
        <f t="shared" si="2"/>
        <v>83</v>
      </c>
    </row>
    <row r="35" spans="1:12" ht="13.5" thickBot="1">
      <c r="A35" s="411"/>
      <c r="B35" s="263"/>
      <c r="C35" s="285" t="s">
        <v>156</v>
      </c>
      <c r="D35" s="412"/>
      <c r="E35" s="285"/>
      <c r="F35" s="412"/>
      <c r="G35" s="285">
        <v>0</v>
      </c>
      <c r="H35" s="412">
        <v>0</v>
      </c>
      <c r="I35" s="285">
        <v>53</v>
      </c>
      <c r="J35" s="413">
        <f t="shared" si="2"/>
        <v>0</v>
      </c>
      <c r="K35" s="300">
        <f t="shared" si="2"/>
        <v>0</v>
      </c>
      <c r="L35" s="413">
        <f t="shared" si="2"/>
        <v>53</v>
      </c>
    </row>
    <row r="36" spans="1:12" ht="12.75">
      <c r="A36" s="407" t="s">
        <v>893</v>
      </c>
      <c r="B36" s="408" t="s">
        <v>858</v>
      </c>
      <c r="C36" s="409" t="s">
        <v>157</v>
      </c>
      <c r="D36" s="410">
        <f>SUM(D37:D38)</f>
        <v>300</v>
      </c>
      <c r="E36" s="409">
        <f>SUM(E37:E38)</f>
        <v>1949</v>
      </c>
      <c r="F36" s="410">
        <f>SUM(F37:F38)</f>
        <v>2064</v>
      </c>
      <c r="G36" s="409"/>
      <c r="H36" s="410"/>
      <c r="I36" s="409"/>
      <c r="J36" s="410">
        <f aca="true" t="shared" si="3" ref="J36:L38">D36+G36</f>
        <v>300</v>
      </c>
      <c r="K36" s="409">
        <f t="shared" si="3"/>
        <v>1949</v>
      </c>
      <c r="L36" s="410">
        <f t="shared" si="3"/>
        <v>2064</v>
      </c>
    </row>
    <row r="37" spans="1:12" ht="12.75">
      <c r="A37" s="411"/>
      <c r="B37" s="263"/>
      <c r="C37" s="285" t="s">
        <v>158</v>
      </c>
      <c r="D37" s="412">
        <v>300</v>
      </c>
      <c r="E37" s="285">
        <v>132</v>
      </c>
      <c r="F37" s="412">
        <v>132</v>
      </c>
      <c r="G37" s="285"/>
      <c r="H37" s="412"/>
      <c r="I37" s="285"/>
      <c r="J37" s="413">
        <f t="shared" si="3"/>
        <v>300</v>
      </c>
      <c r="K37" s="300">
        <f t="shared" si="3"/>
        <v>132</v>
      </c>
      <c r="L37" s="413">
        <f t="shared" si="3"/>
        <v>132</v>
      </c>
    </row>
    <row r="38" spans="1:12" ht="13.5" thickBot="1">
      <c r="A38" s="414"/>
      <c r="B38" s="415"/>
      <c r="C38" s="418" t="s">
        <v>159</v>
      </c>
      <c r="D38" s="417">
        <v>0</v>
      </c>
      <c r="E38" s="418">
        <v>1817</v>
      </c>
      <c r="F38" s="417">
        <v>1932</v>
      </c>
      <c r="G38" s="418"/>
      <c r="H38" s="417"/>
      <c r="I38" s="418"/>
      <c r="J38" s="419">
        <f t="shared" si="3"/>
        <v>0</v>
      </c>
      <c r="K38" s="420">
        <f t="shared" si="3"/>
        <v>1817</v>
      </c>
      <c r="L38" s="419">
        <f t="shared" si="3"/>
        <v>1932</v>
      </c>
    </row>
    <row r="39" spans="1:12" ht="12.75">
      <c r="A39" s="421" t="s">
        <v>893</v>
      </c>
      <c r="B39" s="422" t="s">
        <v>860</v>
      </c>
      <c r="C39" s="300" t="s">
        <v>78</v>
      </c>
      <c r="D39" s="413">
        <f>SUM(D40)</f>
        <v>0</v>
      </c>
      <c r="E39" s="300">
        <f>SUM(E40)</f>
        <v>442</v>
      </c>
      <c r="F39" s="413">
        <f>SUM(F40)</f>
        <v>327</v>
      </c>
      <c r="G39" s="300"/>
      <c r="H39" s="413"/>
      <c r="I39" s="300"/>
      <c r="J39" s="413">
        <f>SUM(D39)</f>
        <v>0</v>
      </c>
      <c r="K39" s="300">
        <f>SUM(E39)</f>
        <v>442</v>
      </c>
      <c r="L39" s="413">
        <f>SUM(F39)</f>
        <v>327</v>
      </c>
    </row>
    <row r="40" spans="1:12" ht="13.5" thickBot="1">
      <c r="A40" s="411"/>
      <c r="B40" s="263"/>
      <c r="C40" s="424" t="s">
        <v>160</v>
      </c>
      <c r="D40" s="412">
        <v>0</v>
      </c>
      <c r="E40" s="285">
        <v>442</v>
      </c>
      <c r="F40" s="412">
        <v>327</v>
      </c>
      <c r="G40" s="285"/>
      <c r="H40" s="412"/>
      <c r="I40" s="285"/>
      <c r="J40" s="413">
        <f>D40+G40</f>
        <v>0</v>
      </c>
      <c r="K40" s="300">
        <f>E40+H40</f>
        <v>442</v>
      </c>
      <c r="L40" s="413">
        <f>F40+I40</f>
        <v>327</v>
      </c>
    </row>
    <row r="41" spans="1:12" ht="12.75">
      <c r="A41" s="407" t="s">
        <v>893</v>
      </c>
      <c r="B41" s="255" t="s">
        <v>862</v>
      </c>
      <c r="C41" s="439" t="s">
        <v>161</v>
      </c>
      <c r="D41" s="440">
        <f>SUM(D42)</f>
        <v>0</v>
      </c>
      <c r="E41" s="439">
        <f>SUM(E42)</f>
        <v>186</v>
      </c>
      <c r="F41" s="440">
        <f>SUM(F42)</f>
        <v>186</v>
      </c>
      <c r="G41" s="439"/>
      <c r="H41" s="440"/>
      <c r="I41" s="439"/>
      <c r="J41" s="440">
        <f>SUM(D41)</f>
        <v>0</v>
      </c>
      <c r="K41" s="439">
        <f>SUM(E41)</f>
        <v>186</v>
      </c>
      <c r="L41" s="440">
        <f>SUM(F41)</f>
        <v>186</v>
      </c>
    </row>
    <row r="42" spans="1:12" ht="12.75">
      <c r="A42" s="411"/>
      <c r="B42" s="263"/>
      <c r="C42" s="285" t="s">
        <v>162</v>
      </c>
      <c r="D42" s="412">
        <v>0</v>
      </c>
      <c r="E42" s="285">
        <v>186</v>
      </c>
      <c r="F42" s="412">
        <v>186</v>
      </c>
      <c r="G42" s="285"/>
      <c r="H42" s="412"/>
      <c r="I42" s="285"/>
      <c r="J42" s="413">
        <f>D42+G42</f>
        <v>0</v>
      </c>
      <c r="K42" s="300">
        <f>E42+H42</f>
        <v>186</v>
      </c>
      <c r="L42" s="413">
        <f>F42+I42</f>
        <v>186</v>
      </c>
    </row>
    <row r="43" spans="1:12" ht="12.75">
      <c r="A43" s="421" t="s">
        <v>893</v>
      </c>
      <c r="B43" s="422" t="s">
        <v>864</v>
      </c>
      <c r="C43" s="300" t="s">
        <v>79</v>
      </c>
      <c r="D43" s="413">
        <f>SUM(D44)</f>
        <v>1200</v>
      </c>
      <c r="E43" s="300">
        <f>SUM(E44)</f>
        <v>1700</v>
      </c>
      <c r="F43" s="413">
        <f>SUM(F44)</f>
        <v>1694</v>
      </c>
      <c r="G43" s="300"/>
      <c r="H43" s="413"/>
      <c r="I43" s="300"/>
      <c r="J43" s="413">
        <f>SUM(D43)</f>
        <v>1200</v>
      </c>
      <c r="K43" s="300">
        <f>SUM(E43)</f>
        <v>1700</v>
      </c>
      <c r="L43" s="413">
        <f>SUM(F43)</f>
        <v>1694</v>
      </c>
    </row>
    <row r="44" spans="1:12" ht="13.5" thickBot="1">
      <c r="A44" s="411"/>
      <c r="B44" s="263"/>
      <c r="C44" s="285" t="s">
        <v>163</v>
      </c>
      <c r="D44" s="412">
        <v>1200</v>
      </c>
      <c r="E44" s="285">
        <v>1700</v>
      </c>
      <c r="F44" s="412">
        <v>1694</v>
      </c>
      <c r="G44" s="285"/>
      <c r="H44" s="412"/>
      <c r="I44" s="285"/>
      <c r="J44" s="413">
        <f>D44+G44</f>
        <v>1200</v>
      </c>
      <c r="K44" s="300">
        <f>E44+H44</f>
        <v>1700</v>
      </c>
      <c r="L44" s="413">
        <f>F44+I44</f>
        <v>1694</v>
      </c>
    </row>
    <row r="45" spans="1:12" ht="12.75">
      <c r="A45" s="407" t="s">
        <v>893</v>
      </c>
      <c r="B45" s="408" t="s">
        <v>866</v>
      </c>
      <c r="C45" s="409" t="s">
        <v>164</v>
      </c>
      <c r="D45" s="410">
        <f>SUM(D46:D47)</f>
        <v>100</v>
      </c>
      <c r="E45" s="409">
        <f>SUM(E46:E47)</f>
        <v>313</v>
      </c>
      <c r="F45" s="410">
        <f>SUM(F46:F47)</f>
        <v>313</v>
      </c>
      <c r="G45" s="409"/>
      <c r="H45" s="410"/>
      <c r="I45" s="409"/>
      <c r="J45" s="410">
        <f>SUM(D45)</f>
        <v>100</v>
      </c>
      <c r="K45" s="409">
        <f>SUM(E45)</f>
        <v>313</v>
      </c>
      <c r="L45" s="410">
        <f>SUM(F45)</f>
        <v>313</v>
      </c>
    </row>
    <row r="46" spans="1:12" ht="12.75">
      <c r="A46" s="411"/>
      <c r="B46" s="263"/>
      <c r="C46" s="285" t="s">
        <v>165</v>
      </c>
      <c r="D46" s="412">
        <v>100</v>
      </c>
      <c r="E46" s="285">
        <v>0</v>
      </c>
      <c r="F46" s="412">
        <v>0</v>
      </c>
      <c r="G46" s="285"/>
      <c r="H46" s="412"/>
      <c r="I46" s="285"/>
      <c r="J46" s="413">
        <f aca="true" t="shared" si="4" ref="J46:L47">D46+G46</f>
        <v>100</v>
      </c>
      <c r="K46" s="300">
        <f t="shared" si="4"/>
        <v>0</v>
      </c>
      <c r="L46" s="413">
        <f t="shared" si="4"/>
        <v>0</v>
      </c>
    </row>
    <row r="47" spans="1:12" ht="13.5" thickBot="1">
      <c r="A47" s="414"/>
      <c r="B47" s="415"/>
      <c r="C47" s="418" t="s">
        <v>166</v>
      </c>
      <c r="D47" s="417">
        <v>0</v>
      </c>
      <c r="E47" s="418">
        <v>313</v>
      </c>
      <c r="F47" s="417">
        <v>313</v>
      </c>
      <c r="G47" s="418"/>
      <c r="H47" s="417"/>
      <c r="I47" s="418"/>
      <c r="J47" s="419">
        <f t="shared" si="4"/>
        <v>0</v>
      </c>
      <c r="K47" s="420">
        <f t="shared" si="4"/>
        <v>313</v>
      </c>
      <c r="L47" s="419">
        <f t="shared" si="4"/>
        <v>313</v>
      </c>
    </row>
    <row r="48" spans="1:12" ht="12.75">
      <c r="A48" s="421" t="s">
        <v>896</v>
      </c>
      <c r="B48" s="422" t="s">
        <v>858</v>
      </c>
      <c r="C48" s="300" t="s">
        <v>86</v>
      </c>
      <c r="D48" s="413">
        <f>SUM(D49)</f>
        <v>350</v>
      </c>
      <c r="E48" s="300">
        <f>SUM(E49)</f>
        <v>265</v>
      </c>
      <c r="F48" s="413">
        <f>SUM(F49)</f>
        <v>265</v>
      </c>
      <c r="G48" s="300" t="s">
        <v>848</v>
      </c>
      <c r="H48" s="413" t="s">
        <v>848</v>
      </c>
      <c r="I48" s="300" t="s">
        <v>848</v>
      </c>
      <c r="J48" s="413">
        <f>SUM(D48)</f>
        <v>350</v>
      </c>
      <c r="K48" s="300">
        <f>SUM(E48)</f>
        <v>265</v>
      </c>
      <c r="L48" s="413">
        <f>SUM(F48)</f>
        <v>265</v>
      </c>
    </row>
    <row r="49" spans="1:12" ht="13.5" thickBot="1">
      <c r="A49" s="411"/>
      <c r="B49" s="263" t="s">
        <v>848</v>
      </c>
      <c r="C49" s="285" t="s">
        <v>167</v>
      </c>
      <c r="D49" s="412">
        <v>350</v>
      </c>
      <c r="E49" s="285">
        <v>265</v>
      </c>
      <c r="F49" s="412">
        <v>265</v>
      </c>
      <c r="G49" s="285" t="s">
        <v>848</v>
      </c>
      <c r="H49" s="412" t="s">
        <v>848</v>
      </c>
      <c r="I49" s="285" t="s">
        <v>848</v>
      </c>
      <c r="J49" s="413">
        <v>350</v>
      </c>
      <c r="K49" s="300">
        <v>265</v>
      </c>
      <c r="L49" s="413">
        <v>265</v>
      </c>
    </row>
    <row r="50" spans="1:12" ht="12.75">
      <c r="A50" s="407" t="s">
        <v>896</v>
      </c>
      <c r="B50" s="408" t="s">
        <v>860</v>
      </c>
      <c r="C50" s="409" t="s">
        <v>87</v>
      </c>
      <c r="D50" s="410">
        <f>SUM(D51)</f>
        <v>600</v>
      </c>
      <c r="E50" s="409">
        <f>SUM(E51)</f>
        <v>710</v>
      </c>
      <c r="F50" s="410">
        <f>SUM(F51)</f>
        <v>710</v>
      </c>
      <c r="G50" s="409" t="s">
        <v>848</v>
      </c>
      <c r="H50" s="410" t="s">
        <v>848</v>
      </c>
      <c r="I50" s="409" t="s">
        <v>848</v>
      </c>
      <c r="J50" s="410">
        <f>SUM(D50)</f>
        <v>600</v>
      </c>
      <c r="K50" s="409">
        <f>SUM(E50)</f>
        <v>710</v>
      </c>
      <c r="L50" s="410">
        <f>SUM(F50)</f>
        <v>710</v>
      </c>
    </row>
    <row r="51" spans="1:12" ht="13.5" thickBot="1">
      <c r="A51" s="414"/>
      <c r="B51" s="415" t="s">
        <v>848</v>
      </c>
      <c r="C51" s="418" t="s">
        <v>168</v>
      </c>
      <c r="D51" s="417">
        <v>600</v>
      </c>
      <c r="E51" s="418">
        <v>710</v>
      </c>
      <c r="F51" s="417">
        <v>710</v>
      </c>
      <c r="G51" s="418" t="s">
        <v>848</v>
      </c>
      <c r="H51" s="417" t="s">
        <v>848</v>
      </c>
      <c r="I51" s="418" t="s">
        <v>848</v>
      </c>
      <c r="J51" s="419">
        <v>600</v>
      </c>
      <c r="K51" s="420">
        <v>710</v>
      </c>
      <c r="L51" s="419">
        <v>710</v>
      </c>
    </row>
    <row r="52" spans="1:12" ht="12.75">
      <c r="A52" s="421" t="s">
        <v>896</v>
      </c>
      <c r="B52" s="422" t="s">
        <v>864</v>
      </c>
      <c r="C52" s="300" t="s">
        <v>169</v>
      </c>
      <c r="D52" s="413">
        <f>SUM(D53:D54)</f>
        <v>150</v>
      </c>
      <c r="E52" s="300">
        <f>SUM(E53:E54)</f>
        <v>140</v>
      </c>
      <c r="F52" s="413">
        <f>SUM(F53:F54)</f>
        <v>90</v>
      </c>
      <c r="G52" s="300" t="s">
        <v>848</v>
      </c>
      <c r="H52" s="413" t="s">
        <v>848</v>
      </c>
      <c r="I52" s="300" t="s">
        <v>848</v>
      </c>
      <c r="J52" s="413">
        <f>SUM(D52)</f>
        <v>150</v>
      </c>
      <c r="K52" s="300">
        <f>SUM(E52)</f>
        <v>140</v>
      </c>
      <c r="L52" s="413">
        <f>SUM(F52)</f>
        <v>90</v>
      </c>
    </row>
    <row r="53" spans="1:12" ht="12.75">
      <c r="A53" s="411"/>
      <c r="B53" s="263"/>
      <c r="C53" s="285" t="s">
        <v>170</v>
      </c>
      <c r="D53" s="412">
        <v>150</v>
      </c>
      <c r="E53" s="285">
        <v>140</v>
      </c>
      <c r="F53" s="412">
        <v>40</v>
      </c>
      <c r="G53" s="285"/>
      <c r="H53" s="412"/>
      <c r="I53" s="285"/>
      <c r="J53" s="413">
        <v>150</v>
      </c>
      <c r="K53" s="300">
        <v>140</v>
      </c>
      <c r="L53" s="413">
        <v>40</v>
      </c>
    </row>
    <row r="54" spans="1:12" ht="13.5" thickBot="1">
      <c r="A54" s="411"/>
      <c r="B54" s="263"/>
      <c r="C54" s="424" t="s">
        <v>171</v>
      </c>
      <c r="D54" s="412">
        <v>0</v>
      </c>
      <c r="E54" s="285">
        <v>0</v>
      </c>
      <c r="F54" s="412">
        <v>50</v>
      </c>
      <c r="G54" s="285"/>
      <c r="H54" s="412"/>
      <c r="I54" s="285"/>
      <c r="J54" s="413">
        <v>0</v>
      </c>
      <c r="K54" s="300">
        <v>0</v>
      </c>
      <c r="L54" s="413">
        <v>50</v>
      </c>
    </row>
    <row r="55" spans="1:12" ht="12.75">
      <c r="A55" s="407" t="s">
        <v>896</v>
      </c>
      <c r="B55" s="408" t="s">
        <v>868</v>
      </c>
      <c r="C55" s="409" t="s">
        <v>91</v>
      </c>
      <c r="D55" s="410">
        <f>SUM(D56)</f>
        <v>500</v>
      </c>
      <c r="E55" s="409">
        <f>SUM(E56)</f>
        <v>600</v>
      </c>
      <c r="F55" s="410">
        <f>SUM(F56)</f>
        <v>600</v>
      </c>
      <c r="G55" s="409" t="s">
        <v>848</v>
      </c>
      <c r="H55" s="410" t="s">
        <v>848</v>
      </c>
      <c r="I55" s="409" t="s">
        <v>848</v>
      </c>
      <c r="J55" s="410">
        <f>SUM(D55)</f>
        <v>500</v>
      </c>
      <c r="K55" s="409">
        <f>SUM(E55)</f>
        <v>600</v>
      </c>
      <c r="L55" s="410">
        <f>SUM(F55)</f>
        <v>600</v>
      </c>
    </row>
    <row r="56" spans="1:12" ht="13.5" thickBot="1">
      <c r="A56" s="411"/>
      <c r="B56" s="263" t="s">
        <v>848</v>
      </c>
      <c r="C56" s="285" t="s">
        <v>172</v>
      </c>
      <c r="D56" s="412">
        <v>500</v>
      </c>
      <c r="E56" s="285">
        <v>600</v>
      </c>
      <c r="F56" s="412">
        <v>600</v>
      </c>
      <c r="G56" s="285" t="s">
        <v>848</v>
      </c>
      <c r="H56" s="412" t="s">
        <v>848</v>
      </c>
      <c r="I56" s="285" t="s">
        <v>848</v>
      </c>
      <c r="J56" s="413">
        <v>500</v>
      </c>
      <c r="K56" s="300">
        <v>600</v>
      </c>
      <c r="L56" s="413">
        <v>600</v>
      </c>
    </row>
    <row r="57" spans="1:12" ht="12.75">
      <c r="A57" s="407" t="s">
        <v>900</v>
      </c>
      <c r="B57" s="408" t="s">
        <v>858</v>
      </c>
      <c r="C57" s="409" t="s">
        <v>173</v>
      </c>
      <c r="D57" s="410">
        <f>SUM(D58)</f>
        <v>150</v>
      </c>
      <c r="E57" s="409">
        <f>SUM(E58)</f>
        <v>0</v>
      </c>
      <c r="F57" s="410">
        <f>SUM(F58)</f>
        <v>0</v>
      </c>
      <c r="G57" s="409" t="s">
        <v>848</v>
      </c>
      <c r="H57" s="410" t="s">
        <v>848</v>
      </c>
      <c r="I57" s="409" t="s">
        <v>848</v>
      </c>
      <c r="J57" s="410">
        <f>SUM(D57)</f>
        <v>150</v>
      </c>
      <c r="K57" s="409">
        <f>SUM(E57)</f>
        <v>0</v>
      </c>
      <c r="L57" s="410">
        <f>SUM(F57)</f>
        <v>0</v>
      </c>
    </row>
    <row r="58" spans="1:12" ht="13.5" thickBot="1">
      <c r="A58" s="411"/>
      <c r="B58" s="263" t="s">
        <v>848</v>
      </c>
      <c r="C58" s="285" t="s">
        <v>174</v>
      </c>
      <c r="D58" s="412">
        <v>150</v>
      </c>
      <c r="E58" s="285">
        <v>0</v>
      </c>
      <c r="F58" s="412">
        <v>0</v>
      </c>
      <c r="G58" s="285" t="s">
        <v>848</v>
      </c>
      <c r="H58" s="412" t="s">
        <v>848</v>
      </c>
      <c r="I58" s="285" t="s">
        <v>848</v>
      </c>
      <c r="J58" s="413">
        <v>150</v>
      </c>
      <c r="K58" s="300">
        <v>0</v>
      </c>
      <c r="L58" s="413">
        <v>0</v>
      </c>
    </row>
    <row r="59" spans="1:12" ht="12.75">
      <c r="A59" s="407" t="s">
        <v>900</v>
      </c>
      <c r="B59" s="408" t="s">
        <v>860</v>
      </c>
      <c r="C59" s="409" t="s">
        <v>96</v>
      </c>
      <c r="D59" s="410">
        <f>SUM(D60)</f>
        <v>100</v>
      </c>
      <c r="E59" s="409">
        <f>SUM(E60)</f>
        <v>0</v>
      </c>
      <c r="F59" s="410">
        <f>SUM(F60)</f>
        <v>0</v>
      </c>
      <c r="G59" s="409" t="s">
        <v>848</v>
      </c>
      <c r="H59" s="410" t="s">
        <v>848</v>
      </c>
      <c r="I59" s="409" t="s">
        <v>848</v>
      </c>
      <c r="J59" s="410">
        <f>SUM(D59)</f>
        <v>100</v>
      </c>
      <c r="K59" s="409">
        <f>SUM(E59)</f>
        <v>0</v>
      </c>
      <c r="L59" s="410">
        <f>SUM(F59)</f>
        <v>0</v>
      </c>
    </row>
    <row r="60" spans="1:12" ht="13.5" thickBot="1">
      <c r="A60" s="411"/>
      <c r="B60" s="263" t="s">
        <v>848</v>
      </c>
      <c r="C60" s="285" t="s">
        <v>175</v>
      </c>
      <c r="D60" s="412">
        <v>100</v>
      </c>
      <c r="E60" s="285">
        <v>0</v>
      </c>
      <c r="F60" s="412">
        <v>0</v>
      </c>
      <c r="G60" s="285" t="s">
        <v>848</v>
      </c>
      <c r="H60" s="412" t="s">
        <v>848</v>
      </c>
      <c r="I60" s="285" t="s">
        <v>848</v>
      </c>
      <c r="J60" s="413">
        <v>100</v>
      </c>
      <c r="K60" s="300">
        <v>0</v>
      </c>
      <c r="L60" s="413">
        <v>0</v>
      </c>
    </row>
    <row r="61" spans="1:12" ht="16.5" thickBot="1">
      <c r="A61" s="441"/>
      <c r="B61" s="442"/>
      <c r="C61" s="443" t="s">
        <v>176</v>
      </c>
      <c r="D61" s="444">
        <f>D39+D36+D43+D45+D41+D48+D50+D52+D57+D59+D55</f>
        <v>3450</v>
      </c>
      <c r="E61" s="443">
        <f>E39+E36+E43+E45+E41+E48+E50+E52+E57+E59+E55</f>
        <v>6305</v>
      </c>
      <c r="F61" s="444">
        <f>F39+F36+F43+F45+F41+F48+F50+F52+F57+F59+F55</f>
        <v>6249</v>
      </c>
      <c r="G61" s="443">
        <f>G8+G20+G22+G27</f>
        <v>2450</v>
      </c>
      <c r="H61" s="444">
        <f>H8+H20+H22+H27+H31+H29</f>
        <v>10029</v>
      </c>
      <c r="I61" s="443">
        <f>I8+I20+I22+I27+I31+I29</f>
        <v>9886</v>
      </c>
      <c r="J61" s="444">
        <f>J8+J20+J22+J27+J36+J43+J45+J48+J50+J52+J55+J57+J59</f>
        <v>5900</v>
      </c>
      <c r="K61" s="443">
        <f>K8+K20+K22+K27+K36+K43+K45+K48+K50+K52+K55+K57+K59+K41+K39+K31+K29</f>
        <v>16334</v>
      </c>
      <c r="L61" s="444">
        <f>L8+L20+L22+L27+L36+L43+L45+L48+L50+L52+L55+L57+L59+L41+L39+L31+L29</f>
        <v>16135</v>
      </c>
    </row>
  </sheetData>
  <sheetProtection/>
  <mergeCells count="4">
    <mergeCell ref="B5:B6"/>
    <mergeCell ref="D5:F5"/>
    <mergeCell ref="G5:I5"/>
    <mergeCell ref="J5:L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E45" sqref="E45"/>
    </sheetView>
  </sheetViews>
  <sheetFormatPr defaultColWidth="9.140625" defaultRowHeight="12.75"/>
  <cols>
    <col min="2" max="2" width="46.8515625" style="0" customWidth="1"/>
  </cols>
  <sheetData>
    <row r="1" spans="1:11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242" t="s">
        <v>177</v>
      </c>
    </row>
    <row r="2" spans="1:11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446" t="s">
        <v>178</v>
      </c>
    </row>
    <row r="3" spans="1:11" ht="12.75">
      <c r="A3" s="862" t="s">
        <v>122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</row>
    <row r="4" spans="1:11" ht="12.75">
      <c r="A4" s="862" t="s">
        <v>179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</row>
    <row r="5" spans="1:11" ht="12.75">
      <c r="A5" s="241"/>
      <c r="B5" s="241"/>
      <c r="C5" s="241" t="s">
        <v>848</v>
      </c>
      <c r="D5" s="241"/>
      <c r="E5" s="241" t="s">
        <v>848</v>
      </c>
      <c r="F5" s="241"/>
      <c r="G5" s="241"/>
      <c r="H5" s="241"/>
      <c r="I5" s="94"/>
      <c r="J5" s="94"/>
      <c r="K5" s="94"/>
    </row>
    <row r="6" spans="1:11" ht="13.5" thickBot="1">
      <c r="A6" s="241"/>
      <c r="B6" s="241"/>
      <c r="C6" s="241"/>
      <c r="D6" s="241"/>
      <c r="E6" s="241"/>
      <c r="F6" s="241"/>
      <c r="G6" s="241"/>
      <c r="H6" s="241"/>
      <c r="I6" s="94"/>
      <c r="J6" s="94"/>
      <c r="K6" s="94" t="s">
        <v>180</v>
      </c>
    </row>
    <row r="7" spans="1:11" ht="12.75">
      <c r="A7" s="447" t="s">
        <v>1207</v>
      </c>
      <c r="B7" s="448" t="s">
        <v>181</v>
      </c>
      <c r="C7" s="863" t="s">
        <v>182</v>
      </c>
      <c r="D7" s="864"/>
      <c r="E7" s="865"/>
      <c r="F7" s="863" t="s">
        <v>183</v>
      </c>
      <c r="G7" s="864"/>
      <c r="H7" s="865"/>
      <c r="I7" s="866" t="s">
        <v>1133</v>
      </c>
      <c r="J7" s="867"/>
      <c r="K7" s="868"/>
    </row>
    <row r="8" spans="1:11" ht="12.75">
      <c r="A8" s="449" t="s">
        <v>1208</v>
      </c>
      <c r="B8" s="285" t="s">
        <v>184</v>
      </c>
      <c r="C8" s="309" t="s">
        <v>1071</v>
      </c>
      <c r="D8" s="309" t="s">
        <v>1071</v>
      </c>
      <c r="E8" s="309" t="s">
        <v>1071</v>
      </c>
      <c r="F8" s="309" t="s">
        <v>1071</v>
      </c>
      <c r="G8" s="309" t="s">
        <v>1071</v>
      </c>
      <c r="H8" s="309" t="s">
        <v>1071</v>
      </c>
      <c r="I8" s="309" t="s">
        <v>1071</v>
      </c>
      <c r="J8" s="309" t="s">
        <v>1071</v>
      </c>
      <c r="K8" s="450" t="s">
        <v>1071</v>
      </c>
    </row>
    <row r="9" spans="1:11" ht="12.75">
      <c r="A9" s="248"/>
      <c r="B9" s="285"/>
      <c r="C9" s="249" t="s">
        <v>856</v>
      </c>
      <c r="D9" s="249" t="s">
        <v>1101</v>
      </c>
      <c r="E9" s="249" t="s">
        <v>130</v>
      </c>
      <c r="F9" s="249" t="s">
        <v>856</v>
      </c>
      <c r="G9" s="249" t="s">
        <v>1101</v>
      </c>
      <c r="H9" s="249" t="s">
        <v>130</v>
      </c>
      <c r="I9" s="290" t="s">
        <v>856</v>
      </c>
      <c r="J9" s="290" t="s">
        <v>1101</v>
      </c>
      <c r="K9" s="451" t="s">
        <v>130</v>
      </c>
    </row>
    <row r="10" spans="1:11" ht="12.75">
      <c r="A10" s="452">
        <v>1</v>
      </c>
      <c r="B10" s="453" t="s">
        <v>1211</v>
      </c>
      <c r="C10" s="454"/>
      <c r="D10" s="454"/>
      <c r="E10" s="454"/>
      <c r="F10" s="455">
        <f>SUM(F11:F11)</f>
        <v>0</v>
      </c>
      <c r="G10" s="455">
        <f>SUM(G11:G11)</f>
        <v>0</v>
      </c>
      <c r="H10" s="455">
        <f>SUM(H11:H11)</f>
        <v>175</v>
      </c>
      <c r="I10" s="456">
        <f>SUM(F10:F10)</f>
        <v>0</v>
      </c>
      <c r="J10" s="456">
        <f>SUM(G10:G10)</f>
        <v>0</v>
      </c>
      <c r="K10" s="457">
        <f>SUM(H10:H10)</f>
        <v>175</v>
      </c>
    </row>
    <row r="11" spans="1:11" ht="12.75">
      <c r="A11" s="458"/>
      <c r="B11" s="459" t="s">
        <v>185</v>
      </c>
      <c r="C11" s="301"/>
      <c r="D11" s="301"/>
      <c r="E11" s="301"/>
      <c r="F11" s="460">
        <v>0</v>
      </c>
      <c r="G11" s="460"/>
      <c r="H11" s="460">
        <v>175</v>
      </c>
      <c r="I11" s="461"/>
      <c r="J11" s="461"/>
      <c r="K11" s="462">
        <v>175</v>
      </c>
    </row>
    <row r="12" spans="1:11" ht="12.75">
      <c r="A12" s="463" t="s">
        <v>866</v>
      </c>
      <c r="B12" s="464" t="s">
        <v>152</v>
      </c>
      <c r="C12" s="465"/>
      <c r="D12" s="465">
        <f>SUM(D13:D19)</f>
        <v>1415</v>
      </c>
      <c r="E12" s="465">
        <f>SUM(E13:E19)</f>
        <v>1795</v>
      </c>
      <c r="F12" s="465">
        <f>SUM(F13:F17)</f>
        <v>381</v>
      </c>
      <c r="G12" s="465">
        <f>SUM(G13:G17)</f>
        <v>481</v>
      </c>
      <c r="H12" s="465">
        <f>SUM(H13:H17)</f>
        <v>561</v>
      </c>
      <c r="I12" s="465">
        <f>C12+F12</f>
        <v>381</v>
      </c>
      <c r="J12" s="465">
        <f>D12+G12</f>
        <v>1896</v>
      </c>
      <c r="K12" s="466">
        <f>E12+H12</f>
        <v>2356</v>
      </c>
    </row>
    <row r="13" spans="1:11" ht="12.75">
      <c r="A13" s="248"/>
      <c r="B13" s="285" t="s">
        <v>186</v>
      </c>
      <c r="C13" s="257" t="s">
        <v>848</v>
      </c>
      <c r="D13" s="257" t="s">
        <v>848</v>
      </c>
      <c r="E13" s="257" t="s">
        <v>848</v>
      </c>
      <c r="F13" s="270">
        <v>381</v>
      </c>
      <c r="G13" s="344">
        <v>381</v>
      </c>
      <c r="H13" s="257">
        <v>0</v>
      </c>
      <c r="I13" s="291">
        <v>381</v>
      </c>
      <c r="J13" s="291">
        <v>381</v>
      </c>
      <c r="K13" s="467">
        <v>0</v>
      </c>
    </row>
    <row r="14" spans="1:11" ht="12.75">
      <c r="A14" s="248"/>
      <c r="B14" s="285" t="s">
        <v>187</v>
      </c>
      <c r="C14" s="257"/>
      <c r="D14" s="257"/>
      <c r="E14" s="257"/>
      <c r="F14" s="257">
        <v>0</v>
      </c>
      <c r="G14" s="344">
        <v>100</v>
      </c>
      <c r="H14" s="257">
        <v>107</v>
      </c>
      <c r="I14" s="291">
        <v>0</v>
      </c>
      <c r="J14" s="291">
        <v>100</v>
      </c>
      <c r="K14" s="467">
        <v>107</v>
      </c>
    </row>
    <row r="15" spans="1:11" ht="12.75">
      <c r="A15" s="248"/>
      <c r="B15" s="285" t="s">
        <v>188</v>
      </c>
      <c r="C15" s="257"/>
      <c r="D15" s="257"/>
      <c r="E15" s="257"/>
      <c r="F15" s="257">
        <v>0</v>
      </c>
      <c r="G15" s="344">
        <v>0</v>
      </c>
      <c r="H15" s="257">
        <v>128</v>
      </c>
      <c r="I15" s="291">
        <v>0</v>
      </c>
      <c r="J15" s="291">
        <v>0</v>
      </c>
      <c r="K15" s="467">
        <v>128</v>
      </c>
    </row>
    <row r="16" spans="1:11" ht="12.75">
      <c r="A16" s="248"/>
      <c r="B16" s="285" t="s">
        <v>189</v>
      </c>
      <c r="C16" s="257"/>
      <c r="D16" s="257"/>
      <c r="E16" s="257"/>
      <c r="F16" s="257">
        <v>0</v>
      </c>
      <c r="G16" s="344">
        <v>0</v>
      </c>
      <c r="H16" s="257">
        <v>148</v>
      </c>
      <c r="I16" s="291">
        <v>0</v>
      </c>
      <c r="J16" s="291">
        <v>0</v>
      </c>
      <c r="K16" s="467">
        <v>148</v>
      </c>
    </row>
    <row r="17" spans="1:11" ht="12.75">
      <c r="A17" s="248"/>
      <c r="B17" s="468" t="s">
        <v>190</v>
      </c>
      <c r="C17" s="257"/>
      <c r="D17" s="257"/>
      <c r="E17" s="257"/>
      <c r="F17" s="257">
        <v>0</v>
      </c>
      <c r="G17" s="344">
        <v>0</v>
      </c>
      <c r="H17" s="257">
        <v>178</v>
      </c>
      <c r="I17" s="291">
        <v>0</v>
      </c>
      <c r="J17" s="291">
        <v>0</v>
      </c>
      <c r="K17" s="467">
        <v>178</v>
      </c>
    </row>
    <row r="18" spans="1:11" ht="12.75">
      <c r="A18" s="248"/>
      <c r="B18" s="285" t="s">
        <v>191</v>
      </c>
      <c r="C18" s="469">
        <v>0</v>
      </c>
      <c r="D18" s="469">
        <v>1415</v>
      </c>
      <c r="E18" s="469">
        <v>1340</v>
      </c>
      <c r="F18" s="469"/>
      <c r="G18" s="469"/>
      <c r="H18" s="470"/>
      <c r="I18" s="471">
        <v>0</v>
      </c>
      <c r="J18" s="471">
        <v>1415</v>
      </c>
      <c r="K18" s="472">
        <v>1340</v>
      </c>
    </row>
    <row r="19" spans="1:11" ht="12.75">
      <c r="A19" s="248"/>
      <c r="B19" s="285" t="s">
        <v>192</v>
      </c>
      <c r="C19" s="469">
        <v>0</v>
      </c>
      <c r="D19" s="469">
        <v>0</v>
      </c>
      <c r="E19" s="469">
        <v>455</v>
      </c>
      <c r="F19" s="473"/>
      <c r="G19" s="469"/>
      <c r="H19" s="470"/>
      <c r="I19" s="471">
        <v>0</v>
      </c>
      <c r="J19" s="471">
        <v>0</v>
      </c>
      <c r="K19" s="472">
        <v>455</v>
      </c>
    </row>
    <row r="20" spans="1:11" ht="12.75" customHeight="1">
      <c r="A20" s="474" t="s">
        <v>877</v>
      </c>
      <c r="B20" s="475" t="s">
        <v>193</v>
      </c>
      <c r="C20" s="476">
        <f aca="true" t="shared" si="0" ref="C20:H20">SUM(C21)</f>
        <v>0</v>
      </c>
      <c r="D20" s="476">
        <f t="shared" si="0"/>
        <v>0</v>
      </c>
      <c r="E20" s="476">
        <f t="shared" si="0"/>
        <v>0</v>
      </c>
      <c r="F20" s="476">
        <f t="shared" si="0"/>
        <v>0</v>
      </c>
      <c r="G20" s="476">
        <f t="shared" si="0"/>
        <v>2052</v>
      </c>
      <c r="H20" s="476">
        <f t="shared" si="0"/>
        <v>2051</v>
      </c>
      <c r="I20" s="477">
        <f>SUM(C20:F20)</f>
        <v>0</v>
      </c>
      <c r="J20" s="477">
        <f>D20+G20</f>
        <v>2052</v>
      </c>
      <c r="K20" s="478">
        <f>E20+H20</f>
        <v>2051</v>
      </c>
    </row>
    <row r="21" spans="1:11" ht="12.75" customHeight="1">
      <c r="A21" s="458"/>
      <c r="B21" s="479" t="s">
        <v>194</v>
      </c>
      <c r="C21" s="460">
        <v>0</v>
      </c>
      <c r="D21" s="460">
        <v>0</v>
      </c>
      <c r="E21" s="460">
        <v>0</v>
      </c>
      <c r="F21" s="460">
        <v>0</v>
      </c>
      <c r="G21" s="460">
        <v>2052</v>
      </c>
      <c r="H21" s="480">
        <v>2051</v>
      </c>
      <c r="I21" s="461"/>
      <c r="J21" s="461">
        <v>2052</v>
      </c>
      <c r="K21" s="462">
        <v>2051</v>
      </c>
    </row>
    <row r="22" spans="1:11" ht="12.75" customHeight="1">
      <c r="A22" s="481" t="s">
        <v>883</v>
      </c>
      <c r="B22" s="482" t="s">
        <v>195</v>
      </c>
      <c r="C22" s="483">
        <f>SUM(C23)</f>
        <v>16580</v>
      </c>
      <c r="D22" s="483">
        <f>SUM(D23:D23)</f>
        <v>7470</v>
      </c>
      <c r="E22" s="483">
        <f>SUM(E23:E23)</f>
        <v>3214</v>
      </c>
      <c r="F22" s="484"/>
      <c r="G22" s="485">
        <f>SUM(G23:G25)</f>
        <v>0</v>
      </c>
      <c r="H22" s="485">
        <f>SUM(H23:H25)</f>
        <v>0</v>
      </c>
      <c r="I22" s="483">
        <f>+C22+F22</f>
        <v>16580</v>
      </c>
      <c r="J22" s="483">
        <f>+D22+G22</f>
        <v>7470</v>
      </c>
      <c r="K22" s="486">
        <f>+E22+H22</f>
        <v>3214</v>
      </c>
    </row>
    <row r="23" spans="1:11" ht="12.75" customHeight="1">
      <c r="A23" s="487"/>
      <c r="B23" s="488" t="s">
        <v>196</v>
      </c>
      <c r="C23" s="60">
        <v>16580</v>
      </c>
      <c r="D23" s="60">
        <v>7470</v>
      </c>
      <c r="E23" s="60">
        <v>3214</v>
      </c>
      <c r="F23" s="60"/>
      <c r="G23" s="489">
        <v>0</v>
      </c>
      <c r="H23" s="489">
        <v>0</v>
      </c>
      <c r="I23" s="71">
        <v>16580</v>
      </c>
      <c r="J23" s="71">
        <v>7470</v>
      </c>
      <c r="K23" s="162">
        <v>3214</v>
      </c>
    </row>
    <row r="24" spans="1:11" ht="12.75">
      <c r="A24" s="452" t="s">
        <v>885</v>
      </c>
      <c r="B24" s="490" t="s">
        <v>197</v>
      </c>
      <c r="C24" s="465">
        <f>SUM(C25)</f>
        <v>33662</v>
      </c>
      <c r="D24" s="453">
        <f>SUM(D25:D25)</f>
        <v>15440</v>
      </c>
      <c r="E24" s="453">
        <f>SUM(E25:E25)</f>
        <v>3209</v>
      </c>
      <c r="F24" s="453"/>
      <c r="G24" s="453"/>
      <c r="H24" s="453"/>
      <c r="I24" s="465">
        <f>C24+F24</f>
        <v>33662</v>
      </c>
      <c r="J24" s="465">
        <f>D24+G24</f>
        <v>15440</v>
      </c>
      <c r="K24" s="466">
        <f>E24+H24</f>
        <v>3209</v>
      </c>
    </row>
    <row r="25" spans="1:11" ht="12.75">
      <c r="A25" s="458"/>
      <c r="B25" s="211" t="s">
        <v>196</v>
      </c>
      <c r="C25" s="459">
        <v>33662</v>
      </c>
      <c r="D25" s="459">
        <v>15440</v>
      </c>
      <c r="E25" s="459">
        <v>3209</v>
      </c>
      <c r="F25" s="459"/>
      <c r="G25" s="459"/>
      <c r="H25" s="459"/>
      <c r="I25" s="399">
        <v>33662</v>
      </c>
      <c r="J25" s="399">
        <v>15440</v>
      </c>
      <c r="K25" s="491">
        <v>3209</v>
      </c>
    </row>
    <row r="26" spans="1:11" ht="12.75">
      <c r="A26" s="452" t="s">
        <v>902</v>
      </c>
      <c r="B26" s="453" t="s">
        <v>198</v>
      </c>
      <c r="C26" s="465"/>
      <c r="D26" s="465"/>
      <c r="E26" s="465"/>
      <c r="F26" s="455">
        <f>SUM(F27:F27)</f>
        <v>0</v>
      </c>
      <c r="G26" s="455">
        <f>SUM(G27:G27)</f>
        <v>180</v>
      </c>
      <c r="H26" s="455">
        <f>SUM(H27:H27)</f>
        <v>179</v>
      </c>
      <c r="I26" s="456">
        <f>SUM(C26:F26)</f>
        <v>0</v>
      </c>
      <c r="J26" s="456">
        <f>SUM(D26:G26)</f>
        <v>180</v>
      </c>
      <c r="K26" s="457">
        <f>SUM(E26:H26)</f>
        <v>359</v>
      </c>
    </row>
    <row r="27" spans="1:11" ht="13.5" thickBot="1">
      <c r="A27" s="492"/>
      <c r="B27" s="493" t="s">
        <v>199</v>
      </c>
      <c r="C27" s="270" t="s">
        <v>848</v>
      </c>
      <c r="D27" s="270" t="s">
        <v>848</v>
      </c>
      <c r="E27" s="270" t="s">
        <v>848</v>
      </c>
      <c r="F27" s="270">
        <v>0</v>
      </c>
      <c r="G27" s="270">
        <v>180</v>
      </c>
      <c r="H27" s="270">
        <v>179</v>
      </c>
      <c r="I27" s="288">
        <v>0</v>
      </c>
      <c r="J27" s="288">
        <v>180</v>
      </c>
      <c r="K27" s="494">
        <v>179</v>
      </c>
    </row>
    <row r="28" spans="1:11" ht="16.5" thickBot="1">
      <c r="A28" s="495"/>
      <c r="B28" s="496" t="s">
        <v>176</v>
      </c>
      <c r="C28" s="496">
        <f>C22+C24</f>
        <v>50242</v>
      </c>
      <c r="D28" s="496">
        <f>+D22+D12+D24</f>
        <v>24325</v>
      </c>
      <c r="E28" s="496">
        <f>+E22+E12+E24</f>
        <v>8218</v>
      </c>
      <c r="F28" s="496">
        <f>F26+F22+F20+F12</f>
        <v>381</v>
      </c>
      <c r="G28" s="496">
        <f>G26+G22+G20+G10+G12</f>
        <v>2713</v>
      </c>
      <c r="H28" s="496">
        <f>H26+H22+H20+H10+H12</f>
        <v>2966</v>
      </c>
      <c r="I28" s="496">
        <f>F28+C28</f>
        <v>50623</v>
      </c>
      <c r="J28" s="496">
        <f>G28+D28</f>
        <v>27038</v>
      </c>
      <c r="K28" s="497">
        <f>H28+E28</f>
        <v>11184</v>
      </c>
    </row>
  </sheetData>
  <sheetProtection/>
  <mergeCells count="5">
    <mergeCell ref="A3:K3"/>
    <mergeCell ref="A4:K4"/>
    <mergeCell ref="C7:E7"/>
    <mergeCell ref="F7:H7"/>
    <mergeCell ref="I7:K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E46" sqref="E46"/>
    </sheetView>
  </sheetViews>
  <sheetFormatPr defaultColWidth="9.140625" defaultRowHeight="12.75"/>
  <cols>
    <col min="3" max="3" width="42.7109375" style="0" customWidth="1"/>
    <col min="10" max="10" width="18.57421875" style="0" customWidth="1"/>
  </cols>
  <sheetData>
    <row r="1" spans="1:10" ht="15.75">
      <c r="A1" s="498" t="s">
        <v>848</v>
      </c>
      <c r="B1" s="499"/>
      <c r="C1" s="869" t="s">
        <v>1128</v>
      </c>
      <c r="D1" s="869"/>
      <c r="E1" s="869"/>
      <c r="F1" s="869"/>
      <c r="G1" s="500"/>
      <c r="H1" s="501"/>
      <c r="I1" s="502"/>
      <c r="J1" s="503" t="s">
        <v>200</v>
      </c>
    </row>
    <row r="2" spans="1:10" ht="15">
      <c r="A2" s="499"/>
      <c r="B2" s="499"/>
      <c r="C2" s="870" t="s">
        <v>201</v>
      </c>
      <c r="D2" s="870"/>
      <c r="E2" s="870"/>
      <c r="F2" s="870"/>
      <c r="G2" s="445"/>
      <c r="H2" s="445"/>
      <c r="I2" s="504"/>
      <c r="J2" s="504" t="s">
        <v>202</v>
      </c>
    </row>
    <row r="3" spans="1:10" ht="15">
      <c r="A3" s="499"/>
      <c r="B3" s="499"/>
      <c r="C3" s="499"/>
      <c r="D3" s="500"/>
      <c r="E3" s="86"/>
      <c r="F3" s="502"/>
      <c r="G3" s="500"/>
      <c r="H3" s="86"/>
      <c r="I3" s="502"/>
      <c r="J3" s="502"/>
    </row>
    <row r="4" spans="1:10" ht="13.5" thickBot="1">
      <c r="A4" s="505"/>
      <c r="B4" s="505"/>
      <c r="C4" s="505"/>
      <c r="D4" s="506"/>
      <c r="E4" s="507"/>
      <c r="F4" s="508"/>
      <c r="G4" s="506"/>
      <c r="H4" s="507"/>
      <c r="I4" s="508"/>
      <c r="J4" s="508"/>
    </row>
    <row r="5" spans="1:10" ht="12.75">
      <c r="A5" s="509" t="s">
        <v>930</v>
      </c>
      <c r="B5" s="510" t="s">
        <v>1207</v>
      </c>
      <c r="C5" s="511" t="s">
        <v>203</v>
      </c>
      <c r="D5" s="512" t="s">
        <v>204</v>
      </c>
      <c r="E5" s="510" t="s">
        <v>205</v>
      </c>
      <c r="F5" s="513" t="s">
        <v>206</v>
      </c>
      <c r="G5" s="514" t="s">
        <v>204</v>
      </c>
      <c r="H5" s="510" t="s">
        <v>205</v>
      </c>
      <c r="I5" s="513" t="s">
        <v>206</v>
      </c>
      <c r="J5" s="515" t="s">
        <v>206</v>
      </c>
    </row>
    <row r="6" spans="1:10" ht="12.75">
      <c r="A6" s="516"/>
      <c r="B6" s="517" t="s">
        <v>1208</v>
      </c>
      <c r="C6" s="518" t="s">
        <v>848</v>
      </c>
      <c r="D6" s="519" t="s">
        <v>207</v>
      </c>
      <c r="E6" s="517" t="s">
        <v>208</v>
      </c>
      <c r="F6" s="520" t="s">
        <v>209</v>
      </c>
      <c r="G6" s="521" t="s">
        <v>207</v>
      </c>
      <c r="H6" s="517" t="s">
        <v>208</v>
      </c>
      <c r="I6" s="520" t="s">
        <v>209</v>
      </c>
      <c r="J6" s="522" t="s">
        <v>210</v>
      </c>
    </row>
    <row r="7" spans="1:10" ht="12.75">
      <c r="A7" s="523"/>
      <c r="B7" s="524"/>
      <c r="C7" s="518"/>
      <c r="D7" s="519" t="s">
        <v>211</v>
      </c>
      <c r="E7" s="517" t="s">
        <v>212</v>
      </c>
      <c r="F7" s="520" t="s">
        <v>213</v>
      </c>
      <c r="G7" s="521" t="s">
        <v>211</v>
      </c>
      <c r="H7" s="517" t="s">
        <v>212</v>
      </c>
      <c r="I7" s="520" t="s">
        <v>213</v>
      </c>
      <c r="J7" s="522" t="s">
        <v>214</v>
      </c>
    </row>
    <row r="8" spans="1:10" ht="13.5" thickBot="1">
      <c r="A8" s="523"/>
      <c r="B8" s="524"/>
      <c r="C8" s="518"/>
      <c r="D8" s="525" t="s">
        <v>215</v>
      </c>
      <c r="E8" s="526" t="s">
        <v>216</v>
      </c>
      <c r="F8" s="527" t="s">
        <v>214</v>
      </c>
      <c r="G8" s="528" t="s">
        <v>215</v>
      </c>
      <c r="H8" s="526" t="s">
        <v>216</v>
      </c>
      <c r="I8" s="527" t="s">
        <v>214</v>
      </c>
      <c r="J8" s="529" t="s">
        <v>217</v>
      </c>
    </row>
    <row r="9" spans="1:10" ht="15.75">
      <c r="A9" s="530"/>
      <c r="B9" s="531"/>
      <c r="C9" s="532"/>
      <c r="D9" s="871" t="s">
        <v>1070</v>
      </c>
      <c r="E9" s="872"/>
      <c r="F9" s="533"/>
      <c r="G9" s="873" t="s">
        <v>1070</v>
      </c>
      <c r="H9" s="872"/>
      <c r="I9" s="533"/>
      <c r="J9" s="534" t="s">
        <v>1070</v>
      </c>
    </row>
    <row r="10" spans="1:10" ht="16.5" thickBot="1">
      <c r="A10" s="535"/>
      <c r="B10" s="536"/>
      <c r="C10" s="537"/>
      <c r="D10" s="874" t="s">
        <v>856</v>
      </c>
      <c r="E10" s="875"/>
      <c r="F10" s="538"/>
      <c r="G10" s="876" t="s">
        <v>1101</v>
      </c>
      <c r="H10" s="875"/>
      <c r="I10" s="538"/>
      <c r="J10" s="539" t="s">
        <v>1113</v>
      </c>
    </row>
    <row r="11" spans="1:10" ht="12.75">
      <c r="A11" s="540" t="s">
        <v>858</v>
      </c>
      <c r="B11" s="541"/>
      <c r="C11" s="542" t="s">
        <v>218</v>
      </c>
      <c r="D11" s="543">
        <f>SUM(D12)</f>
        <v>1</v>
      </c>
      <c r="E11" s="544"/>
      <c r="F11" s="545">
        <f>SUM(D11:E11)</f>
        <v>1</v>
      </c>
      <c r="G11" s="543">
        <f>SUM(G12)</f>
        <v>1</v>
      </c>
      <c r="H11" s="544"/>
      <c r="I11" s="545">
        <f>SUM(G11:H11)</f>
        <v>1</v>
      </c>
      <c r="J11" s="546">
        <f>SUM(J12)</f>
        <v>1</v>
      </c>
    </row>
    <row r="12" spans="1:10" ht="12.75">
      <c r="A12" s="547"/>
      <c r="B12" s="541"/>
      <c r="C12" s="548" t="s">
        <v>219</v>
      </c>
      <c r="D12" s="549">
        <v>1</v>
      </c>
      <c r="E12" s="550"/>
      <c r="F12" s="551">
        <f>D12+E12</f>
        <v>1</v>
      </c>
      <c r="G12" s="552">
        <v>1</v>
      </c>
      <c r="H12" s="550"/>
      <c r="I12" s="551">
        <f>G12+H12</f>
        <v>1</v>
      </c>
      <c r="J12" s="553">
        <v>1</v>
      </c>
    </row>
    <row r="13" spans="1:10" ht="12.75">
      <c r="A13" s="547"/>
      <c r="B13" s="541"/>
      <c r="C13" s="548" t="s">
        <v>220</v>
      </c>
      <c r="D13" s="877">
        <v>0.2</v>
      </c>
      <c r="E13" s="878"/>
      <c r="F13" s="555">
        <f>D13+E13</f>
        <v>0.2</v>
      </c>
      <c r="G13" s="878">
        <v>0.2</v>
      </c>
      <c r="H13" s="878"/>
      <c r="I13" s="551">
        <f>G13+H13</f>
        <v>0.2</v>
      </c>
      <c r="J13" s="556">
        <f>I13</f>
        <v>0.2</v>
      </c>
    </row>
    <row r="14" spans="1:10" ht="12.75">
      <c r="A14" s="557" t="s">
        <v>860</v>
      </c>
      <c r="B14" s="558" t="s">
        <v>848</v>
      </c>
      <c r="C14" s="559" t="s">
        <v>221</v>
      </c>
      <c r="D14" s="560">
        <f aca="true" t="shared" si="0" ref="D14:J14">SUM(D15:D18)</f>
        <v>4</v>
      </c>
      <c r="E14" s="560">
        <f t="shared" si="0"/>
        <v>0</v>
      </c>
      <c r="F14" s="551">
        <f t="shared" si="0"/>
        <v>4</v>
      </c>
      <c r="G14" s="560">
        <f t="shared" si="0"/>
        <v>10</v>
      </c>
      <c r="H14" s="560">
        <f t="shared" si="0"/>
        <v>0</v>
      </c>
      <c r="I14" s="551">
        <f t="shared" si="0"/>
        <v>10</v>
      </c>
      <c r="J14" s="561">
        <f t="shared" si="0"/>
        <v>11</v>
      </c>
    </row>
    <row r="15" spans="1:10" ht="12.75">
      <c r="A15" s="562"/>
      <c r="B15" s="563"/>
      <c r="C15" s="564" t="s">
        <v>222</v>
      </c>
      <c r="D15" s="565">
        <v>1</v>
      </c>
      <c r="E15" s="566"/>
      <c r="F15" s="567">
        <f>D15+E15</f>
        <v>1</v>
      </c>
      <c r="G15" s="565"/>
      <c r="H15" s="566"/>
      <c r="I15" s="567">
        <f>G15+H15</f>
        <v>0</v>
      </c>
      <c r="J15" s="568">
        <f>I15</f>
        <v>0</v>
      </c>
    </row>
    <row r="16" spans="1:10" ht="12.75">
      <c r="A16" s="562"/>
      <c r="B16" s="563"/>
      <c r="C16" s="564" t="s">
        <v>223</v>
      </c>
      <c r="D16" s="565"/>
      <c r="E16" s="569"/>
      <c r="F16" s="567">
        <f>D16+E16</f>
        <v>0</v>
      </c>
      <c r="G16" s="565">
        <v>1</v>
      </c>
      <c r="H16" s="569"/>
      <c r="I16" s="567">
        <f>G16+H16</f>
        <v>1</v>
      </c>
      <c r="J16" s="568">
        <f>I16</f>
        <v>1</v>
      </c>
    </row>
    <row r="17" spans="1:10" ht="12.75">
      <c r="A17" s="562"/>
      <c r="B17" s="563"/>
      <c r="C17" s="564" t="s">
        <v>224</v>
      </c>
      <c r="D17" s="565"/>
      <c r="E17" s="569"/>
      <c r="F17" s="567">
        <f>D17+E17</f>
        <v>0</v>
      </c>
      <c r="G17" s="565">
        <v>1</v>
      </c>
      <c r="H17" s="569"/>
      <c r="I17" s="567">
        <f>G17+H17</f>
        <v>1</v>
      </c>
      <c r="J17" s="568">
        <f>I17</f>
        <v>1</v>
      </c>
    </row>
    <row r="18" spans="1:10" ht="12.75">
      <c r="A18" s="562"/>
      <c r="B18" s="563"/>
      <c r="C18" s="564" t="s">
        <v>225</v>
      </c>
      <c r="D18" s="565">
        <v>3</v>
      </c>
      <c r="E18" s="569"/>
      <c r="F18" s="567">
        <f>D18+E18</f>
        <v>3</v>
      </c>
      <c r="G18" s="565">
        <v>8</v>
      </c>
      <c r="H18" s="569"/>
      <c r="I18" s="567">
        <f>G18+H18</f>
        <v>8</v>
      </c>
      <c r="J18" s="568">
        <v>9</v>
      </c>
    </row>
    <row r="19" spans="1:10" ht="12.75">
      <c r="A19" s="562"/>
      <c r="B19" s="563"/>
      <c r="C19" s="570" t="s">
        <v>226</v>
      </c>
      <c r="D19" s="879">
        <v>0.25</v>
      </c>
      <c r="E19" s="880"/>
      <c r="F19" s="567">
        <f>D19+E19</f>
        <v>0.25</v>
      </c>
      <c r="G19" s="879">
        <v>0.25</v>
      </c>
      <c r="H19" s="880"/>
      <c r="I19" s="567">
        <f>G19+H19</f>
        <v>0.25</v>
      </c>
      <c r="J19" s="568">
        <f>I19</f>
        <v>0.25</v>
      </c>
    </row>
    <row r="20" spans="1:10" ht="12.75">
      <c r="A20" s="557" t="s">
        <v>862</v>
      </c>
      <c r="B20" s="558" t="s">
        <v>848</v>
      </c>
      <c r="C20" s="559" t="s">
        <v>24</v>
      </c>
      <c r="D20" s="560">
        <f>SUM(D21:D24)</f>
        <v>10</v>
      </c>
      <c r="E20" s="560">
        <f>SUM(E23:E24)</f>
        <v>1.5</v>
      </c>
      <c r="F20" s="551">
        <f>SUM(D20:E20)</f>
        <v>11.5</v>
      </c>
      <c r="G20" s="560">
        <f>SUM(G21:G24)</f>
        <v>10</v>
      </c>
      <c r="H20" s="560">
        <f>SUM(H23:H24)</f>
        <v>1.5</v>
      </c>
      <c r="I20" s="551">
        <f>SUM(G20:H20)</f>
        <v>11.5</v>
      </c>
      <c r="J20" s="561">
        <f>SUM(J21:J24)</f>
        <v>13</v>
      </c>
    </row>
    <row r="21" spans="1:10" ht="12.75">
      <c r="A21" s="562"/>
      <c r="B21" s="563"/>
      <c r="C21" s="564" t="s">
        <v>227</v>
      </c>
      <c r="D21" s="565">
        <v>1</v>
      </c>
      <c r="E21" s="569"/>
      <c r="F21" s="567">
        <f>D21+E21</f>
        <v>1</v>
      </c>
      <c r="G21" s="565">
        <v>1</v>
      </c>
      <c r="H21" s="569"/>
      <c r="I21" s="567">
        <f>G21+H21</f>
        <v>1</v>
      </c>
      <c r="J21" s="568">
        <f>H21+I21</f>
        <v>1</v>
      </c>
    </row>
    <row r="22" spans="1:10" ht="12.75">
      <c r="A22" s="562"/>
      <c r="B22" s="563"/>
      <c r="C22" s="564" t="s">
        <v>228</v>
      </c>
      <c r="D22" s="565">
        <v>1</v>
      </c>
      <c r="E22" s="569"/>
      <c r="F22" s="567">
        <f>D22+E22</f>
        <v>1</v>
      </c>
      <c r="G22" s="565">
        <v>1</v>
      </c>
      <c r="H22" s="569"/>
      <c r="I22" s="567">
        <f>G22+H22</f>
        <v>1</v>
      </c>
      <c r="J22" s="568">
        <f>H22+I22</f>
        <v>1</v>
      </c>
    </row>
    <row r="23" spans="1:10" ht="12.75">
      <c r="A23" s="562"/>
      <c r="B23" s="563"/>
      <c r="C23" s="564" t="s">
        <v>229</v>
      </c>
      <c r="D23" s="565">
        <v>4</v>
      </c>
      <c r="E23" s="569">
        <v>1.5</v>
      </c>
      <c r="F23" s="567">
        <f>SUM(D23:E23)</f>
        <v>5.5</v>
      </c>
      <c r="G23" s="565">
        <v>4</v>
      </c>
      <c r="H23" s="569">
        <v>1.5</v>
      </c>
      <c r="I23" s="567">
        <f>SUM(G23:H23)</f>
        <v>5.5</v>
      </c>
      <c r="J23" s="568">
        <v>7</v>
      </c>
    </row>
    <row r="24" spans="1:10" ht="12.75">
      <c r="A24" s="562"/>
      <c r="B24" s="563"/>
      <c r="C24" s="564" t="s">
        <v>230</v>
      </c>
      <c r="D24" s="565">
        <v>4</v>
      </c>
      <c r="E24" s="569"/>
      <c r="F24" s="567">
        <f>SUM(D24:E24)</f>
        <v>4</v>
      </c>
      <c r="G24" s="565">
        <v>4</v>
      </c>
      <c r="H24" s="569"/>
      <c r="I24" s="567">
        <f>SUM(G24:H24)</f>
        <v>4</v>
      </c>
      <c r="J24" s="568">
        <f>SUM(H24:I24)</f>
        <v>4</v>
      </c>
    </row>
    <row r="25" spans="1:10" ht="12.75">
      <c r="A25" s="557" t="s">
        <v>866</v>
      </c>
      <c r="B25" s="558" t="s">
        <v>848</v>
      </c>
      <c r="C25" s="559" t="s">
        <v>231</v>
      </c>
      <c r="D25" s="560">
        <f>D26</f>
        <v>1</v>
      </c>
      <c r="E25" s="560"/>
      <c r="F25" s="551">
        <v>1</v>
      </c>
      <c r="G25" s="560">
        <f>G26</f>
        <v>1</v>
      </c>
      <c r="H25" s="560"/>
      <c r="I25" s="551">
        <v>1</v>
      </c>
      <c r="J25" s="561">
        <v>1</v>
      </c>
    </row>
    <row r="26" spans="1:10" ht="12.75">
      <c r="A26" s="562"/>
      <c r="B26" s="563" t="s">
        <v>848</v>
      </c>
      <c r="C26" s="564" t="s">
        <v>232</v>
      </c>
      <c r="D26" s="565">
        <v>1</v>
      </c>
      <c r="E26" s="569"/>
      <c r="F26" s="567">
        <f>D26+E26</f>
        <v>1</v>
      </c>
      <c r="G26" s="565">
        <v>1</v>
      </c>
      <c r="H26" s="569"/>
      <c r="I26" s="567">
        <f>G26+H26</f>
        <v>1</v>
      </c>
      <c r="J26" s="568">
        <f>H26+I26</f>
        <v>1</v>
      </c>
    </row>
    <row r="27" spans="1:10" ht="12.75">
      <c r="A27" s="557"/>
      <c r="B27" s="558"/>
      <c r="C27" s="559" t="s">
        <v>233</v>
      </c>
      <c r="D27" s="881">
        <f>D28+E28</f>
        <v>0.1</v>
      </c>
      <c r="E27" s="882"/>
      <c r="F27" s="558">
        <f>F28</f>
        <v>0.1</v>
      </c>
      <c r="G27" s="881">
        <f>G28+H28</f>
        <v>0.1</v>
      </c>
      <c r="H27" s="882"/>
      <c r="I27" s="558">
        <f>I28</f>
        <v>0.1</v>
      </c>
      <c r="J27" s="571">
        <f>J28</f>
        <v>0.1</v>
      </c>
    </row>
    <row r="28" spans="1:10" ht="12.75">
      <c r="A28" s="562"/>
      <c r="B28" s="563"/>
      <c r="C28" s="564" t="s">
        <v>234</v>
      </c>
      <c r="D28" s="554"/>
      <c r="E28" s="572">
        <v>0.1</v>
      </c>
      <c r="F28" s="573">
        <f>D28+E28</f>
        <v>0.1</v>
      </c>
      <c r="G28" s="554"/>
      <c r="H28" s="572">
        <v>0.1</v>
      </c>
      <c r="I28" s="573">
        <f>G28+H28</f>
        <v>0.1</v>
      </c>
      <c r="J28" s="574">
        <v>0.1</v>
      </c>
    </row>
    <row r="29" spans="1:10" ht="12.75">
      <c r="A29" s="557" t="s">
        <v>868</v>
      </c>
      <c r="B29" s="558" t="s">
        <v>848</v>
      </c>
      <c r="C29" s="559" t="s">
        <v>235</v>
      </c>
      <c r="D29" s="543">
        <f>SUM(D30:D32)</f>
        <v>5</v>
      </c>
      <c r="E29" s="543"/>
      <c r="F29" s="551">
        <f>SUM(D29:E29)</f>
        <v>5</v>
      </c>
      <c r="G29" s="543">
        <f>SUM(G30:G32)</f>
        <v>6</v>
      </c>
      <c r="H29" s="543"/>
      <c r="I29" s="551">
        <f>SUM(G29:H29)</f>
        <v>6</v>
      </c>
      <c r="J29" s="561">
        <f>SUM(H29:I29)</f>
        <v>6</v>
      </c>
    </row>
    <row r="30" spans="1:10" ht="12.75">
      <c r="A30" s="575" t="s">
        <v>848</v>
      </c>
      <c r="B30" s="563" t="s">
        <v>848</v>
      </c>
      <c r="C30" s="564" t="s">
        <v>236</v>
      </c>
      <c r="D30" s="565" t="s">
        <v>848</v>
      </c>
      <c r="E30" s="569" t="s">
        <v>848</v>
      </c>
      <c r="F30" s="567" t="s">
        <v>848</v>
      </c>
      <c r="G30" s="565">
        <v>1</v>
      </c>
      <c r="H30" s="569" t="s">
        <v>848</v>
      </c>
      <c r="I30" s="567">
        <v>1</v>
      </c>
      <c r="J30" s="568">
        <f>I30</f>
        <v>1</v>
      </c>
    </row>
    <row r="31" spans="1:10" ht="12.75">
      <c r="A31" s="575"/>
      <c r="B31" s="563"/>
      <c r="C31" s="564" t="s">
        <v>237</v>
      </c>
      <c r="D31" s="565">
        <v>1</v>
      </c>
      <c r="E31" s="569"/>
      <c r="F31" s="567">
        <f>D31+E31</f>
        <v>1</v>
      </c>
      <c r="G31" s="565">
        <v>1</v>
      </c>
      <c r="H31" s="569"/>
      <c r="I31" s="567">
        <f>G31+H31</f>
        <v>1</v>
      </c>
      <c r="J31" s="568">
        <f>H31+I31</f>
        <v>1</v>
      </c>
    </row>
    <row r="32" spans="1:10" ht="12.75">
      <c r="A32" s="575"/>
      <c r="B32" s="563"/>
      <c r="C32" s="564" t="s">
        <v>238</v>
      </c>
      <c r="D32" s="565">
        <v>4</v>
      </c>
      <c r="E32" s="569"/>
      <c r="F32" s="567">
        <f>D32+E32</f>
        <v>4</v>
      </c>
      <c r="G32" s="565">
        <v>4</v>
      </c>
      <c r="H32" s="569"/>
      <c r="I32" s="567">
        <f>G32+H32</f>
        <v>4</v>
      </c>
      <c r="J32" s="568">
        <f>H32+I32</f>
        <v>4</v>
      </c>
    </row>
    <row r="33" spans="1:10" ht="12.75">
      <c r="A33" s="576"/>
      <c r="B33" s="577"/>
      <c r="C33" s="578"/>
      <c r="D33" s="579"/>
      <c r="E33" s="580"/>
      <c r="F33" s="555"/>
      <c r="G33" s="579"/>
      <c r="H33" s="580"/>
      <c r="I33" s="555"/>
      <c r="J33" s="581"/>
    </row>
    <row r="34" spans="1:10" ht="12.75">
      <c r="A34" s="557" t="s">
        <v>902</v>
      </c>
      <c r="B34" s="558"/>
      <c r="C34" s="559" t="s">
        <v>239</v>
      </c>
      <c r="D34" s="560">
        <f>SUM(D35)</f>
        <v>1</v>
      </c>
      <c r="E34" s="582"/>
      <c r="F34" s="558">
        <f>F35</f>
        <v>1</v>
      </c>
      <c r="G34" s="560">
        <f>SUM(G35)</f>
        <v>1</v>
      </c>
      <c r="H34" s="582"/>
      <c r="I34" s="558">
        <f>I35</f>
        <v>1</v>
      </c>
      <c r="J34" s="571">
        <f>J35</f>
        <v>1</v>
      </c>
    </row>
    <row r="35" spans="1:10" ht="12.75">
      <c r="A35" s="562"/>
      <c r="B35" s="563"/>
      <c r="C35" s="564" t="s">
        <v>240</v>
      </c>
      <c r="D35" s="569">
        <v>1</v>
      </c>
      <c r="E35" s="583"/>
      <c r="F35" s="567">
        <f>D35+E35</f>
        <v>1</v>
      </c>
      <c r="G35" s="569">
        <v>1</v>
      </c>
      <c r="H35" s="583"/>
      <c r="I35" s="567">
        <f>G35+H35</f>
        <v>1</v>
      </c>
      <c r="J35" s="568">
        <f>H35+I35</f>
        <v>1</v>
      </c>
    </row>
    <row r="36" spans="1:10" ht="12.75">
      <c r="A36" s="557"/>
      <c r="B36" s="558"/>
      <c r="C36" s="559" t="s">
        <v>233</v>
      </c>
      <c r="D36" s="881">
        <f>D37+E37</f>
        <v>0.1</v>
      </c>
      <c r="E36" s="882"/>
      <c r="F36" s="558">
        <f>F37</f>
        <v>0.1</v>
      </c>
      <c r="G36" s="881">
        <f>G37+H37</f>
        <v>0.1</v>
      </c>
      <c r="H36" s="882"/>
      <c r="I36" s="558">
        <f>I37</f>
        <v>0.1</v>
      </c>
      <c r="J36" s="571">
        <f>J37</f>
        <v>0.1</v>
      </c>
    </row>
    <row r="37" spans="1:10" ht="12.75">
      <c r="A37" s="562"/>
      <c r="B37" s="563"/>
      <c r="C37" s="564" t="s">
        <v>234</v>
      </c>
      <c r="D37" s="554"/>
      <c r="E37" s="572">
        <v>0.1</v>
      </c>
      <c r="F37" s="573">
        <f>D37+E37</f>
        <v>0.1</v>
      </c>
      <c r="G37" s="554"/>
      <c r="H37" s="572">
        <v>0.1</v>
      </c>
      <c r="I37" s="573">
        <f>G37+H37</f>
        <v>0.1</v>
      </c>
      <c r="J37" s="574">
        <v>0.1</v>
      </c>
    </row>
    <row r="38" spans="1:10" ht="13.5" thickBot="1">
      <c r="A38" s="562"/>
      <c r="B38" s="563"/>
      <c r="C38" s="564"/>
      <c r="D38" s="569"/>
      <c r="E38" s="583"/>
      <c r="F38" s="567"/>
      <c r="G38" s="569"/>
      <c r="H38" s="583"/>
      <c r="I38" s="567"/>
      <c r="J38" s="568"/>
    </row>
    <row r="39" spans="1:10" ht="15" thickBot="1">
      <c r="A39" s="584"/>
      <c r="B39" s="585" t="s">
        <v>241</v>
      </c>
      <c r="C39" s="585"/>
      <c r="D39" s="586">
        <f>D14+D11+D20+D25+D29+D34</f>
        <v>22</v>
      </c>
      <c r="E39" s="586">
        <f>E14+E11+E20+E25+E29+E34</f>
        <v>1.5</v>
      </c>
      <c r="F39" s="587">
        <f>SUM(D39:E39)</f>
        <v>23.5</v>
      </c>
      <c r="G39" s="586">
        <f>G14+G11+G20+G25+G29+G34</f>
        <v>29</v>
      </c>
      <c r="H39" s="586">
        <f>H14+H11+H20+H25+H29+H34</f>
        <v>1.5</v>
      </c>
      <c r="I39" s="587">
        <f>SUM(G39:H39)</f>
        <v>30.5</v>
      </c>
      <c r="J39" s="588">
        <f>J11+J14+J20+J25+J29+J34</f>
        <v>33</v>
      </c>
    </row>
    <row r="40" spans="1:10" ht="15.75">
      <c r="A40" s="589"/>
      <c r="B40" s="590" t="s">
        <v>242</v>
      </c>
      <c r="C40" s="591"/>
      <c r="D40" s="886">
        <f>D27+D19+D13+D36</f>
        <v>0.65</v>
      </c>
      <c r="E40" s="887"/>
      <c r="F40" s="888"/>
      <c r="G40" s="886">
        <f>G27+G13+G19+G36</f>
        <v>0.65</v>
      </c>
      <c r="H40" s="887"/>
      <c r="I40" s="887"/>
      <c r="J40" s="592">
        <f>J13+J19+J27+J36</f>
        <v>0.65</v>
      </c>
    </row>
    <row r="41" spans="1:10" ht="16.5" thickBot="1">
      <c r="A41" s="593"/>
      <c r="B41" s="594" t="s">
        <v>243</v>
      </c>
      <c r="C41" s="594"/>
      <c r="D41" s="883">
        <f>F39+D40</f>
        <v>24.15</v>
      </c>
      <c r="E41" s="884"/>
      <c r="F41" s="885"/>
      <c r="G41" s="883">
        <f>I39+G40</f>
        <v>31.15</v>
      </c>
      <c r="H41" s="884"/>
      <c r="I41" s="884"/>
      <c r="J41" s="595">
        <v>35</v>
      </c>
    </row>
    <row r="42" spans="1:10" ht="12.75">
      <c r="A42" s="505"/>
      <c r="B42" s="505"/>
      <c r="C42" s="508"/>
      <c r="D42" s="596"/>
      <c r="E42" s="596"/>
      <c r="F42" s="508"/>
      <c r="G42" s="596"/>
      <c r="H42" s="596"/>
      <c r="I42" s="508"/>
      <c r="J42" s="508"/>
    </row>
    <row r="43" spans="1:10" ht="12.75">
      <c r="A43" s="505"/>
      <c r="B43" s="597" t="s">
        <v>244</v>
      </c>
      <c r="C43" s="508"/>
      <c r="D43" s="596"/>
      <c r="E43" s="596"/>
      <c r="F43" s="508"/>
      <c r="G43" s="596"/>
      <c r="H43" s="596"/>
      <c r="I43" s="508"/>
      <c r="J43" s="508"/>
    </row>
  </sheetData>
  <sheetProtection/>
  <mergeCells count="18">
    <mergeCell ref="D41:F41"/>
    <mergeCell ref="G41:I41"/>
    <mergeCell ref="D36:E36"/>
    <mergeCell ref="G36:H36"/>
    <mergeCell ref="D40:F40"/>
    <mergeCell ref="G40:I40"/>
    <mergeCell ref="D13:E13"/>
    <mergeCell ref="G13:H13"/>
    <mergeCell ref="D19:E19"/>
    <mergeCell ref="G19:H19"/>
    <mergeCell ref="D27:E27"/>
    <mergeCell ref="G27:H27"/>
    <mergeCell ref="C1:F1"/>
    <mergeCell ref="C2:F2"/>
    <mergeCell ref="D9:E9"/>
    <mergeCell ref="G9:H9"/>
    <mergeCell ref="D10:E10"/>
    <mergeCell ref="G10:H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User</cp:lastModifiedBy>
  <cp:lastPrinted>2014-04-25T07:19:02Z</cp:lastPrinted>
  <dcterms:created xsi:type="dcterms:W3CDTF">2011-01-17T08:36:11Z</dcterms:created>
  <dcterms:modified xsi:type="dcterms:W3CDTF">2014-05-28T07:35:44Z</dcterms:modified>
  <cp:category/>
  <cp:version/>
  <cp:contentType/>
  <cp:contentStatus/>
</cp:coreProperties>
</file>