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958" firstSheet="29" activeTab="30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1.sz.2.2.sz." sheetId="8" r:id="rId8"/>
    <sheet name="3.sz.mell." sheetId="9" r:id="rId9"/>
    <sheet name="4.sz.mell." sheetId="10" r:id="rId10"/>
    <sheet name="5. sz. mell. " sheetId="11" r:id="rId11"/>
    <sheet name="6.1. sz. mell" sheetId="12" r:id="rId12"/>
    <sheet name="6.2. sz. mell" sheetId="13" r:id="rId13"/>
    <sheet name="6.3. sz. mell" sheetId="14" r:id="rId14"/>
    <sheet name="6.4. sz. mell" sheetId="15" r:id="rId15"/>
    <sheet name="7.1. sz. mell" sheetId="16" r:id="rId16"/>
    <sheet name="7.2. sz. mell" sheetId="17" r:id="rId17"/>
    <sheet name="7.3. sz. mell" sheetId="18" r:id="rId18"/>
    <sheet name="7.4. sz. mell" sheetId="19" r:id="rId19"/>
    <sheet name="8.1. sz. mell." sheetId="20" r:id="rId20"/>
    <sheet name="8.1.1. sz. mell." sheetId="21" r:id="rId21"/>
    <sheet name="8.1.2. sz. mell." sheetId="22" r:id="rId22"/>
    <sheet name="8.1.3. sz. mell." sheetId="23" r:id="rId23"/>
    <sheet name="8.2. sz. mell." sheetId="24" r:id="rId24"/>
    <sheet name="8.2.1. sz. mell." sheetId="25" r:id="rId25"/>
    <sheet name="8.2.2. sz. mell." sheetId="26" r:id="rId26"/>
    <sheet name="8.2.3. sz. mell." sheetId="27" r:id="rId27"/>
    <sheet name="9. sz. mell" sheetId="28" r:id="rId28"/>
    <sheet name="1.tájékoztató" sheetId="29" r:id="rId29"/>
    <sheet name="2. tájékoztató tábla" sheetId="30" r:id="rId30"/>
    <sheet name="3. tájékoztató tábla" sheetId="31" r:id="rId31"/>
    <sheet name="4. tájékoztató tábla" sheetId="32" r:id="rId32"/>
    <sheet name="5. tájékoztató tábla" sheetId="33" r:id="rId33"/>
    <sheet name="6. tájékoztató tábla" sheetId="34" r:id="rId34"/>
    <sheet name="7.1. tájékoztató tábla" sheetId="35" r:id="rId35"/>
    <sheet name="7.2. tájékoztató tábla" sheetId="36" r:id="rId36"/>
    <sheet name="7.3. tájékoztató tábla" sheetId="37" r:id="rId37"/>
    <sheet name="7.4. tájékoztató tábla" sheetId="38" r:id="rId38"/>
    <sheet name="8. tájékoztató tábla" sheetId="39" r:id="rId39"/>
    <sheet name="9. tájékoztató tábla" sheetId="40" r:id="rId40"/>
    <sheet name="Munka1" sheetId="41" r:id="rId41"/>
  </sheets>
  <definedNames>
    <definedName name="_ftn1" localSheetId="36">'7.3. tájékoztató tábla'!$A$27</definedName>
    <definedName name="_ftnref1" localSheetId="36">'7.3. tájékoztató tábla'!$A$18</definedName>
    <definedName name="_xlnm.Print_Titles" localSheetId="11">'6.1. sz. mell'!$1:$6</definedName>
    <definedName name="_xlnm.Print_Titles" localSheetId="12">'6.2. sz. mell'!$1:$6</definedName>
    <definedName name="_xlnm.Print_Titles" localSheetId="13">'6.3. sz. mell'!$1:$6</definedName>
    <definedName name="_xlnm.Print_Titles" localSheetId="14">'6.4. sz. mell'!$1:$6</definedName>
    <definedName name="_xlnm.Print_Titles" localSheetId="15">'7.1. sz. mell'!$1:$6</definedName>
    <definedName name="_xlnm.Print_Titles" localSheetId="34">'7.1. tájékoztató tábla'!$2:$6</definedName>
    <definedName name="_xlnm.Print_Titles" localSheetId="16">'7.2. sz. mell'!$1:$6</definedName>
    <definedName name="_xlnm.Print_Titles" localSheetId="17">'7.3. sz. mell'!$1:$6</definedName>
    <definedName name="_xlnm.Print_Titles" localSheetId="18">'7.4. sz. mell'!$1:$6</definedName>
    <definedName name="_xlnm.Print_Titles" localSheetId="19">'8.1. sz. mell.'!$1:$6</definedName>
    <definedName name="_xlnm.Print_Titles" localSheetId="20">'8.1.1. sz. mell.'!$1:$6</definedName>
    <definedName name="_xlnm.Print_Titles" localSheetId="21">'8.1.2. sz. mell.'!$1:$6</definedName>
    <definedName name="_xlnm.Print_Titles" localSheetId="22">'8.1.3. sz. mell.'!$1:$6</definedName>
    <definedName name="_xlnm.Print_Titles" localSheetId="23">'8.2. sz. mell.'!$1:$6</definedName>
    <definedName name="_xlnm.Print_Titles" localSheetId="24">'8.2.1. sz. mell.'!$1:$6</definedName>
    <definedName name="_xlnm.Print_Titles" localSheetId="25">'8.2.2. sz. mell.'!$1:$6</definedName>
    <definedName name="_xlnm.Print_Titles" localSheetId="26">'8.2.3. sz. mell.'!$1:$6</definedName>
    <definedName name="_xlnm.Print_Area" localSheetId="1">'1.1.sz.mell.'!$A$1:$E$146</definedName>
    <definedName name="_xlnm.Print_Area" localSheetId="2">'1.2.sz.mell.'!$A$1:$E$146</definedName>
    <definedName name="_xlnm.Print_Area" localSheetId="3">'1.3.sz.mell.'!$A$1:$E$146</definedName>
    <definedName name="_xlnm.Print_Area" localSheetId="4">'1.4.sz.mell.'!$A$1:$E$146</definedName>
    <definedName name="_xlnm.Print_Area" localSheetId="28">'1.tájékoztató'!$A$1:$E$145</definedName>
    <definedName name="_xlnm.Print_Area" localSheetId="5">'2.1.sz.mell  '!$A$1:$J$32</definedName>
  </definedNames>
  <calcPr fullCalcOnLoad="1"/>
</workbook>
</file>

<file path=xl/sharedStrings.xml><?xml version="1.0" encoding="utf-8"?>
<sst xmlns="http://schemas.openxmlformats.org/spreadsheetml/2006/main" count="6393" uniqueCount="892">
  <si>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</si>
  <si>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</si>
  <si>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</si>
  <si>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</si>
  <si>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</si>
  <si>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</si>
  <si>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</si>
  <si>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</si>
  <si>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</si>
  <si>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</si>
  <si>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</si>
  <si>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</si>
  <si>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</si>
  <si>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</si>
  <si>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</si>
  <si>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</si>
  <si>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</si>
  <si>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</si>
  <si>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</si>
  <si>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</si>
  <si>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</si>
  <si>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</si>
  <si>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</si>
  <si>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</si>
  <si>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</si>
  <si>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</si>
  <si>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</si>
  <si>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</si>
  <si>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</si>
  <si>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</si>
  <si>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</si>
  <si>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</si>
  <si>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</si>
  <si>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</si>
  <si>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</si>
  <si>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</si>
  <si>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</si>
  <si>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</si>
  <si>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</si>
  <si>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</si>
  <si>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</si>
  <si>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</si>
  <si>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</si>
  <si>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</si>
  <si>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</si>
  <si>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</si>
  <si>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</si>
  <si>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</si>
  <si>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</si>
  <si>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</si>
  <si>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</si>
  <si>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</si>
  <si>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</si>
  <si>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</si>
  <si>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</si>
  <si>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</si>
  <si>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</si>
  <si>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</si>
  <si>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</si>
  <si>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</si>
  <si>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</si>
  <si>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</si>
  <si>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</si>
  <si>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</si>
  <si>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</si>
  <si>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</si>
  <si>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</si>
  <si>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</si>
  <si>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</si>
  <si>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</si>
  <si>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</si>
  <si>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</si>
  <si>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</si>
  <si>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</si>
  <si>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</si>
  <si>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</si>
  <si>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</si>
  <si>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</si>
  <si>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</si>
  <si>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</si>
  <si>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</si>
  <si>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</si>
  <si>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</si>
  <si>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</si>
  <si>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</si>
  <si>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</si>
  <si>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</si>
  <si>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</si>
  <si>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</si>
  <si>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</si>
  <si>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</si>
  <si>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</si>
  <si>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</si>
  <si>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</si>
  <si>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</si>
  <si>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</si>
  <si>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</si>
  <si>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</si>
  <si>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</si>
  <si>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</si>
  <si>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</si>
  <si>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</si>
  <si>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</si>
  <si>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</si>
  <si>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</si>
  <si>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</si>
  <si>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</si>
  <si>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</si>
  <si>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</si>
  <si>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</si>
  <si>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</si>
  <si>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</si>
  <si>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</si>
  <si>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</si>
  <si>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</si>
  <si>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</si>
  <si>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</si>
  <si>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</si>
  <si>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</si>
  <si>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</si>
  <si>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</si>
  <si>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</si>
  <si>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</si>
  <si>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</si>
  <si>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</si>
  <si>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</si>
  <si>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</si>
  <si>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</si>
  <si>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</si>
  <si>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</si>
  <si>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</si>
  <si>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</si>
  <si>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</si>
  <si>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</si>
  <si>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</si>
  <si>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</si>
  <si>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</si>
  <si>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</si>
  <si>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</si>
  <si>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</si>
  <si>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</si>
  <si>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</si>
  <si>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</si>
  <si>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</si>
  <si>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</si>
  <si>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</si>
  <si>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</si>
  <si>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</si>
  <si>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</si>
  <si>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</si>
  <si>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</si>
  <si>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</si>
  <si>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</si>
  <si>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</si>
  <si>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</si>
  <si>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</si>
  <si>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</si>
  <si>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</si>
  <si>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</si>
  <si>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</si>
  <si>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</si>
  <si>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</si>
  <si>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</si>
  <si>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</si>
  <si>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</si>
  <si>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</si>
  <si>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</si>
  <si>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</si>
  <si>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</si>
  <si>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</si>
  <si>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</si>
  <si>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</si>
  <si>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</si>
  <si>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</si>
  <si>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</si>
  <si>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</si>
  <si>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</si>
  <si>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</si>
  <si>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</si>
  <si>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</si>
  <si>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</si>
  <si>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</si>
  <si>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</si>
  <si>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</si>
  <si>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</si>
  <si>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</si>
  <si>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</si>
  <si>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</si>
  <si>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</si>
  <si>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</si>
  <si>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</si>
  <si>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</si>
  <si>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</si>
  <si>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</si>
  <si>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</si>
  <si>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</si>
  <si>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</si>
  <si>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</si>
  <si>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</si>
  <si>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</si>
  <si>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</si>
  <si>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</si>
  <si>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</si>
  <si>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</si>
  <si>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</si>
  <si>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</si>
  <si>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</si>
  <si>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</si>
  <si>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</si>
  <si>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</si>
  <si>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</si>
  <si>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</si>
  <si>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</si>
  <si>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</si>
  <si>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</si>
  <si>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</si>
  <si>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</si>
  <si>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</si>
  <si>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</si>
  <si>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</si>
  <si>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</si>
  <si>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</si>
  <si>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</si>
  <si>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</si>
  <si>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</si>
  <si>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</si>
  <si>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</si>
  <si>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</si>
  <si>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</si>
  <si>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</si>
  <si>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</si>
  <si>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</si>
  <si>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</si>
  <si>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</si>
  <si>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</si>
  <si>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</si>
  <si>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</si>
  <si>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</si>
  <si>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</si>
  <si>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</si>
  <si>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</si>
  <si>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</si>
  <si>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</si>
  <si>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</si>
  <si>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</si>
  <si>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</si>
  <si>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</si>
  <si>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</si>
  <si>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</si>
  <si>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</si>
  <si>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</si>
  <si>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</si>
  <si>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</si>
  <si>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</si>
  <si>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</si>
  <si>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</si>
  <si>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</si>
  <si>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</si>
  <si>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</si>
  <si>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</si>
  <si>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</si>
  <si>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</si>
  <si>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</si>
  <si>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</si>
  <si>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</si>
  <si>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</si>
  <si>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</si>
  <si>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</si>
  <si>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</si>
  <si>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</si>
  <si>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</si>
  <si>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</si>
  <si>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</si>
  <si>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</si>
  <si>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</si>
  <si>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</si>
  <si>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</si>
  <si>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</si>
  <si>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</si>
  <si>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</si>
  <si>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</si>
  <si>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</si>
  <si>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</si>
  <si>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</si>
  <si>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</si>
  <si>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</si>
  <si>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</si>
  <si>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</si>
  <si>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</si>
  <si>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</si>
  <si>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</si>
  <si>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</si>
  <si>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</si>
  <si>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</si>
  <si>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</si>
  <si>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</si>
  <si>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</si>
  <si>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</si>
  <si>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</si>
  <si>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</si>
  <si>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</si>
  <si>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</si>
  <si>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</si>
  <si>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</si>
  <si>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</si>
  <si>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</si>
  <si>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</si>
  <si>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</si>
  <si>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</si>
  <si>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</si>
  <si>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</si>
  <si>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</si>
  <si>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</si>
  <si>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</si>
  <si>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</si>
  <si>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</si>
  <si>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</si>
  <si>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</si>
  <si>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</si>
  <si>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</si>
  <si>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</si>
  <si>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</si>
  <si>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</si>
  <si>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</si>
  <si>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</si>
  <si>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</si>
  <si>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</si>
  <si>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</si>
  <si>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</si>
  <si>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</si>
  <si>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</si>
  <si>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</si>
  <si>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</si>
  <si>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</si>
  <si>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</si>
  <si>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</si>
  <si>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</si>
  <si>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</si>
  <si>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</si>
  <si>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</si>
  <si>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</si>
  <si>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</si>
  <si>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</si>
  <si>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</si>
  <si>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</si>
  <si>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</si>
  <si>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</si>
  <si>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</si>
  <si>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</si>
  <si>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</si>
  <si>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</si>
  <si>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</si>
  <si>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</si>
  <si>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</si>
  <si>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</si>
  <si>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</si>
  <si>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</si>
  <si>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</si>
  <si>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</si>
  <si>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</si>
  <si>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</si>
  <si>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</si>
  <si>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</si>
  <si>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</si>
  <si>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</si>
  <si>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</si>
  <si>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</si>
  <si>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</si>
  <si>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</si>
  <si>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</si>
  <si>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</si>
  <si>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</si>
  <si>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</si>
  <si>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</si>
  <si>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</si>
  <si>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</si>
  <si>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</si>
  <si>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</si>
  <si>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</si>
  <si>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</si>
  <si>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</si>
  <si>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</si>
  <si>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</si>
  <si>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</si>
  <si>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</si>
  <si>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</si>
  <si>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</si>
  <si>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</si>
  <si>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</si>
  <si>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</si>
  <si>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</si>
  <si>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</si>
  <si>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</si>
  <si>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</si>
  <si>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</si>
  <si>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</si>
  <si>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</si>
  <si>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</si>
  <si>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</si>
  <si>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</si>
  <si>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</si>
  <si>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</si>
  <si>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</si>
  <si>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</si>
  <si>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</si>
  <si>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</si>
  <si>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</si>
  <si>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</si>
  <si>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</si>
  <si>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</si>
  <si>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</si>
  <si>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</si>
  <si>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</si>
  <si>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</si>
  <si>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</si>
  <si>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</si>
  <si>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</si>
  <si>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</si>
  <si>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</si>
  <si>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</si>
  <si>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</si>
  <si>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</si>
  <si>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</si>
  <si>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</si>
  <si>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</si>
  <si>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</si>
  <si>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</si>
  <si>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</si>
  <si>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</si>
  <si>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</si>
  <si>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</si>
  <si>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</si>
  <si>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</si>
  <si>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</si>
  <si>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</si>
  <si>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</si>
  <si>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</si>
  <si>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</si>
  <si>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</si>
  <si>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</si>
  <si>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</si>
  <si>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</si>
  <si>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</si>
  <si>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</si>
  <si>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</si>
  <si>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</si>
  <si>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</si>
  <si>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</si>
  <si>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</si>
  <si>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</si>
  <si>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</si>
  <si>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</si>
  <si>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</si>
  <si>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</si>
  <si>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</si>
  <si>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</si>
  <si>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</si>
  <si>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</si>
  <si>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</si>
  <si>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</si>
  <si>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</si>
  <si>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</si>
  <si>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</si>
  <si>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</si>
  <si>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</si>
  <si>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</si>
  <si>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</si>
  <si>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</si>
  <si>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</si>
  <si>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</si>
  <si>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</si>
  <si>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</si>
  <si>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</si>
  <si>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</si>
  <si>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</si>
  <si>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</si>
  <si>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</si>
  <si>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</si>
  <si>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</si>
  <si>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</si>
  <si>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</si>
  <si>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</si>
  <si>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</si>
  <si>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</si>
  <si>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</si>
  <si>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</si>
  <si>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</si>
  <si>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</si>
  <si>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</si>
  <si>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</si>
  <si>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</si>
  <si>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</si>
  <si>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</si>
  <si>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</si>
  <si>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</si>
  <si>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</si>
  <si>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</si>
  <si>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</si>
  <si>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</si>
  <si>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</si>
  <si>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</si>
  <si>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</si>
  <si>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</si>
  <si>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</si>
  <si>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</si>
  <si>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</si>
  <si>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</si>
  <si>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</si>
  <si>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</si>
  <si>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</si>
  <si>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</si>
  <si>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</si>
  <si>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</si>
  <si>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</si>
  <si>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</si>
  <si>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</si>
  <si>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</si>
  <si>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</si>
  <si>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</si>
  <si>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</si>
  <si>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</si>
  <si>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</si>
  <si>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</si>
  <si>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</si>
  <si>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</si>
  <si>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</si>
  <si>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</si>
  <si>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</si>
  <si>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</si>
  <si>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</si>
  <si>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</si>
  <si>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</si>
  <si>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</si>
  <si>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</si>
  <si>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</si>
  <si>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</si>
  <si>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</si>
  <si>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</si>
  <si>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</si>
  <si>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</si>
  <si>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</si>
  <si>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</si>
  <si>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</si>
  <si>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</si>
  <si>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</si>
  <si>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</si>
  <si>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</si>
  <si>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</si>
  <si>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</si>
  <si>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</si>
  <si>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</si>
  <si>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</si>
  <si>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</si>
  <si>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</si>
  <si>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</si>
  <si>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</si>
  <si>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</si>
  <si>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</si>
  <si>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</si>
  <si>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</si>
  <si>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</si>
  <si>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</si>
  <si>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</si>
  <si>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</si>
  <si>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</si>
  <si>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</si>
  <si>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</si>
  <si>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</si>
  <si>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</si>
  <si>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</si>
  <si>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</si>
  <si>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</si>
  <si>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</si>
  <si>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</si>
  <si>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</si>
  <si>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</si>
  <si>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</si>
  <si>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</si>
  <si>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</si>
  <si>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</si>
  <si>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</si>
  <si>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</si>
  <si>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</si>
  <si>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</si>
  <si>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</si>
  <si>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</si>
  <si>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</si>
  <si>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</si>
  <si>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</si>
  <si>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</si>
  <si>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</si>
  <si>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</si>
  <si>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</si>
  <si>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</si>
  <si>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</si>
  <si>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</si>
  <si>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</si>
  <si>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</si>
  <si>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</si>
  <si>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</si>
  <si>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</si>
  <si>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</si>
  <si>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</si>
  <si>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</si>
  <si>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</si>
  <si>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</si>
  <si>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</si>
  <si>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</si>
  <si>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</si>
  <si>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</si>
  <si>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</si>
  <si>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</si>
  <si>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</si>
  <si>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</si>
  <si>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</si>
  <si>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</si>
  <si>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</si>
  <si>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</si>
  <si>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</si>
  <si>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</si>
  <si>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</si>
  <si>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</si>
  <si>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</si>
  <si>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</si>
  <si>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</si>
  <si>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</si>
  <si>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</si>
  <si>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</si>
  <si>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</si>
  <si>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</si>
  <si>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</si>
  <si>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</si>
  <si>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</si>
  <si>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</si>
  <si>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</si>
  <si>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</si>
  <si>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</si>
  <si>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</si>
  <si>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</si>
  <si>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</si>
  <si>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</si>
  <si>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</si>
  <si>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</si>
  <si>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</si>
  <si>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</si>
  <si>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</si>
  <si>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</si>
  <si>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</si>
  <si>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</si>
  <si>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</si>
  <si>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</si>
  <si>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</si>
  <si>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</si>
  <si>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</si>
  <si>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</si>
  <si>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</si>
  <si>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</si>
  <si>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</si>
  <si>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</si>
  <si>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</si>
  <si>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</si>
  <si>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</si>
  <si>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</si>
  <si>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</si>
  <si>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</si>
  <si>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</si>
  <si>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</si>
  <si>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</si>
  <si>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</si>
  <si>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</si>
  <si>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</si>
  <si>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</si>
  <si>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</si>
  <si>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</si>
  <si>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</si>
  <si>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</si>
  <si>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</si>
  <si>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</si>
  <si>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</si>
  <si>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</si>
  <si>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</si>
  <si>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</si>
  <si>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</si>
  <si>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</si>
  <si>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</si>
  <si>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</si>
  <si>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</si>
  <si>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</si>
  <si>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</si>
  <si>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</si>
  <si>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</si>
  <si>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</si>
  <si>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</si>
  <si>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</si>
  <si>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</si>
  <si>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</si>
  <si>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</si>
  <si>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</si>
  <si>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</si>
  <si>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</si>
  <si>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</si>
  <si>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</si>
  <si>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</si>
  <si>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</si>
  <si>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</si>
  <si>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</si>
  <si>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</si>
  <si>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</si>
  <si>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</si>
  <si>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</si>
  <si>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</si>
  <si>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</si>
  <si>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</si>
  <si>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</si>
  <si>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</si>
  <si>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</si>
  <si>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</si>
  <si>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</si>
  <si>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</si>
  <si>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</si>
  <si>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</si>
  <si>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</si>
  <si>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</si>
  <si>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</si>
  <si>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</si>
  <si>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</si>
  <si>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</si>
  <si>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</si>
  <si>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</si>
  <si>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</si>
  <si>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</si>
  <si>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</si>
  <si>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</si>
  <si>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</si>
  <si>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</si>
  <si>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</si>
  <si>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</si>
  <si>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</si>
  <si>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</si>
  <si>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</si>
  <si>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</si>
  <si>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</si>
  <si>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</si>
  <si>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</si>
  <si>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</si>
  <si>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</si>
  <si>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</si>
  <si>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</si>
  <si>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</si>
  <si>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</si>
  <si>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</si>
  <si>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</si>
  <si>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</si>
  <si>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</si>
  <si>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</si>
  <si>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</si>
  <si>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</si>
  <si>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</si>
  <si>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</si>
  <si>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</si>
  <si>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</si>
  <si>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</si>
  <si>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</si>
  <si>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</si>
  <si>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</si>
  <si>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</si>
  <si>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</si>
  <si>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</si>
  <si>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</si>
  <si>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</si>
  <si>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</si>
  <si>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</si>
  <si>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</si>
  <si>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</si>
  <si>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</si>
  <si>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</si>
  <si>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</si>
  <si>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</si>
  <si>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</si>
  <si>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</si>
  <si>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</si>
  <si>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</si>
  <si>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</si>
  <si>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</si>
  <si>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</si>
  <si>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</si>
  <si>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</si>
  <si>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</si>
  <si>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</si>
  <si>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</si>
  <si>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</si>
  <si>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</si>
  <si>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</si>
  <si>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</si>
  <si>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</si>
  <si>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</si>
  <si>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</si>
  <si>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</si>
  <si>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</si>
  <si>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</si>
  <si>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</si>
  <si>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</si>
  <si>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</si>
  <si>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</si>
  <si>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</si>
  <si>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</si>
  <si>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</si>
  <si>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</si>
  <si>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</si>
  <si>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</si>
  <si>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</si>
  <si>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</si>
  <si>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</si>
  <si>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</si>
  <si>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</si>
  <si>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</si>
  <si>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</si>
  <si>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</si>
  <si>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</si>
  <si>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</si>
  <si>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</si>
  <si>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</si>
  <si>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</si>
  <si>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</si>
  <si>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</si>
  <si>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</si>
  <si>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Könyvtár Nyírpazony</t>
  </si>
  <si>
    <t>Aranyalma Óvoda</t>
  </si>
  <si>
    <t>Polgármesteri  hivatal</t>
  </si>
  <si>
    <t>Közösségi élet feltételeinek javítása pályázat</t>
  </si>
  <si>
    <t>2014-2014</t>
  </si>
  <si>
    <t>Szurdokpüspöki Ifjusági ház fűtéskorszerűsítés</t>
  </si>
  <si>
    <t>SÓSZOBA kialakítás Aranyalma Óvoda</t>
  </si>
  <si>
    <t>Járda éptés Petőfi utca</t>
  </si>
  <si>
    <t>Ady E. Buszváró öböl kialakítás</t>
  </si>
  <si>
    <t>Széchenyi u. park, parkoló építés</t>
  </si>
  <si>
    <t xml:space="preserve">Motorkerékpár beszerzés Mezőőri szolgálat részére </t>
  </si>
  <si>
    <t>felújítás védőnői szolgálat ÉAOP 4.1.2/A-12-2013-0025</t>
  </si>
  <si>
    <t>TÁMOP-2.4.5-12/1-2012-0268 családi napközi létrehozása</t>
  </si>
  <si>
    <t>Természeti értékek, táji elemek rendbetétele -járdaépítés temető</t>
  </si>
  <si>
    <t>2014-2015</t>
  </si>
  <si>
    <t>ÉAOP 4.1.2/A-12-2013-0025 GYRMEKORVOSI RENDELŐ FELÚJÍTÁSA</t>
  </si>
  <si>
    <t xml:space="preserve">TÁMOP - 2.4.5-12/1-2012-0268 CSALÁDI NAPKÖZI LÉTREHOZÁSA </t>
  </si>
  <si>
    <t>ÉAOP - 4.1.1/A-11-2012-0007 ARANYALMA ÓVODA FELÚJÍTÁSA</t>
  </si>
  <si>
    <t>2014.évi</t>
  </si>
  <si>
    <t>2014. előtt</t>
  </si>
  <si>
    <t>2014. évi</t>
  </si>
  <si>
    <t>2014. év előtt</t>
  </si>
  <si>
    <t>2014. után</t>
  </si>
  <si>
    <t>2014. év után</t>
  </si>
  <si>
    <t>2014. é vután</t>
  </si>
  <si>
    <t>Polgármesteri Hivatal</t>
  </si>
  <si>
    <t>Családi napközi</t>
  </si>
  <si>
    <t>Gyermekorvosi rendelő</t>
  </si>
  <si>
    <t>Nyírpazonyi Nők klubja</t>
  </si>
  <si>
    <t>Kis herceg állaltmentő egyesület</t>
  </si>
  <si>
    <t>Nyírpazonyi Sportegyesület</t>
  </si>
  <si>
    <t>Kabalási Polgárőr Egyesület</t>
  </si>
  <si>
    <t>Nyírpazonyi Településüzemeltetési Kft</t>
  </si>
  <si>
    <t>Nyírségvíz Zrt</t>
  </si>
  <si>
    <t>NEMLEGES</t>
  </si>
  <si>
    <t>TÁMOP - 6.1.2-11/1-2012-1373-011Egészségre nevelő és szemléletformáló életmódprogramok megvalósítása a nyírpazonyi Arany Alma Óvodában</t>
  </si>
  <si>
    <t>Nincs Önként vállalt feladat</t>
  </si>
  <si>
    <t>működés</t>
  </si>
  <si>
    <t>Könyvelő program beszerzés</t>
  </si>
  <si>
    <t>Nyírpazony Nagyközség Önkormányzat</t>
  </si>
  <si>
    <t>2.1. melléklet a 12/2015(IV.23.) önkormányzati rendelethez</t>
  </si>
  <si>
    <t>2.2. melléklet a 12/2015(IV.23) önkormányzati rendelethez</t>
  </si>
  <si>
    <t>3. melléklet a 12/2015(IV.23.) önkormányzati rendelethez</t>
  </si>
  <si>
    <t>4. melléklet a 12/2015.(IV.23.) önkormányzati rendelethez</t>
  </si>
  <si>
    <t>5. melléklet a12/2015(IV.23) önkormányzati rendelethez  )</t>
  </si>
  <si>
    <t>6.1. melléklet a 12/2015. (IV.23) önkormányzati rendelethez</t>
  </si>
  <si>
    <t>6.2. melléklet a 12/2015(IV.23) önkormányzati rendelethez</t>
  </si>
  <si>
    <t>6.3. melléklet a 12/2015. (IV.23.) önkormányzati rendelethez</t>
  </si>
  <si>
    <t>6.4. melléklet a 12/2015 (IV.23.) önkormányzati rendelethez</t>
  </si>
  <si>
    <t>7.1. melléklet a12/2015(IV.23) önkormányzati rendelethez</t>
  </si>
  <si>
    <t>12/2015 (IV.23) önkormányzati rendelethez</t>
  </si>
  <si>
    <t>7.4. melléklet a 12/2015(IV.23) önkormányzati rendelethez</t>
  </si>
  <si>
    <t>8.1. melléklet a 12/2015(IV.23) önkormányzati rendelethez</t>
  </si>
  <si>
    <t>8.1.1. melléklet a12/2015 (IV.23) önkormányzati rendelethez</t>
  </si>
  <si>
    <t>8.1.2. melléklet a 12/2015(IV.23) önkormányzati rendelethez</t>
  </si>
  <si>
    <t>8.1.3. melléklet a12/2015 (IV.23) önkormányzati rendelethez</t>
  </si>
  <si>
    <t>8.2. melléklet a 12/2015(IV.23) önkormányzati rendelethez</t>
  </si>
  <si>
    <t>8.2.1. melléklet a 12/2015(IV.23) önkormányzati rendelethez</t>
  </si>
  <si>
    <t>8.2.2. melléklet a12/(IV.23) önkormányzati rendelethez</t>
  </si>
  <si>
    <t>8.2.3. melléklet a12/2015.(IV.23) önkormányzati rendelethez</t>
  </si>
  <si>
    <t>2. tájékoztató tábla a 12/2015. (IV.23) önkormányzati rendelethez</t>
  </si>
  <si>
    <t>3. tájékoztató tábla a 12/2015(IV.23) önkormányzati rendelethez</t>
  </si>
  <si>
    <t>4. tájékoztató tábla a 12/2015 (IV.23) önkormányzati rendelethez</t>
  </si>
  <si>
    <t>8.tájékoztató tábla a 12/2015 (IV.23) önkormányzati rendelethez</t>
  </si>
  <si>
    <t>9. sz. tájékoztató tábla a 12/2015(IV.23)  önkormányzati rendelethez</t>
  </si>
  <si>
    <t>A Nyírpazony Község Önkormányzat tulajdonában álló gazdálkodó szervezetek működéséből származókötelezettségek és részesedések alakulása a 2014 évben")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</si>
</sst>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  <numFmt numFmtId="178" formatCode="[$¥€-2]\ #\ ##,000_);[Red]\([$€-2]\ #\ ##,000\)"/>
  </numFmts>
  <fonts count="7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ahoma"/>
      <family val="2"/>
    </font>
    <font>
      <sz val="9"/>
      <color indexed="8"/>
      <name val="Tahoma"/>
      <family val="2"/>
    </font>
    <font>
      <u val="single"/>
      <sz val="10"/>
      <color indexed="12"/>
      <name val="Times New Roman CE"/>
      <family val="0"/>
    </font>
    <font>
      <u val="single"/>
      <sz val="10"/>
      <color indexed="20"/>
      <name val="Times New Roman CE"/>
      <family val="0"/>
    </font>
    <font>
      <u val="single"/>
      <sz val="10"/>
      <color theme="10"/>
      <name val="Times New Roman CE"/>
      <family val="0"/>
    </font>
    <font>
      <sz val="11"/>
      <color theme="0"/>
      <name val="Calibri"/>
      <family val="2"/>
    </font>
    <font>
      <u val="single"/>
      <sz val="10"/>
      <color theme="11"/>
      <name val="Times New Roman CE"/>
      <family val="0"/>
    </font>
    <font>
      <sz val="9"/>
      <color rgb="FF000000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8" fillId="1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6" borderId="7" applyNumberFormat="0" applyFont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8" applyNumberFormat="0" applyAlignment="0" applyProtection="0"/>
    <xf numFmtId="0" fontId="6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61" fillId="11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866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19" xfId="66" applyNumberFormat="1" applyFont="1" applyFill="1" applyBorder="1" applyAlignment="1" applyProtection="1">
      <alignment vertical="center"/>
      <protection/>
    </xf>
    <xf numFmtId="164" fontId="21" fillId="0" borderId="19" xfId="66" applyNumberFormat="1" applyFont="1" applyFill="1" applyBorder="1" applyAlignment="1" applyProtection="1">
      <alignment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1" xfId="66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164" fontId="12" fillId="0" borderId="30" xfId="0" applyNumberFormat="1" applyFont="1" applyFill="1" applyBorder="1" applyAlignment="1">
      <alignment horizontal="right" vertical="center" wrapText="1"/>
    </xf>
    <xf numFmtId="49" fontId="19" fillId="0" borderId="31" xfId="0" applyNumberFormat="1" applyFont="1" applyFill="1" applyBorder="1" applyAlignment="1" quotePrefix="1">
      <alignment horizontal="left" vertical="center" indent="1"/>
    </xf>
    <xf numFmtId="3" fontId="19" fillId="0" borderId="32" xfId="0" applyNumberFormat="1" applyFont="1" applyFill="1" applyBorder="1" applyAlignment="1" applyProtection="1">
      <alignment horizontal="right" vertical="center"/>
      <protection locked="0"/>
    </xf>
    <xf numFmtId="3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>
      <alignment horizontal="right" vertical="center" wrapText="1"/>
    </xf>
    <xf numFmtId="49" fontId="13" fillId="0" borderId="31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49" fontId="13" fillId="0" borderId="3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49" fontId="12" fillId="0" borderId="35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25" xfId="0" applyNumberFormat="1" applyFont="1" applyFill="1" applyBorder="1" applyAlignment="1">
      <alignment vertical="center"/>
    </xf>
    <xf numFmtId="4" fontId="13" fillId="0" borderId="25" xfId="0" applyNumberFormat="1" applyFont="1" applyFill="1" applyBorder="1" applyAlignment="1" applyProtection="1">
      <alignment vertical="center" wrapText="1"/>
      <protection locked="0"/>
    </xf>
    <xf numFmtId="49" fontId="12" fillId="0" borderId="36" xfId="0" applyNumberFormat="1" applyFont="1" applyFill="1" applyBorder="1" applyAlignment="1" applyProtection="1">
      <alignment vertical="center"/>
      <protection locked="0"/>
    </xf>
    <xf numFmtId="49" fontId="12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25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5" xfId="0" applyNumberFormat="1" applyFont="1" applyFill="1" applyBorder="1" applyAlignment="1">
      <alignment horizontal="right" vertical="center" wrapText="1"/>
    </xf>
    <xf numFmtId="4" fontId="12" fillId="0" borderId="30" xfId="0" applyNumberFormat="1" applyFont="1" applyFill="1" applyBorder="1" applyAlignment="1">
      <alignment horizontal="right" vertical="center" wrapText="1"/>
    </xf>
    <xf numFmtId="4" fontId="12" fillId="0" borderId="32" xfId="0" applyNumberFormat="1" applyFont="1" applyFill="1" applyBorder="1" applyAlignment="1">
      <alignment horizontal="right" vertical="center" wrapText="1"/>
    </xf>
    <xf numFmtId="4" fontId="12" fillId="0" borderId="39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164" fontId="13" fillId="0" borderId="41" xfId="6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3" fontId="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7" xfId="0" applyNumberFormat="1" applyFont="1" applyFill="1" applyBorder="1" applyAlignment="1" applyProtection="1">
      <alignment horizontal="centerContinuous" vertical="center"/>
      <protection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6" fillId="0" borderId="49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2" xfId="0" applyNumberFormat="1" applyFont="1" applyFill="1" applyBorder="1" applyAlignment="1" applyProtection="1">
      <alignment horizontal="center" vertical="center"/>
      <protection/>
    </xf>
    <xf numFmtId="164" fontId="6" fillId="0" borderId="50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1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" fontId="0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13" fillId="0" borderId="53" xfId="0" applyNumberFormat="1" applyFont="1" applyFill="1" applyBorder="1" applyAlignment="1" applyProtection="1">
      <alignment vertical="center" wrapTex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4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54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5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 wrapText="1"/>
    </xf>
    <xf numFmtId="164" fontId="6" fillId="0" borderId="54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right" vertical="center" wrapText="1" indent="1"/>
    </xf>
    <xf numFmtId="164" fontId="12" fillId="0" borderId="25" xfId="0" applyNumberFormat="1" applyFont="1" applyFill="1" applyBorder="1" applyAlignment="1">
      <alignment horizontal="left" vertical="center" wrapText="1" indent="1"/>
    </xf>
    <xf numFmtId="164" fontId="0" fillId="24" borderId="25" xfId="0" applyNumberFormat="1" applyFont="1" applyFill="1" applyBorder="1" applyAlignment="1">
      <alignment horizontal="left" vertical="center" wrapText="1" indent="2"/>
    </xf>
    <xf numFmtId="164" fontId="0" fillId="24" borderId="44" xfId="0" applyNumberFormat="1" applyFont="1" applyFill="1" applyBorder="1" applyAlignment="1">
      <alignment horizontal="left" vertical="center" wrapText="1" indent="2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0" fillId="24" borderId="25" xfId="0" applyNumberFormat="1" applyFont="1" applyFill="1" applyBorder="1" applyAlignment="1">
      <alignment horizontal="right" vertical="center" wrapText="1" indent="2"/>
    </xf>
    <xf numFmtId="164" fontId="0" fillId="24" borderId="44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0" fontId="13" fillId="0" borderId="55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/>
      <protection locked="0"/>
    </xf>
    <xf numFmtId="164" fontId="13" fillId="0" borderId="50" xfId="0" applyNumberFormat="1" applyFont="1" applyFill="1" applyBorder="1" applyAlignment="1" applyProtection="1">
      <alignment vertical="center"/>
      <protection locked="0"/>
    </xf>
    <xf numFmtId="164" fontId="12" fillId="0" borderId="54" xfId="0" applyNumberFormat="1" applyFont="1" applyFill="1" applyBorder="1" applyAlignment="1" applyProtection="1">
      <alignment vertical="center"/>
      <protection/>
    </xf>
    <xf numFmtId="164" fontId="12" fillId="0" borderId="21" xfId="0" applyNumberFormat="1" applyFont="1" applyFill="1" applyBorder="1" applyAlignment="1" applyProtection="1">
      <alignment vertical="center"/>
      <protection/>
    </xf>
    <xf numFmtId="164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7" fillId="0" borderId="56" xfId="0" applyFont="1" applyFill="1" applyBorder="1" applyAlignment="1" applyProtection="1">
      <alignment horizontal="lef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8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8" xfId="0" applyFont="1" applyFill="1" applyBorder="1" applyAlignment="1" applyProtection="1">
      <alignment horizontal="left" vertical="center" wrapText="1" indent="8"/>
      <protection locked="0"/>
    </xf>
    <xf numFmtId="0" fontId="13" fillId="0" borderId="55" xfId="0" applyFont="1" applyFill="1" applyBorder="1" applyAlignment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right" vertical="center" indent="1"/>
    </xf>
    <xf numFmtId="0" fontId="13" fillId="0" borderId="41" xfId="0" applyFont="1" applyFill="1" applyBorder="1" applyAlignment="1" applyProtection="1">
      <alignment horizontal="left" vertical="center" indent="1"/>
      <protection locked="0"/>
    </xf>
    <xf numFmtId="3" fontId="13" fillId="0" borderId="47" xfId="0" applyNumberFormat="1" applyFont="1" applyFill="1" applyBorder="1" applyAlignment="1" applyProtection="1">
      <alignment horizontal="right"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62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0" fontId="29" fillId="0" borderId="0" xfId="68" applyFill="1">
      <alignment/>
      <protection/>
    </xf>
    <xf numFmtId="172" fontId="17" fillId="0" borderId="10" xfId="68" applyNumberFormat="1" applyFont="1" applyFill="1" applyBorder="1" applyAlignment="1" applyProtection="1">
      <alignment horizontal="right" vertical="center" wrapText="1"/>
      <protection locked="0"/>
    </xf>
    <xf numFmtId="172" fontId="17" fillId="0" borderId="17" xfId="68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68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8" applyFont="1" applyFill="1">
      <alignment/>
      <protection/>
    </xf>
    <xf numFmtId="0" fontId="29" fillId="0" borderId="0" xfId="68" applyFont="1" applyFill="1">
      <alignment/>
      <protection/>
    </xf>
    <xf numFmtId="3" fontId="29" fillId="0" borderId="0" xfId="68" applyNumberFormat="1" applyFont="1" applyFill="1" applyAlignment="1">
      <alignment horizontal="center"/>
      <protection/>
    </xf>
    <xf numFmtId="0" fontId="0" fillId="0" borderId="0" xfId="67" applyFill="1" applyAlignment="1" applyProtection="1">
      <alignment vertical="center" wrapText="1"/>
      <protection/>
    </xf>
    <xf numFmtId="0" fontId="0" fillId="0" borderId="0" xfId="67" applyFill="1" applyAlignment="1" applyProtection="1">
      <alignment horizontal="center" vertical="center"/>
      <protection/>
    </xf>
    <xf numFmtId="49" fontId="12" fillId="0" borderId="55" xfId="67" applyNumberFormat="1" applyFont="1" applyFill="1" applyBorder="1" applyAlignment="1" applyProtection="1">
      <alignment horizontal="center" vertical="center" wrapText="1"/>
      <protection/>
    </xf>
    <xf numFmtId="49" fontId="12" fillId="0" borderId="20" xfId="67" applyNumberFormat="1" applyFont="1" applyFill="1" applyBorder="1" applyAlignment="1" applyProtection="1">
      <alignment horizontal="center" vertical="center"/>
      <protection/>
    </xf>
    <xf numFmtId="49" fontId="12" fillId="0" borderId="21" xfId="67" applyNumberFormat="1" applyFont="1" applyFill="1" applyBorder="1" applyAlignment="1" applyProtection="1">
      <alignment horizontal="center" vertical="center"/>
      <protection/>
    </xf>
    <xf numFmtId="49" fontId="0" fillId="0" borderId="0" xfId="67" applyNumberFormat="1" applyFont="1" applyFill="1" applyAlignment="1" applyProtection="1">
      <alignment horizontal="center" vertical="center"/>
      <protection/>
    </xf>
    <xf numFmtId="173" fontId="13" fillId="0" borderId="42" xfId="67" applyNumberFormat="1" applyFont="1" applyFill="1" applyBorder="1" applyAlignment="1" applyProtection="1">
      <alignment horizontal="center" vertical="center"/>
      <protection/>
    </xf>
    <xf numFmtId="174" fontId="13" fillId="0" borderId="57" xfId="67" applyNumberFormat="1" applyFont="1" applyFill="1" applyBorder="1" applyAlignment="1" applyProtection="1">
      <alignment vertical="center"/>
      <protection locked="0"/>
    </xf>
    <xf numFmtId="173" fontId="13" fillId="0" borderId="10" xfId="67" applyNumberFormat="1" applyFont="1" applyFill="1" applyBorder="1" applyAlignment="1" applyProtection="1">
      <alignment horizontal="center" vertical="center"/>
      <protection/>
    </xf>
    <xf numFmtId="174" fontId="13" fillId="0" borderId="17" xfId="67" applyNumberFormat="1" applyFont="1" applyFill="1" applyBorder="1" applyAlignment="1" applyProtection="1">
      <alignment vertical="center"/>
      <protection locked="0"/>
    </xf>
    <xf numFmtId="174" fontId="12" fillId="0" borderId="17" xfId="67" applyNumberFormat="1" applyFont="1" applyFill="1" applyBorder="1" applyAlignment="1" applyProtection="1">
      <alignment vertical="center"/>
      <protection/>
    </xf>
    <xf numFmtId="0" fontId="12" fillId="0" borderId="55" xfId="67" applyFont="1" applyFill="1" applyBorder="1" applyAlignment="1" applyProtection="1">
      <alignment horizontal="left" vertical="center" wrapText="1"/>
      <protection/>
    </xf>
    <xf numFmtId="173" fontId="13" fillId="0" borderId="20" xfId="67" applyNumberFormat="1" applyFont="1" applyFill="1" applyBorder="1" applyAlignment="1" applyProtection="1">
      <alignment horizontal="center" vertical="center"/>
      <protection/>
    </xf>
    <xf numFmtId="174" fontId="12" fillId="0" borderId="21" xfId="67" applyNumberFormat="1" applyFont="1" applyFill="1" applyBorder="1" applyAlignment="1" applyProtection="1">
      <alignment vertical="center"/>
      <protection/>
    </xf>
    <xf numFmtId="0" fontId="29" fillId="0" borderId="0" xfId="68" applyFont="1" applyFill="1" applyAlignment="1">
      <alignment/>
      <protection/>
    </xf>
    <xf numFmtId="0" fontId="11" fillId="0" borderId="0" xfId="67" applyFont="1" applyFill="1" applyAlignment="1" applyProtection="1">
      <alignment horizontal="center" vertical="center"/>
      <protection/>
    </xf>
    <xf numFmtId="0" fontId="16" fillId="0" borderId="16" xfId="68" applyFont="1" applyFill="1" applyBorder="1" applyAlignment="1">
      <alignment horizontal="center" vertical="center"/>
      <protection/>
    </xf>
    <xf numFmtId="0" fontId="16" fillId="0" borderId="14" xfId="68" applyFont="1" applyFill="1" applyBorder="1" applyAlignment="1">
      <alignment horizontal="center" vertical="center" wrapText="1"/>
      <protection/>
    </xf>
    <xf numFmtId="0" fontId="16" fillId="0" borderId="15" xfId="68" applyFont="1" applyFill="1" applyBorder="1" applyAlignment="1">
      <alignment horizontal="center" vertical="center" wrapText="1"/>
      <protection/>
    </xf>
    <xf numFmtId="0" fontId="17" fillId="0" borderId="37" xfId="68" applyFont="1" applyFill="1" applyBorder="1" applyAlignment="1" applyProtection="1">
      <alignment horizontal="left" indent="1"/>
      <protection locked="0"/>
    </xf>
    <xf numFmtId="0" fontId="17" fillId="0" borderId="42" xfId="68" applyFont="1" applyFill="1" applyBorder="1" applyAlignment="1">
      <alignment horizontal="right" indent="1"/>
      <protection/>
    </xf>
    <xf numFmtId="3" fontId="17" fillId="0" borderId="42" xfId="68" applyNumberFormat="1" applyFont="1" applyFill="1" applyBorder="1" applyProtection="1">
      <alignment/>
      <protection locked="0"/>
    </xf>
    <xf numFmtId="3" fontId="17" fillId="0" borderId="57" xfId="68" applyNumberFormat="1" applyFont="1" applyFill="1" applyBorder="1" applyProtection="1">
      <alignment/>
      <protection locked="0"/>
    </xf>
    <xf numFmtId="0" fontId="17" fillId="0" borderId="12" xfId="68" applyFont="1" applyFill="1" applyBorder="1" applyAlignment="1" applyProtection="1">
      <alignment horizontal="left" indent="1"/>
      <protection locked="0"/>
    </xf>
    <xf numFmtId="0" fontId="17" fillId="0" borderId="10" xfId="68" applyFont="1" applyFill="1" applyBorder="1" applyAlignment="1">
      <alignment horizontal="right" indent="1"/>
      <protection/>
    </xf>
    <xf numFmtId="3" fontId="17" fillId="0" borderId="10" xfId="68" applyNumberFormat="1" applyFont="1" applyFill="1" applyBorder="1" applyProtection="1">
      <alignment/>
      <protection locked="0"/>
    </xf>
    <xf numFmtId="3" fontId="17" fillId="0" borderId="17" xfId="68" applyNumberFormat="1" applyFont="1" applyFill="1" applyBorder="1" applyProtection="1">
      <alignment/>
      <protection locked="0"/>
    </xf>
    <xf numFmtId="0" fontId="17" fillId="0" borderId="12" xfId="68" applyFont="1" applyFill="1" applyBorder="1" applyProtection="1">
      <alignment/>
      <protection locked="0"/>
    </xf>
    <xf numFmtId="0" fontId="17" fillId="0" borderId="13" xfId="68" applyFont="1" applyFill="1" applyBorder="1" applyProtection="1">
      <alignment/>
      <protection locked="0"/>
    </xf>
    <xf numFmtId="0" fontId="17" fillId="0" borderId="11" xfId="68" applyFont="1" applyFill="1" applyBorder="1" applyAlignment="1">
      <alignment horizontal="right" indent="1"/>
      <protection/>
    </xf>
    <xf numFmtId="3" fontId="17" fillId="0" borderId="11" xfId="68" applyNumberFormat="1" applyFont="1" applyFill="1" applyBorder="1" applyProtection="1">
      <alignment/>
      <protection locked="0"/>
    </xf>
    <xf numFmtId="3" fontId="17" fillId="0" borderId="62" xfId="68" applyNumberFormat="1" applyFont="1" applyFill="1" applyBorder="1" applyProtection="1">
      <alignment/>
      <protection locked="0"/>
    </xf>
    <xf numFmtId="3" fontId="17" fillId="0" borderId="63" xfId="68" applyNumberFormat="1" applyFont="1" applyFill="1" applyBorder="1">
      <alignment/>
      <protection/>
    </xf>
    <xf numFmtId="0" fontId="34" fillId="0" borderId="0" xfId="68" applyFont="1" applyFill="1">
      <alignment/>
      <protection/>
    </xf>
    <xf numFmtId="0" fontId="35" fillId="0" borderId="16" xfId="68" applyFont="1" applyFill="1" applyBorder="1" applyAlignment="1">
      <alignment horizontal="center" vertical="center"/>
      <protection/>
    </xf>
    <xf numFmtId="0" fontId="35" fillId="0" borderId="14" xfId="68" applyFont="1" applyFill="1" applyBorder="1" applyAlignment="1">
      <alignment horizontal="center" vertical="center" wrapText="1"/>
      <protection/>
    </xf>
    <xf numFmtId="0" fontId="35" fillId="0" borderId="15" xfId="68" applyFont="1" applyFill="1" applyBorder="1" applyAlignment="1">
      <alignment horizontal="center" vertical="center" wrapText="1"/>
      <protection/>
    </xf>
    <xf numFmtId="0" fontId="17" fillId="0" borderId="55" xfId="68" applyFont="1" applyFill="1" applyBorder="1" applyAlignment="1" applyProtection="1">
      <alignment horizontal="left" indent="1"/>
      <protection locked="0"/>
    </xf>
    <xf numFmtId="0" fontId="17" fillId="0" borderId="20" xfId="68" applyFont="1" applyFill="1" applyBorder="1" applyAlignment="1">
      <alignment horizontal="right" indent="1"/>
      <protection/>
    </xf>
    <xf numFmtId="3" fontId="17" fillId="0" borderId="20" xfId="68" applyNumberFormat="1" applyFont="1" applyFill="1" applyBorder="1" applyProtection="1">
      <alignment/>
      <protection locked="0"/>
    </xf>
    <xf numFmtId="3" fontId="17" fillId="0" borderId="21" xfId="68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  <protection locked="0"/>
    </xf>
    <xf numFmtId="175" fontId="6" fillId="0" borderId="57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75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62" xfId="0" applyNumberFormat="1" applyFont="1" applyFill="1" applyBorder="1" applyAlignment="1" applyProtection="1">
      <alignment horizontal="right" vertical="center"/>
      <protection locked="0"/>
    </xf>
    <xf numFmtId="0" fontId="0" fillId="0" borderId="51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175" fontId="6" fillId="0" borderId="61" xfId="0" applyNumberFormat="1" applyFont="1" applyFill="1" applyBorder="1" applyAlignment="1" applyProtection="1">
      <alignment horizontal="right" vertical="center"/>
      <protection/>
    </xf>
    <xf numFmtId="0" fontId="0" fillId="0" borderId="55" xfId="0" applyFill="1" applyBorder="1" applyAlignment="1">
      <alignment horizontal="center" vertical="center"/>
    </xf>
    <xf numFmtId="0" fontId="37" fillId="0" borderId="20" xfId="0" applyFont="1" applyFill="1" applyBorder="1" applyAlignment="1">
      <alignment horizontal="left" vertical="center" indent="5"/>
    </xf>
    <xf numFmtId="175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horizontal="right" vertical="center" wrapText="1" indent="2"/>
    </xf>
    <xf numFmtId="164" fontId="12" fillId="0" borderId="15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37" xfId="0" applyFont="1" applyBorder="1" applyAlignment="1" applyProtection="1">
      <alignment horizontal="center" vertical="top" wrapText="1"/>
      <protection/>
    </xf>
    <xf numFmtId="0" fontId="40" fillId="0" borderId="12" xfId="0" applyFont="1" applyBorder="1" applyAlignment="1" applyProtection="1">
      <alignment horizontal="center" vertical="top" wrapText="1"/>
      <protection/>
    </xf>
    <xf numFmtId="0" fontId="40" fillId="0" borderId="13" xfId="0" applyFont="1" applyBorder="1" applyAlignment="1" applyProtection="1">
      <alignment horizontal="center" vertical="top" wrapText="1"/>
      <protection/>
    </xf>
    <xf numFmtId="0" fontId="40" fillId="25" borderId="14" xfId="0" applyFont="1" applyFill="1" applyBorder="1" applyAlignment="1" applyProtection="1">
      <alignment horizontal="center" vertical="top" wrapText="1"/>
      <protection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75" applyFont="1" applyBorder="1" applyAlignment="1" applyProtection="1">
      <alignment horizontal="center" vertical="center" wrapText="1"/>
      <protection locked="0"/>
    </xf>
    <xf numFmtId="9" fontId="42" fillId="0" borderId="10" xfId="75" applyFont="1" applyBorder="1" applyAlignment="1" applyProtection="1">
      <alignment horizontal="center" vertical="center" wrapText="1"/>
      <protection locked="0"/>
    </xf>
    <xf numFmtId="9" fontId="42" fillId="0" borderId="11" xfId="75" applyFont="1" applyBorder="1" applyAlignment="1" applyProtection="1">
      <alignment horizontal="center" vertical="center" wrapText="1"/>
      <protection locked="0"/>
    </xf>
    <xf numFmtId="166" fontId="42" fillId="0" borderId="42" xfId="46" applyNumberFormat="1" applyFont="1" applyBorder="1" applyAlignment="1" applyProtection="1">
      <alignment horizontal="center" vertical="center" wrapText="1"/>
      <protection locked="0"/>
    </xf>
    <xf numFmtId="166" fontId="42" fillId="0" borderId="10" xfId="46" applyNumberFormat="1" applyFont="1" applyBorder="1" applyAlignment="1" applyProtection="1">
      <alignment horizontal="center" vertical="center" wrapText="1"/>
      <protection locked="0"/>
    </xf>
    <xf numFmtId="166" fontId="42" fillId="0" borderId="11" xfId="46" applyNumberFormat="1" applyFont="1" applyBorder="1" applyAlignment="1" applyProtection="1">
      <alignment horizontal="center" vertical="center" wrapText="1"/>
      <protection locked="0"/>
    </xf>
    <xf numFmtId="166" fontId="42" fillId="0" borderId="14" xfId="46" applyNumberFormat="1" applyFont="1" applyBorder="1" applyAlignment="1" applyProtection="1">
      <alignment horizontal="center" vertical="center" wrapText="1"/>
      <protection/>
    </xf>
    <xf numFmtId="166" fontId="42" fillId="0" borderId="57" xfId="46" applyNumberFormat="1" applyFont="1" applyBorder="1" applyAlignment="1" applyProtection="1">
      <alignment horizontal="center" vertical="top" wrapText="1"/>
      <protection locked="0"/>
    </xf>
    <xf numFmtId="166" fontId="42" fillId="0" borderId="17" xfId="46" applyNumberFormat="1" applyFont="1" applyBorder="1" applyAlignment="1" applyProtection="1">
      <alignment horizontal="center" vertical="top" wrapText="1"/>
      <protection locked="0"/>
    </xf>
    <xf numFmtId="166" fontId="42" fillId="0" borderId="62" xfId="46" applyNumberFormat="1" applyFont="1" applyBorder="1" applyAlignment="1" applyProtection="1">
      <alignment horizontal="center" vertical="top" wrapText="1"/>
      <protection locked="0"/>
    </xf>
    <xf numFmtId="166" fontId="42" fillId="0" borderId="15" xfId="46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3" fillId="0" borderId="42" xfId="0" applyFont="1" applyFill="1" applyBorder="1" applyAlignment="1" applyProtection="1">
      <alignment horizontal="left"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/>
    </xf>
    <xf numFmtId="164" fontId="13" fillId="0" borderId="57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62" xfId="0" applyNumberFormat="1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21" fillId="0" borderId="64" xfId="67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6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vertical="center" wrapText="1"/>
      <protection/>
    </xf>
    <xf numFmtId="164" fontId="13" fillId="0" borderId="65" xfId="66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6" xfId="0" applyFont="1" applyBorder="1" applyAlignment="1" applyProtection="1">
      <alignment vertical="center" wrapText="1"/>
      <protection/>
    </xf>
    <xf numFmtId="164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43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43" xfId="0" applyNumberFormat="1" applyFont="1" applyBorder="1" applyAlignment="1" applyProtection="1">
      <alignment horizontal="right" vertical="center" wrapText="1" indent="1"/>
      <protection/>
    </xf>
    <xf numFmtId="164" fontId="13" fillId="0" borderId="49" xfId="66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7" xfId="66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6" applyFont="1" applyFill="1" applyBorder="1" applyAlignment="1" applyProtection="1">
      <alignment horizontal="left" vertical="center" wrapText="1" indent="1"/>
      <protection/>
    </xf>
    <xf numFmtId="0" fontId="13" fillId="0" borderId="10" xfId="66" applyFont="1" applyFill="1" applyBorder="1" applyAlignment="1" applyProtection="1">
      <alignment horizontal="left" vertical="center" wrapText="1" indent="1"/>
      <protection/>
    </xf>
    <xf numFmtId="0" fontId="13" fillId="0" borderId="42" xfId="66" applyFont="1" applyFill="1" applyBorder="1" applyAlignment="1" applyProtection="1">
      <alignment horizontal="left" vertical="center" wrapText="1" indent="1"/>
      <protection/>
    </xf>
    <xf numFmtId="0" fontId="13" fillId="0" borderId="41" xfId="66" applyFont="1" applyFill="1" applyBorder="1" applyAlignment="1" applyProtection="1">
      <alignment horizontal="left" vertical="center" wrapText="1" indent="1"/>
      <protection/>
    </xf>
    <xf numFmtId="0" fontId="13" fillId="0" borderId="58" xfId="66" applyFont="1" applyFill="1" applyBorder="1" applyAlignment="1" applyProtection="1">
      <alignment horizontal="left" vertical="center" wrapText="1" indent="1"/>
      <protection/>
    </xf>
    <xf numFmtId="0" fontId="13" fillId="0" borderId="11" xfId="66" applyFont="1" applyFill="1" applyBorder="1" applyAlignment="1" applyProtection="1">
      <alignment horizontal="left" vertical="center" wrapText="1" indent="1"/>
      <protection/>
    </xf>
    <xf numFmtId="49" fontId="13" fillId="0" borderId="52" xfId="66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6" applyNumberFormat="1" applyFont="1" applyFill="1" applyBorder="1" applyAlignment="1" applyProtection="1">
      <alignment horizontal="left" vertical="center" wrapText="1" indent="1"/>
      <protection/>
    </xf>
    <xf numFmtId="49" fontId="13" fillId="0" borderId="37" xfId="66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6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6" applyNumberFormat="1" applyFont="1" applyFill="1" applyBorder="1" applyAlignment="1" applyProtection="1">
      <alignment horizontal="left" vertical="center" wrapText="1" indent="1"/>
      <protection/>
    </xf>
    <xf numFmtId="49" fontId="13" fillId="0" borderId="55" xfId="66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6" applyFont="1" applyFill="1" applyBorder="1" applyAlignment="1" applyProtection="1">
      <alignment horizontal="left" vertical="center" wrapText="1" indent="1"/>
      <protection/>
    </xf>
    <xf numFmtId="0" fontId="12" fillId="0" borderId="16" xfId="66" applyFont="1" applyFill="1" applyBorder="1" applyAlignment="1" applyProtection="1">
      <alignment horizontal="left" vertical="center" wrapText="1" indent="1"/>
      <protection/>
    </xf>
    <xf numFmtId="0" fontId="12" fillId="0" borderId="14" xfId="66" applyFont="1" applyFill="1" applyBorder="1" applyAlignment="1" applyProtection="1">
      <alignment horizontal="left" vertical="center" wrapText="1" indent="1"/>
      <protection/>
    </xf>
    <xf numFmtId="0" fontId="12" fillId="0" borderId="59" xfId="66" applyFont="1" applyFill="1" applyBorder="1" applyAlignment="1" applyProtection="1">
      <alignment horizontal="left" vertical="center" wrapText="1" indent="1"/>
      <protection/>
    </xf>
    <xf numFmtId="0" fontId="12" fillId="0" borderId="14" xfId="66" applyFont="1" applyFill="1" applyBorder="1" applyAlignment="1" applyProtection="1">
      <alignment vertical="center" wrapText="1"/>
      <protection/>
    </xf>
    <xf numFmtId="0" fontId="12" fillId="0" borderId="64" xfId="66" applyFont="1" applyFill="1" applyBorder="1" applyAlignment="1" applyProtection="1">
      <alignment vertical="center" wrapText="1"/>
      <protection/>
    </xf>
    <xf numFmtId="0" fontId="12" fillId="0" borderId="16" xfId="66" applyFont="1" applyFill="1" applyBorder="1" applyAlignment="1" applyProtection="1">
      <alignment horizontal="center" vertical="center" wrapText="1"/>
      <protection/>
    </xf>
    <xf numFmtId="0" fontId="12" fillId="0" borderId="14" xfId="66" applyFont="1" applyFill="1" applyBorder="1" applyAlignment="1" applyProtection="1">
      <alignment horizontal="center" vertical="center" wrapText="1"/>
      <protection/>
    </xf>
    <xf numFmtId="0" fontId="12" fillId="0" borderId="15" xfId="66" applyFont="1" applyFill="1" applyBorder="1" applyAlignment="1" applyProtection="1">
      <alignment horizontal="center" vertical="center" wrapText="1"/>
      <protection/>
    </xf>
    <xf numFmtId="0" fontId="12" fillId="0" borderId="14" xfId="66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64" fontId="21" fillId="0" borderId="19" xfId="66" applyNumberFormat="1" applyFont="1" applyFill="1" applyBorder="1" applyAlignment="1" applyProtection="1">
      <alignment horizontal="left" vertical="center"/>
      <protection/>
    </xf>
    <xf numFmtId="0" fontId="13" fillId="0" borderId="10" xfId="66" applyFont="1" applyFill="1" applyBorder="1" applyAlignment="1" applyProtection="1">
      <alignment horizontal="left" indent="6"/>
      <protection/>
    </xf>
    <xf numFmtId="0" fontId="13" fillId="0" borderId="10" xfId="66" applyFont="1" applyFill="1" applyBorder="1" applyAlignment="1" applyProtection="1">
      <alignment horizontal="left" vertical="center" wrapText="1" indent="6"/>
      <protection/>
    </xf>
    <xf numFmtId="0" fontId="13" fillId="0" borderId="11" xfId="66" applyFont="1" applyFill="1" applyBorder="1" applyAlignment="1" applyProtection="1">
      <alignment horizontal="left" vertical="center" wrapText="1" indent="6"/>
      <protection/>
    </xf>
    <xf numFmtId="0" fontId="13" fillId="0" borderId="20" xfId="66" applyFont="1" applyFill="1" applyBorder="1" applyAlignment="1" applyProtection="1">
      <alignment horizontal="left" vertical="center" wrapText="1" indent="6"/>
      <protection/>
    </xf>
    <xf numFmtId="164" fontId="12" fillId="0" borderId="43" xfId="66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6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6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6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70" xfId="0" applyFont="1" applyBorder="1" applyAlignment="1" applyProtection="1">
      <alignment horizontal="left" vertical="center" wrapText="1" indent="1"/>
      <protection/>
    </xf>
    <xf numFmtId="164" fontId="12" fillId="0" borderId="15" xfId="66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6" fillId="0" borderId="66" xfId="0" applyFont="1" applyBorder="1" applyAlignment="1" applyProtection="1">
      <alignment horizontal="left" vertical="center" wrapText="1" indent="1"/>
      <protection/>
    </xf>
    <xf numFmtId="0" fontId="2" fillId="0" borderId="0" xfId="66" applyFont="1" applyFill="1" applyProtection="1">
      <alignment/>
      <protection/>
    </xf>
    <xf numFmtId="0" fontId="2" fillId="0" borderId="0" xfId="66" applyFont="1" applyFill="1" applyAlignment="1" applyProtection="1">
      <alignment horizontal="right" vertical="center" indent="1"/>
      <protection/>
    </xf>
    <xf numFmtId="164" fontId="12" fillId="0" borderId="64" xfId="66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6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6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6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6" applyNumberFormat="1" applyFont="1" applyFill="1" applyBorder="1" applyAlignment="1" applyProtection="1">
      <alignment horizontal="right" vertical="center" wrapText="1" indent="1"/>
      <protection/>
    </xf>
    <xf numFmtId="0" fontId="13" fillId="0" borderId="42" xfId="66" applyFont="1" applyFill="1" applyBorder="1" applyAlignment="1" applyProtection="1">
      <alignment horizontal="left" vertical="center" wrapText="1" indent="6"/>
      <protection/>
    </xf>
    <xf numFmtId="0" fontId="2" fillId="0" borderId="0" xfId="66" applyFill="1" applyProtection="1">
      <alignment/>
      <protection/>
    </xf>
    <xf numFmtId="0" fontId="13" fillId="0" borderId="0" xfId="66" applyFont="1" applyFill="1" applyProtection="1">
      <alignment/>
      <protection/>
    </xf>
    <xf numFmtId="0" fontId="0" fillId="0" borderId="0" xfId="66" applyFont="1" applyFill="1" applyProtection="1">
      <alignment/>
      <protection/>
    </xf>
    <xf numFmtId="0" fontId="17" fillId="0" borderId="42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7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6" applyFill="1" applyAlignment="1" applyProtection="1">
      <alignment/>
      <protection/>
    </xf>
    <xf numFmtId="0" fontId="5" fillId="0" borderId="0" xfId="66" applyFont="1" applyFill="1" applyProtection="1">
      <alignment/>
      <protection/>
    </xf>
    <xf numFmtId="164" fontId="12" fillId="0" borderId="43" xfId="66" applyNumberFormat="1" applyFont="1" applyFill="1" applyBorder="1" applyAlignment="1" applyProtection="1">
      <alignment horizontal="right" vertical="center" wrapText="1" indent="1"/>
      <protection/>
    </xf>
    <xf numFmtId="164" fontId="13" fillId="0" borderId="68" xfId="66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66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66" applyFont="1" applyFill="1" applyBorder="1" applyAlignment="1" applyProtection="1">
      <alignment horizontal="center" vertical="center" wrapText="1"/>
      <protection/>
    </xf>
    <xf numFmtId="164" fontId="13" fillId="0" borderId="42" xfId="66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70" xfId="0" applyFont="1" applyBorder="1" applyAlignment="1" applyProtection="1">
      <alignment vertical="center" wrapText="1"/>
      <protection/>
    </xf>
    <xf numFmtId="164" fontId="12" fillId="0" borderId="14" xfId="66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66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6" applyFill="1" applyAlignment="1" applyProtection="1">
      <alignment horizontal="left" vertical="center" indent="1"/>
      <protection/>
    </xf>
    <xf numFmtId="164" fontId="6" fillId="0" borderId="44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66" xfId="0" applyNumberFormat="1" applyFont="1" applyFill="1" applyBorder="1" applyAlignment="1" applyProtection="1">
      <alignment horizontal="center" vertical="center" wrapText="1"/>
      <protection/>
    </xf>
    <xf numFmtId="164" fontId="12" fillId="0" borderId="73" xfId="0" applyNumberFormat="1" applyFont="1" applyFill="1" applyBorder="1" applyAlignment="1" applyProtection="1">
      <alignment horizontal="center" vertical="center" wrapTex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72" xfId="0" applyNumberForma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4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12" fillId="0" borderId="60" xfId="66" applyNumberFormat="1" applyFont="1" applyFill="1" applyBorder="1" applyAlignment="1" applyProtection="1">
      <alignment horizontal="right" vertical="center" wrapText="1" indent="1"/>
      <protection/>
    </xf>
    <xf numFmtId="164" fontId="13" fillId="0" borderId="61" xfId="6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6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6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66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6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0" fontId="6" fillId="0" borderId="61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59" xfId="66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66" xfId="0" applyFont="1" applyBorder="1" applyAlignment="1" applyProtection="1">
      <alignment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7" xfId="66" applyNumberFormat="1" applyFont="1" applyFill="1" applyBorder="1" applyAlignment="1" applyProtection="1">
      <alignment horizontal="center" vertical="center" wrapText="1"/>
      <protection/>
    </xf>
    <xf numFmtId="49" fontId="13" fillId="0" borderId="12" xfId="66" applyNumberFormat="1" applyFont="1" applyFill="1" applyBorder="1" applyAlignment="1" applyProtection="1">
      <alignment horizontal="center" vertical="center" wrapText="1"/>
      <protection/>
    </xf>
    <xf numFmtId="49" fontId="13" fillId="0" borderId="13" xfId="66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8" fillId="0" borderId="70" xfId="0" applyFont="1" applyBorder="1" applyAlignment="1" applyProtection="1">
      <alignment horizontal="center" wrapText="1"/>
      <protection/>
    </xf>
    <xf numFmtId="49" fontId="13" fillId="0" borderId="51" xfId="66" applyNumberFormat="1" applyFont="1" applyFill="1" applyBorder="1" applyAlignment="1" applyProtection="1">
      <alignment horizontal="center" vertical="center" wrapText="1"/>
      <protection/>
    </xf>
    <xf numFmtId="49" fontId="13" fillId="0" borderId="52" xfId="66" applyNumberFormat="1" applyFont="1" applyFill="1" applyBorder="1" applyAlignment="1" applyProtection="1">
      <alignment horizontal="center" vertical="center" wrapText="1"/>
      <protection/>
    </xf>
    <xf numFmtId="49" fontId="13" fillId="0" borderId="55" xfId="66" applyNumberFormat="1" applyFont="1" applyFill="1" applyBorder="1" applyAlignment="1" applyProtection="1">
      <alignment horizontal="center" vertical="center" wrapText="1"/>
      <protection/>
    </xf>
    <xf numFmtId="0" fontId="18" fillId="0" borderId="70" xfId="0" applyFont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6" xfId="66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3" fillId="0" borderId="44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1" xfId="0" applyNumberFormat="1" applyFont="1" applyFill="1" applyBorder="1" applyAlignment="1" applyProtection="1">
      <alignment horizontal="right" vertical="center"/>
      <protection/>
    </xf>
    <xf numFmtId="49" fontId="6" fillId="0" borderId="74" xfId="0" applyNumberFormat="1" applyFont="1" applyFill="1" applyBorder="1" applyAlignment="1" applyProtection="1">
      <alignment horizontal="right" vertical="center"/>
      <protection/>
    </xf>
    <xf numFmtId="49" fontId="13" fillId="0" borderId="51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42" xfId="66" applyFont="1" applyFill="1" applyBorder="1" applyAlignment="1" applyProtection="1">
      <alignment horizontal="left" vertical="center" wrapText="1" indent="1"/>
      <protection/>
    </xf>
    <xf numFmtId="0" fontId="13" fillId="0" borderId="10" xfId="66" applyFont="1" applyFill="1" applyBorder="1" applyAlignment="1" applyProtection="1">
      <alignment horizontal="left" vertical="center" wrapText="1" indent="1"/>
      <protection/>
    </xf>
    <xf numFmtId="0" fontId="13" fillId="0" borderId="66" xfId="66" applyFont="1" applyFill="1" applyBorder="1" applyAlignment="1" applyProtection="1" quotePrefix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6" applyFont="1" applyFill="1" applyBorder="1" applyAlignment="1" applyProtection="1">
      <alignment horizontal="left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54" xfId="0" applyNumberFormat="1" applyFont="1" applyFill="1" applyBorder="1" applyAlignment="1" applyProtection="1">
      <alignment horizontal="center" vertical="center" wrapText="1"/>
      <protection/>
    </xf>
    <xf numFmtId="164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3" fillId="26" borderId="10" xfId="66" applyNumberFormat="1" applyFont="1" applyFill="1" applyBorder="1" applyAlignment="1" applyProtection="1">
      <alignment horizontal="right" vertical="center" wrapText="1" indent="1"/>
      <protection locked="0"/>
    </xf>
    <xf numFmtId="164" fontId="13" fillId="26" borderId="11" xfId="66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4" xfId="66" applyFont="1" applyFill="1" applyBorder="1" applyAlignment="1" applyProtection="1">
      <alignment horizontal="left" vertical="center" wrapText="1"/>
      <protection/>
    </xf>
    <xf numFmtId="0" fontId="17" fillId="0" borderId="42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41" xfId="66" applyFont="1" applyFill="1" applyBorder="1" applyAlignment="1" applyProtection="1">
      <alignment horizontal="left" vertical="center" wrapText="1"/>
      <protection/>
    </xf>
    <xf numFmtId="0" fontId="13" fillId="0" borderId="10" xfId="66" applyFont="1" applyFill="1" applyBorder="1" applyAlignment="1" applyProtection="1">
      <alignment horizontal="left" vertical="center" wrapText="1"/>
      <protection/>
    </xf>
    <xf numFmtId="0" fontId="13" fillId="0" borderId="58" xfId="66" applyFont="1" applyFill="1" applyBorder="1" applyAlignment="1" applyProtection="1">
      <alignment horizontal="left" vertical="center" wrapText="1"/>
      <protection/>
    </xf>
    <xf numFmtId="0" fontId="13" fillId="0" borderId="0" xfId="66" applyFont="1" applyFill="1" applyBorder="1" applyAlignment="1" applyProtection="1">
      <alignment horizontal="left" vertical="center" wrapText="1"/>
      <protection/>
    </xf>
    <xf numFmtId="0" fontId="13" fillId="0" borderId="10" xfId="66" applyFont="1" applyFill="1" applyBorder="1" applyAlignment="1" applyProtection="1">
      <alignment horizontal="left" vertical="center"/>
      <protection/>
    </xf>
    <xf numFmtId="0" fontId="13" fillId="0" borderId="11" xfId="66" applyFont="1" applyFill="1" applyBorder="1" applyAlignment="1" applyProtection="1">
      <alignment horizontal="left" vertical="center" wrapText="1"/>
      <protection/>
    </xf>
    <xf numFmtId="0" fontId="13" fillId="0" borderId="20" xfId="66" applyFont="1" applyFill="1" applyBorder="1" applyAlignment="1" applyProtection="1">
      <alignment horizontal="left" vertical="center" wrapText="1"/>
      <protection/>
    </xf>
    <xf numFmtId="0" fontId="13" fillId="0" borderId="42" xfId="66" applyFont="1" applyFill="1" applyBorder="1" applyAlignment="1" applyProtection="1">
      <alignment horizontal="left" vertical="center" wrapText="1"/>
      <protection/>
    </xf>
    <xf numFmtId="0" fontId="13" fillId="0" borderId="18" xfId="66" applyFont="1" applyFill="1" applyBorder="1" applyAlignment="1" applyProtection="1">
      <alignment horizontal="left" vertical="center" wrapText="1"/>
      <protection/>
    </xf>
    <xf numFmtId="0" fontId="16" fillId="0" borderId="66" xfId="0" applyFont="1" applyBorder="1" applyAlignment="1" applyProtection="1">
      <alignment horizontal="left" vertical="center" wrapText="1"/>
      <protection/>
    </xf>
    <xf numFmtId="0" fontId="29" fillId="0" borderId="0" xfId="68" applyFill="1" applyProtection="1">
      <alignment/>
      <protection/>
    </xf>
    <xf numFmtId="0" fontId="44" fillId="0" borderId="0" xfId="68" applyFont="1" applyFill="1" applyProtection="1">
      <alignment/>
      <protection/>
    </xf>
    <xf numFmtId="0" fontId="28" fillId="0" borderId="55" xfId="68" applyFont="1" applyFill="1" applyBorder="1" applyAlignment="1" applyProtection="1">
      <alignment horizontal="center" vertical="center" wrapText="1"/>
      <protection/>
    </xf>
    <xf numFmtId="0" fontId="28" fillId="0" borderId="20" xfId="68" applyFont="1" applyFill="1" applyBorder="1" applyAlignment="1" applyProtection="1">
      <alignment horizontal="center" vertical="center" wrapText="1"/>
      <protection/>
    </xf>
    <xf numFmtId="0" fontId="28" fillId="0" borderId="21" xfId="68" applyFont="1" applyFill="1" applyBorder="1" applyAlignment="1" applyProtection="1">
      <alignment horizontal="center" vertical="center" wrapText="1"/>
      <protection/>
    </xf>
    <xf numFmtId="0" fontId="29" fillId="0" borderId="0" xfId="68" applyFill="1" applyAlignment="1" applyProtection="1">
      <alignment horizontal="center" vertical="center"/>
      <protection/>
    </xf>
    <xf numFmtId="0" fontId="18" fillId="0" borderId="51" xfId="68" applyFont="1" applyFill="1" applyBorder="1" applyAlignment="1" applyProtection="1">
      <alignment vertical="center" wrapText="1"/>
      <protection/>
    </xf>
    <xf numFmtId="173" fontId="13" fillId="0" borderId="41" xfId="67" applyNumberFormat="1" applyFont="1" applyFill="1" applyBorder="1" applyAlignment="1" applyProtection="1">
      <alignment horizontal="center" vertical="center"/>
      <protection/>
    </xf>
    <xf numFmtId="172" fontId="18" fillId="0" borderId="41" xfId="68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68" applyFill="1" applyAlignment="1" applyProtection="1">
      <alignment vertical="center"/>
      <protection/>
    </xf>
    <xf numFmtId="0" fontId="18" fillId="0" borderId="12" xfId="68" applyFont="1" applyFill="1" applyBorder="1" applyAlignment="1" applyProtection="1">
      <alignment vertical="center" wrapText="1"/>
      <protection/>
    </xf>
    <xf numFmtId="172" fontId="18" fillId="0" borderId="10" xfId="68" applyNumberFormat="1" applyFont="1" applyFill="1" applyBorder="1" applyAlignment="1" applyProtection="1">
      <alignment horizontal="right" vertical="center" wrapText="1"/>
      <protection/>
    </xf>
    <xf numFmtId="172" fontId="18" fillId="0" borderId="17" xfId="68" applyNumberFormat="1" applyFont="1" applyFill="1" applyBorder="1" applyAlignment="1" applyProtection="1">
      <alignment horizontal="right" vertical="center" wrapText="1"/>
      <protection/>
    </xf>
    <xf numFmtId="0" fontId="27" fillId="0" borderId="12" xfId="68" applyFont="1" applyFill="1" applyBorder="1" applyAlignment="1" applyProtection="1">
      <alignment horizontal="left" vertical="center" wrapText="1" indent="1"/>
      <protection/>
    </xf>
    <xf numFmtId="172" fontId="28" fillId="0" borderId="17" xfId="68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8" applyNumberFormat="1" applyFont="1" applyFill="1" applyBorder="1" applyAlignment="1" applyProtection="1">
      <alignment horizontal="right" vertical="center" wrapText="1"/>
      <protection/>
    </xf>
    <xf numFmtId="172" fontId="17" fillId="0" borderId="17" xfId="68" applyNumberFormat="1" applyFont="1" applyFill="1" applyBorder="1" applyAlignment="1" applyProtection="1">
      <alignment horizontal="right" vertical="center" wrapText="1"/>
      <protection/>
    </xf>
    <xf numFmtId="0" fontId="18" fillId="0" borderId="55" xfId="68" applyFont="1" applyFill="1" applyBorder="1" applyAlignment="1" applyProtection="1">
      <alignment vertical="center" wrapText="1"/>
      <protection/>
    </xf>
    <xf numFmtId="172" fontId="18" fillId="0" borderId="20" xfId="68" applyNumberFormat="1" applyFont="1" applyFill="1" applyBorder="1" applyAlignment="1" applyProtection="1">
      <alignment horizontal="right" vertical="center" wrapText="1"/>
      <protection/>
    </xf>
    <xf numFmtId="172" fontId="18" fillId="0" borderId="21" xfId="68" applyNumberFormat="1" applyFont="1" applyFill="1" applyBorder="1" applyAlignment="1" applyProtection="1">
      <alignment horizontal="right" vertical="center" wrapText="1"/>
      <protection/>
    </xf>
    <xf numFmtId="0" fontId="17" fillId="0" borderId="0" xfId="68" applyFont="1" applyFill="1" applyProtection="1">
      <alignment/>
      <protection/>
    </xf>
    <xf numFmtId="3" fontId="29" fillId="0" borderId="0" xfId="68" applyNumberFormat="1" applyFont="1" applyFill="1" applyProtection="1">
      <alignment/>
      <protection/>
    </xf>
    <xf numFmtId="3" fontId="29" fillId="0" borderId="0" xfId="68" applyNumberFormat="1" applyFont="1" applyFill="1" applyAlignment="1" applyProtection="1">
      <alignment horizontal="center"/>
      <protection/>
    </xf>
    <xf numFmtId="0" fontId="29" fillId="0" borderId="0" xfId="68" applyFont="1" applyFill="1" applyProtection="1">
      <alignment/>
      <protection/>
    </xf>
    <xf numFmtId="0" fontId="29" fillId="0" borderId="0" xfId="68" applyFill="1" applyAlignment="1" applyProtection="1">
      <alignment horizontal="center"/>
      <protection/>
    </xf>
    <xf numFmtId="0" fontId="0" fillId="0" borderId="0" xfId="67" applyFill="1" applyAlignment="1" applyProtection="1">
      <alignment vertical="center"/>
      <protection/>
    </xf>
    <xf numFmtId="174" fontId="12" fillId="0" borderId="17" xfId="67" applyNumberFormat="1" applyFont="1" applyFill="1" applyBorder="1" applyAlignment="1" applyProtection="1">
      <alignment vertical="center"/>
      <protection locked="0"/>
    </xf>
    <xf numFmtId="0" fontId="0" fillId="0" borderId="0" xfId="67" applyFont="1" applyFill="1" applyAlignment="1" applyProtection="1">
      <alignment vertical="center"/>
      <protection/>
    </xf>
    <xf numFmtId="0" fontId="29" fillId="0" borderId="0" xfId="68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9" xfId="68" applyFont="1" applyFill="1" applyBorder="1" applyAlignment="1">
      <alignment horizontal="center" vertical="center"/>
      <protection/>
    </xf>
    <xf numFmtId="0" fontId="16" fillId="0" borderId="64" xfId="68" applyFont="1" applyFill="1" applyBorder="1" applyAlignment="1">
      <alignment horizontal="center" vertical="center" wrapText="1"/>
      <protection/>
    </xf>
    <xf numFmtId="0" fontId="16" fillId="0" borderId="60" xfId="68" applyFont="1" applyFill="1" applyBorder="1" applyAlignment="1">
      <alignment horizontal="center" vertical="center" wrapText="1"/>
      <protection/>
    </xf>
    <xf numFmtId="0" fontId="17" fillId="0" borderId="37" xfId="68" applyFont="1" applyFill="1" applyBorder="1" applyProtection="1">
      <alignment/>
      <protection locked="0"/>
    </xf>
    <xf numFmtId="0" fontId="18" fillId="0" borderId="16" xfId="68" applyFont="1" applyFill="1" applyBorder="1" applyProtection="1">
      <alignment/>
      <protection locked="0"/>
    </xf>
    <xf numFmtId="0" fontId="17" fillId="0" borderId="14" xfId="68" applyFont="1" applyFill="1" applyBorder="1" applyAlignment="1">
      <alignment horizontal="right" indent="1"/>
      <protection/>
    </xf>
    <xf numFmtId="3" fontId="17" fillId="0" borderId="14" xfId="68" applyNumberFormat="1" applyFont="1" applyFill="1" applyBorder="1" applyProtection="1">
      <alignment/>
      <protection locked="0"/>
    </xf>
    <xf numFmtId="174" fontId="12" fillId="0" borderId="15" xfId="67" applyNumberFormat="1" applyFont="1" applyFill="1" applyBorder="1" applyAlignment="1" applyProtection="1">
      <alignment vertical="center"/>
      <protection/>
    </xf>
    <xf numFmtId="0" fontId="45" fillId="0" borderId="0" xfId="68" applyFont="1" applyFill="1">
      <alignment/>
      <protection/>
    </xf>
    <xf numFmtId="0" fontId="35" fillId="0" borderId="59" xfId="68" applyFont="1" applyFill="1" applyBorder="1" applyAlignment="1">
      <alignment horizontal="center" vertical="center"/>
      <protection/>
    </xf>
    <xf numFmtId="0" fontId="35" fillId="0" borderId="64" xfId="68" applyFont="1" applyFill="1" applyBorder="1" applyAlignment="1">
      <alignment horizontal="center" vertical="center" wrapText="1"/>
      <protection/>
    </xf>
    <xf numFmtId="0" fontId="35" fillId="0" borderId="60" xfId="68" applyFont="1" applyFill="1" applyBorder="1" applyAlignment="1">
      <alignment horizontal="center" vertical="center" wrapText="1"/>
      <protection/>
    </xf>
    <xf numFmtId="0" fontId="17" fillId="0" borderId="13" xfId="68" applyFont="1" applyFill="1" applyBorder="1" applyAlignment="1" applyProtection="1">
      <alignment horizontal="left" indent="1"/>
      <protection locked="0"/>
    </xf>
    <xf numFmtId="0" fontId="18" fillId="0" borderId="54" xfId="68" applyNumberFormat="1" applyFont="1" applyFill="1" applyBorder="1">
      <alignment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49" fontId="2" fillId="0" borderId="0" xfId="66" applyNumberFormat="1" applyFill="1" applyProtection="1">
      <alignment/>
      <protection/>
    </xf>
    <xf numFmtId="49" fontId="13" fillId="0" borderId="0" xfId="66" applyNumberFormat="1" applyFont="1" applyFill="1" applyProtection="1">
      <alignment/>
      <protection/>
    </xf>
    <xf numFmtId="49" fontId="0" fillId="0" borderId="0" xfId="66" applyNumberFormat="1" applyFont="1" applyFill="1" applyProtection="1">
      <alignment/>
      <protection/>
    </xf>
    <xf numFmtId="49" fontId="2" fillId="0" borderId="0" xfId="66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0" fontId="70" fillId="0" borderId="0" xfId="0" applyFont="1" applyAlignment="1">
      <alignment/>
    </xf>
    <xf numFmtId="164" fontId="12" fillId="0" borderId="52" xfId="0" applyNumberFormat="1" applyFont="1" applyFill="1" applyBorder="1" applyAlignment="1" applyProtection="1">
      <alignment horizontal="center" vertical="center" wrapText="1"/>
      <protection/>
    </xf>
    <xf numFmtId="0" fontId="70" fillId="0" borderId="10" xfId="0" applyFont="1" applyBorder="1" applyAlignment="1">
      <alignment/>
    </xf>
    <xf numFmtId="164" fontId="6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1" fontId="12" fillId="0" borderId="0" xfId="0" applyNumberFormat="1" applyFont="1" applyFill="1" applyBorder="1" applyAlignment="1">
      <alignment horizontal="left" vertical="center" wrapText="1" indent="1"/>
    </xf>
    <xf numFmtId="164" fontId="12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 applyProtection="1">
      <alignment vertical="center" wrapText="1"/>
      <protection locked="0"/>
    </xf>
    <xf numFmtId="164" fontId="12" fillId="0" borderId="35" xfId="0" applyNumberFormat="1" applyFont="1" applyFill="1" applyBorder="1" applyAlignment="1">
      <alignment horizontal="center" vertical="center" wrapText="1"/>
    </xf>
    <xf numFmtId="164" fontId="12" fillId="0" borderId="35" xfId="0" applyNumberFormat="1" applyFont="1" applyFill="1" applyBorder="1" applyAlignment="1">
      <alignment horizontal="center" vertical="center"/>
    </xf>
    <xf numFmtId="164" fontId="12" fillId="0" borderId="66" xfId="66" applyNumberFormat="1" applyFont="1" applyFill="1" applyBorder="1" applyAlignment="1" applyProtection="1">
      <alignment horizontal="right" vertical="center" wrapText="1" indent="1"/>
      <protection/>
    </xf>
    <xf numFmtId="164" fontId="12" fillId="0" borderId="74" xfId="66" applyNumberFormat="1" applyFont="1" applyFill="1" applyBorder="1" applyAlignment="1" applyProtection="1">
      <alignment horizontal="right" vertical="center" wrapText="1" indent="1"/>
      <protection/>
    </xf>
    <xf numFmtId="0" fontId="12" fillId="0" borderId="40" xfId="66" applyFont="1" applyFill="1" applyBorder="1" applyAlignment="1" applyProtection="1">
      <alignment vertical="center" wrapText="1"/>
      <protection/>
    </xf>
    <xf numFmtId="164" fontId="12" fillId="0" borderId="25" xfId="66" applyNumberFormat="1" applyFont="1" applyFill="1" applyBorder="1" applyAlignment="1" applyProtection="1">
      <alignment horizontal="right" vertical="center" wrapText="1" indent="1"/>
      <protection/>
    </xf>
    <xf numFmtId="0" fontId="12" fillId="0" borderId="54" xfId="66" applyFont="1" applyFill="1" applyBorder="1" applyAlignment="1" applyProtection="1">
      <alignment vertical="center" wrapText="1"/>
      <protection/>
    </xf>
    <xf numFmtId="164" fontId="12" fillId="0" borderId="40" xfId="66" applyNumberFormat="1" applyFont="1" applyFill="1" applyBorder="1" applyAlignment="1" applyProtection="1">
      <alignment horizontal="right" vertical="center" wrapText="1" indent="1"/>
      <protection/>
    </xf>
    <xf numFmtId="0" fontId="12" fillId="0" borderId="70" xfId="66" applyFont="1" applyFill="1" applyBorder="1" applyAlignment="1" applyProtection="1">
      <alignment horizontal="left" vertical="center" wrapText="1" indent="1"/>
      <protection/>
    </xf>
    <xf numFmtId="164" fontId="12" fillId="0" borderId="18" xfId="66" applyNumberFormat="1" applyFont="1" applyFill="1" applyBorder="1" applyAlignment="1" applyProtection="1">
      <alignment horizontal="right" vertical="center" wrapText="1" indent="1"/>
      <protection/>
    </xf>
    <xf numFmtId="0" fontId="12" fillId="0" borderId="52" xfId="66" applyFont="1" applyFill="1" applyBorder="1" applyAlignment="1" applyProtection="1">
      <alignment horizontal="left" vertical="center" wrapText="1" indent="1"/>
      <protection/>
    </xf>
    <xf numFmtId="0" fontId="12" fillId="0" borderId="18" xfId="66" applyFont="1" applyFill="1" applyBorder="1" applyAlignment="1" applyProtection="1">
      <alignment vertical="center" wrapText="1"/>
      <protection/>
    </xf>
    <xf numFmtId="164" fontId="12" fillId="0" borderId="76" xfId="66" applyNumberFormat="1" applyFont="1" applyFill="1" applyBorder="1" applyAlignment="1" applyProtection="1">
      <alignment horizontal="right" vertical="center" wrapText="1" indent="1"/>
      <protection/>
    </xf>
    <xf numFmtId="0" fontId="12" fillId="0" borderId="66" xfId="66" applyFont="1" applyFill="1" applyBorder="1" applyAlignment="1" applyProtection="1">
      <alignment horizontal="left" vertical="center" wrapText="1"/>
      <protection/>
    </xf>
    <xf numFmtId="49" fontId="13" fillId="0" borderId="70" xfId="66" applyNumberFormat="1" applyFont="1" applyFill="1" applyBorder="1" applyAlignment="1" applyProtection="1">
      <alignment horizontal="left" vertical="center" wrapText="1" inden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>
      <alignment horizontal="center" vertical="center"/>
    </xf>
    <xf numFmtId="164" fontId="5" fillId="0" borderId="0" xfId="66" applyNumberFormat="1" applyFont="1" applyFill="1" applyBorder="1" applyAlignment="1" applyProtection="1">
      <alignment horizontal="center" vertical="center"/>
      <protection/>
    </xf>
    <xf numFmtId="164" fontId="6" fillId="0" borderId="41" xfId="66" applyNumberFormat="1" applyFont="1" applyFill="1" applyBorder="1" applyAlignment="1" applyProtection="1">
      <alignment horizontal="center" vertical="center"/>
      <protection/>
    </xf>
    <xf numFmtId="164" fontId="6" fillId="0" borderId="61" xfId="66" applyNumberFormat="1" applyFont="1" applyFill="1" applyBorder="1" applyAlignment="1" applyProtection="1">
      <alignment horizontal="center" vertical="center"/>
      <protection/>
    </xf>
    <xf numFmtId="0" fontId="6" fillId="0" borderId="41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5" fillId="0" borderId="0" xfId="66" applyFont="1" applyFill="1" applyAlignment="1" applyProtection="1">
      <alignment horizontal="center"/>
      <protection/>
    </xf>
    <xf numFmtId="0" fontId="6" fillId="0" borderId="51" xfId="66" applyFont="1" applyFill="1" applyBorder="1" applyAlignment="1" applyProtection="1">
      <alignment horizontal="center" vertical="center" wrapText="1"/>
      <protection/>
    </xf>
    <xf numFmtId="0" fontId="6" fillId="0" borderId="55" xfId="66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>
      <alignment horizontal="center" vertical="center" wrapText="1"/>
    </xf>
    <xf numFmtId="164" fontId="4" fillId="0" borderId="19" xfId="0" applyNumberFormat="1" applyFont="1" applyFill="1" applyBorder="1" applyAlignment="1" applyProtection="1">
      <alignment horizontal="right" wrapText="1"/>
      <protection/>
    </xf>
    <xf numFmtId="164" fontId="7" fillId="0" borderId="0" xfId="0" applyNumberFormat="1" applyFont="1" applyFill="1" applyAlignment="1">
      <alignment horizontal="center" textRotation="180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5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left" vertical="center" wrapText="1"/>
    </xf>
    <xf numFmtId="164" fontId="8" fillId="0" borderId="19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right" vertical="center"/>
    </xf>
    <xf numFmtId="164" fontId="6" fillId="0" borderId="80" xfId="0" applyNumberFormat="1" applyFont="1" applyFill="1" applyBorder="1" applyAlignment="1">
      <alignment horizontal="center" vertical="center"/>
    </xf>
    <xf numFmtId="164" fontId="6" fillId="0" borderId="71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 wrapText="1"/>
    </xf>
    <xf numFmtId="164" fontId="6" fillId="0" borderId="72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textRotation="180"/>
    </xf>
    <xf numFmtId="171" fontId="5" fillId="0" borderId="0" xfId="0" applyNumberFormat="1" applyFont="1" applyFill="1" applyBorder="1" applyAlignment="1">
      <alignment horizontal="center" vertical="center" wrapText="1"/>
    </xf>
    <xf numFmtId="164" fontId="0" fillId="0" borderId="75" xfId="0" applyNumberFormat="1" applyFill="1" applyBorder="1" applyAlignment="1" applyProtection="1">
      <alignment horizontal="left" vertical="center" wrapText="1"/>
      <protection locked="0"/>
    </xf>
    <xf numFmtId="164" fontId="0" fillId="0" borderId="81" xfId="0" applyNumberFormat="1" applyFill="1" applyBorder="1" applyAlignment="1" applyProtection="1">
      <alignment horizontal="left" vertical="center" wrapText="1"/>
      <protection locked="0"/>
    </xf>
    <xf numFmtId="164" fontId="0" fillId="0" borderId="65" xfId="0" applyNumberForma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3" fillId="0" borderId="35" xfId="0" applyNumberFormat="1" applyFont="1" applyFill="1" applyBorder="1" applyAlignment="1">
      <alignment horizontal="left" vertical="center" wrapText="1" indent="2"/>
    </xf>
    <xf numFmtId="164" fontId="3" fillId="0" borderId="82" xfId="0" applyNumberFormat="1" applyFont="1" applyFill="1" applyBorder="1" applyAlignment="1">
      <alignment horizontal="left" vertical="center" wrapText="1" indent="2"/>
    </xf>
    <xf numFmtId="164" fontId="3" fillId="0" borderId="43" xfId="0" applyNumberFormat="1" applyFont="1" applyFill="1" applyBorder="1" applyAlignment="1">
      <alignment horizontal="left" vertical="center" wrapText="1" indent="2"/>
    </xf>
    <xf numFmtId="164" fontId="0" fillId="0" borderId="28" xfId="0" applyNumberForma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 applyProtection="1">
      <alignment horizontal="left" vertical="center" wrapText="1"/>
      <protection locked="0"/>
    </xf>
    <xf numFmtId="164" fontId="0" fillId="0" borderId="49" xfId="0" applyNumberFormat="1" applyFill="1" applyBorder="1" applyAlignment="1" applyProtection="1">
      <alignment horizontal="left" vertical="center" wrapText="1"/>
      <protection locked="0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82" xfId="0" applyNumberFormat="1" applyFont="1" applyFill="1" applyBorder="1" applyAlignment="1">
      <alignment horizontal="center" vertical="center" wrapText="1"/>
    </xf>
    <xf numFmtId="164" fontId="3" fillId="0" borderId="43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82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81" xfId="0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81" xfId="0" applyFont="1" applyFill="1" applyBorder="1" applyAlignment="1" applyProtection="1" quotePrefix="1">
      <alignment horizontal="center" vertical="center"/>
      <protection/>
    </xf>
    <xf numFmtId="0" fontId="6" fillId="0" borderId="65" xfId="0" applyFont="1" applyFill="1" applyBorder="1" applyAlignment="1" applyProtection="1" quotePrefix="1">
      <alignment horizontal="center" vertical="center"/>
      <protection/>
    </xf>
    <xf numFmtId="0" fontId="6" fillId="0" borderId="35" xfId="0" applyFont="1" applyFill="1" applyBorder="1" applyAlignment="1" applyProtection="1">
      <alignment horizontal="left" vertical="center" wrapText="1" indent="1"/>
      <protection/>
    </xf>
    <xf numFmtId="0" fontId="6" fillId="0" borderId="44" xfId="0" applyFont="1" applyFill="1" applyBorder="1" applyAlignment="1" applyProtection="1">
      <alignment horizontal="left" vertical="center" wrapText="1" inden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64" xfId="66" applyFont="1" applyFill="1" applyBorder="1" applyAlignment="1" applyProtection="1">
      <alignment horizontal="center" vertical="center" wrapText="1"/>
      <protection/>
    </xf>
    <xf numFmtId="0" fontId="6" fillId="0" borderId="66" xfId="66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70" xfId="0" applyNumberFormat="1" applyFont="1" applyFill="1" applyBorder="1" applyAlignment="1" applyProtection="1">
      <alignment horizontal="center" vertical="center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6" fillId="0" borderId="64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/>
      <protection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67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6" fillId="0" borderId="77" xfId="0" applyNumberFormat="1" applyFont="1" applyFill="1" applyBorder="1" applyAlignment="1">
      <alignment horizontal="center" vertical="center" wrapText="1"/>
    </xf>
    <xf numFmtId="164" fontId="6" fillId="0" borderId="80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/>
    </xf>
    <xf numFmtId="0" fontId="6" fillId="0" borderId="80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/>
      <protection/>
    </xf>
    <xf numFmtId="0" fontId="6" fillId="0" borderId="67" xfId="0" applyFont="1" applyFill="1" applyBorder="1" applyAlignment="1" applyProtection="1">
      <alignment horizontal="left" vertical="center" wrapText="1"/>
      <protection/>
    </xf>
    <xf numFmtId="0" fontId="3" fillId="0" borderId="35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6" fillId="0" borderId="80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 applyProtection="1">
      <alignment horizontal="left" vertical="center"/>
      <protection/>
    </xf>
    <xf numFmtId="0" fontId="12" fillId="0" borderId="44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3" fillId="0" borderId="36" xfId="0" applyFont="1" applyFill="1" applyBorder="1" applyAlignment="1">
      <alignment horizontal="justify" vertical="center" wrapText="1"/>
    </xf>
    <xf numFmtId="0" fontId="6" fillId="0" borderId="35" xfId="0" applyFont="1" applyFill="1" applyBorder="1" applyAlignment="1">
      <alignment horizontal="left" vertical="center" indent="2"/>
    </xf>
    <xf numFmtId="0" fontId="6" fillId="0" borderId="44" xfId="0" applyFont="1" applyFill="1" applyBorder="1" applyAlignment="1">
      <alignment horizontal="left" vertical="center" indent="2"/>
    </xf>
    <xf numFmtId="0" fontId="29" fillId="0" borderId="0" xfId="68" applyFont="1" applyFill="1" applyAlignment="1" applyProtection="1">
      <alignment horizontal="left"/>
      <protection/>
    </xf>
    <xf numFmtId="0" fontId="32" fillId="0" borderId="0" xfId="68" applyFont="1" applyFill="1" applyBorder="1" applyAlignment="1" applyProtection="1">
      <alignment horizontal="right"/>
      <protection/>
    </xf>
    <xf numFmtId="0" fontId="33" fillId="0" borderId="59" xfId="68" applyFont="1" applyFill="1" applyBorder="1" applyAlignment="1" applyProtection="1">
      <alignment horizontal="center" vertical="center" wrapText="1"/>
      <protection/>
    </xf>
    <xf numFmtId="0" fontId="33" fillId="0" borderId="52" xfId="68" applyFont="1" applyFill="1" applyBorder="1" applyAlignment="1" applyProtection="1">
      <alignment horizontal="center" vertical="center" wrapText="1"/>
      <protection/>
    </xf>
    <xf numFmtId="0" fontId="33" fillId="0" borderId="37" xfId="68" applyFont="1" applyFill="1" applyBorder="1" applyAlignment="1" applyProtection="1">
      <alignment horizontal="center" vertical="center" wrapText="1"/>
      <protection/>
    </xf>
    <xf numFmtId="0" fontId="32" fillId="0" borderId="41" xfId="68" applyFont="1" applyFill="1" applyBorder="1" applyAlignment="1" applyProtection="1">
      <alignment horizontal="center" vertical="center" wrapText="1"/>
      <protection/>
    </xf>
    <xf numFmtId="0" fontId="32" fillId="0" borderId="10" xfId="68" applyFont="1" applyFill="1" applyBorder="1" applyAlignment="1" applyProtection="1">
      <alignment horizontal="center" vertical="center" wrapText="1"/>
      <protection/>
    </xf>
    <xf numFmtId="0" fontId="31" fillId="0" borderId="0" xfId="68" applyFont="1" applyFill="1" applyAlignment="1" applyProtection="1">
      <alignment horizontal="center" vertical="center" wrapText="1"/>
      <protection/>
    </xf>
    <xf numFmtId="0" fontId="31" fillId="0" borderId="0" xfId="68" applyFont="1" applyFill="1" applyAlignment="1" applyProtection="1">
      <alignment horizontal="center" vertical="center"/>
      <protection/>
    </xf>
    <xf numFmtId="0" fontId="32" fillId="0" borderId="10" xfId="68" applyFont="1" applyFill="1" applyBorder="1" applyAlignment="1" applyProtection="1">
      <alignment horizontal="center" wrapText="1"/>
      <protection/>
    </xf>
    <xf numFmtId="0" fontId="32" fillId="0" borderId="17" xfId="68" applyFont="1" applyFill="1" applyBorder="1" applyAlignment="1" applyProtection="1">
      <alignment horizontal="center" wrapText="1"/>
      <protection/>
    </xf>
    <xf numFmtId="0" fontId="21" fillId="0" borderId="64" xfId="67" applyFont="1" applyFill="1" applyBorder="1" applyAlignment="1" applyProtection="1">
      <alignment horizontal="center" vertical="center" textRotation="90"/>
      <protection/>
    </xf>
    <xf numFmtId="0" fontId="21" fillId="0" borderId="18" xfId="67" applyFont="1" applyFill="1" applyBorder="1" applyAlignment="1" applyProtection="1">
      <alignment horizontal="center" vertical="center" textRotation="90"/>
      <protection/>
    </xf>
    <xf numFmtId="0" fontId="21" fillId="0" borderId="42" xfId="67" applyFont="1" applyFill="1" applyBorder="1" applyAlignment="1" applyProtection="1">
      <alignment horizontal="center" vertical="center" textRotation="90"/>
      <protection/>
    </xf>
    <xf numFmtId="0" fontId="32" fillId="0" borderId="60" xfId="68" applyFont="1" applyFill="1" applyBorder="1" applyAlignment="1" applyProtection="1">
      <alignment horizontal="center" vertical="center" wrapText="1"/>
      <protection/>
    </xf>
    <xf numFmtId="0" fontId="32" fillId="0" borderId="57" xfId="68" applyFont="1" applyFill="1" applyBorder="1" applyAlignment="1" applyProtection="1">
      <alignment horizontal="center" vertical="center" wrapText="1"/>
      <protection/>
    </xf>
    <xf numFmtId="0" fontId="5" fillId="0" borderId="0" xfId="67" applyFont="1" applyFill="1" applyAlignment="1" applyProtection="1">
      <alignment horizontal="center" vertical="center" wrapText="1"/>
      <protection/>
    </xf>
    <xf numFmtId="0" fontId="3" fillId="0" borderId="0" xfId="67" applyFont="1" applyFill="1" applyAlignment="1" applyProtection="1">
      <alignment horizontal="center" vertical="center" wrapText="1"/>
      <protection/>
    </xf>
    <xf numFmtId="0" fontId="5" fillId="0" borderId="51" xfId="67" applyFont="1" applyFill="1" applyBorder="1" applyAlignment="1" applyProtection="1">
      <alignment horizontal="center" vertical="center" wrapText="1"/>
      <protection/>
    </xf>
    <xf numFmtId="0" fontId="5" fillId="0" borderId="12" xfId="67" applyFont="1" applyFill="1" applyBorder="1" applyAlignment="1" applyProtection="1">
      <alignment horizontal="center" vertical="center" wrapText="1"/>
      <protection/>
    </xf>
    <xf numFmtId="0" fontId="29" fillId="0" borderId="0" xfId="68" applyFont="1" applyFill="1" applyAlignment="1" applyProtection="1">
      <alignment horizontal="center"/>
      <protection/>
    </xf>
    <xf numFmtId="0" fontId="4" fillId="0" borderId="61" xfId="67" applyFont="1" applyFill="1" applyBorder="1" applyAlignment="1" applyProtection="1">
      <alignment horizontal="center" vertical="center" wrapText="1"/>
      <protection/>
    </xf>
    <xf numFmtId="0" fontId="4" fillId="0" borderId="17" xfId="67" applyFont="1" applyFill="1" applyBorder="1" applyAlignment="1" applyProtection="1">
      <alignment horizontal="center" vertical="center"/>
      <protection/>
    </xf>
    <xf numFmtId="0" fontId="21" fillId="0" borderId="41" xfId="67" applyFont="1" applyFill="1" applyBorder="1" applyAlignment="1" applyProtection="1">
      <alignment horizontal="center" vertical="center" textRotation="90"/>
      <protection/>
    </xf>
    <xf numFmtId="0" fontId="21" fillId="0" borderId="10" xfId="67" applyFont="1" applyFill="1" applyBorder="1" applyAlignment="1" applyProtection="1">
      <alignment horizontal="center" vertical="center" textRotation="90"/>
      <protection/>
    </xf>
    <xf numFmtId="0" fontId="21" fillId="0" borderId="0" xfId="67" applyFont="1" applyFill="1" applyBorder="1" applyAlignment="1" applyProtection="1">
      <alignment horizontal="right" vertical="center"/>
      <protection/>
    </xf>
    <xf numFmtId="3" fontId="29" fillId="0" borderId="0" xfId="68" applyNumberFormat="1" applyFont="1" applyFill="1" applyAlignment="1">
      <alignment horizontal="center"/>
      <protection/>
    </xf>
    <xf numFmtId="0" fontId="31" fillId="0" borderId="0" xfId="68" applyFont="1" applyFill="1" applyAlignment="1">
      <alignment horizontal="center" vertical="center" wrapText="1"/>
      <protection/>
    </xf>
    <xf numFmtId="0" fontId="31" fillId="0" borderId="0" xfId="68" applyFont="1" applyFill="1" applyAlignment="1">
      <alignment horizontal="center" vertical="center"/>
      <protection/>
    </xf>
    <xf numFmtId="0" fontId="16" fillId="0" borderId="35" xfId="68" applyFont="1" applyFill="1" applyBorder="1" applyAlignment="1">
      <alignment horizontal="left"/>
      <protection/>
    </xf>
    <xf numFmtId="0" fontId="16" fillId="0" borderId="44" xfId="68" applyFont="1" applyFill="1" applyBorder="1" applyAlignment="1">
      <alignment horizontal="left"/>
      <protection/>
    </xf>
    <xf numFmtId="0" fontId="31" fillId="0" borderId="0" xfId="68" applyFont="1" applyFill="1" applyAlignment="1">
      <alignment horizontal="center" wrapText="1"/>
      <protection/>
    </xf>
    <xf numFmtId="0" fontId="31" fillId="0" borderId="0" xfId="68" applyFont="1" applyFill="1" applyAlignment="1">
      <alignment horizontal="center"/>
      <protection/>
    </xf>
    <xf numFmtId="0" fontId="16" fillId="0" borderId="35" xfId="68" applyFont="1" applyFill="1" applyBorder="1" applyAlignment="1">
      <alignment horizontal="left" indent="1"/>
      <protection/>
    </xf>
    <xf numFmtId="0" fontId="16" fillId="0" borderId="44" xfId="68" applyFont="1" applyFill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wrapText="1"/>
      <protection/>
    </xf>
    <xf numFmtId="0" fontId="40" fillId="0" borderId="14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62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Followed Hyperlink" xfId="63"/>
    <cellStyle name="Magyarázó szöveg" xfId="64"/>
    <cellStyle name="Már látott hiperhivatkozás" xfId="65"/>
    <cellStyle name="Normál_KVRENMUNKA" xfId="66"/>
    <cellStyle name="Normál_VAGYONK" xfId="67"/>
    <cellStyle name="Normál_VAGYONKIM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6.375" style="313" customWidth="1"/>
    <col min="2" max="2" width="66.125" style="313" customWidth="1"/>
    <col min="3" max="16384" width="9.375" style="313" customWidth="1"/>
  </cols>
  <sheetData>
    <row r="1" ht="18.75">
      <c r="A1" s="500" t="s">
        <v>111</v>
      </c>
    </row>
    <row r="3" spans="1:2" ht="12.75">
      <c r="A3" s="501"/>
      <c r="B3" s="501"/>
    </row>
    <row r="4" spans="1:2" ht="15.75">
      <c r="A4" s="475" t="s">
        <v>521</v>
      </c>
      <c r="B4" s="502"/>
    </row>
    <row r="5" spans="1:2" s="503" customFormat="1" ht="12.75">
      <c r="A5" s="501"/>
      <c r="B5" s="501"/>
    </row>
    <row r="6" spans="1:2" ht="12.75">
      <c r="A6" s="501" t="s">
        <v>525</v>
      </c>
      <c r="B6" s="501" t="s">
        <v>526</v>
      </c>
    </row>
    <row r="7" spans="1:2" ht="12.75">
      <c r="A7" s="501" t="s">
        <v>527</v>
      </c>
      <c r="B7" s="501" t="s">
        <v>528</v>
      </c>
    </row>
    <row r="8" spans="1:2" ht="12.75">
      <c r="A8" s="501" t="s">
        <v>529</v>
      </c>
      <c r="B8" s="501" t="s">
        <v>530</v>
      </c>
    </row>
    <row r="9" spans="1:2" ht="12.75">
      <c r="A9" s="501"/>
      <c r="B9" s="501"/>
    </row>
    <row r="10" spans="1:2" ht="15.75">
      <c r="A10" s="475" t="str">
        <f>+CONCATENATE(LEFT(A4,4),". évi módosított előirányzat BEVÉTELEK")</f>
        <v>2014. évi módosított előirányzat BEVÉTELEK</v>
      </c>
      <c r="B10" s="502"/>
    </row>
    <row r="11" spans="1:2" ht="12.75">
      <c r="A11" s="501"/>
      <c r="B11" s="501"/>
    </row>
    <row r="12" spans="1:2" s="503" customFormat="1" ht="12.75">
      <c r="A12" s="501" t="s">
        <v>531</v>
      </c>
      <c r="B12" s="501" t="s">
        <v>537</v>
      </c>
    </row>
    <row r="13" spans="1:2" ht="12.75">
      <c r="A13" s="501" t="s">
        <v>532</v>
      </c>
      <c r="B13" s="501" t="s">
        <v>538</v>
      </c>
    </row>
    <row r="14" spans="1:2" ht="12.75">
      <c r="A14" s="501" t="s">
        <v>533</v>
      </c>
      <c r="B14" s="501" t="s">
        <v>539</v>
      </c>
    </row>
    <row r="15" spans="1:2" ht="12.75">
      <c r="A15" s="501"/>
      <c r="B15" s="501"/>
    </row>
    <row r="16" spans="1:2" ht="14.25">
      <c r="A16" s="504" t="str">
        <f>+CONCATENATE(LEFT(A4,4),". évi teljesítés BEVÉTELEK")</f>
        <v>2014. évi teljesítés BEVÉTELEK</v>
      </c>
      <c r="B16" s="502"/>
    </row>
    <row r="17" spans="1:2" ht="12.75">
      <c r="A17" s="501"/>
      <c r="B17" s="501"/>
    </row>
    <row r="18" spans="1:2" ht="12.75">
      <c r="A18" s="501" t="s">
        <v>534</v>
      </c>
      <c r="B18" s="501" t="s">
        <v>540</v>
      </c>
    </row>
    <row r="19" spans="1:2" ht="12.75">
      <c r="A19" s="501" t="s">
        <v>535</v>
      </c>
      <c r="B19" s="501" t="s">
        <v>541</v>
      </c>
    </row>
    <row r="20" spans="1:2" ht="12.75">
      <c r="A20" s="501" t="s">
        <v>536</v>
      </c>
      <c r="B20" s="501" t="s">
        <v>542</v>
      </c>
    </row>
    <row r="21" spans="1:2" ht="12.75">
      <c r="A21" s="501"/>
      <c r="B21" s="501"/>
    </row>
    <row r="22" spans="1:2" ht="15.75">
      <c r="A22" s="475" t="str">
        <f>+CONCATENATE(LEFT(A4,4),". évi eredeti előirányzat KIADÁSOK")</f>
        <v>2014. évi eredeti előirányzat KIADÁSOK</v>
      </c>
      <c r="B22" s="502"/>
    </row>
    <row r="23" spans="1:2" ht="12.75">
      <c r="A23" s="501"/>
      <c r="B23" s="501"/>
    </row>
    <row r="24" spans="1:2" ht="12.75">
      <c r="A24" s="501" t="s">
        <v>543</v>
      </c>
      <c r="B24" s="501" t="s">
        <v>549</v>
      </c>
    </row>
    <row r="25" spans="1:2" ht="12.75">
      <c r="A25" s="501" t="s">
        <v>522</v>
      </c>
      <c r="B25" s="501" t="s">
        <v>550</v>
      </c>
    </row>
    <row r="26" spans="1:2" ht="12.75">
      <c r="A26" s="501" t="s">
        <v>544</v>
      </c>
      <c r="B26" s="501" t="s">
        <v>551</v>
      </c>
    </row>
    <row r="27" spans="1:2" ht="12.75">
      <c r="A27" s="501"/>
      <c r="B27" s="501"/>
    </row>
    <row r="28" spans="1:2" ht="15.75">
      <c r="A28" s="475" t="str">
        <f>+CONCATENATE(LEFT(A4,4),". évi módosított előirányzat KIADÁSOK")</f>
        <v>2014. évi módosított előirányzat KIADÁSOK</v>
      </c>
      <c r="B28" s="502"/>
    </row>
    <row r="29" spans="1:2" ht="12.75">
      <c r="A29" s="501"/>
      <c r="B29" s="501"/>
    </row>
    <row r="30" spans="1:2" ht="12.75">
      <c r="A30" s="501" t="s">
        <v>545</v>
      </c>
      <c r="B30" s="501" t="s">
        <v>556</v>
      </c>
    </row>
    <row r="31" spans="1:2" ht="12.75">
      <c r="A31" s="501" t="s">
        <v>523</v>
      </c>
      <c r="B31" s="501" t="s">
        <v>553</v>
      </c>
    </row>
    <row r="32" spans="1:2" ht="12.75">
      <c r="A32" s="501" t="s">
        <v>546</v>
      </c>
      <c r="B32" s="501" t="s">
        <v>552</v>
      </c>
    </row>
    <row r="33" spans="1:2" ht="12.75">
      <c r="A33" s="501"/>
      <c r="B33" s="501"/>
    </row>
    <row r="34" spans="1:2" ht="15.75">
      <c r="A34" s="505" t="str">
        <f>+CONCATENATE(LEFT(A4,4),". évi teljesítés KIADÁSOK")</f>
        <v>2014. évi teljesítés KIADÁSOK</v>
      </c>
      <c r="B34" s="502"/>
    </row>
    <row r="35" spans="1:2" ht="12.75">
      <c r="A35" s="501"/>
      <c r="B35" s="501"/>
    </row>
    <row r="36" spans="1:2" ht="12.75">
      <c r="A36" s="501" t="s">
        <v>547</v>
      </c>
      <c r="B36" s="501" t="s">
        <v>557</v>
      </c>
    </row>
    <row r="37" spans="1:2" ht="12.75">
      <c r="A37" s="501" t="s">
        <v>524</v>
      </c>
      <c r="B37" s="501" t="s">
        <v>555</v>
      </c>
    </row>
    <row r="38" spans="1:2" ht="12.75">
      <c r="A38" s="501" t="s">
        <v>548</v>
      </c>
      <c r="B38" s="501" t="s">
        <v>554</v>
      </c>
    </row>
  </sheetData>
  <sheetProtection/>
  <printOptions/>
  <pageMargins left="1.062992125984252" right="1.0236220472440944" top="0.7874015748031497" bottom="0.7874015748031497" header="0.5" footer="0.5"/>
  <pageSetup horizontalDpi="600" verticalDpi="600" orientation="portrait" paperSize="9" scale="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19"/>
  <sheetViews>
    <sheetView zoomScaleSheetLayoutView="130" zoomScalePageLayoutView="0" workbookViewId="0" topLeftCell="A1">
      <selection activeCell="A1" sqref="A1:IV16384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32" t="s">
        <v>2</v>
      </c>
      <c r="B1" s="732"/>
      <c r="C1" s="732"/>
      <c r="D1" s="732"/>
      <c r="E1" s="732"/>
      <c r="F1" s="732"/>
      <c r="G1" s="732"/>
      <c r="H1" s="734" t="s">
        <v>869</v>
      </c>
    </row>
    <row r="2" spans="1:8" ht="23.25" customHeight="1" thickBot="1">
      <c r="A2" s="25"/>
      <c r="B2" s="10"/>
      <c r="C2" s="10"/>
      <c r="D2" s="10"/>
      <c r="E2" s="10"/>
      <c r="F2" s="733" t="s">
        <v>52</v>
      </c>
      <c r="G2" s="733"/>
      <c r="H2" s="734"/>
    </row>
    <row r="3" spans="1:8" s="6" customFormat="1" ht="48.75" customHeight="1" thickBot="1">
      <c r="A3" s="26" t="s">
        <v>59</v>
      </c>
      <c r="B3" s="27" t="s">
        <v>57</v>
      </c>
      <c r="C3" s="27" t="s">
        <v>58</v>
      </c>
      <c r="D3" s="27" t="str">
        <f>+'3.sz.mell.'!D3</f>
        <v>Felhasználás 2013. XII.31-ig</v>
      </c>
      <c r="E3" s="27" t="str">
        <f>+'3.sz.mell.'!E3</f>
        <v>2014. évi módosított előirányzat</v>
      </c>
      <c r="F3" s="104" t="str">
        <f>+'3.sz.mell.'!F3</f>
        <v>2014. évi teljesítés</v>
      </c>
      <c r="G3" s="103" t="str">
        <f>+'3.sz.mell.'!G3</f>
        <v>Összes teljesítés 2014. dec. 31-ig</v>
      </c>
      <c r="H3" s="734"/>
    </row>
    <row r="4" spans="1:8" s="10" customFormat="1" ht="15" customHeight="1" thickBot="1">
      <c r="A4" s="690" t="s">
        <v>430</v>
      </c>
      <c r="B4" s="469" t="s">
        <v>431</v>
      </c>
      <c r="C4" s="469" t="s">
        <v>432</v>
      </c>
      <c r="D4" s="469" t="s">
        <v>433</v>
      </c>
      <c r="E4" s="469" t="s">
        <v>434</v>
      </c>
      <c r="F4" s="48" t="s">
        <v>511</v>
      </c>
      <c r="G4" s="470" t="s">
        <v>558</v>
      </c>
      <c r="H4" s="734"/>
    </row>
    <row r="5" spans="1:8" ht="15.75" customHeight="1">
      <c r="A5" s="691" t="s">
        <v>829</v>
      </c>
      <c r="B5" s="2">
        <f>5238*1.27</f>
        <v>6652.26</v>
      </c>
      <c r="C5" s="337" t="s">
        <v>830</v>
      </c>
      <c r="D5" s="2"/>
      <c r="E5" s="2">
        <f>5238*1.27</f>
        <v>6652.26</v>
      </c>
      <c r="F5" s="2">
        <f>5238*1.27</f>
        <v>6652.26</v>
      </c>
      <c r="G5" s="50">
        <f aca="true" t="shared" si="0" ref="G5:G18">+D5+F5</f>
        <v>6652.26</v>
      </c>
      <c r="H5" s="734"/>
    </row>
    <row r="6" spans="1:8" ht="15.75" customHeight="1">
      <c r="A6" s="691" t="s">
        <v>837</v>
      </c>
      <c r="B6" s="2">
        <v>21857</v>
      </c>
      <c r="C6" s="337" t="s">
        <v>840</v>
      </c>
      <c r="D6" s="2"/>
      <c r="E6" s="2">
        <f>(828+1155+1006)*1.27</f>
        <v>3796.03</v>
      </c>
      <c r="F6" s="2">
        <f>(828+1155+1006)*1.27</f>
        <v>3796.03</v>
      </c>
      <c r="G6" s="50">
        <f t="shared" si="0"/>
        <v>3796.03</v>
      </c>
      <c r="H6" s="734"/>
    </row>
    <row r="7" spans="1:8" ht="15.75" customHeight="1">
      <c r="A7" s="691" t="s">
        <v>833</v>
      </c>
      <c r="B7" s="2">
        <f>787*1.27</f>
        <v>999.49</v>
      </c>
      <c r="C7" s="337" t="s">
        <v>830</v>
      </c>
      <c r="D7" s="2"/>
      <c r="E7" s="2">
        <f>787*1.27</f>
        <v>999.49</v>
      </c>
      <c r="F7" s="2">
        <f>787*1.27</f>
        <v>999.49</v>
      </c>
      <c r="G7" s="50">
        <f t="shared" si="0"/>
        <v>999.49</v>
      </c>
      <c r="H7" s="734"/>
    </row>
    <row r="8" spans="1:8" ht="15.75" customHeight="1">
      <c r="A8" s="691" t="s">
        <v>834</v>
      </c>
      <c r="B8" s="2">
        <f>1070*1.27</f>
        <v>1358.9</v>
      </c>
      <c r="C8" s="337" t="s">
        <v>830</v>
      </c>
      <c r="D8" s="2"/>
      <c r="E8" s="2">
        <f>1070*1.27</f>
        <v>1358.9</v>
      </c>
      <c r="F8" s="2">
        <f>1070*1.27</f>
        <v>1358.9</v>
      </c>
      <c r="G8" s="50">
        <f t="shared" si="0"/>
        <v>1358.9</v>
      </c>
      <c r="H8" s="734"/>
    </row>
    <row r="9" spans="1:8" ht="15.75" customHeight="1">
      <c r="A9" s="691" t="s">
        <v>835</v>
      </c>
      <c r="B9" s="2">
        <f>2199*1.27</f>
        <v>2792.73</v>
      </c>
      <c r="C9" s="337" t="s">
        <v>830</v>
      </c>
      <c r="D9" s="2"/>
      <c r="E9" s="2">
        <f>2199*1.27</f>
        <v>2792.73</v>
      </c>
      <c r="F9" s="2">
        <f>2199*1.27</f>
        <v>2792.73</v>
      </c>
      <c r="G9" s="50">
        <f t="shared" si="0"/>
        <v>2792.73</v>
      </c>
      <c r="H9" s="734"/>
    </row>
    <row r="10" spans="1:8" ht="15.75" customHeight="1">
      <c r="A10" s="691" t="s">
        <v>832</v>
      </c>
      <c r="B10" s="2">
        <f>594*1.27</f>
        <v>754.38</v>
      </c>
      <c r="C10" s="337" t="s">
        <v>830</v>
      </c>
      <c r="D10" s="2"/>
      <c r="E10" s="2">
        <f>594*1.27</f>
        <v>754.38</v>
      </c>
      <c r="F10" s="2">
        <f>594*1.27</f>
        <v>754.38</v>
      </c>
      <c r="G10" s="50">
        <f t="shared" si="0"/>
        <v>754.38</v>
      </c>
      <c r="H10" s="734"/>
    </row>
    <row r="11" spans="1:8" ht="15.75" customHeight="1">
      <c r="A11" s="691" t="s">
        <v>838</v>
      </c>
      <c r="B11" s="2">
        <v>28592</v>
      </c>
      <c r="C11" s="337" t="s">
        <v>840</v>
      </c>
      <c r="D11" s="2"/>
      <c r="E11" s="2">
        <f>(901+2972+2972+1183)*1.27</f>
        <v>10195.56</v>
      </c>
      <c r="F11" s="2">
        <f>(901+2972+2972+1183)*1.27</f>
        <v>10195.56</v>
      </c>
      <c r="G11" s="50">
        <f t="shared" si="0"/>
        <v>10195.56</v>
      </c>
      <c r="H11" s="734"/>
    </row>
    <row r="12" spans="1:8" ht="15.75" customHeight="1">
      <c r="A12" s="691" t="s">
        <v>831</v>
      </c>
      <c r="B12" s="2">
        <f>494*1.27</f>
        <v>627.38</v>
      </c>
      <c r="C12" s="337" t="s">
        <v>830</v>
      </c>
      <c r="D12" s="2"/>
      <c r="E12" s="2">
        <f>494*1.27</f>
        <v>627.38</v>
      </c>
      <c r="F12" s="2">
        <f>494*1.27</f>
        <v>627.38</v>
      </c>
      <c r="G12" s="50">
        <f t="shared" si="0"/>
        <v>627.38</v>
      </c>
      <c r="H12" s="734"/>
    </row>
    <row r="13" spans="1:8" ht="15.75" customHeight="1">
      <c r="A13" s="692"/>
      <c r="B13" s="2"/>
      <c r="C13" s="337"/>
      <c r="D13" s="2"/>
      <c r="E13" s="2"/>
      <c r="F13" s="49"/>
      <c r="G13" s="50">
        <f t="shared" si="0"/>
        <v>0</v>
      </c>
      <c r="H13" s="734"/>
    </row>
    <row r="14" spans="1:8" ht="15.75" customHeight="1">
      <c r="A14" s="16"/>
      <c r="B14" s="2"/>
      <c r="C14" s="337"/>
      <c r="D14" s="2"/>
      <c r="E14" s="2"/>
      <c r="F14" s="49"/>
      <c r="G14" s="50"/>
      <c r="H14" s="734"/>
    </row>
    <row r="15" spans="1:8" ht="15.75" customHeight="1">
      <c r="A15" s="16"/>
      <c r="B15" s="2"/>
      <c r="C15" s="337"/>
      <c r="D15" s="2"/>
      <c r="E15" s="2"/>
      <c r="F15" s="49"/>
      <c r="G15" s="50"/>
      <c r="H15" s="734"/>
    </row>
    <row r="16" spans="1:8" ht="15.75" customHeight="1">
      <c r="A16" s="16"/>
      <c r="B16" s="2"/>
      <c r="C16" s="2"/>
      <c r="D16" s="2"/>
      <c r="E16" s="2"/>
      <c r="F16" s="49"/>
      <c r="G16" s="50"/>
      <c r="H16" s="734"/>
    </row>
    <row r="17" spans="1:8" ht="15.75" customHeight="1">
      <c r="A17" s="16"/>
      <c r="B17" s="2"/>
      <c r="C17" s="337"/>
      <c r="D17" s="2"/>
      <c r="E17" s="2"/>
      <c r="F17" s="49"/>
      <c r="G17" s="50">
        <f t="shared" si="0"/>
        <v>0</v>
      </c>
      <c r="H17" s="734"/>
    </row>
    <row r="18" spans="1:8" ht="15.75" customHeight="1" thickBot="1">
      <c r="A18" s="17"/>
      <c r="B18" s="3"/>
      <c r="C18" s="338"/>
      <c r="D18" s="3"/>
      <c r="E18" s="3"/>
      <c r="F18" s="51"/>
      <c r="G18" s="50">
        <f t="shared" si="0"/>
        <v>0</v>
      </c>
      <c r="H18" s="734"/>
    </row>
    <row r="19" spans="1:8" s="15" customFormat="1" ht="18" customHeight="1" thickBot="1">
      <c r="A19" s="28" t="s">
        <v>55</v>
      </c>
      <c r="B19" s="13">
        <f>SUM(B5:B18)</f>
        <v>63634.14</v>
      </c>
      <c r="C19" s="20"/>
      <c r="D19" s="13">
        <f>SUM(D5:D18)</f>
        <v>0</v>
      </c>
      <c r="E19" s="13">
        <f>SUM(E5:E18)</f>
        <v>27176.73</v>
      </c>
      <c r="F19" s="13">
        <f>SUM(F5:F18)</f>
        <v>27176.73</v>
      </c>
      <c r="G19" s="14">
        <f>SUM(G5:G18)</f>
        <v>27176.73</v>
      </c>
      <c r="H19" s="734"/>
    </row>
  </sheetData>
  <sheetProtection/>
  <mergeCells count="3">
    <mergeCell ref="H1:H19"/>
    <mergeCell ref="A1:G1"/>
    <mergeCell ref="F2:G2"/>
  </mergeCells>
  <printOptions horizontalCentered="1"/>
  <pageMargins left="0.7874015748031497" right="0.7874015748031497" top="0.984251968503937" bottom="0.984251968503937" header="0.5" footer="0.5"/>
  <pageSetup fitToHeight="1" fitToWidth="1"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N142"/>
  <sheetViews>
    <sheetView zoomScale="85" zoomScaleNormal="85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28.50390625" style="8" customWidth="1"/>
    <col min="2" max="3" width="10.00390625" style="8" customWidth="1"/>
    <col min="4" max="4" width="8.125" style="8" customWidth="1"/>
    <col min="5" max="5" width="8.875" style="8" customWidth="1"/>
    <col min="6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37" t="s">
        <v>0</v>
      </c>
      <c r="B1" s="737"/>
      <c r="C1" s="737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47" t="s">
        <v>870</v>
      </c>
    </row>
    <row r="2" spans="1:14" ht="15.75" thickBot="1">
      <c r="A2" s="738" t="s">
        <v>841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9" t="s">
        <v>52</v>
      </c>
      <c r="M2" s="739"/>
      <c r="N2" s="747"/>
    </row>
    <row r="3" spans="1:14" ht="13.5" thickBot="1">
      <c r="A3" s="740" t="s">
        <v>93</v>
      </c>
      <c r="B3" s="743" t="s">
        <v>184</v>
      </c>
      <c r="C3" s="743"/>
      <c r="D3" s="743"/>
      <c r="E3" s="743"/>
      <c r="F3" s="743"/>
      <c r="G3" s="743"/>
      <c r="H3" s="743"/>
      <c r="I3" s="743"/>
      <c r="J3" s="744" t="s">
        <v>186</v>
      </c>
      <c r="K3" s="744"/>
      <c r="L3" s="744"/>
      <c r="M3" s="744"/>
      <c r="N3" s="747"/>
    </row>
    <row r="4" spans="1:14" ht="15" customHeight="1" thickBot="1">
      <c r="A4" s="741"/>
      <c r="B4" s="736" t="s">
        <v>187</v>
      </c>
      <c r="C4" s="735" t="s">
        <v>188</v>
      </c>
      <c r="D4" s="746" t="s">
        <v>182</v>
      </c>
      <c r="E4" s="746"/>
      <c r="F4" s="746"/>
      <c r="G4" s="746"/>
      <c r="H4" s="746"/>
      <c r="I4" s="746"/>
      <c r="J4" s="745"/>
      <c r="K4" s="745"/>
      <c r="L4" s="745"/>
      <c r="M4" s="745"/>
      <c r="N4" s="747"/>
    </row>
    <row r="5" spans="1:14" ht="21.75" thickBot="1">
      <c r="A5" s="741"/>
      <c r="B5" s="736"/>
      <c r="C5" s="735"/>
      <c r="D5" s="53" t="s">
        <v>187</v>
      </c>
      <c r="E5" s="53" t="s">
        <v>188</v>
      </c>
      <c r="F5" s="53" t="s">
        <v>187</v>
      </c>
      <c r="G5" s="53" t="s">
        <v>188</v>
      </c>
      <c r="H5" s="53" t="s">
        <v>187</v>
      </c>
      <c r="I5" s="53" t="s">
        <v>188</v>
      </c>
      <c r="J5" s="745"/>
      <c r="K5" s="745"/>
      <c r="L5" s="745"/>
      <c r="M5" s="745"/>
      <c r="N5" s="747"/>
    </row>
    <row r="6" spans="1:14" ht="32.25" thickBot="1">
      <c r="A6" s="742"/>
      <c r="B6" s="735" t="s">
        <v>183</v>
      </c>
      <c r="C6" s="735"/>
      <c r="D6" s="735" t="str">
        <f>+CONCATENATE(LEFT(ÖSSZEFÜGGÉSEK!A4,4),". előtt")</f>
        <v>2014. előtt</v>
      </c>
      <c r="E6" s="735"/>
      <c r="F6" s="735" t="str">
        <f>+CONCATENATE(LEFT(ÖSSZEFÜGGÉSEK!A4,4),". évi")</f>
        <v>2014. évi</v>
      </c>
      <c r="G6" s="735"/>
      <c r="H6" s="736" t="str">
        <f>+CONCATENATE(LEFT(ÖSSZEFÜGGÉSEK!A4,4),". után")</f>
        <v>2014. után</v>
      </c>
      <c r="I6" s="736"/>
      <c r="J6" s="52" t="str">
        <f>+D6</f>
        <v>2014. előtt</v>
      </c>
      <c r="K6" s="53" t="str">
        <f>+F6</f>
        <v>2014. évi</v>
      </c>
      <c r="L6" s="52" t="s">
        <v>39</v>
      </c>
      <c r="M6" s="53" t="str">
        <f>+CONCATENATE("Teljesítés %-a ",LEFT(ÖSSZEFÜGGÉSEK!A4,4),". XII. 31-ig")</f>
        <v>Teljesítés %-a 2014. XII. 31-ig</v>
      </c>
      <c r="N6" s="747"/>
    </row>
    <row r="7" spans="1:14" ht="13.5" thickBot="1">
      <c r="A7" s="54" t="s">
        <v>430</v>
      </c>
      <c r="B7" s="52" t="s">
        <v>431</v>
      </c>
      <c r="C7" s="52" t="s">
        <v>432</v>
      </c>
      <c r="D7" s="55" t="s">
        <v>433</v>
      </c>
      <c r="E7" s="53" t="s">
        <v>434</v>
      </c>
      <c r="F7" s="53" t="s">
        <v>511</v>
      </c>
      <c r="G7" s="53" t="s">
        <v>512</v>
      </c>
      <c r="H7" s="52" t="s">
        <v>513</v>
      </c>
      <c r="I7" s="55" t="s">
        <v>514</v>
      </c>
      <c r="J7" s="55" t="s">
        <v>559</v>
      </c>
      <c r="K7" s="55" t="s">
        <v>560</v>
      </c>
      <c r="L7" s="55" t="s">
        <v>561</v>
      </c>
      <c r="M7" s="56" t="s">
        <v>562</v>
      </c>
      <c r="N7" s="747"/>
    </row>
    <row r="8" spans="1:14" ht="12.75">
      <c r="A8" s="57" t="s">
        <v>94</v>
      </c>
      <c r="B8" s="58"/>
      <c r="C8" s="78"/>
      <c r="D8" s="78"/>
      <c r="E8" s="89"/>
      <c r="F8" s="78"/>
      <c r="G8" s="78"/>
      <c r="H8" s="78"/>
      <c r="I8" s="78"/>
      <c r="J8" s="78"/>
      <c r="K8" s="78"/>
      <c r="L8" s="59">
        <f aca="true" t="shared" si="0" ref="L8:L14">+J8+K8</f>
        <v>0</v>
      </c>
      <c r="M8" s="93">
        <f aca="true" t="shared" si="1" ref="M8:M15">IF((C8&lt;&gt;0),ROUND((L8/C8)*100,1),"")</f>
      </c>
      <c r="N8" s="747"/>
    </row>
    <row r="9" spans="1:14" ht="12.75">
      <c r="A9" s="60" t="s">
        <v>106</v>
      </c>
      <c r="B9" s="61"/>
      <c r="C9" s="62"/>
      <c r="D9" s="62"/>
      <c r="E9" s="62"/>
      <c r="F9" s="62"/>
      <c r="G9" s="62"/>
      <c r="H9" s="62"/>
      <c r="I9" s="62"/>
      <c r="J9" s="62"/>
      <c r="K9" s="62"/>
      <c r="L9" s="63">
        <f t="shared" si="0"/>
        <v>0</v>
      </c>
      <c r="M9" s="94">
        <f t="shared" si="1"/>
      </c>
      <c r="N9" s="747"/>
    </row>
    <row r="10" spans="1:14" ht="12.75">
      <c r="A10" s="64" t="s">
        <v>95</v>
      </c>
      <c r="B10" s="65">
        <v>21857</v>
      </c>
      <c r="C10" s="81">
        <v>21857</v>
      </c>
      <c r="D10" s="81"/>
      <c r="E10" s="81"/>
      <c r="F10" s="81">
        <v>7982</v>
      </c>
      <c r="G10" s="81">
        <v>7982</v>
      </c>
      <c r="H10" s="81">
        <f>C10-F10</f>
        <v>13875</v>
      </c>
      <c r="I10" s="81">
        <v>13875</v>
      </c>
      <c r="J10" s="81"/>
      <c r="K10" s="81">
        <v>3796</v>
      </c>
      <c r="L10" s="63">
        <f t="shared" si="0"/>
        <v>3796</v>
      </c>
      <c r="M10" s="94">
        <f t="shared" si="1"/>
        <v>17.4</v>
      </c>
      <c r="N10" s="747"/>
    </row>
    <row r="11" spans="1:14" ht="12.75">
      <c r="A11" s="64" t="s">
        <v>107</v>
      </c>
      <c r="B11" s="65"/>
      <c r="C11" s="81"/>
      <c r="D11" s="81"/>
      <c r="E11" s="81"/>
      <c r="F11" s="81"/>
      <c r="G11" s="81"/>
      <c r="H11" s="81"/>
      <c r="I11" s="81"/>
      <c r="J11" s="81"/>
      <c r="K11" s="81"/>
      <c r="L11" s="63">
        <f t="shared" si="0"/>
        <v>0</v>
      </c>
      <c r="M11" s="94">
        <f t="shared" si="1"/>
      </c>
      <c r="N11" s="747"/>
    </row>
    <row r="12" spans="1:14" ht="12.75">
      <c r="A12" s="64" t="s">
        <v>96</v>
      </c>
      <c r="B12" s="65"/>
      <c r="C12" s="81"/>
      <c r="D12" s="81"/>
      <c r="E12" s="81"/>
      <c r="F12" s="81"/>
      <c r="G12" s="81"/>
      <c r="H12" s="81"/>
      <c r="I12" s="81"/>
      <c r="J12" s="81"/>
      <c r="K12" s="81"/>
      <c r="L12" s="63">
        <f t="shared" si="0"/>
        <v>0</v>
      </c>
      <c r="M12" s="94">
        <f t="shared" si="1"/>
      </c>
      <c r="N12" s="747"/>
    </row>
    <row r="13" spans="1:14" ht="12.75">
      <c r="A13" s="64" t="s">
        <v>97</v>
      </c>
      <c r="B13" s="65"/>
      <c r="C13" s="81"/>
      <c r="D13" s="81"/>
      <c r="E13" s="81"/>
      <c r="F13" s="81"/>
      <c r="G13" s="81"/>
      <c r="H13" s="81"/>
      <c r="I13" s="81"/>
      <c r="J13" s="81"/>
      <c r="K13" s="81"/>
      <c r="L13" s="63">
        <f t="shared" si="0"/>
        <v>0</v>
      </c>
      <c r="M13" s="94">
        <f t="shared" si="1"/>
      </c>
      <c r="N13" s="747"/>
    </row>
    <row r="14" spans="1:14" ht="15" customHeight="1" thickBot="1">
      <c r="A14" s="66"/>
      <c r="B14" s="67"/>
      <c r="C14" s="85"/>
      <c r="D14" s="85"/>
      <c r="E14" s="85"/>
      <c r="F14" s="85"/>
      <c r="G14" s="85"/>
      <c r="H14" s="85"/>
      <c r="I14" s="85"/>
      <c r="J14" s="85"/>
      <c r="K14" s="85"/>
      <c r="L14" s="63">
        <f t="shared" si="0"/>
        <v>0</v>
      </c>
      <c r="M14" s="95">
        <f t="shared" si="1"/>
      </c>
      <c r="N14" s="747"/>
    </row>
    <row r="15" spans="1:14" ht="13.5" thickBot="1">
      <c r="A15" s="68" t="s">
        <v>99</v>
      </c>
      <c r="B15" s="69">
        <f aca="true" t="shared" si="2" ref="B15:L15">B8+SUM(B10:B14)</f>
        <v>21857</v>
      </c>
      <c r="C15" s="69">
        <f t="shared" si="2"/>
        <v>21857</v>
      </c>
      <c r="D15" s="69">
        <f t="shared" si="2"/>
        <v>0</v>
      </c>
      <c r="E15" s="69">
        <f t="shared" si="2"/>
        <v>0</v>
      </c>
      <c r="F15" s="69">
        <f t="shared" si="2"/>
        <v>7982</v>
      </c>
      <c r="G15" s="69">
        <f t="shared" si="2"/>
        <v>7982</v>
      </c>
      <c r="H15" s="69">
        <f t="shared" si="2"/>
        <v>13875</v>
      </c>
      <c r="I15" s="69">
        <f t="shared" si="2"/>
        <v>13875</v>
      </c>
      <c r="J15" s="69">
        <f t="shared" si="2"/>
        <v>0</v>
      </c>
      <c r="K15" s="69">
        <f t="shared" si="2"/>
        <v>3796</v>
      </c>
      <c r="L15" s="69">
        <f t="shared" si="2"/>
        <v>3796</v>
      </c>
      <c r="M15" s="70">
        <f t="shared" si="1"/>
        <v>17.4</v>
      </c>
      <c r="N15" s="747"/>
    </row>
    <row r="16" spans="1:14" ht="12.75">
      <c r="A16" s="71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47"/>
    </row>
    <row r="17" spans="1:14" ht="13.5" thickBot="1">
      <c r="A17" s="74" t="s">
        <v>98</v>
      </c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47"/>
    </row>
    <row r="18" spans="1:14" ht="12.75">
      <c r="A18" s="77" t="s">
        <v>102</v>
      </c>
      <c r="B18" s="58"/>
      <c r="C18" s="78"/>
      <c r="D18" s="78"/>
      <c r="E18" s="89"/>
      <c r="F18" s="78"/>
      <c r="G18" s="78"/>
      <c r="H18" s="78"/>
      <c r="I18" s="78"/>
      <c r="J18" s="78"/>
      <c r="K18" s="78"/>
      <c r="L18" s="79">
        <f aca="true" t="shared" si="3" ref="L18:L23">+J18+K18</f>
        <v>0</v>
      </c>
      <c r="M18" s="93">
        <f aca="true" t="shared" si="4" ref="M18:M24">IF((C18&lt;&gt;0),ROUND((L18/C18)*100,1),"")</f>
      </c>
      <c r="N18" s="747"/>
    </row>
    <row r="19" spans="1:14" ht="12.75">
      <c r="A19" s="80" t="s">
        <v>103</v>
      </c>
      <c r="B19" s="61">
        <v>21857</v>
      </c>
      <c r="C19" s="81">
        <v>21857</v>
      </c>
      <c r="D19" s="81"/>
      <c r="E19" s="81"/>
      <c r="F19" s="81">
        <v>3796</v>
      </c>
      <c r="G19" s="81">
        <v>3796</v>
      </c>
      <c r="H19" s="81">
        <f>B19-3796</f>
        <v>18061</v>
      </c>
      <c r="I19" s="81">
        <v>18061</v>
      </c>
      <c r="J19" s="81"/>
      <c r="K19" s="81">
        <v>3796</v>
      </c>
      <c r="L19" s="82">
        <f t="shared" si="3"/>
        <v>3796</v>
      </c>
      <c r="M19" s="94">
        <f t="shared" si="4"/>
        <v>17.4</v>
      </c>
      <c r="N19" s="747"/>
    </row>
    <row r="20" spans="1:14" ht="12.75">
      <c r="A20" s="80" t="s">
        <v>104</v>
      </c>
      <c r="B20" s="65"/>
      <c r="C20" s="81"/>
      <c r="D20" s="81"/>
      <c r="E20" s="81"/>
      <c r="F20" s="81"/>
      <c r="G20" s="81"/>
      <c r="H20" s="81"/>
      <c r="I20" s="81"/>
      <c r="J20" s="81"/>
      <c r="K20" s="81"/>
      <c r="L20" s="82">
        <f t="shared" si="3"/>
        <v>0</v>
      </c>
      <c r="M20" s="94">
        <f t="shared" si="4"/>
      </c>
      <c r="N20" s="747"/>
    </row>
    <row r="21" spans="1:14" ht="12.75">
      <c r="A21" s="80" t="s">
        <v>105</v>
      </c>
      <c r="B21" s="65"/>
      <c r="C21" s="81"/>
      <c r="D21" s="81"/>
      <c r="E21" s="81"/>
      <c r="F21" s="81"/>
      <c r="G21" s="81"/>
      <c r="H21" s="81"/>
      <c r="I21" s="81"/>
      <c r="J21" s="81"/>
      <c r="K21" s="81"/>
      <c r="L21" s="82">
        <f t="shared" si="3"/>
        <v>0</v>
      </c>
      <c r="M21" s="94">
        <f t="shared" si="4"/>
      </c>
      <c r="N21" s="747"/>
    </row>
    <row r="22" spans="1:14" ht="12.75">
      <c r="A22" s="83"/>
      <c r="B22" s="65"/>
      <c r="C22" s="81"/>
      <c r="D22" s="81"/>
      <c r="E22" s="81"/>
      <c r="F22" s="81"/>
      <c r="G22" s="81"/>
      <c r="H22" s="81"/>
      <c r="I22" s="81"/>
      <c r="J22" s="81"/>
      <c r="K22" s="81"/>
      <c r="L22" s="82">
        <f t="shared" si="3"/>
        <v>0</v>
      </c>
      <c r="M22" s="94">
        <f t="shared" si="4"/>
      </c>
      <c r="N22" s="747"/>
    </row>
    <row r="23" spans="1:14" ht="13.5" thickBot="1">
      <c r="A23" s="84"/>
      <c r="B23" s="67"/>
      <c r="C23" s="85"/>
      <c r="D23" s="85"/>
      <c r="E23" s="85"/>
      <c r="F23" s="85"/>
      <c r="G23" s="85"/>
      <c r="H23" s="85"/>
      <c r="I23" s="85"/>
      <c r="J23" s="85"/>
      <c r="K23" s="85"/>
      <c r="L23" s="82">
        <f t="shared" si="3"/>
        <v>0</v>
      </c>
      <c r="M23" s="95">
        <f t="shared" si="4"/>
      </c>
      <c r="N23" s="747"/>
    </row>
    <row r="24" spans="1:14" ht="13.5" thickBot="1">
      <c r="A24" s="86" t="s">
        <v>83</v>
      </c>
      <c r="B24" s="69">
        <f aca="true" t="shared" si="5" ref="B24:L24">SUM(B18:B23)</f>
        <v>21857</v>
      </c>
      <c r="C24" s="69">
        <f t="shared" si="5"/>
        <v>21857</v>
      </c>
      <c r="D24" s="69">
        <f t="shared" si="5"/>
        <v>0</v>
      </c>
      <c r="E24" s="69">
        <f t="shared" si="5"/>
        <v>0</v>
      </c>
      <c r="F24" s="69">
        <f t="shared" si="5"/>
        <v>3796</v>
      </c>
      <c r="G24" s="69">
        <f t="shared" si="5"/>
        <v>3796</v>
      </c>
      <c r="H24" s="69">
        <f t="shared" si="5"/>
        <v>18061</v>
      </c>
      <c r="I24" s="69">
        <f t="shared" si="5"/>
        <v>18061</v>
      </c>
      <c r="J24" s="69">
        <f t="shared" si="5"/>
        <v>0</v>
      </c>
      <c r="K24" s="69">
        <f t="shared" si="5"/>
        <v>3796</v>
      </c>
      <c r="L24" s="69">
        <f t="shared" si="5"/>
        <v>3796</v>
      </c>
      <c r="M24" s="70">
        <f t="shared" si="4"/>
        <v>17.4</v>
      </c>
      <c r="N24" s="747"/>
    </row>
    <row r="25" spans="1:14" ht="12.75">
      <c r="A25" s="693"/>
      <c r="B25" s="694"/>
      <c r="C25" s="694"/>
      <c r="D25" s="694"/>
      <c r="E25" s="694"/>
      <c r="F25" s="694"/>
      <c r="G25" s="694"/>
      <c r="H25" s="694"/>
      <c r="I25" s="694"/>
      <c r="J25" s="694"/>
      <c r="K25" s="694"/>
      <c r="L25" s="694"/>
      <c r="M25" s="695"/>
      <c r="N25" s="747"/>
    </row>
    <row r="26" spans="1:14" ht="12.75">
      <c r="A26" s="693"/>
      <c r="B26" s="694"/>
      <c r="C26" s="694"/>
      <c r="D26" s="694"/>
      <c r="E26" s="694"/>
      <c r="F26" s="694"/>
      <c r="G26" s="694"/>
      <c r="H26" s="694"/>
      <c r="I26" s="694"/>
      <c r="J26" s="694"/>
      <c r="K26" s="694"/>
      <c r="L26" s="694"/>
      <c r="M26" s="695"/>
      <c r="N26" s="747"/>
    </row>
    <row r="27" spans="1:14" ht="12.75">
      <c r="A27" s="693"/>
      <c r="B27" s="694"/>
      <c r="C27" s="694"/>
      <c r="D27" s="694"/>
      <c r="E27" s="694"/>
      <c r="F27" s="694"/>
      <c r="G27" s="694"/>
      <c r="H27" s="694"/>
      <c r="I27" s="694"/>
      <c r="J27" s="694"/>
      <c r="K27" s="694"/>
      <c r="L27" s="694"/>
      <c r="M27" s="695"/>
      <c r="N27" s="747"/>
    </row>
    <row r="28" spans="1:14" ht="12.75">
      <c r="A28" s="693"/>
      <c r="B28" s="694"/>
      <c r="C28" s="694"/>
      <c r="D28" s="694"/>
      <c r="E28" s="694"/>
      <c r="F28" s="694"/>
      <c r="G28" s="694"/>
      <c r="H28" s="694"/>
      <c r="I28" s="694"/>
      <c r="J28" s="694"/>
      <c r="K28" s="694"/>
      <c r="L28" s="694"/>
      <c r="M28" s="695"/>
      <c r="N28" s="747"/>
    </row>
    <row r="29" spans="1:14" ht="12.75">
      <c r="A29" s="693"/>
      <c r="B29" s="694"/>
      <c r="C29" s="694"/>
      <c r="D29" s="694"/>
      <c r="E29" s="694"/>
      <c r="F29" s="694"/>
      <c r="G29" s="694"/>
      <c r="H29" s="694"/>
      <c r="I29" s="694"/>
      <c r="J29" s="694"/>
      <c r="K29" s="694"/>
      <c r="L29" s="694"/>
      <c r="M29" s="695"/>
      <c r="N29" s="747"/>
    </row>
    <row r="30" spans="1:14" ht="12.75">
      <c r="A30" s="693"/>
      <c r="B30" s="694"/>
      <c r="C30" s="694"/>
      <c r="D30" s="694"/>
      <c r="E30" s="694"/>
      <c r="F30" s="694"/>
      <c r="G30" s="694"/>
      <c r="H30" s="694"/>
      <c r="I30" s="694"/>
      <c r="J30" s="694"/>
      <c r="K30" s="694"/>
      <c r="L30" s="694"/>
      <c r="M30" s="695"/>
      <c r="N30" s="747"/>
    </row>
    <row r="31" spans="1:14" ht="12.75">
      <c r="A31" s="693"/>
      <c r="B31" s="694"/>
      <c r="C31" s="694"/>
      <c r="D31" s="694"/>
      <c r="E31" s="694"/>
      <c r="F31" s="694"/>
      <c r="G31" s="694"/>
      <c r="H31" s="694"/>
      <c r="I31" s="694"/>
      <c r="J31" s="694"/>
      <c r="K31" s="694"/>
      <c r="L31" s="694"/>
      <c r="M31" s="695"/>
      <c r="N31" s="747"/>
    </row>
    <row r="32" spans="1:14" ht="12.75">
      <c r="A32" s="693"/>
      <c r="B32" s="694"/>
      <c r="C32" s="694"/>
      <c r="D32" s="694"/>
      <c r="E32" s="694"/>
      <c r="F32" s="694"/>
      <c r="G32" s="694"/>
      <c r="H32" s="694"/>
      <c r="I32" s="694"/>
      <c r="J32" s="694"/>
      <c r="K32" s="694"/>
      <c r="L32" s="694"/>
      <c r="M32" s="695"/>
      <c r="N32" s="747"/>
    </row>
    <row r="33" spans="1:14" ht="12.75">
      <c r="A33" s="693"/>
      <c r="B33" s="694"/>
      <c r="C33" s="694"/>
      <c r="D33" s="694"/>
      <c r="E33" s="694"/>
      <c r="F33" s="694"/>
      <c r="G33" s="694"/>
      <c r="H33" s="694"/>
      <c r="I33" s="694"/>
      <c r="J33" s="694"/>
      <c r="K33" s="694"/>
      <c r="L33" s="694"/>
      <c r="M33" s="695"/>
      <c r="N33" s="747"/>
    </row>
    <row r="34" spans="1:14" ht="15.75">
      <c r="A34" s="737" t="s">
        <v>0</v>
      </c>
      <c r="B34" s="737"/>
      <c r="C34" s="737"/>
      <c r="D34" s="694"/>
      <c r="E34" s="694"/>
      <c r="F34" s="694"/>
      <c r="G34" s="694"/>
      <c r="H34" s="694"/>
      <c r="I34" s="694"/>
      <c r="J34" s="694"/>
      <c r="K34" s="694"/>
      <c r="L34" s="694"/>
      <c r="M34" s="695"/>
      <c r="N34" s="747"/>
    </row>
    <row r="35" spans="1:14" ht="15.75" thickBot="1">
      <c r="A35" s="738" t="s">
        <v>842</v>
      </c>
      <c r="B35" s="738"/>
      <c r="C35" s="738"/>
      <c r="D35" s="738"/>
      <c r="E35" s="738"/>
      <c r="F35" s="738"/>
      <c r="G35" s="738"/>
      <c r="H35" s="738"/>
      <c r="I35" s="738"/>
      <c r="J35" s="738"/>
      <c r="K35" s="738"/>
      <c r="L35" s="739" t="s">
        <v>52</v>
      </c>
      <c r="M35" s="739"/>
      <c r="N35" s="747"/>
    </row>
    <row r="36" spans="1:14" ht="13.5" thickBot="1">
      <c r="A36" s="740" t="s">
        <v>93</v>
      </c>
      <c r="B36" s="743" t="s">
        <v>184</v>
      </c>
      <c r="C36" s="743"/>
      <c r="D36" s="743"/>
      <c r="E36" s="743"/>
      <c r="F36" s="743"/>
      <c r="G36" s="743"/>
      <c r="H36" s="743"/>
      <c r="I36" s="743"/>
      <c r="J36" s="744" t="s">
        <v>186</v>
      </c>
      <c r="K36" s="744"/>
      <c r="L36" s="744"/>
      <c r="M36" s="744"/>
      <c r="N36" s="747"/>
    </row>
    <row r="37" spans="1:14" ht="15" customHeight="1" thickBot="1">
      <c r="A37" s="741"/>
      <c r="B37" s="736" t="s">
        <v>187</v>
      </c>
      <c r="C37" s="735" t="s">
        <v>188</v>
      </c>
      <c r="D37" s="746" t="s">
        <v>182</v>
      </c>
      <c r="E37" s="746"/>
      <c r="F37" s="746"/>
      <c r="G37" s="746"/>
      <c r="H37" s="746"/>
      <c r="I37" s="746"/>
      <c r="J37" s="745"/>
      <c r="K37" s="745"/>
      <c r="L37" s="745"/>
      <c r="M37" s="745"/>
      <c r="N37" s="747"/>
    </row>
    <row r="38" spans="1:14" ht="21.75" thickBot="1">
      <c r="A38" s="741"/>
      <c r="B38" s="736"/>
      <c r="C38" s="735"/>
      <c r="D38" s="53" t="s">
        <v>187</v>
      </c>
      <c r="E38" s="53" t="s">
        <v>188</v>
      </c>
      <c r="F38" s="53" t="s">
        <v>187</v>
      </c>
      <c r="G38" s="53" t="s">
        <v>188</v>
      </c>
      <c r="H38" s="53" t="s">
        <v>187</v>
      </c>
      <c r="I38" s="53" t="s">
        <v>188</v>
      </c>
      <c r="J38" s="745"/>
      <c r="K38" s="745"/>
      <c r="L38" s="745"/>
      <c r="M38" s="745"/>
      <c r="N38" s="747"/>
    </row>
    <row r="39" spans="1:14" ht="32.25" thickBot="1">
      <c r="A39" s="742"/>
      <c r="B39" s="735" t="s">
        <v>183</v>
      </c>
      <c r="C39" s="735"/>
      <c r="D39" s="735" t="s">
        <v>845</v>
      </c>
      <c r="E39" s="735"/>
      <c r="F39" s="735" t="s">
        <v>846</v>
      </c>
      <c r="G39" s="735"/>
      <c r="H39" s="736" t="s">
        <v>848</v>
      </c>
      <c r="I39" s="736"/>
      <c r="J39" s="697" t="str">
        <f>+D39</f>
        <v>2014. előtt</v>
      </c>
      <c r="K39" s="696" t="s">
        <v>844</v>
      </c>
      <c r="L39" s="52" t="s">
        <v>39</v>
      </c>
      <c r="M39" s="53" t="str">
        <f>+CONCATENATE("Teljesítés %-a ",LEFT(ÖSSZEFÜGGÉSEK!A30,4),". XII. 31-ig")</f>
        <v>Teljesítés %-a 1. s. XII. 31-ig</v>
      </c>
      <c r="N39" s="747"/>
    </row>
    <row r="40" spans="1:14" ht="13.5" thickBot="1">
      <c r="A40" s="54" t="s">
        <v>430</v>
      </c>
      <c r="B40" s="52" t="s">
        <v>431</v>
      </c>
      <c r="C40" s="52" t="s">
        <v>432</v>
      </c>
      <c r="D40" s="55" t="s">
        <v>433</v>
      </c>
      <c r="E40" s="53" t="s">
        <v>434</v>
      </c>
      <c r="F40" s="53" t="s">
        <v>511</v>
      </c>
      <c r="G40" s="53" t="s">
        <v>512</v>
      </c>
      <c r="H40" s="52" t="s">
        <v>513</v>
      </c>
      <c r="I40" s="55" t="s">
        <v>514</v>
      </c>
      <c r="J40" s="55" t="s">
        <v>559</v>
      </c>
      <c r="K40" s="55" t="s">
        <v>560</v>
      </c>
      <c r="L40" s="55" t="s">
        <v>561</v>
      </c>
      <c r="M40" s="56" t="s">
        <v>562</v>
      </c>
      <c r="N40" s="747"/>
    </row>
    <row r="41" spans="1:14" ht="12.75">
      <c r="A41" s="57" t="s">
        <v>94</v>
      </c>
      <c r="B41" s="58"/>
      <c r="C41" s="78"/>
      <c r="D41" s="78"/>
      <c r="E41" s="89"/>
      <c r="F41" s="78"/>
      <c r="G41" s="78"/>
      <c r="H41" s="78"/>
      <c r="I41" s="78"/>
      <c r="J41" s="78"/>
      <c r="K41" s="78"/>
      <c r="L41" s="59">
        <f aca="true" t="shared" si="6" ref="L41:L47">+J41+K41</f>
        <v>0</v>
      </c>
      <c r="M41" s="93">
        <f aca="true" t="shared" si="7" ref="M41:M48">IF((C41&lt;&gt;0),ROUND((L41/C41)*100,1),"")</f>
      </c>
      <c r="N41" s="747"/>
    </row>
    <row r="42" spans="1:14" ht="12.75">
      <c r="A42" s="60" t="s">
        <v>106</v>
      </c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3">
        <f t="shared" si="6"/>
        <v>0</v>
      </c>
      <c r="M42" s="94">
        <f t="shared" si="7"/>
      </c>
      <c r="N42" s="747"/>
    </row>
    <row r="43" spans="1:14" ht="12.75">
      <c r="A43" s="64" t="s">
        <v>95</v>
      </c>
      <c r="B43" s="65">
        <v>28592</v>
      </c>
      <c r="C43" s="81">
        <v>28592</v>
      </c>
      <c r="D43" s="81"/>
      <c r="E43" s="81"/>
      <c r="F43" s="81">
        <v>7148</v>
      </c>
      <c r="G43" s="81">
        <v>7148</v>
      </c>
      <c r="H43" s="81">
        <f>28592-7148</f>
        <v>21444</v>
      </c>
      <c r="I43" s="81">
        <v>21444</v>
      </c>
      <c r="J43" s="81"/>
      <c r="K43" s="81">
        <v>7148</v>
      </c>
      <c r="L43" s="63">
        <f t="shared" si="6"/>
        <v>7148</v>
      </c>
      <c r="M43" s="94">
        <f t="shared" si="7"/>
        <v>25</v>
      </c>
      <c r="N43" s="747"/>
    </row>
    <row r="44" spans="1:14" ht="12.75">
      <c r="A44" s="64" t="s">
        <v>107</v>
      </c>
      <c r="B44" s="65"/>
      <c r="C44" s="81"/>
      <c r="D44" s="81"/>
      <c r="E44" s="81"/>
      <c r="F44" s="81"/>
      <c r="G44" s="81"/>
      <c r="H44" s="81"/>
      <c r="I44" s="81"/>
      <c r="J44" s="81"/>
      <c r="K44" s="81"/>
      <c r="L44" s="63">
        <f t="shared" si="6"/>
        <v>0</v>
      </c>
      <c r="M44" s="94">
        <f t="shared" si="7"/>
      </c>
      <c r="N44" s="747"/>
    </row>
    <row r="45" spans="1:14" ht="12.75">
      <c r="A45" s="64" t="s">
        <v>96</v>
      </c>
      <c r="B45" s="65"/>
      <c r="C45" s="81"/>
      <c r="D45" s="81"/>
      <c r="E45" s="81"/>
      <c r="F45" s="81"/>
      <c r="G45" s="81"/>
      <c r="H45" s="81"/>
      <c r="I45" s="81"/>
      <c r="J45" s="81"/>
      <c r="K45" s="81"/>
      <c r="L45" s="63">
        <f t="shared" si="6"/>
        <v>0</v>
      </c>
      <c r="M45" s="94">
        <f t="shared" si="7"/>
      </c>
      <c r="N45" s="747"/>
    </row>
    <row r="46" spans="1:14" ht="12.75">
      <c r="A46" s="64" t="s">
        <v>97</v>
      </c>
      <c r="B46" s="65"/>
      <c r="C46" s="81"/>
      <c r="D46" s="81"/>
      <c r="E46" s="81"/>
      <c r="F46" s="81"/>
      <c r="G46" s="81"/>
      <c r="H46" s="81"/>
      <c r="I46" s="81"/>
      <c r="J46" s="81"/>
      <c r="K46" s="81"/>
      <c r="L46" s="63">
        <f t="shared" si="6"/>
        <v>0</v>
      </c>
      <c r="M46" s="94">
        <f t="shared" si="7"/>
      </c>
      <c r="N46" s="747"/>
    </row>
    <row r="47" spans="1:14" ht="15" customHeight="1" thickBot="1">
      <c r="A47" s="66"/>
      <c r="B47" s="67"/>
      <c r="C47" s="85"/>
      <c r="D47" s="85"/>
      <c r="E47" s="85"/>
      <c r="F47" s="85"/>
      <c r="G47" s="85"/>
      <c r="H47" s="85"/>
      <c r="I47" s="85"/>
      <c r="J47" s="85"/>
      <c r="K47" s="85"/>
      <c r="L47" s="63">
        <f t="shared" si="6"/>
        <v>0</v>
      </c>
      <c r="M47" s="95">
        <f t="shared" si="7"/>
      </c>
      <c r="N47" s="747"/>
    </row>
    <row r="48" spans="1:14" ht="13.5" thickBot="1">
      <c r="A48" s="68" t="s">
        <v>99</v>
      </c>
      <c r="B48" s="69">
        <f aca="true" t="shared" si="8" ref="B48:L48">B41+SUM(B43:B47)</f>
        <v>28592</v>
      </c>
      <c r="C48" s="69">
        <f t="shared" si="8"/>
        <v>28592</v>
      </c>
      <c r="D48" s="69">
        <f t="shared" si="8"/>
        <v>0</v>
      </c>
      <c r="E48" s="69">
        <f t="shared" si="8"/>
        <v>0</v>
      </c>
      <c r="F48" s="69">
        <f t="shared" si="8"/>
        <v>7148</v>
      </c>
      <c r="G48" s="69">
        <f t="shared" si="8"/>
        <v>7148</v>
      </c>
      <c r="H48" s="69">
        <f t="shared" si="8"/>
        <v>21444</v>
      </c>
      <c r="I48" s="69">
        <f t="shared" si="8"/>
        <v>21444</v>
      </c>
      <c r="J48" s="69">
        <f t="shared" si="8"/>
        <v>0</v>
      </c>
      <c r="K48" s="69">
        <f t="shared" si="8"/>
        <v>7148</v>
      </c>
      <c r="L48" s="69">
        <f t="shared" si="8"/>
        <v>7148</v>
      </c>
      <c r="M48" s="70">
        <f t="shared" si="7"/>
        <v>25</v>
      </c>
      <c r="N48" s="747"/>
    </row>
    <row r="49" spans="1:14" ht="12.75">
      <c r="A49" s="71"/>
      <c r="B49" s="72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47"/>
    </row>
    <row r="50" spans="1:14" ht="13.5" thickBot="1">
      <c r="A50" s="74" t="s">
        <v>98</v>
      </c>
      <c r="B50" s="75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47"/>
    </row>
    <row r="51" spans="1:14" ht="12.75">
      <c r="A51" s="77" t="s">
        <v>102</v>
      </c>
      <c r="B51" s="58"/>
      <c r="C51" s="78"/>
      <c r="D51" s="78"/>
      <c r="E51" s="89"/>
      <c r="F51" s="78"/>
      <c r="G51" s="78"/>
      <c r="H51" s="78"/>
      <c r="I51" s="78"/>
      <c r="J51" s="78"/>
      <c r="K51" s="78"/>
      <c r="L51" s="79">
        <f aca="true" t="shared" si="9" ref="L51:L56">+J51+K51</f>
        <v>0</v>
      </c>
      <c r="M51" s="93">
        <f aca="true" t="shared" si="10" ref="M51:M57">IF((C51&lt;&gt;0),ROUND((L51/C51)*100,1),"")</f>
      </c>
      <c r="N51" s="747"/>
    </row>
    <row r="52" spans="1:14" ht="12.75">
      <c r="A52" s="80" t="s">
        <v>103</v>
      </c>
      <c r="B52" s="61">
        <v>28592</v>
      </c>
      <c r="C52" s="81">
        <v>28592</v>
      </c>
      <c r="D52" s="81"/>
      <c r="E52" s="81"/>
      <c r="F52" s="81">
        <v>10196</v>
      </c>
      <c r="G52" s="81">
        <v>10196</v>
      </c>
      <c r="H52" s="81">
        <f>28592-F52</f>
        <v>18396</v>
      </c>
      <c r="I52" s="81">
        <v>18396</v>
      </c>
      <c r="J52" s="81"/>
      <c r="K52" s="81">
        <v>10196</v>
      </c>
      <c r="L52" s="82">
        <f t="shared" si="9"/>
        <v>10196</v>
      </c>
      <c r="M52" s="94">
        <f t="shared" si="10"/>
        <v>35.7</v>
      </c>
      <c r="N52" s="747"/>
    </row>
    <row r="53" spans="1:14" ht="12.75">
      <c r="A53" s="80" t="s">
        <v>104</v>
      </c>
      <c r="B53" s="65"/>
      <c r="C53" s="81"/>
      <c r="D53" s="81"/>
      <c r="E53" s="81"/>
      <c r="F53" s="81"/>
      <c r="G53" s="81"/>
      <c r="H53" s="81"/>
      <c r="I53" s="81"/>
      <c r="J53" s="81"/>
      <c r="K53" s="81"/>
      <c r="L53" s="82">
        <f t="shared" si="9"/>
        <v>0</v>
      </c>
      <c r="M53" s="94">
        <f t="shared" si="10"/>
      </c>
      <c r="N53" s="747"/>
    </row>
    <row r="54" spans="1:14" ht="12.75">
      <c r="A54" s="80" t="s">
        <v>105</v>
      </c>
      <c r="B54" s="65"/>
      <c r="C54" s="81"/>
      <c r="D54" s="81"/>
      <c r="E54" s="81"/>
      <c r="F54" s="81"/>
      <c r="G54" s="81"/>
      <c r="H54" s="81"/>
      <c r="I54" s="81"/>
      <c r="J54" s="81"/>
      <c r="K54" s="81"/>
      <c r="L54" s="82">
        <f t="shared" si="9"/>
        <v>0</v>
      </c>
      <c r="M54" s="94">
        <f t="shared" si="10"/>
      </c>
      <c r="N54" s="747"/>
    </row>
    <row r="55" spans="1:14" ht="12.75">
      <c r="A55" s="83"/>
      <c r="B55" s="65"/>
      <c r="C55" s="81"/>
      <c r="D55" s="81"/>
      <c r="E55" s="81"/>
      <c r="F55" s="81"/>
      <c r="G55" s="81"/>
      <c r="H55" s="81"/>
      <c r="I55" s="81"/>
      <c r="J55" s="81"/>
      <c r="K55" s="81"/>
      <c r="L55" s="82">
        <f t="shared" si="9"/>
        <v>0</v>
      </c>
      <c r="M55" s="94">
        <f t="shared" si="10"/>
      </c>
      <c r="N55" s="747"/>
    </row>
    <row r="56" spans="1:14" ht="13.5" thickBot="1">
      <c r="A56" s="84"/>
      <c r="B56" s="67"/>
      <c r="C56" s="85"/>
      <c r="D56" s="85"/>
      <c r="E56" s="85"/>
      <c r="F56" s="85"/>
      <c r="G56" s="85"/>
      <c r="H56" s="85"/>
      <c r="I56" s="85"/>
      <c r="J56" s="85"/>
      <c r="K56" s="85"/>
      <c r="L56" s="82">
        <f t="shared" si="9"/>
        <v>0</v>
      </c>
      <c r="M56" s="95">
        <f t="shared" si="10"/>
      </c>
      <c r="N56" s="747"/>
    </row>
    <row r="57" spans="1:14" ht="13.5" thickBot="1">
      <c r="A57" s="86" t="s">
        <v>83</v>
      </c>
      <c r="B57" s="69">
        <f aca="true" t="shared" si="11" ref="B57:L57">SUM(B51:B56)</f>
        <v>28592</v>
      </c>
      <c r="C57" s="69">
        <f t="shared" si="11"/>
        <v>28592</v>
      </c>
      <c r="D57" s="69">
        <f t="shared" si="11"/>
        <v>0</v>
      </c>
      <c r="E57" s="69">
        <f t="shared" si="11"/>
        <v>0</v>
      </c>
      <c r="F57" s="69">
        <f t="shared" si="11"/>
        <v>10196</v>
      </c>
      <c r="G57" s="69">
        <f t="shared" si="11"/>
        <v>10196</v>
      </c>
      <c r="H57" s="69">
        <f t="shared" si="11"/>
        <v>18396</v>
      </c>
      <c r="I57" s="69">
        <f t="shared" si="11"/>
        <v>18396</v>
      </c>
      <c r="J57" s="69">
        <f t="shared" si="11"/>
        <v>0</v>
      </c>
      <c r="K57" s="69">
        <f t="shared" si="11"/>
        <v>10196</v>
      </c>
      <c r="L57" s="69">
        <f t="shared" si="11"/>
        <v>10196</v>
      </c>
      <c r="M57" s="70">
        <f t="shared" si="10"/>
        <v>35.7</v>
      </c>
      <c r="N57" s="747"/>
    </row>
    <row r="58" spans="1:14" ht="12.75">
      <c r="A58" s="693"/>
      <c r="B58" s="694"/>
      <c r="C58" s="694"/>
      <c r="D58" s="694"/>
      <c r="E58" s="694"/>
      <c r="F58" s="694"/>
      <c r="G58" s="694"/>
      <c r="H58" s="694"/>
      <c r="I58" s="694"/>
      <c r="J58" s="694"/>
      <c r="K58" s="694"/>
      <c r="L58" s="694"/>
      <c r="M58" s="695"/>
      <c r="N58" s="747"/>
    </row>
    <row r="59" spans="1:14" ht="12.75">
      <c r="A59" s="693"/>
      <c r="B59" s="694"/>
      <c r="C59" s="694"/>
      <c r="D59" s="694"/>
      <c r="E59" s="694"/>
      <c r="F59" s="694"/>
      <c r="G59" s="694"/>
      <c r="H59" s="694"/>
      <c r="I59" s="694"/>
      <c r="J59" s="694"/>
      <c r="K59" s="694"/>
      <c r="L59" s="694"/>
      <c r="M59" s="695"/>
      <c r="N59" s="747"/>
    </row>
    <row r="60" spans="1:14" ht="12.75">
      <c r="A60" s="693"/>
      <c r="B60" s="694"/>
      <c r="C60" s="694"/>
      <c r="D60" s="694"/>
      <c r="E60" s="694"/>
      <c r="F60" s="694"/>
      <c r="G60" s="694"/>
      <c r="H60" s="694"/>
      <c r="I60" s="694"/>
      <c r="J60" s="694"/>
      <c r="K60" s="694"/>
      <c r="L60" s="694"/>
      <c r="M60" s="695"/>
      <c r="N60" s="747"/>
    </row>
    <row r="61" spans="1:14" ht="12.75">
      <c r="A61" s="693"/>
      <c r="B61" s="694"/>
      <c r="C61" s="694"/>
      <c r="D61" s="694"/>
      <c r="E61" s="694"/>
      <c r="F61" s="694"/>
      <c r="G61" s="694"/>
      <c r="H61" s="694"/>
      <c r="I61" s="694"/>
      <c r="J61" s="694"/>
      <c r="K61" s="694"/>
      <c r="L61" s="694"/>
      <c r="M61" s="695"/>
      <c r="N61" s="747"/>
    </row>
    <row r="62" spans="1:14" ht="12.75">
      <c r="A62" s="693"/>
      <c r="B62" s="694"/>
      <c r="C62" s="694"/>
      <c r="D62" s="694"/>
      <c r="E62" s="694"/>
      <c r="F62" s="694"/>
      <c r="G62" s="694"/>
      <c r="H62" s="694"/>
      <c r="I62" s="694"/>
      <c r="J62" s="694"/>
      <c r="K62" s="694"/>
      <c r="L62" s="694"/>
      <c r="M62" s="695"/>
      <c r="N62" s="747"/>
    </row>
    <row r="63" spans="1:14" ht="12.75">
      <c r="A63" s="693"/>
      <c r="B63" s="694"/>
      <c r="C63" s="694"/>
      <c r="D63" s="694"/>
      <c r="E63" s="694"/>
      <c r="F63" s="694"/>
      <c r="G63" s="694"/>
      <c r="H63" s="694"/>
      <c r="I63" s="694"/>
      <c r="J63" s="694"/>
      <c r="K63" s="694"/>
      <c r="L63" s="694"/>
      <c r="M63" s="695"/>
      <c r="N63" s="747"/>
    </row>
    <row r="64" spans="1:14" ht="12.75">
      <c r="A64" s="693"/>
      <c r="B64" s="694"/>
      <c r="C64" s="694"/>
      <c r="D64" s="694"/>
      <c r="E64" s="694"/>
      <c r="F64" s="694"/>
      <c r="G64" s="694"/>
      <c r="H64" s="694"/>
      <c r="I64" s="694"/>
      <c r="J64" s="694"/>
      <c r="K64" s="694"/>
      <c r="L64" s="694"/>
      <c r="M64" s="695"/>
      <c r="N64" s="747"/>
    </row>
    <row r="65" spans="1:14" ht="15.75">
      <c r="A65" s="737" t="s">
        <v>0</v>
      </c>
      <c r="B65" s="737"/>
      <c r="C65" s="737"/>
      <c r="D65" s="694"/>
      <c r="E65" s="694"/>
      <c r="F65" s="694"/>
      <c r="G65" s="694"/>
      <c r="H65" s="694"/>
      <c r="I65" s="694"/>
      <c r="J65" s="694"/>
      <c r="K65" s="694"/>
      <c r="L65" s="694"/>
      <c r="M65" s="695"/>
      <c r="N65" s="747"/>
    </row>
    <row r="66" spans="1:14" ht="15.75" thickBot="1">
      <c r="A66" s="738" t="s">
        <v>843</v>
      </c>
      <c r="B66" s="738"/>
      <c r="C66" s="738"/>
      <c r="D66" s="738"/>
      <c r="E66" s="738"/>
      <c r="F66" s="738"/>
      <c r="G66" s="738"/>
      <c r="H66" s="738"/>
      <c r="I66" s="738"/>
      <c r="J66" s="738"/>
      <c r="K66" s="738"/>
      <c r="L66" s="739" t="s">
        <v>52</v>
      </c>
      <c r="M66" s="739"/>
      <c r="N66" s="747"/>
    </row>
    <row r="67" spans="1:14" ht="13.5" thickBot="1">
      <c r="A67" s="740" t="s">
        <v>93</v>
      </c>
      <c r="B67" s="743" t="s">
        <v>184</v>
      </c>
      <c r="C67" s="743"/>
      <c r="D67" s="743"/>
      <c r="E67" s="743"/>
      <c r="F67" s="743"/>
      <c r="G67" s="743"/>
      <c r="H67" s="743"/>
      <c r="I67" s="743"/>
      <c r="J67" s="744" t="s">
        <v>186</v>
      </c>
      <c r="K67" s="744"/>
      <c r="L67" s="744"/>
      <c r="M67" s="744"/>
      <c r="N67" s="747"/>
    </row>
    <row r="68" spans="1:14" ht="15" customHeight="1" thickBot="1">
      <c r="A68" s="741"/>
      <c r="B68" s="736" t="s">
        <v>187</v>
      </c>
      <c r="C68" s="735" t="s">
        <v>188</v>
      </c>
      <c r="D68" s="746" t="s">
        <v>182</v>
      </c>
      <c r="E68" s="746"/>
      <c r="F68" s="746"/>
      <c r="G68" s="746"/>
      <c r="H68" s="746"/>
      <c r="I68" s="746"/>
      <c r="J68" s="745"/>
      <c r="K68" s="745"/>
      <c r="L68" s="745"/>
      <c r="M68" s="745"/>
      <c r="N68" s="747"/>
    </row>
    <row r="69" spans="1:14" ht="21.75" thickBot="1">
      <c r="A69" s="741"/>
      <c r="B69" s="736"/>
      <c r="C69" s="735"/>
      <c r="D69" s="53" t="s">
        <v>187</v>
      </c>
      <c r="E69" s="53" t="s">
        <v>188</v>
      </c>
      <c r="F69" s="53" t="s">
        <v>187</v>
      </c>
      <c r="G69" s="53" t="s">
        <v>188</v>
      </c>
      <c r="H69" s="53" t="s">
        <v>187</v>
      </c>
      <c r="I69" s="53" t="s">
        <v>188</v>
      </c>
      <c r="J69" s="745"/>
      <c r="K69" s="745"/>
      <c r="L69" s="745"/>
      <c r="M69" s="745"/>
      <c r="N69" s="747"/>
    </row>
    <row r="70" spans="1:14" ht="32.25" thickBot="1">
      <c r="A70" s="742"/>
      <c r="B70" s="735" t="s">
        <v>183</v>
      </c>
      <c r="C70" s="735"/>
      <c r="D70" s="735" t="s">
        <v>847</v>
      </c>
      <c r="E70" s="735"/>
      <c r="F70" s="735" t="s">
        <v>846</v>
      </c>
      <c r="G70" s="735"/>
      <c r="H70" s="736" t="s">
        <v>849</v>
      </c>
      <c r="I70" s="736"/>
      <c r="J70" s="52" t="s">
        <v>845</v>
      </c>
      <c r="K70" s="53" t="s">
        <v>846</v>
      </c>
      <c r="L70" s="52" t="s">
        <v>39</v>
      </c>
      <c r="M70" s="53" t="str">
        <f>+CONCATENATE("Teljesítés %-a ",LEFT(ÖSSZEFÜGGÉSEK!A82,4),". XII. 31-ig")</f>
        <v>Teljesítés %-a . XII. 31-ig</v>
      </c>
      <c r="N70" s="747"/>
    </row>
    <row r="71" spans="1:14" ht="13.5" thickBot="1">
      <c r="A71" s="54" t="s">
        <v>430</v>
      </c>
      <c r="B71" s="52" t="s">
        <v>431</v>
      </c>
      <c r="C71" s="52" t="s">
        <v>432</v>
      </c>
      <c r="D71" s="55" t="s">
        <v>433</v>
      </c>
      <c r="E71" s="53" t="s">
        <v>434</v>
      </c>
      <c r="F71" s="53" t="s">
        <v>511</v>
      </c>
      <c r="G71" s="53" t="s">
        <v>512</v>
      </c>
      <c r="H71" s="52" t="s">
        <v>513</v>
      </c>
      <c r="I71" s="55" t="s">
        <v>514</v>
      </c>
      <c r="J71" s="55" t="s">
        <v>559</v>
      </c>
      <c r="K71" s="55" t="s">
        <v>560</v>
      </c>
      <c r="L71" s="55" t="s">
        <v>561</v>
      </c>
      <c r="M71" s="56" t="s">
        <v>562</v>
      </c>
      <c r="N71" s="747"/>
    </row>
    <row r="72" spans="1:14" ht="12.75">
      <c r="A72" s="57" t="s">
        <v>94</v>
      </c>
      <c r="B72" s="58"/>
      <c r="C72" s="78"/>
      <c r="D72" s="78"/>
      <c r="E72" s="89"/>
      <c r="F72" s="78"/>
      <c r="G72" s="78"/>
      <c r="H72" s="78"/>
      <c r="I72" s="78"/>
      <c r="J72" s="78"/>
      <c r="K72" s="78"/>
      <c r="L72" s="59">
        <f aca="true" t="shared" si="12" ref="L72:L78">+J72+K72</f>
        <v>0</v>
      </c>
      <c r="M72" s="93">
        <f aca="true" t="shared" si="13" ref="M72:M79">IF((C72&lt;&gt;0),ROUND((L72/C72)*100,1),"")</f>
      </c>
      <c r="N72" s="747"/>
    </row>
    <row r="73" spans="1:14" ht="12.75">
      <c r="A73" s="60" t="s">
        <v>106</v>
      </c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63">
        <f t="shared" si="12"/>
        <v>0</v>
      </c>
      <c r="M73" s="94">
        <f t="shared" si="13"/>
      </c>
      <c r="N73" s="747"/>
    </row>
    <row r="74" spans="1:14" ht="12.75">
      <c r="A74" s="64" t="s">
        <v>95</v>
      </c>
      <c r="B74" s="65">
        <v>111205</v>
      </c>
      <c r="C74" s="81">
        <v>111205</v>
      </c>
      <c r="D74" s="81">
        <v>102669</v>
      </c>
      <c r="E74" s="81">
        <v>102669</v>
      </c>
      <c r="F74" s="81">
        <v>8536</v>
      </c>
      <c r="G74" s="81">
        <v>8536</v>
      </c>
      <c r="H74" s="81"/>
      <c r="I74" s="81"/>
      <c r="J74" s="81">
        <v>102669</v>
      </c>
      <c r="K74" s="81">
        <v>8536</v>
      </c>
      <c r="L74" s="63">
        <f t="shared" si="12"/>
        <v>111205</v>
      </c>
      <c r="M74" s="94">
        <f t="shared" si="13"/>
        <v>100</v>
      </c>
      <c r="N74" s="747"/>
    </row>
    <row r="75" spans="1:14" ht="12.75">
      <c r="A75" s="64" t="s">
        <v>107</v>
      </c>
      <c r="B75" s="65"/>
      <c r="C75" s="81"/>
      <c r="D75" s="81"/>
      <c r="E75" s="81"/>
      <c r="F75" s="81"/>
      <c r="G75" s="81"/>
      <c r="H75" s="81"/>
      <c r="I75" s="81"/>
      <c r="J75" s="81"/>
      <c r="K75" s="81"/>
      <c r="L75" s="63">
        <f t="shared" si="12"/>
        <v>0</v>
      </c>
      <c r="M75" s="94">
        <f t="shared" si="13"/>
      </c>
      <c r="N75" s="747"/>
    </row>
    <row r="76" spans="1:14" ht="12.75">
      <c r="A76" s="64" t="s">
        <v>96</v>
      </c>
      <c r="B76" s="65"/>
      <c r="C76" s="81"/>
      <c r="D76" s="81"/>
      <c r="E76" s="81"/>
      <c r="F76" s="81"/>
      <c r="G76" s="81"/>
      <c r="H76" s="81"/>
      <c r="I76" s="81"/>
      <c r="J76" s="81"/>
      <c r="K76" s="81"/>
      <c r="L76" s="63">
        <f t="shared" si="12"/>
        <v>0</v>
      </c>
      <c r="M76" s="94">
        <f t="shared" si="13"/>
      </c>
      <c r="N76" s="747"/>
    </row>
    <row r="77" spans="1:14" ht="12.75">
      <c r="A77" s="64" t="s">
        <v>97</v>
      </c>
      <c r="B77" s="65"/>
      <c r="C77" s="81"/>
      <c r="D77" s="81"/>
      <c r="E77" s="81"/>
      <c r="F77" s="81"/>
      <c r="G77" s="81"/>
      <c r="H77" s="81"/>
      <c r="I77" s="81"/>
      <c r="J77" s="81"/>
      <c r="K77" s="81"/>
      <c r="L77" s="63">
        <f t="shared" si="12"/>
        <v>0</v>
      </c>
      <c r="M77" s="94">
        <f t="shared" si="13"/>
      </c>
      <c r="N77" s="747"/>
    </row>
    <row r="78" spans="1:14" ht="15" customHeight="1" thickBot="1">
      <c r="A78" s="66"/>
      <c r="B78" s="67"/>
      <c r="C78" s="85"/>
      <c r="D78" s="85"/>
      <c r="E78" s="85"/>
      <c r="F78" s="85"/>
      <c r="G78" s="85"/>
      <c r="H78" s="85"/>
      <c r="I78" s="85"/>
      <c r="J78" s="85"/>
      <c r="K78" s="85"/>
      <c r="L78" s="63">
        <f t="shared" si="12"/>
        <v>0</v>
      </c>
      <c r="M78" s="95">
        <f t="shared" si="13"/>
      </c>
      <c r="N78" s="747"/>
    </row>
    <row r="79" spans="1:14" ht="13.5" thickBot="1">
      <c r="A79" s="68" t="s">
        <v>99</v>
      </c>
      <c r="B79" s="69">
        <f aca="true" t="shared" si="14" ref="B79:L79">B72+SUM(B74:B78)</f>
        <v>111205</v>
      </c>
      <c r="C79" s="69">
        <f t="shared" si="14"/>
        <v>111205</v>
      </c>
      <c r="D79" s="69">
        <f t="shared" si="14"/>
        <v>102669</v>
      </c>
      <c r="E79" s="69">
        <f t="shared" si="14"/>
        <v>102669</v>
      </c>
      <c r="F79" s="69">
        <f t="shared" si="14"/>
        <v>8536</v>
      </c>
      <c r="G79" s="69">
        <f t="shared" si="14"/>
        <v>8536</v>
      </c>
      <c r="H79" s="69">
        <f t="shared" si="14"/>
        <v>0</v>
      </c>
      <c r="I79" s="69">
        <f t="shared" si="14"/>
        <v>0</v>
      </c>
      <c r="J79" s="69">
        <f t="shared" si="14"/>
        <v>102669</v>
      </c>
      <c r="K79" s="69">
        <f t="shared" si="14"/>
        <v>8536</v>
      </c>
      <c r="L79" s="69">
        <f t="shared" si="14"/>
        <v>111205</v>
      </c>
      <c r="M79" s="70">
        <f t="shared" si="13"/>
        <v>100</v>
      </c>
      <c r="N79" s="747"/>
    </row>
    <row r="80" spans="1:14" ht="12.75">
      <c r="A80" s="71"/>
      <c r="B80" s="72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47"/>
    </row>
    <row r="81" spans="1:14" ht="13.5" thickBot="1">
      <c r="A81" s="74" t="s">
        <v>98</v>
      </c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47"/>
    </row>
    <row r="82" spans="1:14" ht="12.75">
      <c r="A82" s="77" t="s">
        <v>102</v>
      </c>
      <c r="B82" s="58"/>
      <c r="C82" s="78"/>
      <c r="D82" s="78"/>
      <c r="E82" s="89"/>
      <c r="F82" s="78"/>
      <c r="G82" s="78"/>
      <c r="H82" s="78"/>
      <c r="I82" s="78"/>
      <c r="J82" s="78"/>
      <c r="K82" s="78"/>
      <c r="L82" s="79">
        <f aca="true" t="shared" si="15" ref="L82:L87">+J82+K82</f>
        <v>0</v>
      </c>
      <c r="M82" s="93">
        <f aca="true" t="shared" si="16" ref="M82:M88">IF((C82&lt;&gt;0),ROUND((L82/C82)*100,1),"")</f>
      </c>
      <c r="N82" s="747"/>
    </row>
    <row r="83" spans="1:14" ht="12.75">
      <c r="A83" s="80" t="s">
        <v>103</v>
      </c>
      <c r="B83" s="61">
        <v>111205</v>
      </c>
      <c r="C83" s="81">
        <v>111205</v>
      </c>
      <c r="D83" s="81">
        <v>102669</v>
      </c>
      <c r="E83" s="81">
        <v>102669</v>
      </c>
      <c r="F83" s="81">
        <v>8536</v>
      </c>
      <c r="G83" s="81">
        <v>8536</v>
      </c>
      <c r="H83" s="81"/>
      <c r="I83" s="81"/>
      <c r="J83" s="81">
        <v>111205</v>
      </c>
      <c r="K83" s="81"/>
      <c r="L83" s="82">
        <f t="shared" si="15"/>
        <v>111205</v>
      </c>
      <c r="M83" s="94">
        <f t="shared" si="16"/>
        <v>100</v>
      </c>
      <c r="N83" s="747"/>
    </row>
    <row r="84" spans="1:14" ht="12.75">
      <c r="A84" s="80" t="s">
        <v>104</v>
      </c>
      <c r="B84" s="65"/>
      <c r="C84" s="81"/>
      <c r="D84" s="81"/>
      <c r="E84" s="81"/>
      <c r="F84" s="81"/>
      <c r="G84" s="81"/>
      <c r="H84" s="81"/>
      <c r="I84" s="81"/>
      <c r="J84" s="81"/>
      <c r="K84" s="81"/>
      <c r="L84" s="82">
        <f t="shared" si="15"/>
        <v>0</v>
      </c>
      <c r="M84" s="94">
        <f t="shared" si="16"/>
      </c>
      <c r="N84" s="747"/>
    </row>
    <row r="85" spans="1:14" ht="12.75">
      <c r="A85" s="80" t="s">
        <v>105</v>
      </c>
      <c r="B85" s="65"/>
      <c r="C85" s="81"/>
      <c r="D85" s="81"/>
      <c r="E85" s="81"/>
      <c r="F85" s="81"/>
      <c r="G85" s="81"/>
      <c r="H85" s="81"/>
      <c r="I85" s="81"/>
      <c r="J85" s="81"/>
      <c r="K85" s="81"/>
      <c r="L85" s="82">
        <f t="shared" si="15"/>
        <v>0</v>
      </c>
      <c r="M85" s="94">
        <f t="shared" si="16"/>
      </c>
      <c r="N85" s="747"/>
    </row>
    <row r="86" spans="1:14" ht="12.75">
      <c r="A86" s="83"/>
      <c r="B86" s="65"/>
      <c r="C86" s="81"/>
      <c r="D86" s="81"/>
      <c r="E86" s="81"/>
      <c r="F86" s="81"/>
      <c r="G86" s="81"/>
      <c r="H86" s="81"/>
      <c r="I86" s="81"/>
      <c r="J86" s="81"/>
      <c r="K86" s="81"/>
      <c r="L86" s="82">
        <f t="shared" si="15"/>
        <v>0</v>
      </c>
      <c r="M86" s="94">
        <f t="shared" si="16"/>
      </c>
      <c r="N86" s="747"/>
    </row>
    <row r="87" spans="1:14" ht="13.5" thickBot="1">
      <c r="A87" s="84"/>
      <c r="B87" s="67"/>
      <c r="C87" s="85"/>
      <c r="D87" s="85"/>
      <c r="E87" s="85"/>
      <c r="F87" s="85"/>
      <c r="G87" s="85"/>
      <c r="H87" s="85"/>
      <c r="I87" s="85"/>
      <c r="J87" s="85"/>
      <c r="K87" s="85"/>
      <c r="L87" s="82">
        <f t="shared" si="15"/>
        <v>0</v>
      </c>
      <c r="M87" s="95">
        <f t="shared" si="16"/>
      </c>
      <c r="N87" s="747"/>
    </row>
    <row r="88" spans="1:14" ht="13.5" thickBot="1">
      <c r="A88" s="86" t="s">
        <v>83</v>
      </c>
      <c r="B88" s="69">
        <f aca="true" t="shared" si="17" ref="B88:L88">SUM(B82:B87)</f>
        <v>111205</v>
      </c>
      <c r="C88" s="69">
        <f t="shared" si="17"/>
        <v>111205</v>
      </c>
      <c r="D88" s="69">
        <f t="shared" si="17"/>
        <v>102669</v>
      </c>
      <c r="E88" s="69">
        <f t="shared" si="17"/>
        <v>102669</v>
      </c>
      <c r="F88" s="69">
        <f t="shared" si="17"/>
        <v>8536</v>
      </c>
      <c r="G88" s="69">
        <f t="shared" si="17"/>
        <v>8536</v>
      </c>
      <c r="H88" s="69">
        <f t="shared" si="17"/>
        <v>0</v>
      </c>
      <c r="I88" s="69">
        <f t="shared" si="17"/>
        <v>0</v>
      </c>
      <c r="J88" s="69">
        <f t="shared" si="17"/>
        <v>111205</v>
      </c>
      <c r="K88" s="69">
        <f t="shared" si="17"/>
        <v>0</v>
      </c>
      <c r="L88" s="69">
        <f t="shared" si="17"/>
        <v>111205</v>
      </c>
      <c r="M88" s="70">
        <f t="shared" si="16"/>
        <v>100</v>
      </c>
      <c r="N88" s="747"/>
    </row>
    <row r="89" spans="1:14" ht="12.75">
      <c r="A89" s="693"/>
      <c r="B89" s="694"/>
      <c r="C89" s="694"/>
      <c r="D89" s="694"/>
      <c r="E89" s="694"/>
      <c r="F89" s="694"/>
      <c r="G89" s="694"/>
      <c r="H89" s="694"/>
      <c r="I89" s="694"/>
      <c r="J89" s="694"/>
      <c r="K89" s="694"/>
      <c r="L89" s="694"/>
      <c r="M89" s="695"/>
      <c r="N89" s="747"/>
    </row>
    <row r="90" spans="1:14" ht="12.75">
      <c r="A90" s="693"/>
      <c r="B90" s="694"/>
      <c r="C90" s="694"/>
      <c r="D90" s="694"/>
      <c r="E90" s="694"/>
      <c r="F90" s="694"/>
      <c r="G90" s="694"/>
      <c r="H90" s="694"/>
      <c r="I90" s="694"/>
      <c r="J90" s="694"/>
      <c r="K90" s="694"/>
      <c r="L90" s="694"/>
      <c r="M90" s="695"/>
      <c r="N90" s="747"/>
    </row>
    <row r="91" spans="1:14" ht="12.75">
      <c r="A91" s="693"/>
      <c r="B91" s="694"/>
      <c r="C91" s="694"/>
      <c r="D91" s="694"/>
      <c r="E91" s="694"/>
      <c r="F91" s="694"/>
      <c r="G91" s="694"/>
      <c r="H91" s="694"/>
      <c r="I91" s="694"/>
      <c r="J91" s="694"/>
      <c r="K91" s="694"/>
      <c r="L91" s="694"/>
      <c r="M91" s="695"/>
      <c r="N91" s="747"/>
    </row>
    <row r="92" spans="1:14" ht="12.75">
      <c r="A92" s="693"/>
      <c r="B92" s="694"/>
      <c r="C92" s="694"/>
      <c r="D92" s="694"/>
      <c r="E92" s="694"/>
      <c r="F92" s="694"/>
      <c r="G92" s="694"/>
      <c r="H92" s="694"/>
      <c r="I92" s="694"/>
      <c r="J92" s="694"/>
      <c r="K92" s="694"/>
      <c r="L92" s="694"/>
      <c r="M92" s="695"/>
      <c r="N92" s="747"/>
    </row>
    <row r="93" spans="1:14" ht="12.75">
      <c r="A93" s="693"/>
      <c r="B93" s="694"/>
      <c r="C93" s="694"/>
      <c r="D93" s="694"/>
      <c r="E93" s="694"/>
      <c r="F93" s="694"/>
      <c r="G93" s="694"/>
      <c r="H93" s="694"/>
      <c r="I93" s="694"/>
      <c r="J93" s="694"/>
      <c r="K93" s="694"/>
      <c r="L93" s="694"/>
      <c r="M93" s="695"/>
      <c r="N93" s="747"/>
    </row>
    <row r="94" spans="1:14" ht="12.75">
      <c r="A94" s="693"/>
      <c r="B94" s="694"/>
      <c r="C94" s="694"/>
      <c r="D94" s="694"/>
      <c r="E94" s="694"/>
      <c r="F94" s="694"/>
      <c r="G94" s="694"/>
      <c r="H94" s="694"/>
      <c r="I94" s="694"/>
      <c r="J94" s="694"/>
      <c r="K94" s="694"/>
      <c r="L94" s="694"/>
      <c r="M94" s="695"/>
      <c r="N94" s="747"/>
    </row>
    <row r="95" spans="1:14" ht="12.75">
      <c r="A95" s="693"/>
      <c r="B95" s="694"/>
      <c r="C95" s="694"/>
      <c r="D95" s="694"/>
      <c r="E95" s="694"/>
      <c r="F95" s="694"/>
      <c r="G95" s="694"/>
      <c r="H95" s="694"/>
      <c r="I95" s="694"/>
      <c r="J95" s="694"/>
      <c r="K95" s="694"/>
      <c r="L95" s="694"/>
      <c r="M95" s="695"/>
      <c r="N95" s="747"/>
    </row>
    <row r="96" spans="1:14" ht="12.75">
      <c r="A96" s="693"/>
      <c r="B96" s="694"/>
      <c r="C96" s="694"/>
      <c r="D96" s="694"/>
      <c r="E96" s="694"/>
      <c r="F96" s="694"/>
      <c r="G96" s="694"/>
      <c r="H96" s="694"/>
      <c r="I96" s="694"/>
      <c r="J96" s="694"/>
      <c r="K96" s="694"/>
      <c r="L96" s="694"/>
      <c r="M96" s="695"/>
      <c r="N96" s="747"/>
    </row>
    <row r="97" spans="1:14" ht="15.75">
      <c r="A97" s="737" t="s">
        <v>0</v>
      </c>
      <c r="B97" s="737"/>
      <c r="C97" s="737"/>
      <c r="D97" s="694"/>
      <c r="E97" s="694"/>
      <c r="F97" s="694"/>
      <c r="G97" s="694"/>
      <c r="H97" s="694"/>
      <c r="I97" s="694"/>
      <c r="J97" s="694"/>
      <c r="K97" s="694"/>
      <c r="L97" s="694"/>
      <c r="M97" s="695"/>
      <c r="N97" s="747"/>
    </row>
    <row r="98" spans="1:14" ht="37.5" customHeight="1" thickBot="1">
      <c r="A98" s="738" t="s">
        <v>861</v>
      </c>
      <c r="B98" s="738"/>
      <c r="C98" s="738"/>
      <c r="D98" s="738"/>
      <c r="E98" s="738"/>
      <c r="F98" s="738"/>
      <c r="G98" s="738"/>
      <c r="H98" s="738"/>
      <c r="I98" s="738"/>
      <c r="J98" s="738"/>
      <c r="K98" s="738"/>
      <c r="L98" s="739" t="s">
        <v>52</v>
      </c>
      <c r="M98" s="739"/>
      <c r="N98" s="747"/>
    </row>
    <row r="99" spans="1:14" ht="13.5" thickBot="1">
      <c r="A99" s="740" t="s">
        <v>93</v>
      </c>
      <c r="B99" s="743" t="s">
        <v>184</v>
      </c>
      <c r="C99" s="743"/>
      <c r="D99" s="743"/>
      <c r="E99" s="743"/>
      <c r="F99" s="743"/>
      <c r="G99" s="743"/>
      <c r="H99" s="743"/>
      <c r="I99" s="743"/>
      <c r="J99" s="744" t="s">
        <v>186</v>
      </c>
      <c r="K99" s="744"/>
      <c r="L99" s="744"/>
      <c r="M99" s="744"/>
      <c r="N99" s="747"/>
    </row>
    <row r="100" spans="1:14" ht="15" customHeight="1" thickBot="1">
      <c r="A100" s="741"/>
      <c r="B100" s="736" t="s">
        <v>187</v>
      </c>
      <c r="C100" s="735" t="s">
        <v>188</v>
      </c>
      <c r="D100" s="746" t="s">
        <v>182</v>
      </c>
      <c r="E100" s="746"/>
      <c r="F100" s="746"/>
      <c r="G100" s="746"/>
      <c r="H100" s="746"/>
      <c r="I100" s="746"/>
      <c r="J100" s="745"/>
      <c r="K100" s="745"/>
      <c r="L100" s="745"/>
      <c r="M100" s="745"/>
      <c r="N100" s="747"/>
    </row>
    <row r="101" spans="1:14" ht="21.75" thickBot="1">
      <c r="A101" s="741"/>
      <c r="B101" s="736"/>
      <c r="C101" s="735"/>
      <c r="D101" s="53" t="s">
        <v>187</v>
      </c>
      <c r="E101" s="53" t="s">
        <v>188</v>
      </c>
      <c r="F101" s="53" t="s">
        <v>187</v>
      </c>
      <c r="G101" s="53" t="s">
        <v>188</v>
      </c>
      <c r="H101" s="53" t="s">
        <v>187</v>
      </c>
      <c r="I101" s="53" t="s">
        <v>188</v>
      </c>
      <c r="J101" s="745"/>
      <c r="K101" s="745"/>
      <c r="L101" s="745"/>
      <c r="M101" s="745"/>
      <c r="N101" s="747"/>
    </row>
    <row r="102" spans="1:14" ht="32.25" thickBot="1">
      <c r="A102" s="742"/>
      <c r="B102" s="735" t="s">
        <v>183</v>
      </c>
      <c r="C102" s="735"/>
      <c r="D102" s="735" t="s">
        <v>847</v>
      </c>
      <c r="E102" s="735"/>
      <c r="F102" s="735" t="s">
        <v>846</v>
      </c>
      <c r="G102" s="735"/>
      <c r="H102" s="736" t="s">
        <v>850</v>
      </c>
      <c r="I102" s="736"/>
      <c r="J102" s="52" t="str">
        <f>+D102</f>
        <v>2014. év előtt</v>
      </c>
      <c r="K102" s="53" t="str">
        <f>+F102</f>
        <v>2014. évi</v>
      </c>
      <c r="L102" s="52" t="s">
        <v>39</v>
      </c>
      <c r="M102" s="53" t="str">
        <f>+CONCATENATE("Teljesítés %-a ",LEFT(ÖSSZEFÜGGÉSEK!A109,4),". XII. 31-ig")</f>
        <v>Teljesítés %-a . XII. 31-ig</v>
      </c>
      <c r="N102" s="747"/>
    </row>
    <row r="103" spans="1:14" ht="13.5" thickBot="1">
      <c r="A103" s="54" t="s">
        <v>430</v>
      </c>
      <c r="B103" s="52" t="s">
        <v>431</v>
      </c>
      <c r="C103" s="52" t="s">
        <v>432</v>
      </c>
      <c r="D103" s="55" t="s">
        <v>433</v>
      </c>
      <c r="E103" s="53" t="s">
        <v>434</v>
      </c>
      <c r="F103" s="53" t="s">
        <v>511</v>
      </c>
      <c r="G103" s="53" t="s">
        <v>512</v>
      </c>
      <c r="H103" s="52" t="s">
        <v>513</v>
      </c>
      <c r="I103" s="55" t="s">
        <v>514</v>
      </c>
      <c r="J103" s="55" t="s">
        <v>559</v>
      </c>
      <c r="K103" s="55" t="s">
        <v>560</v>
      </c>
      <c r="L103" s="55" t="s">
        <v>561</v>
      </c>
      <c r="M103" s="56" t="s">
        <v>562</v>
      </c>
      <c r="N103" s="747"/>
    </row>
    <row r="104" spans="1:14" ht="12.75">
      <c r="A104" s="57" t="s">
        <v>94</v>
      </c>
      <c r="B104" s="58"/>
      <c r="C104" s="78"/>
      <c r="D104" s="78"/>
      <c r="E104" s="89"/>
      <c r="F104" s="78"/>
      <c r="G104" s="78"/>
      <c r="H104" s="78"/>
      <c r="I104" s="78"/>
      <c r="J104" s="78"/>
      <c r="K104" s="78"/>
      <c r="L104" s="59">
        <f aca="true" t="shared" si="18" ref="L104:L110">+J104+K104</f>
        <v>0</v>
      </c>
      <c r="M104" s="93">
        <f aca="true" t="shared" si="19" ref="M104:M111">IF((C104&lt;&gt;0),ROUND((L104/C104)*100,1),"")</f>
      </c>
      <c r="N104" s="747"/>
    </row>
    <row r="105" spans="1:14" ht="12.75">
      <c r="A105" s="60" t="s">
        <v>106</v>
      </c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63">
        <f t="shared" si="18"/>
        <v>0</v>
      </c>
      <c r="M105" s="94">
        <f t="shared" si="19"/>
      </c>
      <c r="N105" s="747"/>
    </row>
    <row r="106" spans="1:14" ht="12.75">
      <c r="A106" s="64" t="s">
        <v>95</v>
      </c>
      <c r="B106" s="65">
        <v>9886</v>
      </c>
      <c r="C106" s="81">
        <v>9886</v>
      </c>
      <c r="D106" s="81">
        <v>5095</v>
      </c>
      <c r="E106" s="81">
        <v>5095</v>
      </c>
      <c r="F106" s="81">
        <v>9886</v>
      </c>
      <c r="G106" s="81">
        <v>9886</v>
      </c>
      <c r="H106" s="81"/>
      <c r="I106" s="81"/>
      <c r="J106" s="81">
        <v>5905</v>
      </c>
      <c r="K106" s="81">
        <v>3981</v>
      </c>
      <c r="L106" s="63">
        <f t="shared" si="18"/>
        <v>9886</v>
      </c>
      <c r="M106" s="94">
        <f t="shared" si="19"/>
        <v>100</v>
      </c>
      <c r="N106" s="747"/>
    </row>
    <row r="107" spans="1:14" ht="12.75">
      <c r="A107" s="64" t="s">
        <v>107</v>
      </c>
      <c r="B107" s="65"/>
      <c r="C107" s="81"/>
      <c r="D107" s="81"/>
      <c r="E107" s="81"/>
      <c r="F107" s="81"/>
      <c r="G107" s="81"/>
      <c r="H107" s="81"/>
      <c r="I107" s="81"/>
      <c r="J107" s="81"/>
      <c r="K107" s="81"/>
      <c r="L107" s="63">
        <f t="shared" si="18"/>
        <v>0</v>
      </c>
      <c r="M107" s="94">
        <f t="shared" si="19"/>
      </c>
      <c r="N107" s="747"/>
    </row>
    <row r="108" spans="1:14" ht="12.75">
      <c r="A108" s="64" t="s">
        <v>96</v>
      </c>
      <c r="B108" s="65"/>
      <c r="C108" s="81"/>
      <c r="D108" s="81"/>
      <c r="E108" s="81"/>
      <c r="F108" s="81"/>
      <c r="G108" s="81"/>
      <c r="H108" s="81"/>
      <c r="I108" s="81"/>
      <c r="J108" s="81"/>
      <c r="K108" s="81"/>
      <c r="L108" s="63">
        <f t="shared" si="18"/>
        <v>0</v>
      </c>
      <c r="M108" s="94">
        <f t="shared" si="19"/>
      </c>
      <c r="N108" s="747"/>
    </row>
    <row r="109" spans="1:14" ht="12.75">
      <c r="A109" s="64" t="s">
        <v>97</v>
      </c>
      <c r="B109" s="65"/>
      <c r="C109" s="81"/>
      <c r="D109" s="81"/>
      <c r="E109" s="81"/>
      <c r="F109" s="81"/>
      <c r="G109" s="81"/>
      <c r="H109" s="81"/>
      <c r="I109" s="81"/>
      <c r="J109" s="81"/>
      <c r="K109" s="81"/>
      <c r="L109" s="63">
        <f t="shared" si="18"/>
        <v>0</v>
      </c>
      <c r="M109" s="94">
        <f t="shared" si="19"/>
      </c>
      <c r="N109" s="747"/>
    </row>
    <row r="110" spans="1:14" ht="15" customHeight="1" thickBot="1">
      <c r="A110" s="66"/>
      <c r="B110" s="67"/>
      <c r="C110" s="85"/>
      <c r="D110" s="85"/>
      <c r="E110" s="85"/>
      <c r="F110" s="85"/>
      <c r="G110" s="85"/>
      <c r="H110" s="85"/>
      <c r="I110" s="85"/>
      <c r="J110" s="85"/>
      <c r="K110" s="85"/>
      <c r="L110" s="63">
        <f t="shared" si="18"/>
        <v>0</v>
      </c>
      <c r="M110" s="95">
        <f t="shared" si="19"/>
      </c>
      <c r="N110" s="747"/>
    </row>
    <row r="111" spans="1:14" ht="13.5" thickBot="1">
      <c r="A111" s="68" t="s">
        <v>99</v>
      </c>
      <c r="B111" s="69">
        <f aca="true" t="shared" si="20" ref="B111:L111">B104+SUM(B106:B110)</f>
        <v>9886</v>
      </c>
      <c r="C111" s="69">
        <f t="shared" si="20"/>
        <v>9886</v>
      </c>
      <c r="D111" s="69">
        <f t="shared" si="20"/>
        <v>5095</v>
      </c>
      <c r="E111" s="69">
        <f t="shared" si="20"/>
        <v>5095</v>
      </c>
      <c r="F111" s="69">
        <f t="shared" si="20"/>
        <v>9886</v>
      </c>
      <c r="G111" s="69">
        <f t="shared" si="20"/>
        <v>9886</v>
      </c>
      <c r="H111" s="69">
        <f t="shared" si="20"/>
        <v>0</v>
      </c>
      <c r="I111" s="69">
        <f t="shared" si="20"/>
        <v>0</v>
      </c>
      <c r="J111" s="69">
        <f t="shared" si="20"/>
        <v>5905</v>
      </c>
      <c r="K111" s="69">
        <f t="shared" si="20"/>
        <v>3981</v>
      </c>
      <c r="L111" s="69">
        <f t="shared" si="20"/>
        <v>9886</v>
      </c>
      <c r="M111" s="70">
        <f t="shared" si="19"/>
        <v>100</v>
      </c>
      <c r="N111" s="747"/>
    </row>
    <row r="112" spans="1:14" ht="13.5" thickBot="1">
      <c r="A112" s="74" t="s">
        <v>98</v>
      </c>
      <c r="B112" s="75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47"/>
    </row>
    <row r="113" spans="1:14" ht="12.75">
      <c r="A113" s="77" t="s">
        <v>102</v>
      </c>
      <c r="B113" s="58"/>
      <c r="C113" s="78"/>
      <c r="D113" s="78"/>
      <c r="E113" s="89"/>
      <c r="F113" s="78"/>
      <c r="G113" s="78"/>
      <c r="H113" s="78"/>
      <c r="I113" s="78"/>
      <c r="J113" s="78"/>
      <c r="K113" s="78"/>
      <c r="L113" s="79">
        <f aca="true" t="shared" si="21" ref="L113:L118">+J113+K113</f>
        <v>0</v>
      </c>
      <c r="M113" s="93">
        <f aca="true" t="shared" si="22" ref="M113:M119">IF((C113&lt;&gt;0),ROUND((L113/C113)*100,1),"")</f>
      </c>
      <c r="N113" s="747"/>
    </row>
    <row r="114" spans="1:14" ht="12.75">
      <c r="A114" s="80" t="s">
        <v>103</v>
      </c>
      <c r="B114" s="61"/>
      <c r="C114" s="81"/>
      <c r="D114" s="81"/>
      <c r="E114" s="81"/>
      <c r="F114" s="81"/>
      <c r="G114" s="81"/>
      <c r="H114" s="81"/>
      <c r="I114" s="81"/>
      <c r="J114" s="81"/>
      <c r="K114" s="81"/>
      <c r="L114" s="82">
        <f t="shared" si="21"/>
        <v>0</v>
      </c>
      <c r="M114" s="94">
        <f t="shared" si="22"/>
      </c>
      <c r="N114" s="747"/>
    </row>
    <row r="115" spans="1:14" ht="12.75">
      <c r="A115" s="80" t="s">
        <v>104</v>
      </c>
      <c r="B115" s="65">
        <v>9886</v>
      </c>
      <c r="C115" s="81">
        <v>9886</v>
      </c>
      <c r="D115" s="81">
        <f>9886-3981</f>
        <v>5905</v>
      </c>
      <c r="E115" s="81">
        <v>5905</v>
      </c>
      <c r="F115" s="81">
        <v>3981</v>
      </c>
      <c r="G115" s="81">
        <v>3981</v>
      </c>
      <c r="H115" s="81"/>
      <c r="I115" s="81"/>
      <c r="J115" s="81">
        <v>5905</v>
      </c>
      <c r="K115" s="81">
        <v>3981</v>
      </c>
      <c r="L115" s="82">
        <f t="shared" si="21"/>
        <v>9886</v>
      </c>
      <c r="M115" s="94">
        <f t="shared" si="22"/>
        <v>100</v>
      </c>
      <c r="N115" s="747"/>
    </row>
    <row r="116" spans="1:14" ht="12.75">
      <c r="A116" s="80" t="s">
        <v>105</v>
      </c>
      <c r="B116" s="65"/>
      <c r="C116" s="81"/>
      <c r="D116" s="81"/>
      <c r="E116" s="81"/>
      <c r="F116" s="81"/>
      <c r="G116" s="81"/>
      <c r="H116" s="81"/>
      <c r="I116" s="81"/>
      <c r="J116" s="81"/>
      <c r="K116" s="81"/>
      <c r="L116" s="82">
        <f t="shared" si="21"/>
        <v>0</v>
      </c>
      <c r="M116" s="94">
        <f t="shared" si="22"/>
      </c>
      <c r="N116" s="747"/>
    </row>
    <row r="117" spans="1:14" ht="12.75">
      <c r="A117" s="83"/>
      <c r="B117" s="65"/>
      <c r="C117" s="81"/>
      <c r="D117" s="81"/>
      <c r="E117" s="81"/>
      <c r="F117" s="81"/>
      <c r="G117" s="81"/>
      <c r="H117" s="81"/>
      <c r="I117" s="81"/>
      <c r="J117" s="81"/>
      <c r="K117" s="81"/>
      <c r="L117" s="82">
        <f t="shared" si="21"/>
        <v>0</v>
      </c>
      <c r="M117" s="94">
        <f t="shared" si="22"/>
      </c>
      <c r="N117" s="747"/>
    </row>
    <row r="118" spans="1:14" ht="13.5" thickBot="1">
      <c r="A118" s="84"/>
      <c r="B118" s="67"/>
      <c r="C118" s="85"/>
      <c r="D118" s="85"/>
      <c r="E118" s="85"/>
      <c r="F118" s="85"/>
      <c r="G118" s="85"/>
      <c r="H118" s="85"/>
      <c r="I118" s="85"/>
      <c r="J118" s="85"/>
      <c r="K118" s="85"/>
      <c r="L118" s="82">
        <f t="shared" si="21"/>
        <v>0</v>
      </c>
      <c r="M118" s="95">
        <f t="shared" si="22"/>
      </c>
      <c r="N118" s="747"/>
    </row>
    <row r="119" spans="1:14" ht="13.5" thickBot="1">
      <c r="A119" s="86" t="s">
        <v>83</v>
      </c>
      <c r="B119" s="69">
        <f aca="true" t="shared" si="23" ref="B119:L119">SUM(B113:B118)</f>
        <v>9886</v>
      </c>
      <c r="C119" s="69">
        <f t="shared" si="23"/>
        <v>9886</v>
      </c>
      <c r="D119" s="69">
        <f t="shared" si="23"/>
        <v>5905</v>
      </c>
      <c r="E119" s="69">
        <f t="shared" si="23"/>
        <v>5905</v>
      </c>
      <c r="F119" s="69">
        <f t="shared" si="23"/>
        <v>3981</v>
      </c>
      <c r="G119" s="69">
        <f t="shared" si="23"/>
        <v>3981</v>
      </c>
      <c r="H119" s="69">
        <f t="shared" si="23"/>
        <v>0</v>
      </c>
      <c r="I119" s="69">
        <f t="shared" si="23"/>
        <v>0</v>
      </c>
      <c r="J119" s="69">
        <f t="shared" si="23"/>
        <v>5905</v>
      </c>
      <c r="K119" s="69">
        <f t="shared" si="23"/>
        <v>3981</v>
      </c>
      <c r="L119" s="69">
        <f t="shared" si="23"/>
        <v>9886</v>
      </c>
      <c r="M119" s="70">
        <f t="shared" si="22"/>
        <v>100</v>
      </c>
      <c r="N119" s="747"/>
    </row>
    <row r="120" spans="1:14" ht="5.25" customHeight="1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747"/>
    </row>
    <row r="121" spans="1:14" ht="15.75" customHeight="1">
      <c r="A121" s="748" t="str">
        <f>+CONCATENATE("Önkormányzaton kívüli EU-s projekthez történő hozzájárulás ",LEFT(ÖSSZEFÜGGÉSEK!A4,4),". évi előirányzata és teljesítése")</f>
        <v>Önkormányzaton kívüli EU-s projekthez történő hozzájárulás 2014. évi előirányzata és teljesítése</v>
      </c>
      <c r="B121" s="748"/>
      <c r="C121" s="748"/>
      <c r="D121" s="748"/>
      <c r="E121" s="748"/>
      <c r="F121" s="748"/>
      <c r="G121" s="748"/>
      <c r="H121" s="748"/>
      <c r="I121" s="748"/>
      <c r="J121" s="748"/>
      <c r="K121" s="748"/>
      <c r="L121" s="748"/>
      <c r="M121" s="748"/>
      <c r="N121" s="747"/>
    </row>
    <row r="122" spans="1:14" ht="12" customHeight="1" thickBo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739" t="s">
        <v>52</v>
      </c>
      <c r="M122" s="739"/>
      <c r="N122" s="747"/>
    </row>
    <row r="123" spans="1:14" ht="21.75" thickBot="1">
      <c r="A123" s="759" t="s">
        <v>100</v>
      </c>
      <c r="B123" s="760"/>
      <c r="C123" s="760"/>
      <c r="D123" s="760"/>
      <c r="E123" s="760"/>
      <c r="F123" s="760"/>
      <c r="G123" s="760"/>
      <c r="H123" s="760"/>
      <c r="I123" s="760"/>
      <c r="J123" s="761"/>
      <c r="K123" s="88" t="s">
        <v>684</v>
      </c>
      <c r="L123" s="88" t="s">
        <v>683</v>
      </c>
      <c r="M123" s="88" t="s">
        <v>186</v>
      </c>
      <c r="N123" s="747"/>
    </row>
    <row r="124" spans="1:14" ht="12.75">
      <c r="A124" s="756"/>
      <c r="B124" s="757"/>
      <c r="C124" s="757"/>
      <c r="D124" s="757"/>
      <c r="E124" s="757"/>
      <c r="F124" s="757"/>
      <c r="G124" s="757"/>
      <c r="H124" s="757"/>
      <c r="I124" s="757"/>
      <c r="J124" s="758"/>
      <c r="K124" s="89"/>
      <c r="L124" s="90"/>
      <c r="M124" s="90"/>
      <c r="N124" s="747"/>
    </row>
    <row r="125" spans="1:14" ht="13.5" thickBot="1">
      <c r="A125" s="749"/>
      <c r="B125" s="750"/>
      <c r="C125" s="750"/>
      <c r="D125" s="750"/>
      <c r="E125" s="750"/>
      <c r="F125" s="750"/>
      <c r="G125" s="750"/>
      <c r="H125" s="750"/>
      <c r="I125" s="750"/>
      <c r="J125" s="751"/>
      <c r="K125" s="91"/>
      <c r="L125" s="85"/>
      <c r="M125" s="85"/>
      <c r="N125" s="747"/>
    </row>
    <row r="126" spans="1:14" ht="13.5" thickBot="1">
      <c r="A126" s="753" t="s">
        <v>40</v>
      </c>
      <c r="B126" s="754"/>
      <c r="C126" s="754"/>
      <c r="D126" s="754"/>
      <c r="E126" s="754"/>
      <c r="F126" s="754"/>
      <c r="G126" s="754"/>
      <c r="H126" s="754"/>
      <c r="I126" s="754"/>
      <c r="J126" s="755"/>
      <c r="K126" s="92">
        <f>SUM(K124:K125)</f>
        <v>0</v>
      </c>
      <c r="L126" s="92">
        <f>SUM(L124:L125)</f>
        <v>0</v>
      </c>
      <c r="M126" s="92">
        <f>SUM(M124:M125)</f>
        <v>0</v>
      </c>
      <c r="N126" s="747"/>
    </row>
    <row r="127" ht="12.75">
      <c r="N127" s="747"/>
    </row>
    <row r="142" ht="12.75">
      <c r="A142" s="9"/>
    </row>
  </sheetData>
  <sheetProtection/>
  <mergeCells count="60">
    <mergeCell ref="A1:C1"/>
    <mergeCell ref="D4:I4"/>
    <mergeCell ref="F6:G6"/>
    <mergeCell ref="B3:I3"/>
    <mergeCell ref="A3:A6"/>
    <mergeCell ref="B36:I36"/>
    <mergeCell ref="A2:K2"/>
    <mergeCell ref="A124:J124"/>
    <mergeCell ref="L2:M2"/>
    <mergeCell ref="A123:J123"/>
    <mergeCell ref="C4:C5"/>
    <mergeCell ref="L122:M122"/>
    <mergeCell ref="J36:M38"/>
    <mergeCell ref="B4:B5"/>
    <mergeCell ref="J3:M5"/>
    <mergeCell ref="D6:E6"/>
    <mergeCell ref="N1:N127"/>
    <mergeCell ref="A121:M121"/>
    <mergeCell ref="A125:J125"/>
    <mergeCell ref="B6:C6"/>
    <mergeCell ref="D1:M1"/>
    <mergeCell ref="H6:I6"/>
    <mergeCell ref="A126:J126"/>
    <mergeCell ref="A34:C34"/>
    <mergeCell ref="A35:K35"/>
    <mergeCell ref="L35:M35"/>
    <mergeCell ref="A36:A39"/>
    <mergeCell ref="A65:C65"/>
    <mergeCell ref="B37:B38"/>
    <mergeCell ref="C37:C38"/>
    <mergeCell ref="D37:I37"/>
    <mergeCell ref="D68:I68"/>
    <mergeCell ref="B70:C70"/>
    <mergeCell ref="D70:E70"/>
    <mergeCell ref="F70:G70"/>
    <mergeCell ref="L66:M66"/>
    <mergeCell ref="B39:C39"/>
    <mergeCell ref="D39:E39"/>
    <mergeCell ref="F39:G39"/>
    <mergeCell ref="H39:I39"/>
    <mergeCell ref="C100:C101"/>
    <mergeCell ref="D100:I100"/>
    <mergeCell ref="B102:C102"/>
    <mergeCell ref="D102:E102"/>
    <mergeCell ref="A66:K66"/>
    <mergeCell ref="A67:A70"/>
    <mergeCell ref="B67:I67"/>
    <mergeCell ref="J67:M69"/>
    <mergeCell ref="B68:B69"/>
    <mergeCell ref="C68:C69"/>
    <mergeCell ref="F102:G102"/>
    <mergeCell ref="H102:I102"/>
    <mergeCell ref="A97:C97"/>
    <mergeCell ref="A98:K98"/>
    <mergeCell ref="L98:M98"/>
    <mergeCell ref="H70:I70"/>
    <mergeCell ref="A99:A102"/>
    <mergeCell ref="B99:I99"/>
    <mergeCell ref="J99:M101"/>
    <mergeCell ref="B100:B101"/>
  </mergeCells>
  <printOptions horizontalCentered="1"/>
  <pageMargins left="0.3937007874015748" right="0.3937007874015748" top="1.3779527559055118" bottom="0.5905511811023623" header="0.5118110236220472" footer="0.5118110236220472"/>
  <pageSetup horizontalDpi="600" verticalDpi="600" orientation="landscape" paperSize="9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14.875" style="540" customWidth="1"/>
    <col min="2" max="2" width="65.375" style="541" customWidth="1"/>
    <col min="3" max="5" width="17.00390625" style="542" customWidth="1"/>
    <col min="6" max="6" width="9.375" style="680" hidden="1" customWidth="1"/>
    <col min="7" max="16384" width="9.375" style="31" customWidth="1"/>
  </cols>
  <sheetData>
    <row r="1" spans="1:6" s="516" customFormat="1" ht="16.5" customHeight="1" thickBot="1">
      <c r="A1" s="515"/>
      <c r="B1" s="517"/>
      <c r="C1" s="562">
        <v>13</v>
      </c>
      <c r="D1" s="527"/>
      <c r="E1" s="562" t="s">
        <v>871</v>
      </c>
      <c r="F1" s="683"/>
    </row>
    <row r="2" spans="1:6" s="563" customFormat="1" ht="15.75" customHeight="1">
      <c r="A2" s="543" t="s">
        <v>53</v>
      </c>
      <c r="B2" s="768" t="s">
        <v>155</v>
      </c>
      <c r="C2" s="769"/>
      <c r="D2" s="770"/>
      <c r="E2" s="536" t="s">
        <v>41</v>
      </c>
      <c r="F2" s="684"/>
    </row>
    <row r="3" spans="1:6" s="563" customFormat="1" ht="24.75" thickBot="1">
      <c r="A3" s="561" t="s">
        <v>564</v>
      </c>
      <c r="B3" s="765" t="s">
        <v>563</v>
      </c>
      <c r="C3" s="766"/>
      <c r="D3" s="767"/>
      <c r="E3" s="511" t="s">
        <v>41</v>
      </c>
      <c r="F3" s="684"/>
    </row>
    <row r="4" spans="1:6" s="564" customFormat="1" ht="15.75" customHeight="1" thickBot="1">
      <c r="A4" s="518"/>
      <c r="B4" s="518"/>
      <c r="C4" s="519"/>
      <c r="D4" s="519"/>
      <c r="E4" s="519" t="s">
        <v>42</v>
      </c>
      <c r="F4" s="685"/>
    </row>
    <row r="5" spans="1:5" ht="24.75" thickBot="1">
      <c r="A5" s="351" t="s">
        <v>149</v>
      </c>
      <c r="B5" s="352" t="s">
        <v>43</v>
      </c>
      <c r="C5" s="96" t="s">
        <v>181</v>
      </c>
      <c r="D5" s="96" t="s">
        <v>185</v>
      </c>
      <c r="E5" s="520" t="s">
        <v>186</v>
      </c>
    </row>
    <row r="6" spans="1:6" s="565" customFormat="1" ht="12.75" customHeight="1" thickBot="1">
      <c r="A6" s="513" t="s">
        <v>430</v>
      </c>
      <c r="B6" s="514" t="s">
        <v>431</v>
      </c>
      <c r="C6" s="514" t="s">
        <v>432</v>
      </c>
      <c r="D6" s="111" t="s">
        <v>433</v>
      </c>
      <c r="E6" s="109" t="s">
        <v>434</v>
      </c>
      <c r="F6" s="686"/>
    </row>
    <row r="7" spans="1:6" s="565" customFormat="1" ht="15.75" customHeight="1" thickBot="1">
      <c r="A7" s="762" t="s">
        <v>44</v>
      </c>
      <c r="B7" s="763"/>
      <c r="C7" s="763"/>
      <c r="D7" s="763"/>
      <c r="E7" s="764"/>
      <c r="F7" s="686"/>
    </row>
    <row r="8" spans="1:6" s="565" customFormat="1" ht="12" customHeight="1" thickBot="1">
      <c r="A8" s="383" t="s">
        <v>7</v>
      </c>
      <c r="B8" s="379" t="s">
        <v>314</v>
      </c>
      <c r="C8" s="410">
        <f>SUM(C9:C14)</f>
        <v>179848</v>
      </c>
      <c r="D8" s="410">
        <f>SUM(D9:D14)</f>
        <v>180190</v>
      </c>
      <c r="E8" s="410">
        <f>SUM(E9:E14)</f>
        <v>178420</v>
      </c>
      <c r="F8" s="686" t="s">
        <v>746</v>
      </c>
    </row>
    <row r="9" spans="1:6" s="539" customFormat="1" ht="12" customHeight="1">
      <c r="A9" s="549" t="s">
        <v>72</v>
      </c>
      <c r="B9" s="421" t="s">
        <v>315</v>
      </c>
      <c r="C9" s="412">
        <v>88207</v>
      </c>
      <c r="D9" s="412">
        <v>81520</v>
      </c>
      <c r="E9" s="395">
        <v>88207</v>
      </c>
      <c r="F9" s="686" t="s">
        <v>747</v>
      </c>
    </row>
    <row r="10" spans="1:6" s="566" customFormat="1" ht="12" customHeight="1">
      <c r="A10" s="550" t="s">
        <v>73</v>
      </c>
      <c r="B10" s="422" t="s">
        <v>316</v>
      </c>
      <c r="C10" s="411">
        <v>46276</v>
      </c>
      <c r="D10" s="411">
        <v>46276</v>
      </c>
      <c r="E10" s="394">
        <v>46276</v>
      </c>
      <c r="F10" s="686" t="s">
        <v>748</v>
      </c>
    </row>
    <row r="11" spans="1:6" s="566" customFormat="1" ht="12" customHeight="1">
      <c r="A11" s="550" t="s">
        <v>74</v>
      </c>
      <c r="B11" s="422" t="s">
        <v>317</v>
      </c>
      <c r="C11" s="411">
        <v>18079</v>
      </c>
      <c r="D11" s="411">
        <v>28838</v>
      </c>
      <c r="E11" s="394">
        <v>32348</v>
      </c>
      <c r="F11" s="686" t="s">
        <v>749</v>
      </c>
    </row>
    <row r="12" spans="1:6" s="566" customFormat="1" ht="12" customHeight="1">
      <c r="A12" s="550" t="s">
        <v>75</v>
      </c>
      <c r="B12" s="422" t="s">
        <v>318</v>
      </c>
      <c r="C12" s="411">
        <v>4014</v>
      </c>
      <c r="D12" s="411">
        <v>4014</v>
      </c>
      <c r="E12" s="394">
        <v>4014</v>
      </c>
      <c r="F12" s="686" t="s">
        <v>750</v>
      </c>
    </row>
    <row r="13" spans="1:6" s="566" customFormat="1" ht="12" customHeight="1">
      <c r="A13" s="550" t="s">
        <v>108</v>
      </c>
      <c r="B13" s="422" t="s">
        <v>319</v>
      </c>
      <c r="C13" s="411">
        <v>4072</v>
      </c>
      <c r="D13" s="411">
        <v>0</v>
      </c>
      <c r="E13" s="394">
        <v>5130</v>
      </c>
      <c r="F13" s="686" t="s">
        <v>751</v>
      </c>
    </row>
    <row r="14" spans="1:6" s="539" customFormat="1" ht="12" customHeight="1" thickBot="1">
      <c r="A14" s="551" t="s">
        <v>76</v>
      </c>
      <c r="B14" s="402" t="s">
        <v>320</v>
      </c>
      <c r="C14" s="413">
        <v>19200</v>
      </c>
      <c r="D14" s="413">
        <v>19542</v>
      </c>
      <c r="E14" s="396">
        <v>2445</v>
      </c>
      <c r="F14" s="686" t="s">
        <v>752</v>
      </c>
    </row>
    <row r="15" spans="1:6" s="539" customFormat="1" ht="12" customHeight="1" thickBot="1">
      <c r="A15" s="383" t="s">
        <v>8</v>
      </c>
      <c r="B15" s="400" t="s">
        <v>321</v>
      </c>
      <c r="C15" s="410">
        <f>SUM(C17:C21)</f>
        <v>50450</v>
      </c>
      <c r="D15" s="410">
        <f>SUM(D17:D21)</f>
        <v>97752</v>
      </c>
      <c r="E15" s="410">
        <f>SUM(E17:E21)</f>
        <v>81155</v>
      </c>
      <c r="F15" s="686" t="s">
        <v>753</v>
      </c>
    </row>
    <row r="16" spans="1:6" s="539" customFormat="1" ht="12" customHeight="1">
      <c r="A16" s="549" t="s">
        <v>78</v>
      </c>
      <c r="B16" s="421" t="s">
        <v>322</v>
      </c>
      <c r="C16" s="412">
        <v>0</v>
      </c>
      <c r="D16" s="412">
        <v>0</v>
      </c>
      <c r="E16" s="395">
        <v>0</v>
      </c>
      <c r="F16" s="686" t="s">
        <v>754</v>
      </c>
    </row>
    <row r="17" spans="1:6" s="539" customFormat="1" ht="12" customHeight="1">
      <c r="A17" s="550" t="s">
        <v>79</v>
      </c>
      <c r="B17" s="422" t="s">
        <v>323</v>
      </c>
      <c r="C17" s="411">
        <v>0</v>
      </c>
      <c r="D17" s="411">
        <v>0</v>
      </c>
      <c r="E17" s="394">
        <v>0</v>
      </c>
      <c r="F17" s="686" t="s">
        <v>755</v>
      </c>
    </row>
    <row r="18" spans="1:6" s="539" customFormat="1" ht="12" customHeight="1">
      <c r="A18" s="550" t="s">
        <v>80</v>
      </c>
      <c r="B18" s="422" t="s">
        <v>324</v>
      </c>
      <c r="C18" s="411">
        <v>0</v>
      </c>
      <c r="D18" s="411">
        <v>0</v>
      </c>
      <c r="E18" s="394">
        <v>0</v>
      </c>
      <c r="F18" s="686" t="s">
        <v>756</v>
      </c>
    </row>
    <row r="19" spans="1:6" s="539" customFormat="1" ht="12" customHeight="1">
      <c r="A19" s="550" t="s">
        <v>81</v>
      </c>
      <c r="B19" s="422" t="s">
        <v>325</v>
      </c>
      <c r="C19" s="411">
        <v>0</v>
      </c>
      <c r="D19" s="411">
        <v>0</v>
      </c>
      <c r="E19" s="394">
        <v>0</v>
      </c>
      <c r="F19" s="686" t="s">
        <v>757</v>
      </c>
    </row>
    <row r="20" spans="1:6" s="539" customFormat="1" ht="12" customHeight="1">
      <c r="A20" s="550" t="s">
        <v>82</v>
      </c>
      <c r="B20" s="422" t="s">
        <v>326</v>
      </c>
      <c r="C20" s="411">
        <v>50450</v>
      </c>
      <c r="D20" s="411">
        <v>97752</v>
      </c>
      <c r="E20" s="394">
        <v>81155</v>
      </c>
      <c r="F20" s="686" t="s">
        <v>758</v>
      </c>
    </row>
    <row r="21" spans="1:6" s="566" customFormat="1" ht="12" customHeight="1" thickBot="1">
      <c r="A21" s="551" t="s">
        <v>89</v>
      </c>
      <c r="B21" s="402" t="s">
        <v>327</v>
      </c>
      <c r="C21" s="413">
        <v>0</v>
      </c>
      <c r="D21" s="413">
        <v>0</v>
      </c>
      <c r="E21" s="396">
        <v>0</v>
      </c>
      <c r="F21" s="686" t="s">
        <v>759</v>
      </c>
    </row>
    <row r="22" spans="1:6" s="566" customFormat="1" ht="12" customHeight="1" thickBot="1">
      <c r="A22" s="383" t="s">
        <v>9</v>
      </c>
      <c r="B22" s="379" t="s">
        <v>328</v>
      </c>
      <c r="C22" s="410">
        <f>SUM(C23:C28)</f>
        <v>28000</v>
      </c>
      <c r="D22" s="410">
        <f>SUM(D23:D28)</f>
        <v>0</v>
      </c>
      <c r="E22" s="410">
        <f>SUM(E23:E28)</f>
        <v>0</v>
      </c>
      <c r="F22" s="686" t="s">
        <v>760</v>
      </c>
    </row>
    <row r="23" spans="1:6" s="566" customFormat="1" ht="12" customHeight="1">
      <c r="A23" s="549" t="s">
        <v>61</v>
      </c>
      <c r="B23" s="421" t="s">
        <v>329</v>
      </c>
      <c r="C23" s="412">
        <v>28000</v>
      </c>
      <c r="D23" s="412"/>
      <c r="E23" s="395">
        <v>0</v>
      </c>
      <c r="F23" s="686" t="s">
        <v>761</v>
      </c>
    </row>
    <row r="24" spans="1:6" s="539" customFormat="1" ht="12" customHeight="1">
      <c r="A24" s="550" t="s">
        <v>62</v>
      </c>
      <c r="B24" s="422" t="s">
        <v>330</v>
      </c>
      <c r="C24" s="411">
        <v>0</v>
      </c>
      <c r="D24" s="411">
        <v>0</v>
      </c>
      <c r="E24" s="394">
        <v>0</v>
      </c>
      <c r="F24" s="686" t="s">
        <v>762</v>
      </c>
    </row>
    <row r="25" spans="1:6" s="566" customFormat="1" ht="12" customHeight="1">
      <c r="A25" s="550" t="s">
        <v>63</v>
      </c>
      <c r="B25" s="422" t="s">
        <v>331</v>
      </c>
      <c r="C25" s="411">
        <v>0</v>
      </c>
      <c r="D25" s="411">
        <v>0</v>
      </c>
      <c r="E25" s="394">
        <v>0</v>
      </c>
      <c r="F25" s="686" t="s">
        <v>763</v>
      </c>
    </row>
    <row r="26" spans="1:6" s="566" customFormat="1" ht="12" customHeight="1">
      <c r="A26" s="550" t="s">
        <v>64</v>
      </c>
      <c r="B26" s="422" t="s">
        <v>332</v>
      </c>
      <c r="C26" s="411">
        <v>0</v>
      </c>
      <c r="D26" s="411">
        <v>0</v>
      </c>
      <c r="E26" s="394">
        <v>0</v>
      </c>
      <c r="F26" s="686" t="s">
        <v>764</v>
      </c>
    </row>
    <row r="27" spans="1:6" s="566" customFormat="1" ht="12" customHeight="1">
      <c r="A27" s="550" t="s">
        <v>122</v>
      </c>
      <c r="B27" s="422" t="s">
        <v>333</v>
      </c>
      <c r="C27" s="411">
        <v>0</v>
      </c>
      <c r="D27" s="411">
        <v>0</v>
      </c>
      <c r="E27" s="394">
        <v>0</v>
      </c>
      <c r="F27" s="686" t="s">
        <v>765</v>
      </c>
    </row>
    <row r="28" spans="1:6" s="566" customFormat="1" ht="12" customHeight="1" thickBot="1">
      <c r="A28" s="551" t="s">
        <v>123</v>
      </c>
      <c r="B28" s="423" t="s">
        <v>334</v>
      </c>
      <c r="C28" s="413">
        <v>0</v>
      </c>
      <c r="D28" s="413">
        <v>0</v>
      </c>
      <c r="E28" s="396">
        <v>0</v>
      </c>
      <c r="F28" s="686" t="s">
        <v>766</v>
      </c>
    </row>
    <row r="29" spans="1:6" s="566" customFormat="1" ht="12" customHeight="1" thickBot="1">
      <c r="A29" s="383" t="s">
        <v>124</v>
      </c>
      <c r="B29" s="379" t="s">
        <v>335</v>
      </c>
      <c r="C29" s="416">
        <f>C30+C33+C34+C35</f>
        <v>38120</v>
      </c>
      <c r="D29" s="416">
        <f>D30+D33+D34+D35</f>
        <v>82282</v>
      </c>
      <c r="E29" s="416">
        <f>E30+E33+E34+E35</f>
        <v>60585</v>
      </c>
      <c r="F29" s="686" t="s">
        <v>767</v>
      </c>
    </row>
    <row r="30" spans="1:6" s="566" customFormat="1" ht="12" customHeight="1">
      <c r="A30" s="549" t="s">
        <v>336</v>
      </c>
      <c r="B30" s="421" t="s">
        <v>337</v>
      </c>
      <c r="C30" s="430">
        <f>C31+C32</f>
        <v>27000</v>
      </c>
      <c r="D30" s="430">
        <f>D31+D32</f>
        <v>19825</v>
      </c>
      <c r="E30" s="430">
        <f>E31+E32</f>
        <v>0</v>
      </c>
      <c r="F30" s="686" t="s">
        <v>768</v>
      </c>
    </row>
    <row r="31" spans="1:6" s="566" customFormat="1" ht="12" customHeight="1">
      <c r="A31" s="550" t="s">
        <v>338</v>
      </c>
      <c r="B31" s="422" t="s">
        <v>339</v>
      </c>
      <c r="C31" s="411">
        <v>0</v>
      </c>
      <c r="D31" s="411">
        <v>0</v>
      </c>
      <c r="E31" s="394">
        <v>0</v>
      </c>
      <c r="F31" s="686" t="s">
        <v>769</v>
      </c>
    </row>
    <row r="32" spans="1:6" s="566" customFormat="1" ht="12" customHeight="1">
      <c r="A32" s="550" t="s">
        <v>340</v>
      </c>
      <c r="B32" s="422" t="s">
        <v>341</v>
      </c>
      <c r="C32" s="411">
        <v>27000</v>
      </c>
      <c r="D32" s="411">
        <v>19825</v>
      </c>
      <c r="E32" s="394"/>
      <c r="F32" s="686" t="s">
        <v>770</v>
      </c>
    </row>
    <row r="33" spans="1:6" s="566" customFormat="1" ht="12" customHeight="1">
      <c r="A33" s="550" t="s">
        <v>342</v>
      </c>
      <c r="B33" s="422" t="s">
        <v>343</v>
      </c>
      <c r="C33" s="411">
        <v>11000</v>
      </c>
      <c r="D33" s="411">
        <v>13452</v>
      </c>
      <c r="E33" s="394">
        <v>12595</v>
      </c>
      <c r="F33" s="686" t="s">
        <v>771</v>
      </c>
    </row>
    <row r="34" spans="1:6" s="566" customFormat="1" ht="12" customHeight="1">
      <c r="A34" s="550" t="s">
        <v>344</v>
      </c>
      <c r="B34" s="422" t="s">
        <v>345</v>
      </c>
      <c r="C34" s="411">
        <v>0</v>
      </c>
      <c r="D34" s="411">
        <v>44885</v>
      </c>
      <c r="E34" s="394">
        <v>44885</v>
      </c>
      <c r="F34" s="686" t="s">
        <v>772</v>
      </c>
    </row>
    <row r="35" spans="1:6" s="566" customFormat="1" ht="12" customHeight="1" thickBot="1">
      <c r="A35" s="551" t="s">
        <v>346</v>
      </c>
      <c r="B35" s="423" t="s">
        <v>347</v>
      </c>
      <c r="C35" s="413">
        <v>120</v>
      </c>
      <c r="D35" s="413">
        <v>4120</v>
      </c>
      <c r="E35" s="396">
        <v>3105</v>
      </c>
      <c r="F35" s="686" t="s">
        <v>773</v>
      </c>
    </row>
    <row r="36" spans="1:6" s="566" customFormat="1" ht="12" customHeight="1" thickBot="1">
      <c r="A36" s="383" t="s">
        <v>11</v>
      </c>
      <c r="B36" s="379" t="s">
        <v>348</v>
      </c>
      <c r="C36" s="410">
        <f>SUM(C37:C46)</f>
        <v>3130</v>
      </c>
      <c r="D36" s="410">
        <f>SUM(D37:D46)</f>
        <v>16172</v>
      </c>
      <c r="E36" s="410">
        <f>SUM(E37:E46)</f>
        <v>13023</v>
      </c>
      <c r="F36" s="686" t="s">
        <v>774</v>
      </c>
    </row>
    <row r="37" spans="1:6" s="566" customFormat="1" ht="12" customHeight="1">
      <c r="A37" s="549" t="s">
        <v>65</v>
      </c>
      <c r="B37" s="421" t="s">
        <v>349</v>
      </c>
      <c r="C37" s="412">
        <v>0</v>
      </c>
      <c r="D37" s="412">
        <v>0</v>
      </c>
      <c r="E37" s="395">
        <v>0</v>
      </c>
      <c r="F37" s="686" t="s">
        <v>775</v>
      </c>
    </row>
    <row r="38" spans="1:6" s="566" customFormat="1" ht="12" customHeight="1">
      <c r="A38" s="550" t="s">
        <v>66</v>
      </c>
      <c r="B38" s="422" t="s">
        <v>350</v>
      </c>
      <c r="C38" s="411"/>
      <c r="D38" s="411">
        <v>6000</v>
      </c>
      <c r="E38" s="394">
        <v>5583</v>
      </c>
      <c r="F38" s="686" t="s">
        <v>776</v>
      </c>
    </row>
    <row r="39" spans="1:6" s="566" customFormat="1" ht="12" customHeight="1">
      <c r="A39" s="550" t="s">
        <v>67</v>
      </c>
      <c r="B39" s="422" t="s">
        <v>351</v>
      </c>
      <c r="C39" s="411">
        <v>0</v>
      </c>
      <c r="D39" s="411">
        <v>0</v>
      </c>
      <c r="E39" s="394">
        <v>0</v>
      </c>
      <c r="F39" s="686" t="s">
        <v>777</v>
      </c>
    </row>
    <row r="40" spans="1:6" s="566" customFormat="1" ht="12" customHeight="1">
      <c r="A40" s="550" t="s">
        <v>126</v>
      </c>
      <c r="B40" s="422" t="s">
        <v>352</v>
      </c>
      <c r="C40" s="411">
        <v>1630</v>
      </c>
      <c r="D40" s="411">
        <v>1630</v>
      </c>
      <c r="E40" s="394">
        <v>0</v>
      </c>
      <c r="F40" s="686" t="s">
        <v>778</v>
      </c>
    </row>
    <row r="41" spans="1:6" s="566" customFormat="1" ht="12" customHeight="1">
      <c r="A41" s="550" t="s">
        <v>127</v>
      </c>
      <c r="B41" s="422" t="s">
        <v>353</v>
      </c>
      <c r="C41" s="411">
        <v>1200</v>
      </c>
      <c r="D41" s="411">
        <v>5200</v>
      </c>
      <c r="E41" s="394">
        <v>4576</v>
      </c>
      <c r="F41" s="686" t="s">
        <v>779</v>
      </c>
    </row>
    <row r="42" spans="1:6" s="566" customFormat="1" ht="12" customHeight="1">
      <c r="A42" s="550" t="s">
        <v>128</v>
      </c>
      <c r="B42" s="422" t="s">
        <v>354</v>
      </c>
      <c r="C42" s="411">
        <v>0</v>
      </c>
      <c r="D42" s="411">
        <v>3000</v>
      </c>
      <c r="E42" s="394">
        <v>2750</v>
      </c>
      <c r="F42" s="686" t="s">
        <v>780</v>
      </c>
    </row>
    <row r="43" spans="1:6" s="566" customFormat="1" ht="12" customHeight="1">
      <c r="A43" s="550" t="s">
        <v>129</v>
      </c>
      <c r="B43" s="422" t="s">
        <v>355</v>
      </c>
      <c r="C43" s="411">
        <v>0</v>
      </c>
      <c r="D43" s="411">
        <v>0</v>
      </c>
      <c r="E43" s="394">
        <v>0</v>
      </c>
      <c r="F43" s="686" t="s">
        <v>781</v>
      </c>
    </row>
    <row r="44" spans="1:6" s="566" customFormat="1" ht="12" customHeight="1">
      <c r="A44" s="550" t="s">
        <v>130</v>
      </c>
      <c r="B44" s="422" t="s">
        <v>356</v>
      </c>
      <c r="C44" s="411">
        <v>300</v>
      </c>
      <c r="D44" s="411">
        <v>250</v>
      </c>
      <c r="E44" s="394">
        <v>22</v>
      </c>
      <c r="F44" s="686" t="s">
        <v>782</v>
      </c>
    </row>
    <row r="45" spans="1:6" s="566" customFormat="1" ht="12" customHeight="1">
      <c r="A45" s="550" t="s">
        <v>357</v>
      </c>
      <c r="B45" s="422" t="s">
        <v>358</v>
      </c>
      <c r="C45" s="414">
        <v>0</v>
      </c>
      <c r="D45" s="414">
        <v>0</v>
      </c>
      <c r="E45" s="397">
        <v>0</v>
      </c>
      <c r="F45" s="686" t="s">
        <v>783</v>
      </c>
    </row>
    <row r="46" spans="1:6" s="539" customFormat="1" ht="12" customHeight="1" thickBot="1">
      <c r="A46" s="551" t="s">
        <v>359</v>
      </c>
      <c r="B46" s="423" t="s">
        <v>360</v>
      </c>
      <c r="C46" s="415">
        <v>0</v>
      </c>
      <c r="D46" s="415">
        <v>92</v>
      </c>
      <c r="E46" s="398">
        <v>92</v>
      </c>
      <c r="F46" s="686" t="s">
        <v>784</v>
      </c>
    </row>
    <row r="47" spans="1:6" s="566" customFormat="1" ht="12" customHeight="1" thickBot="1">
      <c r="A47" s="383" t="s">
        <v>12</v>
      </c>
      <c r="B47" s="379" t="s">
        <v>361</v>
      </c>
      <c r="C47" s="410">
        <f>SUM(C48:C52)</f>
        <v>0</v>
      </c>
      <c r="D47" s="410">
        <f>SUM(D48:D52)</f>
        <v>50</v>
      </c>
      <c r="E47" s="410">
        <f>SUM(E48:E52)</f>
        <v>26</v>
      </c>
      <c r="F47" s="686" t="s">
        <v>785</v>
      </c>
    </row>
    <row r="48" spans="1:6" s="566" customFormat="1" ht="12" customHeight="1">
      <c r="A48" s="549" t="s">
        <v>68</v>
      </c>
      <c r="B48" s="421" t="s">
        <v>362</v>
      </c>
      <c r="C48" s="432">
        <v>0</v>
      </c>
      <c r="D48" s="432">
        <v>0</v>
      </c>
      <c r="E48" s="399">
        <v>0</v>
      </c>
      <c r="F48" s="686" t="s">
        <v>786</v>
      </c>
    </row>
    <row r="49" spans="1:6" s="566" customFormat="1" ht="12" customHeight="1">
      <c r="A49" s="550" t="s">
        <v>69</v>
      </c>
      <c r="B49" s="422" t="s">
        <v>363</v>
      </c>
      <c r="C49" s="414">
        <v>0</v>
      </c>
      <c r="D49" s="414">
        <v>0</v>
      </c>
      <c r="E49" s="397">
        <v>0</v>
      </c>
      <c r="F49" s="686" t="s">
        <v>787</v>
      </c>
    </row>
    <row r="50" spans="1:6" s="566" customFormat="1" ht="12" customHeight="1">
      <c r="A50" s="550" t="s">
        <v>364</v>
      </c>
      <c r="B50" s="422" t="s">
        <v>365</v>
      </c>
      <c r="C50" s="414">
        <v>0</v>
      </c>
      <c r="D50" s="414">
        <v>50</v>
      </c>
      <c r="E50" s="397">
        <v>26</v>
      </c>
      <c r="F50" s="686" t="s">
        <v>788</v>
      </c>
    </row>
    <row r="51" spans="1:6" s="566" customFormat="1" ht="12" customHeight="1">
      <c r="A51" s="550" t="s">
        <v>366</v>
      </c>
      <c r="B51" s="422" t="s">
        <v>367</v>
      </c>
      <c r="C51" s="414">
        <v>0</v>
      </c>
      <c r="D51" s="414">
        <v>0</v>
      </c>
      <c r="E51" s="397">
        <v>0</v>
      </c>
      <c r="F51" s="686" t="s">
        <v>789</v>
      </c>
    </row>
    <row r="52" spans="1:6" s="566" customFormat="1" ht="12" customHeight="1" thickBot="1">
      <c r="A52" s="551" t="s">
        <v>368</v>
      </c>
      <c r="B52" s="423" t="s">
        <v>369</v>
      </c>
      <c r="C52" s="415">
        <v>0</v>
      </c>
      <c r="D52" s="415">
        <v>0</v>
      </c>
      <c r="E52" s="398">
        <v>0</v>
      </c>
      <c r="F52" s="686" t="s">
        <v>790</v>
      </c>
    </row>
    <row r="53" spans="1:6" s="566" customFormat="1" ht="12" customHeight="1" thickBot="1">
      <c r="A53" s="383" t="s">
        <v>131</v>
      </c>
      <c r="B53" s="379" t="s">
        <v>370</v>
      </c>
      <c r="C53" s="410">
        <f>SUM(C54:C57)</f>
        <v>1000</v>
      </c>
      <c r="D53" s="410">
        <f>SUM(D54:D57)</f>
        <v>5780</v>
      </c>
      <c r="E53" s="410">
        <f>SUM(E54:E57)</f>
        <v>5780</v>
      </c>
      <c r="F53" s="686" t="s">
        <v>791</v>
      </c>
    </row>
    <row r="54" spans="1:6" s="539" customFormat="1" ht="12" customHeight="1">
      <c r="A54" s="549" t="s">
        <v>70</v>
      </c>
      <c r="B54" s="421" t="s">
        <v>371</v>
      </c>
      <c r="C54" s="412">
        <v>0</v>
      </c>
      <c r="D54" s="412">
        <v>0</v>
      </c>
      <c r="E54" s="395">
        <v>0</v>
      </c>
      <c r="F54" s="686" t="s">
        <v>792</v>
      </c>
    </row>
    <row r="55" spans="1:6" s="539" customFormat="1" ht="12" customHeight="1">
      <c r="A55" s="550" t="s">
        <v>71</v>
      </c>
      <c r="B55" s="422" t="s">
        <v>372</v>
      </c>
      <c r="C55" s="411">
        <v>1000</v>
      </c>
      <c r="D55" s="411">
        <v>5780</v>
      </c>
      <c r="E55" s="394">
        <v>5780</v>
      </c>
      <c r="F55" s="686" t="s">
        <v>793</v>
      </c>
    </row>
    <row r="56" spans="1:6" s="539" customFormat="1" ht="12" customHeight="1">
      <c r="A56" s="550" t="s">
        <v>373</v>
      </c>
      <c r="B56" s="422" t="s">
        <v>374</v>
      </c>
      <c r="C56" s="411">
        <v>0</v>
      </c>
      <c r="D56" s="411">
        <v>0</v>
      </c>
      <c r="E56" s="394">
        <v>0</v>
      </c>
      <c r="F56" s="686" t="s">
        <v>794</v>
      </c>
    </row>
    <row r="57" spans="1:6" s="539" customFormat="1" ht="12" customHeight="1" thickBot="1">
      <c r="A57" s="551" t="s">
        <v>375</v>
      </c>
      <c r="B57" s="423" t="s">
        <v>376</v>
      </c>
      <c r="C57" s="413">
        <v>0</v>
      </c>
      <c r="D57" s="413">
        <v>0</v>
      </c>
      <c r="E57" s="396">
        <v>0</v>
      </c>
      <c r="F57" s="686" t="s">
        <v>795</v>
      </c>
    </row>
    <row r="58" spans="1:6" s="566" customFormat="1" ht="12" customHeight="1" thickBot="1">
      <c r="A58" s="383" t="s">
        <v>14</v>
      </c>
      <c r="B58" s="400" t="s">
        <v>377</v>
      </c>
      <c r="C58" s="410">
        <f>SUM(C59:C62)</f>
        <v>75607</v>
      </c>
      <c r="D58" s="410">
        <f>SUM(D59:D62)</f>
        <v>75929</v>
      </c>
      <c r="E58" s="410">
        <f>SUM(E59:E61)</f>
        <v>38872</v>
      </c>
      <c r="F58" s="686" t="s">
        <v>796</v>
      </c>
    </row>
    <row r="59" spans="1:6" s="566" customFormat="1" ht="12" customHeight="1">
      <c r="A59" s="549" t="s">
        <v>132</v>
      </c>
      <c r="B59" s="421" t="s">
        <v>378</v>
      </c>
      <c r="C59" s="414">
        <v>0</v>
      </c>
      <c r="D59" s="414">
        <v>0</v>
      </c>
      <c r="E59" s="397">
        <v>0</v>
      </c>
      <c r="F59" s="686" t="s">
        <v>797</v>
      </c>
    </row>
    <row r="60" spans="1:6" s="566" customFormat="1" ht="12" customHeight="1">
      <c r="A60" s="550" t="s">
        <v>133</v>
      </c>
      <c r="B60" s="422" t="s">
        <v>567</v>
      </c>
      <c r="C60" s="414">
        <v>0</v>
      </c>
      <c r="D60" s="414">
        <v>0</v>
      </c>
      <c r="E60" s="397">
        <v>0</v>
      </c>
      <c r="F60" s="686" t="s">
        <v>798</v>
      </c>
    </row>
    <row r="61" spans="1:6" s="566" customFormat="1" ht="12" customHeight="1">
      <c r="A61" s="550" t="s">
        <v>160</v>
      </c>
      <c r="B61" s="422" t="s">
        <v>380</v>
      </c>
      <c r="C61" s="414">
        <v>75607</v>
      </c>
      <c r="D61" s="414">
        <v>75929</v>
      </c>
      <c r="E61" s="397">
        <v>38872</v>
      </c>
      <c r="F61" s="686" t="s">
        <v>799</v>
      </c>
    </row>
    <row r="62" spans="1:6" s="566" customFormat="1" ht="12" customHeight="1" thickBot="1">
      <c r="A62" s="551" t="s">
        <v>381</v>
      </c>
      <c r="B62" s="423" t="s">
        <v>382</v>
      </c>
      <c r="C62" s="414">
        <v>0</v>
      </c>
      <c r="D62" s="414">
        <v>0</v>
      </c>
      <c r="E62" s="397">
        <v>38872</v>
      </c>
      <c r="F62" s="686" t="s">
        <v>800</v>
      </c>
    </row>
    <row r="63" spans="1:6" s="566" customFormat="1" ht="12" customHeight="1" thickBot="1">
      <c r="A63" s="383" t="s">
        <v>15</v>
      </c>
      <c r="B63" s="379" t="s">
        <v>383</v>
      </c>
      <c r="C63" s="416">
        <f>C8+C15+C22+C29+C36+C47+C53+C58</f>
        <v>376155</v>
      </c>
      <c r="D63" s="416">
        <f>D8+D15+D22+D29+D36+D47+D53+D58</f>
        <v>458155</v>
      </c>
      <c r="E63" s="416">
        <f>E8+E15+E22+E29+E36+E47+E53+E58</f>
        <v>377861</v>
      </c>
      <c r="F63" s="686" t="s">
        <v>801</v>
      </c>
    </row>
    <row r="64" spans="1:6" s="566" customFormat="1" ht="12" customHeight="1" thickBot="1">
      <c r="A64" s="552" t="s">
        <v>565</v>
      </c>
      <c r="B64" s="400" t="s">
        <v>385</v>
      </c>
      <c r="C64" s="410">
        <v>0</v>
      </c>
      <c r="D64" s="410"/>
      <c r="E64" s="393"/>
      <c r="F64" s="686" t="s">
        <v>802</v>
      </c>
    </row>
    <row r="65" spans="1:6" s="566" customFormat="1" ht="12" customHeight="1">
      <c r="A65" s="549" t="s">
        <v>386</v>
      </c>
      <c r="B65" s="421" t="s">
        <v>387</v>
      </c>
      <c r="C65" s="414">
        <v>0</v>
      </c>
      <c r="D65" s="414">
        <v>0</v>
      </c>
      <c r="E65" s="397">
        <v>0</v>
      </c>
      <c r="F65" s="686" t="s">
        <v>803</v>
      </c>
    </row>
    <row r="66" spans="1:6" s="566" customFormat="1" ht="12" customHeight="1">
      <c r="A66" s="550" t="s">
        <v>388</v>
      </c>
      <c r="B66" s="422" t="s">
        <v>389</v>
      </c>
      <c r="C66" s="414">
        <v>0</v>
      </c>
      <c r="D66" s="414">
        <v>0</v>
      </c>
      <c r="E66" s="397">
        <v>0</v>
      </c>
      <c r="F66" s="686" t="s">
        <v>804</v>
      </c>
    </row>
    <row r="67" spans="1:6" s="566" customFormat="1" ht="12" customHeight="1" thickBot="1">
      <c r="A67" s="551" t="s">
        <v>390</v>
      </c>
      <c r="B67" s="545" t="s">
        <v>391</v>
      </c>
      <c r="C67" s="414">
        <v>0</v>
      </c>
      <c r="D67" s="414">
        <v>0</v>
      </c>
      <c r="E67" s="397">
        <v>0</v>
      </c>
      <c r="F67" s="686" t="s">
        <v>805</v>
      </c>
    </row>
    <row r="68" spans="1:6" s="566" customFormat="1" ht="12" customHeight="1" thickBot="1">
      <c r="A68" s="552" t="s">
        <v>392</v>
      </c>
      <c r="B68" s="400" t="s">
        <v>393</v>
      </c>
      <c r="C68" s="410">
        <v>0</v>
      </c>
      <c r="D68" s="410"/>
      <c r="E68" s="393"/>
      <c r="F68" s="686" t="s">
        <v>806</v>
      </c>
    </row>
    <row r="69" spans="1:6" s="566" customFormat="1" ht="12" customHeight="1">
      <c r="A69" s="549" t="s">
        <v>109</v>
      </c>
      <c r="B69" s="421" t="s">
        <v>394</v>
      </c>
      <c r="C69" s="414">
        <v>0</v>
      </c>
      <c r="D69" s="414">
        <v>0</v>
      </c>
      <c r="E69" s="397">
        <v>0</v>
      </c>
      <c r="F69" s="686" t="s">
        <v>807</v>
      </c>
    </row>
    <row r="70" spans="1:6" s="566" customFormat="1" ht="12" customHeight="1">
      <c r="A70" s="550" t="s">
        <v>110</v>
      </c>
      <c r="B70" s="422" t="s">
        <v>395</v>
      </c>
      <c r="C70" s="414">
        <v>0</v>
      </c>
      <c r="D70" s="414">
        <v>0</v>
      </c>
      <c r="E70" s="397">
        <v>0</v>
      </c>
      <c r="F70" s="686" t="s">
        <v>808</v>
      </c>
    </row>
    <row r="71" spans="1:6" s="566" customFormat="1" ht="12" customHeight="1">
      <c r="A71" s="550" t="s">
        <v>396</v>
      </c>
      <c r="B71" s="422" t="s">
        <v>397</v>
      </c>
      <c r="C71" s="414">
        <v>0</v>
      </c>
      <c r="D71" s="414">
        <v>0</v>
      </c>
      <c r="E71" s="397">
        <v>0</v>
      </c>
      <c r="F71" s="686" t="s">
        <v>809</v>
      </c>
    </row>
    <row r="72" spans="1:6" s="566" customFormat="1" ht="12" customHeight="1" thickBot="1">
      <c r="A72" s="551" t="s">
        <v>398</v>
      </c>
      <c r="B72" s="423" t="s">
        <v>399</v>
      </c>
      <c r="C72" s="414">
        <v>0</v>
      </c>
      <c r="D72" s="414">
        <v>0</v>
      </c>
      <c r="E72" s="397">
        <v>0</v>
      </c>
      <c r="F72" s="686" t="s">
        <v>810</v>
      </c>
    </row>
    <row r="73" spans="1:6" s="566" customFormat="1" ht="12" customHeight="1" thickBot="1">
      <c r="A73" s="552" t="s">
        <v>400</v>
      </c>
      <c r="B73" s="400" t="s">
        <v>401</v>
      </c>
      <c r="C73" s="410">
        <v>0</v>
      </c>
      <c r="D73" s="410"/>
      <c r="E73" s="393"/>
      <c r="F73" s="686" t="s">
        <v>811</v>
      </c>
    </row>
    <row r="74" spans="1:6" s="566" customFormat="1" ht="12" customHeight="1">
      <c r="A74" s="549" t="s">
        <v>402</v>
      </c>
      <c r="B74" s="421" t="s">
        <v>403</v>
      </c>
      <c r="C74" s="414">
        <v>0</v>
      </c>
      <c r="D74" s="414">
        <v>0</v>
      </c>
      <c r="E74" s="397">
        <v>0</v>
      </c>
      <c r="F74" s="686" t="s">
        <v>812</v>
      </c>
    </row>
    <row r="75" spans="1:6" s="566" customFormat="1" ht="12" customHeight="1" thickBot="1">
      <c r="A75" s="551" t="s">
        <v>404</v>
      </c>
      <c r="B75" s="423" t="s">
        <v>405</v>
      </c>
      <c r="C75" s="414">
        <v>0</v>
      </c>
      <c r="D75" s="414">
        <v>0</v>
      </c>
      <c r="E75" s="397">
        <v>0</v>
      </c>
      <c r="F75" s="686" t="s">
        <v>813</v>
      </c>
    </row>
    <row r="76" spans="1:6" s="566" customFormat="1" ht="12" customHeight="1" thickBot="1">
      <c r="A76" s="552" t="s">
        <v>406</v>
      </c>
      <c r="B76" s="400" t="s">
        <v>407</v>
      </c>
      <c r="C76" s="410">
        <f>SUM(C77:C79)</f>
        <v>0</v>
      </c>
      <c r="D76" s="410">
        <f>SUM(D77:D79)</f>
        <v>6272</v>
      </c>
      <c r="E76" s="410">
        <f>SUM(E77:E79)</f>
        <v>6272</v>
      </c>
      <c r="F76" s="686" t="s">
        <v>814</v>
      </c>
    </row>
    <row r="77" spans="1:6" s="566" customFormat="1" ht="12" customHeight="1">
      <c r="A77" s="549" t="s">
        <v>408</v>
      </c>
      <c r="B77" s="421" t="s">
        <v>409</v>
      </c>
      <c r="C77" s="414">
        <v>0</v>
      </c>
      <c r="D77" s="414">
        <v>6272</v>
      </c>
      <c r="E77" s="397">
        <v>6272</v>
      </c>
      <c r="F77" s="686" t="s">
        <v>815</v>
      </c>
    </row>
    <row r="78" spans="1:6" s="566" customFormat="1" ht="12" customHeight="1">
      <c r="A78" s="550" t="s">
        <v>410</v>
      </c>
      <c r="B78" s="422" t="s">
        <v>411</v>
      </c>
      <c r="C78" s="414">
        <v>0</v>
      </c>
      <c r="D78" s="414">
        <v>0</v>
      </c>
      <c r="E78" s="397">
        <v>0</v>
      </c>
      <c r="F78" s="686" t="s">
        <v>816</v>
      </c>
    </row>
    <row r="79" spans="1:6" s="566" customFormat="1" ht="12" customHeight="1" thickBot="1">
      <c r="A79" s="551" t="s">
        <v>412</v>
      </c>
      <c r="B79" s="423" t="s">
        <v>413</v>
      </c>
      <c r="C79" s="414">
        <v>0</v>
      </c>
      <c r="D79" s="414">
        <v>0</v>
      </c>
      <c r="E79" s="397">
        <v>0</v>
      </c>
      <c r="F79" s="686" t="s">
        <v>817</v>
      </c>
    </row>
    <row r="80" spans="1:6" s="566" customFormat="1" ht="12" customHeight="1" thickBot="1">
      <c r="A80" s="552" t="s">
        <v>414</v>
      </c>
      <c r="B80" s="400" t="s">
        <v>415</v>
      </c>
      <c r="C80" s="410">
        <v>0</v>
      </c>
      <c r="D80" s="410"/>
      <c r="E80" s="393"/>
      <c r="F80" s="686" t="s">
        <v>818</v>
      </c>
    </row>
    <row r="81" spans="1:6" s="566" customFormat="1" ht="12" customHeight="1">
      <c r="A81" s="553" t="s">
        <v>416</v>
      </c>
      <c r="B81" s="421" t="s">
        <v>417</v>
      </c>
      <c r="C81" s="414">
        <v>0</v>
      </c>
      <c r="D81" s="414">
        <v>0</v>
      </c>
      <c r="E81" s="397">
        <v>0</v>
      </c>
      <c r="F81" s="686" t="s">
        <v>819</v>
      </c>
    </row>
    <row r="82" spans="1:6" s="566" customFormat="1" ht="12" customHeight="1">
      <c r="A82" s="554" t="s">
        <v>418</v>
      </c>
      <c r="B82" s="422" t="s">
        <v>419</v>
      </c>
      <c r="C82" s="414">
        <v>0</v>
      </c>
      <c r="D82" s="414">
        <v>0</v>
      </c>
      <c r="E82" s="397">
        <v>0</v>
      </c>
      <c r="F82" s="686" t="s">
        <v>820</v>
      </c>
    </row>
    <row r="83" spans="1:6" s="566" customFormat="1" ht="12" customHeight="1">
      <c r="A83" s="554" t="s">
        <v>420</v>
      </c>
      <c r="B83" s="422" t="s">
        <v>421</v>
      </c>
      <c r="C83" s="414">
        <v>0</v>
      </c>
      <c r="D83" s="414">
        <v>0</v>
      </c>
      <c r="E83" s="397">
        <v>0</v>
      </c>
      <c r="F83" s="686" t="s">
        <v>821</v>
      </c>
    </row>
    <row r="84" spans="1:6" s="566" customFormat="1" ht="12" customHeight="1" thickBot="1">
      <c r="A84" s="555" t="s">
        <v>422</v>
      </c>
      <c r="B84" s="423" t="s">
        <v>423</v>
      </c>
      <c r="C84" s="414">
        <v>0</v>
      </c>
      <c r="D84" s="414">
        <v>0</v>
      </c>
      <c r="E84" s="397">
        <v>0</v>
      </c>
      <c r="F84" s="686" t="s">
        <v>822</v>
      </c>
    </row>
    <row r="85" spans="1:6" s="566" customFormat="1" ht="12" customHeight="1" thickBot="1">
      <c r="A85" s="552" t="s">
        <v>424</v>
      </c>
      <c r="B85" s="400" t="s">
        <v>425</v>
      </c>
      <c r="C85" s="436">
        <v>0</v>
      </c>
      <c r="D85" s="436">
        <v>0</v>
      </c>
      <c r="E85" s="437">
        <v>0</v>
      </c>
      <c r="F85" s="686" t="s">
        <v>823</v>
      </c>
    </row>
    <row r="86" spans="1:6" s="566" customFormat="1" ht="12" customHeight="1" thickBot="1">
      <c r="A86" s="552" t="s">
        <v>426</v>
      </c>
      <c r="B86" s="546" t="s">
        <v>427</v>
      </c>
      <c r="C86" s="416">
        <f>C64+C68+C73+C76+C80+C85</f>
        <v>0</v>
      </c>
      <c r="D86" s="416">
        <f>D64+D68+D73+D76+D80+D85</f>
        <v>6272</v>
      </c>
      <c r="E86" s="416">
        <f>E64+E68+E73+E76+E80+E85</f>
        <v>6272</v>
      </c>
      <c r="F86" s="686" t="s">
        <v>824</v>
      </c>
    </row>
    <row r="87" spans="1:6" s="566" customFormat="1" ht="12" customHeight="1" thickBot="1">
      <c r="A87" s="556" t="s">
        <v>428</v>
      </c>
      <c r="B87" s="547" t="s">
        <v>566</v>
      </c>
      <c r="C87" s="416">
        <f>C63+C86</f>
        <v>376155</v>
      </c>
      <c r="D87" s="416">
        <f>D63+D86</f>
        <v>464427</v>
      </c>
      <c r="E87" s="416">
        <f>E63+E86</f>
        <v>384133</v>
      </c>
      <c r="F87" s="686" t="s">
        <v>825</v>
      </c>
    </row>
    <row r="88" spans="1:6" s="566" customFormat="1" ht="15" customHeight="1">
      <c r="A88" s="521"/>
      <c r="B88" s="522"/>
      <c r="C88" s="537"/>
      <c r="D88" s="537"/>
      <c r="E88" s="537"/>
      <c r="F88" s="687"/>
    </row>
    <row r="89" spans="1:5" ht="13.5" thickBot="1">
      <c r="A89" s="523"/>
      <c r="B89" s="524"/>
      <c r="C89" s="538"/>
      <c r="D89" s="538"/>
      <c r="E89" s="538"/>
    </row>
    <row r="90" spans="1:6" s="565" customFormat="1" ht="16.5" customHeight="1" thickBot="1">
      <c r="A90" s="762" t="s">
        <v>45</v>
      </c>
      <c r="B90" s="763"/>
      <c r="C90" s="763"/>
      <c r="D90" s="763"/>
      <c r="E90" s="764"/>
      <c r="F90" s="686"/>
    </row>
    <row r="91" spans="1:6" s="341" customFormat="1" ht="12" customHeight="1" thickBot="1">
      <c r="A91" s="544" t="s">
        <v>7</v>
      </c>
      <c r="B91" s="382" t="s">
        <v>436</v>
      </c>
      <c r="C91" s="528">
        <f>SUM(C92:C96)</f>
        <v>134428</v>
      </c>
      <c r="D91" s="528">
        <f>SUM(D92:D96)</f>
        <v>209603</v>
      </c>
      <c r="E91" s="528">
        <f>SUM(E92:E96)</f>
        <v>209603</v>
      </c>
      <c r="F91" s="688" t="s">
        <v>746</v>
      </c>
    </row>
    <row r="92" spans="1:6" ht="12" customHeight="1">
      <c r="A92" s="557" t="s">
        <v>72</v>
      </c>
      <c r="B92" s="368" t="s">
        <v>37</v>
      </c>
      <c r="C92" s="529">
        <v>45080</v>
      </c>
      <c r="D92" s="529">
        <v>71186</v>
      </c>
      <c r="E92" s="529">
        <v>71186</v>
      </c>
      <c r="F92" s="688" t="s">
        <v>747</v>
      </c>
    </row>
    <row r="93" spans="1:6" ht="12" customHeight="1">
      <c r="A93" s="550" t="s">
        <v>73</v>
      </c>
      <c r="B93" s="366" t="s">
        <v>134</v>
      </c>
      <c r="C93" s="530">
        <v>9369</v>
      </c>
      <c r="D93" s="530">
        <v>10183</v>
      </c>
      <c r="E93" s="530">
        <v>10183</v>
      </c>
      <c r="F93" s="688" t="s">
        <v>748</v>
      </c>
    </row>
    <row r="94" spans="1:6" ht="12" customHeight="1">
      <c r="A94" s="550" t="s">
        <v>74</v>
      </c>
      <c r="B94" s="366" t="s">
        <v>101</v>
      </c>
      <c r="C94" s="532">
        <v>43077</v>
      </c>
      <c r="D94" s="532">
        <v>70094</v>
      </c>
      <c r="E94" s="532">
        <v>70094</v>
      </c>
      <c r="F94" s="688" t="s">
        <v>749</v>
      </c>
    </row>
    <row r="95" spans="1:6" ht="12" customHeight="1">
      <c r="A95" s="550" t="s">
        <v>75</v>
      </c>
      <c r="B95" s="369" t="s">
        <v>135</v>
      </c>
      <c r="C95" s="532">
        <v>5550</v>
      </c>
      <c r="D95" s="532">
        <v>5031</v>
      </c>
      <c r="E95" s="532">
        <v>5031</v>
      </c>
      <c r="F95" s="688" t="s">
        <v>750</v>
      </c>
    </row>
    <row r="96" spans="1:6" ht="12" customHeight="1">
      <c r="A96" s="550" t="s">
        <v>84</v>
      </c>
      <c r="B96" s="377" t="s">
        <v>136</v>
      </c>
      <c r="C96" s="532">
        <v>31352</v>
      </c>
      <c r="D96" s="532">
        <v>53109</v>
      </c>
      <c r="E96" s="532">
        <v>53109</v>
      </c>
      <c r="F96" s="688" t="s">
        <v>751</v>
      </c>
    </row>
    <row r="97" spans="1:6" ht="12" customHeight="1">
      <c r="A97" s="550" t="s">
        <v>76</v>
      </c>
      <c r="B97" s="366" t="s">
        <v>437</v>
      </c>
      <c r="C97" s="532">
        <v>0</v>
      </c>
      <c r="D97" s="532">
        <v>0</v>
      </c>
      <c r="E97" s="532">
        <v>0</v>
      </c>
      <c r="F97" s="688" t="s">
        <v>752</v>
      </c>
    </row>
    <row r="98" spans="1:6" ht="12" customHeight="1">
      <c r="A98" s="550" t="s">
        <v>77</v>
      </c>
      <c r="B98" s="389" t="s">
        <v>438</v>
      </c>
      <c r="C98" s="532">
        <v>0</v>
      </c>
      <c r="D98" s="532">
        <v>0</v>
      </c>
      <c r="E98" s="532">
        <v>0</v>
      </c>
      <c r="F98" s="688" t="s">
        <v>753</v>
      </c>
    </row>
    <row r="99" spans="1:6" ht="12" customHeight="1">
      <c r="A99" s="550" t="s">
        <v>85</v>
      </c>
      <c r="B99" s="390" t="s">
        <v>439</v>
      </c>
      <c r="C99" s="532">
        <v>0</v>
      </c>
      <c r="D99" s="532">
        <v>300</v>
      </c>
      <c r="E99" s="532">
        <v>300</v>
      </c>
      <c r="F99" s="688" t="s">
        <v>754</v>
      </c>
    </row>
    <row r="100" spans="1:6" ht="12" customHeight="1">
      <c r="A100" s="550" t="s">
        <v>86</v>
      </c>
      <c r="B100" s="390" t="s">
        <v>440</v>
      </c>
      <c r="C100" s="532">
        <v>0</v>
      </c>
      <c r="D100" s="532">
        <v>0</v>
      </c>
      <c r="E100" s="532">
        <v>0</v>
      </c>
      <c r="F100" s="688" t="s">
        <v>755</v>
      </c>
    </row>
    <row r="101" spans="1:6" ht="12" customHeight="1">
      <c r="A101" s="550" t="s">
        <v>87</v>
      </c>
      <c r="B101" s="389" t="s">
        <v>441</v>
      </c>
      <c r="C101" s="532">
        <v>0</v>
      </c>
      <c r="D101" s="532">
        <v>1341</v>
      </c>
      <c r="E101" s="532">
        <v>1341</v>
      </c>
      <c r="F101" s="688" t="s">
        <v>756</v>
      </c>
    </row>
    <row r="102" spans="1:6" ht="12" customHeight="1">
      <c r="A102" s="550" t="s">
        <v>88</v>
      </c>
      <c r="B102" s="389" t="s">
        <v>442</v>
      </c>
      <c r="C102" s="532">
        <v>0</v>
      </c>
      <c r="D102" s="532">
        <v>0</v>
      </c>
      <c r="E102" s="532">
        <v>0</v>
      </c>
      <c r="F102" s="688" t="s">
        <v>757</v>
      </c>
    </row>
    <row r="103" spans="1:6" ht="12" customHeight="1">
      <c r="A103" s="550" t="s">
        <v>90</v>
      </c>
      <c r="B103" s="390" t="s">
        <v>443</v>
      </c>
      <c r="C103" s="532">
        <v>0</v>
      </c>
      <c r="D103" s="532">
        <v>9869</v>
      </c>
      <c r="E103" s="532">
        <v>9869</v>
      </c>
      <c r="F103" s="688" t="s">
        <v>758</v>
      </c>
    </row>
    <row r="104" spans="1:6" ht="12" customHeight="1">
      <c r="A104" s="558" t="s">
        <v>137</v>
      </c>
      <c r="B104" s="391" t="s">
        <v>444</v>
      </c>
      <c r="C104" s="532">
        <v>0</v>
      </c>
      <c r="D104" s="532">
        <v>0</v>
      </c>
      <c r="E104" s="532">
        <v>0</v>
      </c>
      <c r="F104" s="688" t="s">
        <v>759</v>
      </c>
    </row>
    <row r="105" spans="1:6" ht="12" customHeight="1">
      <c r="A105" s="550" t="s">
        <v>445</v>
      </c>
      <c r="B105" s="391" t="s">
        <v>446</v>
      </c>
      <c r="C105" s="532">
        <v>0</v>
      </c>
      <c r="D105" s="532">
        <v>0</v>
      </c>
      <c r="E105" s="532">
        <v>0</v>
      </c>
      <c r="F105" s="688" t="s">
        <v>760</v>
      </c>
    </row>
    <row r="106" spans="1:6" s="341" customFormat="1" ht="12" customHeight="1" thickBot="1">
      <c r="A106" s="559" t="s">
        <v>447</v>
      </c>
      <c r="B106" s="392" t="s">
        <v>448</v>
      </c>
      <c r="C106" s="534">
        <v>0</v>
      </c>
      <c r="D106" s="534">
        <v>41599</v>
      </c>
      <c r="E106" s="534">
        <v>41599</v>
      </c>
      <c r="F106" s="688" t="s">
        <v>761</v>
      </c>
    </row>
    <row r="107" spans="1:6" ht="12" customHeight="1" thickBot="1">
      <c r="A107" s="383" t="s">
        <v>8</v>
      </c>
      <c r="B107" s="381" t="s">
        <v>449</v>
      </c>
      <c r="C107" s="404">
        <f>C108+C110+C112</f>
        <v>111204</v>
      </c>
      <c r="D107" s="404">
        <f>D108+D110+D112</f>
        <v>121504</v>
      </c>
      <c r="E107" s="404">
        <f>E108+E110+E112</f>
        <v>36649</v>
      </c>
      <c r="F107" s="688" t="s">
        <v>762</v>
      </c>
    </row>
    <row r="108" spans="1:6" ht="12" customHeight="1">
      <c r="A108" s="549" t="s">
        <v>78</v>
      </c>
      <c r="B108" s="366" t="s">
        <v>158</v>
      </c>
      <c r="C108" s="531">
        <v>0</v>
      </c>
      <c r="D108" s="531">
        <v>24319</v>
      </c>
      <c r="E108" s="531">
        <v>9472</v>
      </c>
      <c r="F108" s="688" t="s">
        <v>763</v>
      </c>
    </row>
    <row r="109" spans="1:6" ht="12" customHeight="1">
      <c r="A109" s="549" t="s">
        <v>79</v>
      </c>
      <c r="B109" s="370" t="s">
        <v>450</v>
      </c>
      <c r="C109" s="531">
        <v>0</v>
      </c>
      <c r="D109" s="531">
        <v>0</v>
      </c>
      <c r="E109" s="531">
        <v>9472</v>
      </c>
      <c r="F109" s="688" t="s">
        <v>764</v>
      </c>
    </row>
    <row r="110" spans="1:6" ht="12" customHeight="1">
      <c r="A110" s="549" t="s">
        <v>80</v>
      </c>
      <c r="B110" s="370" t="s">
        <v>138</v>
      </c>
      <c r="C110" s="530">
        <v>110904</v>
      </c>
      <c r="D110" s="530">
        <v>97185</v>
      </c>
      <c r="E110" s="530">
        <v>27177</v>
      </c>
      <c r="F110" s="688" t="s">
        <v>765</v>
      </c>
    </row>
    <row r="111" spans="1:6" ht="12" customHeight="1">
      <c r="A111" s="549" t="s">
        <v>81</v>
      </c>
      <c r="B111" s="370" t="s">
        <v>451</v>
      </c>
      <c r="C111" s="394">
        <v>0</v>
      </c>
      <c r="D111" s="394">
        <v>0</v>
      </c>
      <c r="E111" s="394">
        <v>27177</v>
      </c>
      <c r="F111" s="688" t="s">
        <v>766</v>
      </c>
    </row>
    <row r="112" spans="1:6" ht="12" customHeight="1">
      <c r="A112" s="549" t="s">
        <v>82</v>
      </c>
      <c r="B112" s="402" t="s">
        <v>161</v>
      </c>
      <c r="C112" s="394">
        <v>300</v>
      </c>
      <c r="D112" s="394">
        <v>0</v>
      </c>
      <c r="E112" s="394">
        <v>0</v>
      </c>
      <c r="F112" s="688" t="s">
        <v>767</v>
      </c>
    </row>
    <row r="113" spans="1:6" ht="12" customHeight="1">
      <c r="A113" s="549" t="s">
        <v>89</v>
      </c>
      <c r="B113" s="401" t="s">
        <v>452</v>
      </c>
      <c r="C113" s="394">
        <v>0</v>
      </c>
      <c r="D113" s="394">
        <v>0</v>
      </c>
      <c r="E113" s="394">
        <v>0</v>
      </c>
      <c r="F113" s="688" t="s">
        <v>768</v>
      </c>
    </row>
    <row r="114" spans="1:6" ht="12" customHeight="1">
      <c r="A114" s="549" t="s">
        <v>91</v>
      </c>
      <c r="B114" s="417" t="s">
        <v>453</v>
      </c>
      <c r="C114" s="394">
        <v>0</v>
      </c>
      <c r="D114" s="394">
        <v>0</v>
      </c>
      <c r="E114" s="394">
        <v>0</v>
      </c>
      <c r="F114" s="688" t="s">
        <v>769</v>
      </c>
    </row>
    <row r="115" spans="1:6" ht="12" customHeight="1">
      <c r="A115" s="549" t="s">
        <v>139</v>
      </c>
      <c r="B115" s="390" t="s">
        <v>440</v>
      </c>
      <c r="C115" s="394">
        <v>0</v>
      </c>
      <c r="D115" s="394">
        <v>0</v>
      </c>
      <c r="E115" s="394">
        <v>0</v>
      </c>
      <c r="F115" s="688" t="s">
        <v>770</v>
      </c>
    </row>
    <row r="116" spans="1:6" ht="12" customHeight="1">
      <c r="A116" s="549" t="s">
        <v>140</v>
      </c>
      <c r="B116" s="390" t="s">
        <v>454</v>
      </c>
      <c r="C116" s="394">
        <v>0</v>
      </c>
      <c r="D116" s="394">
        <v>0</v>
      </c>
      <c r="E116" s="394">
        <v>0</v>
      </c>
      <c r="F116" s="688" t="s">
        <v>771</v>
      </c>
    </row>
    <row r="117" spans="1:6" ht="12" customHeight="1">
      <c r="A117" s="549" t="s">
        <v>141</v>
      </c>
      <c r="B117" s="390" t="s">
        <v>455</v>
      </c>
      <c r="C117" s="394">
        <v>0</v>
      </c>
      <c r="D117" s="394">
        <v>0</v>
      </c>
      <c r="E117" s="394">
        <v>0</v>
      </c>
      <c r="F117" s="688" t="s">
        <v>772</v>
      </c>
    </row>
    <row r="118" spans="1:6" ht="12" customHeight="1">
      <c r="A118" s="549" t="s">
        <v>456</v>
      </c>
      <c r="B118" s="390" t="s">
        <v>443</v>
      </c>
      <c r="C118" s="394">
        <v>0</v>
      </c>
      <c r="D118" s="394">
        <v>0</v>
      </c>
      <c r="E118" s="394">
        <v>0</v>
      </c>
      <c r="F118" s="688" t="s">
        <v>773</v>
      </c>
    </row>
    <row r="119" spans="1:6" ht="12" customHeight="1">
      <c r="A119" s="549" t="s">
        <v>457</v>
      </c>
      <c r="B119" s="390" t="s">
        <v>458</v>
      </c>
      <c r="C119" s="394">
        <v>300</v>
      </c>
      <c r="D119" s="394">
        <v>0</v>
      </c>
      <c r="E119" s="394">
        <v>0</v>
      </c>
      <c r="F119" s="688" t="s">
        <v>774</v>
      </c>
    </row>
    <row r="120" spans="1:6" ht="12" customHeight="1" thickBot="1">
      <c r="A120" s="558" t="s">
        <v>459</v>
      </c>
      <c r="B120" s="390" t="s">
        <v>460</v>
      </c>
      <c r="C120" s="396">
        <v>0</v>
      </c>
      <c r="D120" s="396">
        <v>0</v>
      </c>
      <c r="E120" s="396">
        <v>0</v>
      </c>
      <c r="F120" s="688" t="s">
        <v>775</v>
      </c>
    </row>
    <row r="121" spans="1:6" ht="12" customHeight="1" thickBot="1">
      <c r="A121" s="383" t="s">
        <v>9</v>
      </c>
      <c r="B121" s="386" t="s">
        <v>461</v>
      </c>
      <c r="C121" s="404">
        <f>C123+C122</f>
        <v>2439</v>
      </c>
      <c r="D121" s="404">
        <f>D123+D122</f>
        <v>0</v>
      </c>
      <c r="E121" s="404">
        <f>E123+E122</f>
        <v>0</v>
      </c>
      <c r="F121" s="688" t="s">
        <v>776</v>
      </c>
    </row>
    <row r="122" spans="1:6" ht="12" customHeight="1">
      <c r="A122" s="549" t="s">
        <v>61</v>
      </c>
      <c r="B122" s="367" t="s">
        <v>47</v>
      </c>
      <c r="C122" s="531">
        <v>2439</v>
      </c>
      <c r="D122" s="531">
        <v>0</v>
      </c>
      <c r="E122" s="531">
        <v>0</v>
      </c>
      <c r="F122" s="688" t="s">
        <v>777</v>
      </c>
    </row>
    <row r="123" spans="1:6" ht="12" customHeight="1" thickBot="1">
      <c r="A123" s="551" t="s">
        <v>62</v>
      </c>
      <c r="B123" s="370" t="s">
        <v>48</v>
      </c>
      <c r="C123" s="532">
        <v>0</v>
      </c>
      <c r="D123" s="532">
        <v>0</v>
      </c>
      <c r="E123" s="532">
        <v>0</v>
      </c>
      <c r="F123" s="688" t="s">
        <v>778</v>
      </c>
    </row>
    <row r="124" spans="1:6" ht="12" customHeight="1" thickBot="1">
      <c r="A124" s="383" t="s">
        <v>10</v>
      </c>
      <c r="B124" s="386" t="s">
        <v>462</v>
      </c>
      <c r="C124" s="404">
        <f>C91+C107+C121</f>
        <v>248071</v>
      </c>
      <c r="D124" s="404">
        <f>D91+D107+D121</f>
        <v>331107</v>
      </c>
      <c r="E124" s="404">
        <f>E91+E107+E121</f>
        <v>246252</v>
      </c>
      <c r="F124" s="688" t="s">
        <v>779</v>
      </c>
    </row>
    <row r="125" spans="1:6" ht="12" customHeight="1" thickBot="1">
      <c r="A125" s="383" t="s">
        <v>11</v>
      </c>
      <c r="B125" s="386" t="s">
        <v>568</v>
      </c>
      <c r="C125" s="404">
        <v>0</v>
      </c>
      <c r="D125" s="404"/>
      <c r="E125" s="404"/>
      <c r="F125" s="688" t="s">
        <v>780</v>
      </c>
    </row>
    <row r="126" spans="1:6" ht="12" customHeight="1">
      <c r="A126" s="549" t="s">
        <v>65</v>
      </c>
      <c r="B126" s="367" t="s">
        <v>464</v>
      </c>
      <c r="C126" s="394">
        <v>0</v>
      </c>
      <c r="D126" s="394">
        <v>0</v>
      </c>
      <c r="E126" s="394">
        <v>0</v>
      </c>
      <c r="F126" s="688" t="s">
        <v>781</v>
      </c>
    </row>
    <row r="127" spans="1:6" ht="12" customHeight="1">
      <c r="A127" s="549" t="s">
        <v>66</v>
      </c>
      <c r="B127" s="367" t="s">
        <v>465</v>
      </c>
      <c r="C127" s="394">
        <v>0</v>
      </c>
      <c r="D127" s="394">
        <v>0</v>
      </c>
      <c r="E127" s="394">
        <v>0</v>
      </c>
      <c r="F127" s="688" t="s">
        <v>782</v>
      </c>
    </row>
    <row r="128" spans="1:6" ht="12" customHeight="1" thickBot="1">
      <c r="A128" s="558" t="s">
        <v>67</v>
      </c>
      <c r="B128" s="365" t="s">
        <v>466</v>
      </c>
      <c r="C128" s="394">
        <v>0</v>
      </c>
      <c r="D128" s="394">
        <v>0</v>
      </c>
      <c r="E128" s="394">
        <v>0</v>
      </c>
      <c r="F128" s="688" t="s">
        <v>783</v>
      </c>
    </row>
    <row r="129" spans="1:6" ht="12" customHeight="1" thickBot="1">
      <c r="A129" s="383" t="s">
        <v>12</v>
      </c>
      <c r="B129" s="386" t="s">
        <v>467</v>
      </c>
      <c r="C129" s="404">
        <v>0</v>
      </c>
      <c r="D129" s="404"/>
      <c r="E129" s="404"/>
      <c r="F129" s="688" t="s">
        <v>784</v>
      </c>
    </row>
    <row r="130" spans="1:6" ht="12" customHeight="1">
      <c r="A130" s="549" t="s">
        <v>68</v>
      </c>
      <c r="B130" s="367" t="s">
        <v>468</v>
      </c>
      <c r="C130" s="394">
        <v>0</v>
      </c>
      <c r="D130" s="394">
        <v>0</v>
      </c>
      <c r="E130" s="394">
        <v>0</v>
      </c>
      <c r="F130" s="688" t="s">
        <v>785</v>
      </c>
    </row>
    <row r="131" spans="1:6" ht="12" customHeight="1">
      <c r="A131" s="549" t="s">
        <v>69</v>
      </c>
      <c r="B131" s="367" t="s">
        <v>469</v>
      </c>
      <c r="C131" s="394">
        <v>0</v>
      </c>
      <c r="D131" s="394">
        <v>0</v>
      </c>
      <c r="E131" s="394">
        <v>0</v>
      </c>
      <c r="F131" s="688" t="s">
        <v>786</v>
      </c>
    </row>
    <row r="132" spans="1:6" ht="12" customHeight="1">
      <c r="A132" s="549" t="s">
        <v>364</v>
      </c>
      <c r="B132" s="367" t="s">
        <v>470</v>
      </c>
      <c r="C132" s="394">
        <v>0</v>
      </c>
      <c r="D132" s="394">
        <v>0</v>
      </c>
      <c r="E132" s="394">
        <v>0</v>
      </c>
      <c r="F132" s="688" t="s">
        <v>787</v>
      </c>
    </row>
    <row r="133" spans="1:6" s="341" customFormat="1" ht="12" customHeight="1" thickBot="1">
      <c r="A133" s="558" t="s">
        <v>366</v>
      </c>
      <c r="B133" s="365" t="s">
        <v>471</v>
      </c>
      <c r="C133" s="394">
        <v>0</v>
      </c>
      <c r="D133" s="394">
        <v>0</v>
      </c>
      <c r="E133" s="394">
        <v>0</v>
      </c>
      <c r="F133" s="688" t="s">
        <v>788</v>
      </c>
    </row>
    <row r="134" spans="1:11" ht="13.5" thickBot="1">
      <c r="A134" s="383" t="s">
        <v>13</v>
      </c>
      <c r="B134" s="386" t="s">
        <v>687</v>
      </c>
      <c r="C134" s="533">
        <f>SUM(C135:C138)</f>
        <v>128084</v>
      </c>
      <c r="D134" s="533">
        <f>SUM(D135:D138)</f>
        <v>133320</v>
      </c>
      <c r="E134" s="533">
        <f>SUM(E135:E138)</f>
        <v>133143</v>
      </c>
      <c r="F134" s="688" t="s">
        <v>789</v>
      </c>
      <c r="K134" s="512"/>
    </row>
    <row r="135" spans="1:6" ht="12.75">
      <c r="A135" s="549" t="s">
        <v>70</v>
      </c>
      <c r="B135" s="367" t="s">
        <v>473</v>
      </c>
      <c r="C135" s="394">
        <v>0</v>
      </c>
      <c r="D135" s="394">
        <v>0</v>
      </c>
      <c r="E135" s="394">
        <v>0</v>
      </c>
      <c r="F135" s="688" t="s">
        <v>790</v>
      </c>
    </row>
    <row r="136" spans="1:6" ht="12" customHeight="1">
      <c r="A136" s="549" t="s">
        <v>71</v>
      </c>
      <c r="B136" s="367" t="s">
        <v>474</v>
      </c>
      <c r="C136" s="394">
        <v>0</v>
      </c>
      <c r="D136" s="394">
        <v>6272</v>
      </c>
      <c r="E136" s="394">
        <v>6272</v>
      </c>
      <c r="F136" s="688" t="s">
        <v>791</v>
      </c>
    </row>
    <row r="137" spans="1:6" s="341" customFormat="1" ht="12" customHeight="1">
      <c r="A137" s="549" t="s">
        <v>373</v>
      </c>
      <c r="B137" s="367" t="s">
        <v>686</v>
      </c>
      <c r="C137" s="394">
        <v>128084</v>
      </c>
      <c r="D137" s="394">
        <v>127048</v>
      </c>
      <c r="E137" s="394">
        <v>126871</v>
      </c>
      <c r="F137" s="688" t="s">
        <v>792</v>
      </c>
    </row>
    <row r="138" spans="1:6" s="341" customFormat="1" ht="12" customHeight="1">
      <c r="A138" s="549" t="s">
        <v>375</v>
      </c>
      <c r="B138" s="367" t="s">
        <v>475</v>
      </c>
      <c r="C138" s="394">
        <v>0</v>
      </c>
      <c r="D138" s="394">
        <v>0</v>
      </c>
      <c r="E138" s="394">
        <v>0</v>
      </c>
      <c r="F138" s="688" t="s">
        <v>793</v>
      </c>
    </row>
    <row r="139" spans="1:6" s="341" customFormat="1" ht="12" customHeight="1" thickBot="1">
      <c r="A139" s="558" t="s">
        <v>685</v>
      </c>
      <c r="B139" s="365" t="s">
        <v>476</v>
      </c>
      <c r="C139" s="394">
        <v>0</v>
      </c>
      <c r="D139" s="394">
        <v>0</v>
      </c>
      <c r="E139" s="394">
        <v>0</v>
      </c>
      <c r="F139" s="688" t="s">
        <v>794</v>
      </c>
    </row>
    <row r="140" spans="1:6" s="341" customFormat="1" ht="12" customHeight="1" thickBot="1">
      <c r="A140" s="383" t="s">
        <v>14</v>
      </c>
      <c r="B140" s="386" t="s">
        <v>569</v>
      </c>
      <c r="C140" s="535">
        <v>0</v>
      </c>
      <c r="D140" s="535"/>
      <c r="E140" s="535"/>
      <c r="F140" s="688" t="s">
        <v>795</v>
      </c>
    </row>
    <row r="141" spans="1:6" s="341" customFormat="1" ht="12" customHeight="1">
      <c r="A141" s="549" t="s">
        <v>132</v>
      </c>
      <c r="B141" s="367" t="s">
        <v>478</v>
      </c>
      <c r="C141" s="394">
        <v>0</v>
      </c>
      <c r="D141" s="394">
        <v>0</v>
      </c>
      <c r="E141" s="394">
        <v>0</v>
      </c>
      <c r="F141" s="688" t="s">
        <v>796</v>
      </c>
    </row>
    <row r="142" spans="1:6" s="341" customFormat="1" ht="12" customHeight="1">
      <c r="A142" s="549" t="s">
        <v>133</v>
      </c>
      <c r="B142" s="367" t="s">
        <v>479</v>
      </c>
      <c r="C142" s="394">
        <v>0</v>
      </c>
      <c r="D142" s="394">
        <v>0</v>
      </c>
      <c r="E142" s="394">
        <v>0</v>
      </c>
      <c r="F142" s="688" t="s">
        <v>797</v>
      </c>
    </row>
    <row r="143" spans="1:6" s="341" customFormat="1" ht="12" customHeight="1">
      <c r="A143" s="549" t="s">
        <v>160</v>
      </c>
      <c r="B143" s="367" t="s">
        <v>480</v>
      </c>
      <c r="C143" s="394">
        <v>0</v>
      </c>
      <c r="D143" s="394">
        <v>0</v>
      </c>
      <c r="E143" s="394">
        <v>0</v>
      </c>
      <c r="F143" s="688" t="s">
        <v>798</v>
      </c>
    </row>
    <row r="144" spans="1:6" ht="12.75" customHeight="1" thickBot="1">
      <c r="A144" s="549" t="s">
        <v>381</v>
      </c>
      <c r="B144" s="367" t="s">
        <v>481</v>
      </c>
      <c r="C144" s="394">
        <v>0</v>
      </c>
      <c r="D144" s="394">
        <v>0</v>
      </c>
      <c r="E144" s="394">
        <v>0</v>
      </c>
      <c r="F144" s="688" t="s">
        <v>799</v>
      </c>
    </row>
    <row r="145" spans="1:6" ht="12" customHeight="1" thickBot="1">
      <c r="A145" s="383" t="s">
        <v>15</v>
      </c>
      <c r="B145" s="386" t="s">
        <v>482</v>
      </c>
      <c r="C145" s="548">
        <f>C125+C134+C129+C140</f>
        <v>128084</v>
      </c>
      <c r="D145" s="548">
        <f>D125+D134+D129+D140</f>
        <v>133320</v>
      </c>
      <c r="E145" s="548">
        <f>E125+E134+E129+E140</f>
        <v>133143</v>
      </c>
      <c r="F145" s="688" t="s">
        <v>800</v>
      </c>
    </row>
    <row r="146" spans="1:6" ht="15" customHeight="1" thickBot="1">
      <c r="A146" s="560" t="s">
        <v>16</v>
      </c>
      <c r="B146" s="406" t="s">
        <v>483</v>
      </c>
      <c r="C146" s="548">
        <f>C124+C145</f>
        <v>376155</v>
      </c>
      <c r="D146" s="548">
        <f>D124+D145</f>
        <v>464427</v>
      </c>
      <c r="E146" s="548">
        <f>E124+E145</f>
        <v>379395</v>
      </c>
      <c r="F146" s="688" t="s">
        <v>801</v>
      </c>
    </row>
    <row r="147" spans="1:5" ht="13.5" thickBot="1">
      <c r="A147" s="41"/>
      <c r="B147" s="42"/>
      <c r="C147" s="43"/>
      <c r="D147" s="43"/>
      <c r="E147" s="43"/>
    </row>
    <row r="148" spans="1:5" ht="15" customHeight="1" thickBot="1">
      <c r="A148" s="525" t="s">
        <v>688</v>
      </c>
      <c r="B148" s="526"/>
      <c r="C148" s="112">
        <v>12</v>
      </c>
      <c r="D148" s="113">
        <v>12</v>
      </c>
      <c r="E148" s="110">
        <v>12</v>
      </c>
    </row>
    <row r="149" spans="1:5" ht="14.25" customHeight="1" thickBot="1">
      <c r="A149" s="525" t="s">
        <v>150</v>
      </c>
      <c r="B149" s="526"/>
      <c r="C149" s="112">
        <v>45</v>
      </c>
      <c r="D149" s="113">
        <v>45</v>
      </c>
      <c r="E149" s="110">
        <v>45</v>
      </c>
    </row>
  </sheetData>
  <sheetProtection/>
  <mergeCells count="4">
    <mergeCell ref="A90:E90"/>
    <mergeCell ref="B3:D3"/>
    <mergeCell ref="B2:D2"/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14.875" style="540" customWidth="1"/>
    <col min="2" max="2" width="64.625" style="541" customWidth="1"/>
    <col min="3" max="5" width="17.00390625" style="542" customWidth="1"/>
    <col min="6" max="6" width="0" style="680" hidden="1" customWidth="1"/>
    <col min="7" max="16384" width="9.375" style="31" customWidth="1"/>
  </cols>
  <sheetData>
    <row r="1" spans="1:6" s="516" customFormat="1" ht="16.5" customHeight="1" thickBot="1">
      <c r="A1" s="515"/>
      <c r="B1" s="517"/>
      <c r="C1" s="562"/>
      <c r="D1" s="527"/>
      <c r="E1" s="659" t="s">
        <v>872</v>
      </c>
      <c r="F1" s="683"/>
    </row>
    <row r="2" spans="1:6" s="563" customFormat="1" ht="15.75" customHeight="1">
      <c r="A2" s="543" t="s">
        <v>53</v>
      </c>
      <c r="B2" s="768" t="s">
        <v>155</v>
      </c>
      <c r="C2" s="769"/>
      <c r="D2" s="770"/>
      <c r="E2" s="536" t="s">
        <v>41</v>
      </c>
      <c r="F2" s="684"/>
    </row>
    <row r="3" spans="1:6" s="563" customFormat="1" ht="24.75" thickBot="1">
      <c r="A3" s="561" t="s">
        <v>564</v>
      </c>
      <c r="B3" s="765" t="s">
        <v>689</v>
      </c>
      <c r="C3" s="766"/>
      <c r="D3" s="767"/>
      <c r="E3" s="511" t="s">
        <v>49</v>
      </c>
      <c r="F3" s="684"/>
    </row>
    <row r="4" spans="1:6" s="564" customFormat="1" ht="15.75" customHeight="1" thickBot="1">
      <c r="A4" s="518"/>
      <c r="B4" s="518"/>
      <c r="C4" s="519"/>
      <c r="D4" s="519"/>
      <c r="E4" s="519" t="s">
        <v>42</v>
      </c>
      <c r="F4" s="685"/>
    </row>
    <row r="5" spans="1:5" ht="24.75" thickBot="1">
      <c r="A5" s="351" t="s">
        <v>149</v>
      </c>
      <c r="B5" s="352" t="s">
        <v>43</v>
      </c>
      <c r="C5" s="96" t="s">
        <v>181</v>
      </c>
      <c r="D5" s="96" t="s">
        <v>185</v>
      </c>
      <c r="E5" s="520" t="s">
        <v>186</v>
      </c>
    </row>
    <row r="6" spans="1:6" s="565" customFormat="1" ht="12.75" customHeight="1" thickBot="1">
      <c r="A6" s="513" t="s">
        <v>430</v>
      </c>
      <c r="B6" s="514" t="s">
        <v>431</v>
      </c>
      <c r="C6" s="514" t="s">
        <v>432</v>
      </c>
      <c r="D6" s="111" t="s">
        <v>433</v>
      </c>
      <c r="E6" s="109" t="s">
        <v>434</v>
      </c>
      <c r="F6" s="686"/>
    </row>
    <row r="7" spans="1:6" s="565" customFormat="1" ht="15.75" customHeight="1" thickBot="1">
      <c r="A7" s="762" t="s">
        <v>44</v>
      </c>
      <c r="B7" s="763"/>
      <c r="C7" s="763"/>
      <c r="D7" s="763"/>
      <c r="E7" s="764"/>
      <c r="F7" s="686"/>
    </row>
    <row r="8" spans="1:6" s="565" customFormat="1" ht="12" customHeight="1" thickBot="1">
      <c r="A8" s="383" t="s">
        <v>7</v>
      </c>
      <c r="B8" s="379" t="s">
        <v>314</v>
      </c>
      <c r="C8" s="410">
        <f>SUM(C9:C14)</f>
        <v>179848</v>
      </c>
      <c r="D8" s="410">
        <f>SUM(D9:D14)</f>
        <v>180190</v>
      </c>
      <c r="E8" s="410">
        <f>SUM(E9:E14)</f>
        <v>178420</v>
      </c>
      <c r="F8" s="686" t="s">
        <v>746</v>
      </c>
    </row>
    <row r="9" spans="1:6" s="539" customFormat="1" ht="12" customHeight="1">
      <c r="A9" s="549" t="s">
        <v>72</v>
      </c>
      <c r="B9" s="421" t="s">
        <v>315</v>
      </c>
      <c r="C9" s="412">
        <v>88207</v>
      </c>
      <c r="D9" s="412">
        <v>81520</v>
      </c>
      <c r="E9" s="395">
        <v>88207</v>
      </c>
      <c r="F9" s="686" t="s">
        <v>747</v>
      </c>
    </row>
    <row r="10" spans="1:6" s="566" customFormat="1" ht="12" customHeight="1">
      <c r="A10" s="550" t="s">
        <v>73</v>
      </c>
      <c r="B10" s="422" t="s">
        <v>316</v>
      </c>
      <c r="C10" s="411">
        <v>46276</v>
      </c>
      <c r="D10" s="411">
        <v>46276</v>
      </c>
      <c r="E10" s="394">
        <v>46276</v>
      </c>
      <c r="F10" s="686" t="s">
        <v>748</v>
      </c>
    </row>
    <row r="11" spans="1:6" s="566" customFormat="1" ht="12" customHeight="1">
      <c r="A11" s="550" t="s">
        <v>74</v>
      </c>
      <c r="B11" s="422" t="s">
        <v>317</v>
      </c>
      <c r="C11" s="411">
        <v>18079</v>
      </c>
      <c r="D11" s="411">
        <v>28838</v>
      </c>
      <c r="E11" s="394">
        <v>32348</v>
      </c>
      <c r="F11" s="686" t="s">
        <v>749</v>
      </c>
    </row>
    <row r="12" spans="1:6" s="566" customFormat="1" ht="12" customHeight="1">
      <c r="A12" s="550" t="s">
        <v>75</v>
      </c>
      <c r="B12" s="422" t="s">
        <v>318</v>
      </c>
      <c r="C12" s="411">
        <v>4014</v>
      </c>
      <c r="D12" s="411">
        <v>4014</v>
      </c>
      <c r="E12" s="394">
        <v>4014</v>
      </c>
      <c r="F12" s="686" t="s">
        <v>750</v>
      </c>
    </row>
    <row r="13" spans="1:6" s="566" customFormat="1" ht="12" customHeight="1">
      <c r="A13" s="550" t="s">
        <v>108</v>
      </c>
      <c r="B13" s="422" t="s">
        <v>319</v>
      </c>
      <c r="C13" s="411">
        <v>4072</v>
      </c>
      <c r="D13" s="411">
        <v>0</v>
      </c>
      <c r="E13" s="394">
        <v>5130</v>
      </c>
      <c r="F13" s="686" t="s">
        <v>751</v>
      </c>
    </row>
    <row r="14" spans="1:6" s="539" customFormat="1" ht="12" customHeight="1" thickBot="1">
      <c r="A14" s="551" t="s">
        <v>76</v>
      </c>
      <c r="B14" s="423" t="s">
        <v>320</v>
      </c>
      <c r="C14" s="413">
        <v>19200</v>
      </c>
      <c r="D14" s="413">
        <v>19542</v>
      </c>
      <c r="E14" s="396">
        <v>2445</v>
      </c>
      <c r="F14" s="686" t="s">
        <v>752</v>
      </c>
    </row>
    <row r="15" spans="1:6" s="539" customFormat="1" ht="12" customHeight="1" thickBot="1">
      <c r="A15" s="383" t="s">
        <v>8</v>
      </c>
      <c r="B15" s="400" t="s">
        <v>321</v>
      </c>
      <c r="C15" s="410">
        <f>SUM(C16:C21)</f>
        <v>50450</v>
      </c>
      <c r="D15" s="410">
        <f>SUM(D16:D21)</f>
        <v>97752</v>
      </c>
      <c r="E15" s="410">
        <f>SUM(E16:E21)</f>
        <v>81155</v>
      </c>
      <c r="F15" s="686" t="s">
        <v>753</v>
      </c>
    </row>
    <row r="16" spans="1:6" s="539" customFormat="1" ht="12" customHeight="1">
      <c r="A16" s="549" t="s">
        <v>78</v>
      </c>
      <c r="B16" s="421" t="s">
        <v>322</v>
      </c>
      <c r="C16" s="412">
        <v>0</v>
      </c>
      <c r="D16" s="412">
        <v>0</v>
      </c>
      <c r="E16" s="395">
        <v>0</v>
      </c>
      <c r="F16" s="686" t="s">
        <v>754</v>
      </c>
    </row>
    <row r="17" spans="1:6" s="539" customFormat="1" ht="12" customHeight="1">
      <c r="A17" s="550" t="s">
        <v>79</v>
      </c>
      <c r="B17" s="422" t="s">
        <v>323</v>
      </c>
      <c r="C17" s="411">
        <v>0</v>
      </c>
      <c r="D17" s="411">
        <v>0</v>
      </c>
      <c r="E17" s="394">
        <v>0</v>
      </c>
      <c r="F17" s="686" t="s">
        <v>755</v>
      </c>
    </row>
    <row r="18" spans="1:6" s="539" customFormat="1" ht="12" customHeight="1">
      <c r="A18" s="550" t="s">
        <v>80</v>
      </c>
      <c r="B18" s="422" t="s">
        <v>324</v>
      </c>
      <c r="C18" s="411">
        <v>0</v>
      </c>
      <c r="D18" s="411">
        <v>0</v>
      </c>
      <c r="E18" s="394">
        <v>0</v>
      </c>
      <c r="F18" s="686" t="s">
        <v>756</v>
      </c>
    </row>
    <row r="19" spans="1:6" s="539" customFormat="1" ht="12" customHeight="1">
      <c r="A19" s="550" t="s">
        <v>81</v>
      </c>
      <c r="B19" s="422" t="s">
        <v>325</v>
      </c>
      <c r="C19" s="411">
        <v>0</v>
      </c>
      <c r="D19" s="411">
        <v>0</v>
      </c>
      <c r="E19" s="394">
        <v>0</v>
      </c>
      <c r="F19" s="686" t="s">
        <v>757</v>
      </c>
    </row>
    <row r="20" spans="1:6" s="539" customFormat="1" ht="12" customHeight="1">
      <c r="A20" s="550" t="s">
        <v>82</v>
      </c>
      <c r="B20" s="422" t="s">
        <v>326</v>
      </c>
      <c r="C20" s="411">
        <v>50450</v>
      </c>
      <c r="D20" s="411">
        <v>97752</v>
      </c>
      <c r="E20" s="394">
        <v>81155</v>
      </c>
      <c r="F20" s="686" t="s">
        <v>758</v>
      </c>
    </row>
    <row r="21" spans="1:6" s="566" customFormat="1" ht="12" customHeight="1" thickBot="1">
      <c r="A21" s="551" t="s">
        <v>89</v>
      </c>
      <c r="B21" s="423" t="s">
        <v>327</v>
      </c>
      <c r="C21" s="413">
        <v>0</v>
      </c>
      <c r="D21" s="413">
        <v>0</v>
      </c>
      <c r="E21" s="396">
        <v>0</v>
      </c>
      <c r="F21" s="686" t="s">
        <v>759</v>
      </c>
    </row>
    <row r="22" spans="1:6" s="566" customFormat="1" ht="12" customHeight="1" thickBot="1">
      <c r="A22" s="383" t="s">
        <v>9</v>
      </c>
      <c r="B22" s="379" t="s">
        <v>328</v>
      </c>
      <c r="C22" s="410">
        <f>SUM(C23:C28)</f>
        <v>28000</v>
      </c>
      <c r="D22" s="410">
        <f>SUM(D23:D28)</f>
        <v>0</v>
      </c>
      <c r="E22" s="410">
        <f>SUM(E23:E28)</f>
        <v>0</v>
      </c>
      <c r="F22" s="686" t="s">
        <v>760</v>
      </c>
    </row>
    <row r="23" spans="1:6" s="566" customFormat="1" ht="12" customHeight="1">
      <c r="A23" s="549" t="s">
        <v>61</v>
      </c>
      <c r="B23" s="421" t="s">
        <v>329</v>
      </c>
      <c r="C23" s="412">
        <v>28000</v>
      </c>
      <c r="D23" s="412"/>
      <c r="E23" s="395">
        <v>0</v>
      </c>
      <c r="F23" s="686" t="s">
        <v>761</v>
      </c>
    </row>
    <row r="24" spans="1:6" s="539" customFormat="1" ht="12" customHeight="1">
      <c r="A24" s="550" t="s">
        <v>62</v>
      </c>
      <c r="B24" s="422" t="s">
        <v>330</v>
      </c>
      <c r="C24" s="411">
        <v>0</v>
      </c>
      <c r="D24" s="411">
        <v>0</v>
      </c>
      <c r="E24" s="394">
        <v>0</v>
      </c>
      <c r="F24" s="686" t="s">
        <v>762</v>
      </c>
    </row>
    <row r="25" spans="1:6" s="566" customFormat="1" ht="12" customHeight="1">
      <c r="A25" s="550" t="s">
        <v>63</v>
      </c>
      <c r="B25" s="422" t="s">
        <v>331</v>
      </c>
      <c r="C25" s="411">
        <v>0</v>
      </c>
      <c r="D25" s="411">
        <v>0</v>
      </c>
      <c r="E25" s="394">
        <v>0</v>
      </c>
      <c r="F25" s="686" t="s">
        <v>763</v>
      </c>
    </row>
    <row r="26" spans="1:6" s="566" customFormat="1" ht="12" customHeight="1">
      <c r="A26" s="550" t="s">
        <v>64</v>
      </c>
      <c r="B26" s="422" t="s">
        <v>332</v>
      </c>
      <c r="C26" s="411">
        <v>0</v>
      </c>
      <c r="D26" s="411">
        <v>0</v>
      </c>
      <c r="E26" s="394">
        <v>0</v>
      </c>
      <c r="F26" s="686" t="s">
        <v>764</v>
      </c>
    </row>
    <row r="27" spans="1:6" s="566" customFormat="1" ht="12" customHeight="1">
      <c r="A27" s="550" t="s">
        <v>122</v>
      </c>
      <c r="B27" s="422" t="s">
        <v>333</v>
      </c>
      <c r="C27" s="411">
        <v>0</v>
      </c>
      <c r="D27" s="411">
        <v>0</v>
      </c>
      <c r="E27" s="394">
        <v>0</v>
      </c>
      <c r="F27" s="686" t="s">
        <v>765</v>
      </c>
    </row>
    <row r="28" spans="1:6" s="566" customFormat="1" ht="12" customHeight="1" thickBot="1">
      <c r="A28" s="551" t="s">
        <v>123</v>
      </c>
      <c r="B28" s="423" t="s">
        <v>334</v>
      </c>
      <c r="C28" s="413">
        <v>0</v>
      </c>
      <c r="D28" s="413">
        <v>0</v>
      </c>
      <c r="E28" s="396">
        <v>0</v>
      </c>
      <c r="F28" s="686" t="s">
        <v>766</v>
      </c>
    </row>
    <row r="29" spans="1:6" s="566" customFormat="1" ht="12" customHeight="1" thickBot="1">
      <c r="A29" s="383" t="s">
        <v>124</v>
      </c>
      <c r="B29" s="379" t="s">
        <v>335</v>
      </c>
      <c r="C29" s="416">
        <f>C30+C33+C34+C35</f>
        <v>38120</v>
      </c>
      <c r="D29" s="416">
        <f>D30+D33+D34+D35</f>
        <v>82282</v>
      </c>
      <c r="E29" s="416">
        <f>E30+E33+E34+E35</f>
        <v>60585</v>
      </c>
      <c r="F29" s="686" t="s">
        <v>767</v>
      </c>
    </row>
    <row r="30" spans="1:6" s="566" customFormat="1" ht="12" customHeight="1">
      <c r="A30" s="549" t="s">
        <v>336</v>
      </c>
      <c r="B30" s="421" t="s">
        <v>337</v>
      </c>
      <c r="C30" s="430">
        <f>C31+C32</f>
        <v>27000</v>
      </c>
      <c r="D30" s="430">
        <f>D31+D32</f>
        <v>19825</v>
      </c>
      <c r="E30" s="430">
        <f>E31+E32</f>
        <v>0</v>
      </c>
      <c r="F30" s="686" t="s">
        <v>768</v>
      </c>
    </row>
    <row r="31" spans="1:6" s="566" customFormat="1" ht="12" customHeight="1">
      <c r="A31" s="550" t="s">
        <v>338</v>
      </c>
      <c r="B31" s="422" t="s">
        <v>339</v>
      </c>
      <c r="C31" s="411">
        <v>0</v>
      </c>
      <c r="D31" s="411">
        <v>0</v>
      </c>
      <c r="E31" s="394">
        <v>0</v>
      </c>
      <c r="F31" s="686" t="s">
        <v>769</v>
      </c>
    </row>
    <row r="32" spans="1:6" s="566" customFormat="1" ht="12" customHeight="1">
      <c r="A32" s="550" t="s">
        <v>340</v>
      </c>
      <c r="B32" s="422" t="s">
        <v>341</v>
      </c>
      <c r="C32" s="411">
        <v>27000</v>
      </c>
      <c r="D32" s="411">
        <v>19825</v>
      </c>
      <c r="E32" s="394"/>
      <c r="F32" s="686" t="s">
        <v>770</v>
      </c>
    </row>
    <row r="33" spans="1:6" s="566" customFormat="1" ht="12" customHeight="1">
      <c r="A33" s="550" t="s">
        <v>342</v>
      </c>
      <c r="B33" s="422" t="s">
        <v>343</v>
      </c>
      <c r="C33" s="411">
        <v>11000</v>
      </c>
      <c r="D33" s="411">
        <v>13452</v>
      </c>
      <c r="E33" s="394">
        <v>12595</v>
      </c>
      <c r="F33" s="686" t="s">
        <v>771</v>
      </c>
    </row>
    <row r="34" spans="1:6" s="566" customFormat="1" ht="12" customHeight="1">
      <c r="A34" s="550" t="s">
        <v>344</v>
      </c>
      <c r="B34" s="422" t="s">
        <v>345</v>
      </c>
      <c r="C34" s="411">
        <v>0</v>
      </c>
      <c r="D34" s="411">
        <v>44885</v>
      </c>
      <c r="E34" s="394">
        <v>44885</v>
      </c>
      <c r="F34" s="686" t="s">
        <v>772</v>
      </c>
    </row>
    <row r="35" spans="1:6" s="566" customFormat="1" ht="12" customHeight="1" thickBot="1">
      <c r="A35" s="551" t="s">
        <v>346</v>
      </c>
      <c r="B35" s="423" t="s">
        <v>347</v>
      </c>
      <c r="C35" s="413">
        <v>120</v>
      </c>
      <c r="D35" s="413">
        <v>4120</v>
      </c>
      <c r="E35" s="396">
        <v>3105</v>
      </c>
      <c r="F35" s="686" t="s">
        <v>773</v>
      </c>
    </row>
    <row r="36" spans="1:6" s="566" customFormat="1" ht="12" customHeight="1" thickBot="1">
      <c r="A36" s="383" t="s">
        <v>11</v>
      </c>
      <c r="B36" s="379" t="s">
        <v>348</v>
      </c>
      <c r="C36" s="410">
        <f>SUM(C37:C46)</f>
        <v>3130</v>
      </c>
      <c r="D36" s="410">
        <f>SUM(D37:D46)</f>
        <v>16172</v>
      </c>
      <c r="E36" s="410">
        <f>SUM(E37:E46)</f>
        <v>13023</v>
      </c>
      <c r="F36" s="686" t="s">
        <v>774</v>
      </c>
    </row>
    <row r="37" spans="1:6" s="566" customFormat="1" ht="12" customHeight="1">
      <c r="A37" s="549" t="s">
        <v>65</v>
      </c>
      <c r="B37" s="421" t="s">
        <v>349</v>
      </c>
      <c r="C37" s="412">
        <v>0</v>
      </c>
      <c r="D37" s="412">
        <v>0</v>
      </c>
      <c r="E37" s="395">
        <v>0</v>
      </c>
      <c r="F37" s="686" t="s">
        <v>775</v>
      </c>
    </row>
    <row r="38" spans="1:6" s="566" customFormat="1" ht="12" customHeight="1">
      <c r="A38" s="550" t="s">
        <v>66</v>
      </c>
      <c r="B38" s="422" t="s">
        <v>350</v>
      </c>
      <c r="C38" s="411"/>
      <c r="D38" s="411">
        <v>6000</v>
      </c>
      <c r="E38" s="394">
        <v>5583</v>
      </c>
      <c r="F38" s="686" t="s">
        <v>776</v>
      </c>
    </row>
    <row r="39" spans="1:6" s="566" customFormat="1" ht="12" customHeight="1">
      <c r="A39" s="550" t="s">
        <v>67</v>
      </c>
      <c r="B39" s="422" t="s">
        <v>351</v>
      </c>
      <c r="C39" s="411">
        <v>0</v>
      </c>
      <c r="D39" s="411">
        <v>0</v>
      </c>
      <c r="E39" s="394">
        <v>0</v>
      </c>
      <c r="F39" s="686" t="s">
        <v>777</v>
      </c>
    </row>
    <row r="40" spans="1:6" s="566" customFormat="1" ht="12" customHeight="1">
      <c r="A40" s="550" t="s">
        <v>126</v>
      </c>
      <c r="B40" s="422" t="s">
        <v>352</v>
      </c>
      <c r="C40" s="411">
        <v>1630</v>
      </c>
      <c r="D40" s="411">
        <v>1630</v>
      </c>
      <c r="E40" s="394">
        <v>0</v>
      </c>
      <c r="F40" s="686" t="s">
        <v>778</v>
      </c>
    </row>
    <row r="41" spans="1:6" s="566" customFormat="1" ht="12" customHeight="1">
      <c r="A41" s="550" t="s">
        <v>127</v>
      </c>
      <c r="B41" s="422" t="s">
        <v>353</v>
      </c>
      <c r="C41" s="411">
        <v>1200</v>
      </c>
      <c r="D41" s="411">
        <v>5200</v>
      </c>
      <c r="E41" s="394">
        <v>4576</v>
      </c>
      <c r="F41" s="686" t="s">
        <v>779</v>
      </c>
    </row>
    <row r="42" spans="1:6" s="566" customFormat="1" ht="12" customHeight="1">
      <c r="A42" s="550" t="s">
        <v>128</v>
      </c>
      <c r="B42" s="422" t="s">
        <v>354</v>
      </c>
      <c r="C42" s="411">
        <v>0</v>
      </c>
      <c r="D42" s="411">
        <v>3000</v>
      </c>
      <c r="E42" s="394">
        <v>2750</v>
      </c>
      <c r="F42" s="686" t="s">
        <v>780</v>
      </c>
    </row>
    <row r="43" spans="1:6" s="566" customFormat="1" ht="12" customHeight="1">
      <c r="A43" s="550" t="s">
        <v>129</v>
      </c>
      <c r="B43" s="422" t="s">
        <v>355</v>
      </c>
      <c r="C43" s="411">
        <v>0</v>
      </c>
      <c r="D43" s="411">
        <v>0</v>
      </c>
      <c r="E43" s="394">
        <v>0</v>
      </c>
      <c r="F43" s="686" t="s">
        <v>781</v>
      </c>
    </row>
    <row r="44" spans="1:6" s="566" customFormat="1" ht="12" customHeight="1">
      <c r="A44" s="550" t="s">
        <v>130</v>
      </c>
      <c r="B44" s="422" t="s">
        <v>356</v>
      </c>
      <c r="C44" s="411">
        <v>300</v>
      </c>
      <c r="D44" s="411">
        <v>250</v>
      </c>
      <c r="E44" s="394">
        <v>22</v>
      </c>
      <c r="F44" s="686" t="s">
        <v>782</v>
      </c>
    </row>
    <row r="45" spans="1:6" s="566" customFormat="1" ht="12" customHeight="1">
      <c r="A45" s="550" t="s">
        <v>357</v>
      </c>
      <c r="B45" s="422" t="s">
        <v>358</v>
      </c>
      <c r="C45" s="414">
        <v>0</v>
      </c>
      <c r="D45" s="414">
        <v>0</v>
      </c>
      <c r="E45" s="397">
        <v>0</v>
      </c>
      <c r="F45" s="686" t="s">
        <v>783</v>
      </c>
    </row>
    <row r="46" spans="1:6" s="539" customFormat="1" ht="12" customHeight="1" thickBot="1">
      <c r="A46" s="551" t="s">
        <v>359</v>
      </c>
      <c r="B46" s="423" t="s">
        <v>360</v>
      </c>
      <c r="C46" s="415">
        <v>0</v>
      </c>
      <c r="D46" s="415">
        <v>92</v>
      </c>
      <c r="E46" s="398">
        <v>92</v>
      </c>
      <c r="F46" s="686" t="s">
        <v>784</v>
      </c>
    </row>
    <row r="47" spans="1:6" s="566" customFormat="1" ht="12" customHeight="1" thickBot="1">
      <c r="A47" s="383" t="s">
        <v>12</v>
      </c>
      <c r="B47" s="379" t="s">
        <v>361</v>
      </c>
      <c r="C47" s="410">
        <f>SUM(C48:C52)</f>
        <v>0</v>
      </c>
      <c r="D47" s="410">
        <f>SUM(D48:D52)</f>
        <v>50</v>
      </c>
      <c r="E47" s="410">
        <f>SUM(E48:E52)</f>
        <v>26</v>
      </c>
      <c r="F47" s="686" t="s">
        <v>785</v>
      </c>
    </row>
    <row r="48" spans="1:6" s="566" customFormat="1" ht="12" customHeight="1">
      <c r="A48" s="549" t="s">
        <v>68</v>
      </c>
      <c r="B48" s="421" t="s">
        <v>362</v>
      </c>
      <c r="C48" s="432">
        <v>0</v>
      </c>
      <c r="D48" s="432">
        <v>0</v>
      </c>
      <c r="E48" s="399">
        <v>0</v>
      </c>
      <c r="F48" s="686" t="s">
        <v>786</v>
      </c>
    </row>
    <row r="49" spans="1:6" s="566" customFormat="1" ht="12" customHeight="1">
      <c r="A49" s="550" t="s">
        <v>69</v>
      </c>
      <c r="B49" s="422" t="s">
        <v>363</v>
      </c>
      <c r="C49" s="414">
        <v>0</v>
      </c>
      <c r="D49" s="414">
        <v>0</v>
      </c>
      <c r="E49" s="397">
        <v>0</v>
      </c>
      <c r="F49" s="686" t="s">
        <v>787</v>
      </c>
    </row>
    <row r="50" spans="1:6" s="566" customFormat="1" ht="12" customHeight="1">
      <c r="A50" s="550" t="s">
        <v>364</v>
      </c>
      <c r="B50" s="422" t="s">
        <v>365</v>
      </c>
      <c r="C50" s="414">
        <v>0</v>
      </c>
      <c r="D50" s="414">
        <v>50</v>
      </c>
      <c r="E50" s="397">
        <v>26</v>
      </c>
      <c r="F50" s="686" t="s">
        <v>788</v>
      </c>
    </row>
    <row r="51" spans="1:6" s="566" customFormat="1" ht="12" customHeight="1">
      <c r="A51" s="550" t="s">
        <v>366</v>
      </c>
      <c r="B51" s="422" t="s">
        <v>367</v>
      </c>
      <c r="C51" s="414">
        <v>0</v>
      </c>
      <c r="D51" s="414">
        <v>0</v>
      </c>
      <c r="E51" s="397">
        <v>0</v>
      </c>
      <c r="F51" s="686" t="s">
        <v>789</v>
      </c>
    </row>
    <row r="52" spans="1:6" s="566" customFormat="1" ht="12" customHeight="1" thickBot="1">
      <c r="A52" s="551" t="s">
        <v>368</v>
      </c>
      <c r="B52" s="423" t="s">
        <v>369</v>
      </c>
      <c r="C52" s="415">
        <v>0</v>
      </c>
      <c r="D52" s="415">
        <v>0</v>
      </c>
      <c r="E52" s="398">
        <v>0</v>
      </c>
      <c r="F52" s="686" t="s">
        <v>790</v>
      </c>
    </row>
    <row r="53" spans="1:6" s="566" customFormat="1" ht="12" customHeight="1" thickBot="1">
      <c r="A53" s="383" t="s">
        <v>131</v>
      </c>
      <c r="B53" s="379" t="s">
        <v>370</v>
      </c>
      <c r="C53" s="410">
        <f>SUM(C54:C57)</f>
        <v>1000</v>
      </c>
      <c r="D53" s="410">
        <f>SUM(D54:D57)</f>
        <v>5780</v>
      </c>
      <c r="E53" s="410">
        <f>SUM(E54:E57)</f>
        <v>5780</v>
      </c>
      <c r="F53" s="686" t="s">
        <v>791</v>
      </c>
    </row>
    <row r="54" spans="1:6" s="539" customFormat="1" ht="12" customHeight="1">
      <c r="A54" s="549" t="s">
        <v>70</v>
      </c>
      <c r="B54" s="421" t="s">
        <v>371</v>
      </c>
      <c r="C54" s="412">
        <v>0</v>
      </c>
      <c r="D54" s="412">
        <v>0</v>
      </c>
      <c r="E54" s="395">
        <v>0</v>
      </c>
      <c r="F54" s="686" t="s">
        <v>792</v>
      </c>
    </row>
    <row r="55" spans="1:6" s="539" customFormat="1" ht="12" customHeight="1">
      <c r="A55" s="550" t="s">
        <v>71</v>
      </c>
      <c r="B55" s="422" t="s">
        <v>372</v>
      </c>
      <c r="C55" s="411">
        <v>1000</v>
      </c>
      <c r="D55" s="411">
        <v>5780</v>
      </c>
      <c r="E55" s="394">
        <v>5780</v>
      </c>
      <c r="F55" s="686" t="s">
        <v>793</v>
      </c>
    </row>
    <row r="56" spans="1:6" s="539" customFormat="1" ht="12" customHeight="1">
      <c r="A56" s="550" t="s">
        <v>373</v>
      </c>
      <c r="B56" s="422" t="s">
        <v>374</v>
      </c>
      <c r="C56" s="411">
        <v>0</v>
      </c>
      <c r="D56" s="411">
        <v>0</v>
      </c>
      <c r="E56" s="394">
        <v>0</v>
      </c>
      <c r="F56" s="686" t="s">
        <v>794</v>
      </c>
    </row>
    <row r="57" spans="1:6" s="539" customFormat="1" ht="12" customHeight="1" thickBot="1">
      <c r="A57" s="551" t="s">
        <v>375</v>
      </c>
      <c r="B57" s="423" t="s">
        <v>376</v>
      </c>
      <c r="C57" s="413">
        <v>0</v>
      </c>
      <c r="D57" s="413">
        <v>0</v>
      </c>
      <c r="E57" s="396">
        <v>0</v>
      </c>
      <c r="F57" s="686" t="s">
        <v>795</v>
      </c>
    </row>
    <row r="58" spans="1:6" s="566" customFormat="1" ht="12" customHeight="1" thickBot="1">
      <c r="A58" s="383" t="s">
        <v>14</v>
      </c>
      <c r="B58" s="400" t="s">
        <v>377</v>
      </c>
      <c r="C58" s="410">
        <f>SUM(C59:C62)</f>
        <v>75607</v>
      </c>
      <c r="D58" s="410">
        <f>SUM(D59:D62)</f>
        <v>75929</v>
      </c>
      <c r="E58" s="410">
        <f>E59+E60+E61</f>
        <v>38872</v>
      </c>
      <c r="F58" s="686" t="s">
        <v>796</v>
      </c>
    </row>
    <row r="59" spans="1:6" s="566" customFormat="1" ht="12" customHeight="1">
      <c r="A59" s="549" t="s">
        <v>132</v>
      </c>
      <c r="B59" s="421" t="s">
        <v>378</v>
      </c>
      <c r="C59" s="414">
        <v>0</v>
      </c>
      <c r="D59" s="414">
        <v>0</v>
      </c>
      <c r="E59" s="397">
        <v>0</v>
      </c>
      <c r="F59" s="686" t="s">
        <v>797</v>
      </c>
    </row>
    <row r="60" spans="1:6" s="566" customFormat="1" ht="12" customHeight="1">
      <c r="A60" s="550" t="s">
        <v>133</v>
      </c>
      <c r="B60" s="422" t="s">
        <v>567</v>
      </c>
      <c r="C60" s="414">
        <v>0</v>
      </c>
      <c r="D60" s="414">
        <v>0</v>
      </c>
      <c r="E60" s="397">
        <v>0</v>
      </c>
      <c r="F60" s="686" t="s">
        <v>798</v>
      </c>
    </row>
    <row r="61" spans="1:6" s="566" customFormat="1" ht="12" customHeight="1">
      <c r="A61" s="550" t="s">
        <v>160</v>
      </c>
      <c r="B61" s="422" t="s">
        <v>380</v>
      </c>
      <c r="C61" s="414">
        <v>75607</v>
      </c>
      <c r="D61" s="414">
        <v>75929</v>
      </c>
      <c r="E61" s="397">
        <v>38872</v>
      </c>
      <c r="F61" s="686" t="s">
        <v>799</v>
      </c>
    </row>
    <row r="62" spans="1:6" s="566" customFormat="1" ht="12" customHeight="1" thickBot="1">
      <c r="A62" s="551" t="s">
        <v>381</v>
      </c>
      <c r="B62" s="423" t="s">
        <v>382</v>
      </c>
      <c r="C62" s="414">
        <v>0</v>
      </c>
      <c r="D62" s="414">
        <v>0</v>
      </c>
      <c r="E62" s="397">
        <v>38872</v>
      </c>
      <c r="F62" s="686" t="s">
        <v>800</v>
      </c>
    </row>
    <row r="63" spans="1:6" s="566" customFormat="1" ht="12" customHeight="1" thickBot="1">
      <c r="A63" s="383" t="s">
        <v>15</v>
      </c>
      <c r="B63" s="379" t="s">
        <v>383</v>
      </c>
      <c r="C63" s="416">
        <f>C8+C15+C22+C29+C36+C47+C58+C53</f>
        <v>376155</v>
      </c>
      <c r="D63" s="416">
        <f>D8+D15+D22+D29+D36+D47+D58+D53</f>
        <v>458155</v>
      </c>
      <c r="E63" s="416">
        <f>E8+E15+E22+E29+E36+E47+E58+E53</f>
        <v>377861</v>
      </c>
      <c r="F63" s="686" t="s">
        <v>801</v>
      </c>
    </row>
    <row r="64" spans="1:6" s="566" customFormat="1" ht="12" customHeight="1" thickBot="1">
      <c r="A64" s="552" t="s">
        <v>565</v>
      </c>
      <c r="B64" s="400" t="s">
        <v>385</v>
      </c>
      <c r="C64" s="410">
        <f>SUM(C65:C67)</f>
        <v>0</v>
      </c>
      <c r="D64" s="410">
        <f>SUM(D65:D67)</f>
        <v>0</v>
      </c>
      <c r="E64" s="410">
        <f>SUM(E65:E67)</f>
        <v>0</v>
      </c>
      <c r="F64" s="686" t="s">
        <v>802</v>
      </c>
    </row>
    <row r="65" spans="1:6" s="566" customFormat="1" ht="12" customHeight="1">
      <c r="A65" s="549" t="s">
        <v>386</v>
      </c>
      <c r="B65" s="421" t="s">
        <v>387</v>
      </c>
      <c r="C65" s="414">
        <v>0</v>
      </c>
      <c r="D65" s="414">
        <v>0</v>
      </c>
      <c r="E65" s="397">
        <v>0</v>
      </c>
      <c r="F65" s="686" t="s">
        <v>803</v>
      </c>
    </row>
    <row r="66" spans="1:6" s="566" customFormat="1" ht="12" customHeight="1">
      <c r="A66" s="550" t="s">
        <v>388</v>
      </c>
      <c r="B66" s="422" t="s">
        <v>389</v>
      </c>
      <c r="C66" s="414">
        <v>0</v>
      </c>
      <c r="D66" s="414">
        <v>0</v>
      </c>
      <c r="E66" s="397">
        <v>0</v>
      </c>
      <c r="F66" s="686" t="s">
        <v>804</v>
      </c>
    </row>
    <row r="67" spans="1:6" s="566" customFormat="1" ht="12" customHeight="1" thickBot="1">
      <c r="A67" s="551" t="s">
        <v>390</v>
      </c>
      <c r="B67" s="545" t="s">
        <v>391</v>
      </c>
      <c r="C67" s="414">
        <v>0</v>
      </c>
      <c r="D67" s="414">
        <v>0</v>
      </c>
      <c r="E67" s="397">
        <v>0</v>
      </c>
      <c r="F67" s="686" t="s">
        <v>805</v>
      </c>
    </row>
    <row r="68" spans="1:6" s="566" customFormat="1" ht="12" customHeight="1" thickBot="1">
      <c r="A68" s="552" t="s">
        <v>392</v>
      </c>
      <c r="B68" s="400" t="s">
        <v>393</v>
      </c>
      <c r="C68" s="410">
        <f>SUM(C69:C72)</f>
        <v>0</v>
      </c>
      <c r="D68" s="410">
        <f>SUM(D69:D72)</f>
        <v>0</v>
      </c>
      <c r="E68" s="410">
        <f>SUM(E69:E72)</f>
        <v>0</v>
      </c>
      <c r="F68" s="686" t="s">
        <v>806</v>
      </c>
    </row>
    <row r="69" spans="1:6" s="566" customFormat="1" ht="12" customHeight="1">
      <c r="A69" s="549" t="s">
        <v>109</v>
      </c>
      <c r="B69" s="421" t="s">
        <v>394</v>
      </c>
      <c r="C69" s="414">
        <v>0</v>
      </c>
      <c r="D69" s="414">
        <v>0</v>
      </c>
      <c r="E69" s="397">
        <v>0</v>
      </c>
      <c r="F69" s="686" t="s">
        <v>807</v>
      </c>
    </row>
    <row r="70" spans="1:6" s="566" customFormat="1" ht="12" customHeight="1">
      <c r="A70" s="550" t="s">
        <v>110</v>
      </c>
      <c r="B70" s="422" t="s">
        <v>395</v>
      </c>
      <c r="C70" s="414">
        <v>0</v>
      </c>
      <c r="D70" s="414">
        <v>0</v>
      </c>
      <c r="E70" s="397">
        <v>0</v>
      </c>
      <c r="F70" s="686" t="s">
        <v>808</v>
      </c>
    </row>
    <row r="71" spans="1:6" s="566" customFormat="1" ht="12" customHeight="1">
      <c r="A71" s="550" t="s">
        <v>396</v>
      </c>
      <c r="B71" s="422" t="s">
        <v>397</v>
      </c>
      <c r="C71" s="414">
        <v>0</v>
      </c>
      <c r="D71" s="414">
        <v>0</v>
      </c>
      <c r="E71" s="397">
        <v>0</v>
      </c>
      <c r="F71" s="686" t="s">
        <v>809</v>
      </c>
    </row>
    <row r="72" spans="1:6" s="566" customFormat="1" ht="12" customHeight="1" thickBot="1">
      <c r="A72" s="551" t="s">
        <v>398</v>
      </c>
      <c r="B72" s="423" t="s">
        <v>399</v>
      </c>
      <c r="C72" s="414">
        <v>0</v>
      </c>
      <c r="D72" s="414">
        <v>0</v>
      </c>
      <c r="E72" s="397">
        <v>0</v>
      </c>
      <c r="F72" s="686" t="s">
        <v>810</v>
      </c>
    </row>
    <row r="73" spans="1:6" s="566" customFormat="1" ht="12" customHeight="1" thickBot="1">
      <c r="A73" s="552" t="s">
        <v>400</v>
      </c>
      <c r="B73" s="400" t="s">
        <v>401</v>
      </c>
      <c r="C73" s="410">
        <f>SUM(C74:C75)</f>
        <v>0</v>
      </c>
      <c r="D73" s="410">
        <f>SUM(D74:D75)</f>
        <v>0</v>
      </c>
      <c r="E73" s="410">
        <f>SUM(E74:E75)</f>
        <v>0</v>
      </c>
      <c r="F73" s="686" t="s">
        <v>811</v>
      </c>
    </row>
    <row r="74" spans="1:6" s="566" customFormat="1" ht="12" customHeight="1">
      <c r="A74" s="549" t="s">
        <v>402</v>
      </c>
      <c r="B74" s="421" t="s">
        <v>403</v>
      </c>
      <c r="C74" s="414">
        <v>0</v>
      </c>
      <c r="D74" s="414">
        <v>0</v>
      </c>
      <c r="E74" s="397">
        <v>0</v>
      </c>
      <c r="F74" s="686" t="s">
        <v>812</v>
      </c>
    </row>
    <row r="75" spans="1:6" s="566" customFormat="1" ht="12" customHeight="1" thickBot="1">
      <c r="A75" s="551" t="s">
        <v>404</v>
      </c>
      <c r="B75" s="423" t="s">
        <v>405</v>
      </c>
      <c r="C75" s="414">
        <v>0</v>
      </c>
      <c r="D75" s="414">
        <v>0</v>
      </c>
      <c r="E75" s="397">
        <v>0</v>
      </c>
      <c r="F75" s="686" t="s">
        <v>813</v>
      </c>
    </row>
    <row r="76" spans="1:6" s="566" customFormat="1" ht="12" customHeight="1" thickBot="1">
      <c r="A76" s="552" t="s">
        <v>406</v>
      </c>
      <c r="B76" s="400" t="s">
        <v>407</v>
      </c>
      <c r="C76" s="410">
        <f>SUM(C77:C79)</f>
        <v>0</v>
      </c>
      <c r="D76" s="410">
        <f>SUM(D77:D79)</f>
        <v>6272</v>
      </c>
      <c r="E76" s="410">
        <f>SUM(E77:E79)</f>
        <v>6272</v>
      </c>
      <c r="F76" s="686" t="s">
        <v>814</v>
      </c>
    </row>
    <row r="77" spans="1:6" s="566" customFormat="1" ht="12" customHeight="1">
      <c r="A77" s="549" t="s">
        <v>408</v>
      </c>
      <c r="B77" s="421" t="s">
        <v>409</v>
      </c>
      <c r="C77" s="414">
        <v>0</v>
      </c>
      <c r="D77" s="414">
        <v>6272</v>
      </c>
      <c r="E77" s="397">
        <v>6272</v>
      </c>
      <c r="F77" s="686" t="s">
        <v>815</v>
      </c>
    </row>
    <row r="78" spans="1:6" s="566" customFormat="1" ht="12" customHeight="1">
      <c r="A78" s="550" t="s">
        <v>410</v>
      </c>
      <c r="B78" s="422" t="s">
        <v>411</v>
      </c>
      <c r="C78" s="414">
        <v>0</v>
      </c>
      <c r="D78" s="414">
        <v>0</v>
      </c>
      <c r="E78" s="397">
        <v>0</v>
      </c>
      <c r="F78" s="686" t="s">
        <v>816</v>
      </c>
    </row>
    <row r="79" spans="1:6" s="566" customFormat="1" ht="12" customHeight="1" thickBot="1">
      <c r="A79" s="551" t="s">
        <v>412</v>
      </c>
      <c r="B79" s="423" t="s">
        <v>413</v>
      </c>
      <c r="C79" s="414">
        <v>0</v>
      </c>
      <c r="D79" s="414">
        <v>0</v>
      </c>
      <c r="E79" s="397">
        <v>0</v>
      </c>
      <c r="F79" s="686" t="s">
        <v>817</v>
      </c>
    </row>
    <row r="80" spans="1:6" s="566" customFormat="1" ht="12" customHeight="1" thickBot="1">
      <c r="A80" s="552" t="s">
        <v>414</v>
      </c>
      <c r="B80" s="400" t="s">
        <v>415</v>
      </c>
      <c r="C80" s="410">
        <v>0</v>
      </c>
      <c r="D80" s="410">
        <v>0</v>
      </c>
      <c r="E80" s="393">
        <v>0</v>
      </c>
      <c r="F80" s="686" t="s">
        <v>818</v>
      </c>
    </row>
    <row r="81" spans="1:6" s="566" customFormat="1" ht="12" customHeight="1">
      <c r="A81" s="553" t="s">
        <v>416</v>
      </c>
      <c r="B81" s="421" t="s">
        <v>417</v>
      </c>
      <c r="C81" s="414">
        <v>0</v>
      </c>
      <c r="D81" s="414">
        <v>0</v>
      </c>
      <c r="E81" s="397">
        <v>0</v>
      </c>
      <c r="F81" s="686" t="s">
        <v>819</v>
      </c>
    </row>
    <row r="82" spans="1:6" s="566" customFormat="1" ht="12" customHeight="1">
      <c r="A82" s="554" t="s">
        <v>418</v>
      </c>
      <c r="B82" s="422" t="s">
        <v>419</v>
      </c>
      <c r="C82" s="414">
        <v>0</v>
      </c>
      <c r="D82" s="414">
        <v>0</v>
      </c>
      <c r="E82" s="397">
        <v>0</v>
      </c>
      <c r="F82" s="686" t="s">
        <v>820</v>
      </c>
    </row>
    <row r="83" spans="1:6" s="566" customFormat="1" ht="12" customHeight="1">
      <c r="A83" s="554" t="s">
        <v>420</v>
      </c>
      <c r="B83" s="422" t="s">
        <v>421</v>
      </c>
      <c r="C83" s="414">
        <v>0</v>
      </c>
      <c r="D83" s="414">
        <v>0</v>
      </c>
      <c r="E83" s="397">
        <v>0</v>
      </c>
      <c r="F83" s="686" t="s">
        <v>821</v>
      </c>
    </row>
    <row r="84" spans="1:6" s="566" customFormat="1" ht="12" customHeight="1" thickBot="1">
      <c r="A84" s="555" t="s">
        <v>422</v>
      </c>
      <c r="B84" s="423" t="s">
        <v>423</v>
      </c>
      <c r="C84" s="414">
        <v>0</v>
      </c>
      <c r="D84" s="414">
        <v>0</v>
      </c>
      <c r="E84" s="397">
        <v>0</v>
      </c>
      <c r="F84" s="686" t="s">
        <v>822</v>
      </c>
    </row>
    <row r="85" spans="1:6" s="566" customFormat="1" ht="12" customHeight="1" thickBot="1">
      <c r="A85" s="552" t="s">
        <v>424</v>
      </c>
      <c r="B85" s="400" t="s">
        <v>425</v>
      </c>
      <c r="C85" s="436">
        <v>0</v>
      </c>
      <c r="D85" s="436">
        <v>0</v>
      </c>
      <c r="E85" s="437">
        <v>0</v>
      </c>
      <c r="F85" s="686" t="s">
        <v>823</v>
      </c>
    </row>
    <row r="86" spans="1:6" s="566" customFormat="1" ht="12" customHeight="1" thickBot="1">
      <c r="A86" s="552" t="s">
        <v>426</v>
      </c>
      <c r="B86" s="546" t="s">
        <v>427</v>
      </c>
      <c r="C86" s="416">
        <f>C64+C68+C73+C76+C80+C85</f>
        <v>0</v>
      </c>
      <c r="D86" s="416">
        <f>D64+D68+D73+D76+D80+D85</f>
        <v>6272</v>
      </c>
      <c r="E86" s="416">
        <f>E64+E68+E73+E76+E80+E85</f>
        <v>6272</v>
      </c>
      <c r="F86" s="686" t="s">
        <v>824</v>
      </c>
    </row>
    <row r="87" spans="1:6" s="566" customFormat="1" ht="12" customHeight="1" thickBot="1">
      <c r="A87" s="556" t="s">
        <v>428</v>
      </c>
      <c r="B87" s="547" t="s">
        <v>566</v>
      </c>
      <c r="C87" s="416">
        <f>C63+C86</f>
        <v>376155</v>
      </c>
      <c r="D87" s="416">
        <f>D63+D86</f>
        <v>464427</v>
      </c>
      <c r="E87" s="416">
        <f>E63+E86</f>
        <v>384133</v>
      </c>
      <c r="F87" s="686" t="s">
        <v>825</v>
      </c>
    </row>
    <row r="88" spans="1:6" s="566" customFormat="1" ht="15" customHeight="1">
      <c r="A88" s="521"/>
      <c r="B88" s="522"/>
      <c r="C88" s="537"/>
      <c r="D88" s="537"/>
      <c r="E88" s="537"/>
      <c r="F88" s="687"/>
    </row>
    <row r="89" spans="1:5" ht="13.5" thickBot="1">
      <c r="A89" s="523"/>
      <c r="B89" s="524"/>
      <c r="C89" s="538"/>
      <c r="D89" s="538"/>
      <c r="E89" s="538"/>
    </row>
    <row r="90" spans="1:6" s="565" customFormat="1" ht="16.5" customHeight="1" thickBot="1">
      <c r="A90" s="762" t="s">
        <v>45</v>
      </c>
      <c r="B90" s="763"/>
      <c r="C90" s="763"/>
      <c r="D90" s="763"/>
      <c r="E90" s="764"/>
      <c r="F90" s="686"/>
    </row>
    <row r="91" spans="1:6" s="341" customFormat="1" ht="12" customHeight="1" thickBot="1">
      <c r="A91" s="544" t="s">
        <v>7</v>
      </c>
      <c r="B91" s="382" t="s">
        <v>436</v>
      </c>
      <c r="C91" s="528">
        <f>SUM(C92:C97)</f>
        <v>134428</v>
      </c>
      <c r="D91" s="528">
        <f>SUM(D92:D97)</f>
        <v>209603</v>
      </c>
      <c r="E91" s="528">
        <f>SUM(E92:E97)</f>
        <v>209603</v>
      </c>
      <c r="F91" s="688" t="s">
        <v>746</v>
      </c>
    </row>
    <row r="92" spans="1:6" ht="12" customHeight="1">
      <c r="A92" s="557" t="s">
        <v>72</v>
      </c>
      <c r="B92" s="368" t="s">
        <v>37</v>
      </c>
      <c r="C92" s="529">
        <v>45080</v>
      </c>
      <c r="D92" s="529">
        <v>71186</v>
      </c>
      <c r="E92" s="529">
        <v>71186</v>
      </c>
      <c r="F92" s="688" t="s">
        <v>747</v>
      </c>
    </row>
    <row r="93" spans="1:6" ht="12" customHeight="1">
      <c r="A93" s="550" t="s">
        <v>73</v>
      </c>
      <c r="B93" s="366" t="s">
        <v>134</v>
      </c>
      <c r="C93" s="530">
        <v>9369</v>
      </c>
      <c r="D93" s="530">
        <v>10183</v>
      </c>
      <c r="E93" s="530">
        <v>10183</v>
      </c>
      <c r="F93" s="688" t="s">
        <v>748</v>
      </c>
    </row>
    <row r="94" spans="1:6" ht="12" customHeight="1">
      <c r="A94" s="550" t="s">
        <v>74</v>
      </c>
      <c r="B94" s="366" t="s">
        <v>101</v>
      </c>
      <c r="C94" s="532">
        <v>43077</v>
      </c>
      <c r="D94" s="532">
        <v>70094</v>
      </c>
      <c r="E94" s="532">
        <v>70094</v>
      </c>
      <c r="F94" s="688" t="s">
        <v>749</v>
      </c>
    </row>
    <row r="95" spans="1:6" ht="12" customHeight="1">
      <c r="A95" s="550" t="s">
        <v>75</v>
      </c>
      <c r="B95" s="369" t="s">
        <v>135</v>
      </c>
      <c r="C95" s="532">
        <v>5550</v>
      </c>
      <c r="D95" s="532">
        <v>5031</v>
      </c>
      <c r="E95" s="532">
        <v>5031</v>
      </c>
      <c r="F95" s="688" t="s">
        <v>750</v>
      </c>
    </row>
    <row r="96" spans="1:6" ht="12" customHeight="1">
      <c r="A96" s="550" t="s">
        <v>84</v>
      </c>
      <c r="B96" s="377" t="s">
        <v>136</v>
      </c>
      <c r="C96" s="532">
        <v>31352</v>
      </c>
      <c r="D96" s="532">
        <v>53109</v>
      </c>
      <c r="E96" s="532">
        <v>53109</v>
      </c>
      <c r="F96" s="688" t="s">
        <v>751</v>
      </c>
    </row>
    <row r="97" spans="1:6" ht="12" customHeight="1">
      <c r="A97" s="550" t="s">
        <v>76</v>
      </c>
      <c r="B97" s="366" t="s">
        <v>437</v>
      </c>
      <c r="C97" s="532">
        <v>0</v>
      </c>
      <c r="D97" s="532">
        <v>0</v>
      </c>
      <c r="E97" s="532">
        <v>0</v>
      </c>
      <c r="F97" s="688" t="s">
        <v>752</v>
      </c>
    </row>
    <row r="98" spans="1:6" ht="12" customHeight="1">
      <c r="A98" s="550" t="s">
        <v>77</v>
      </c>
      <c r="B98" s="389" t="s">
        <v>438</v>
      </c>
      <c r="C98" s="532">
        <v>0</v>
      </c>
      <c r="D98" s="532">
        <v>0</v>
      </c>
      <c r="E98" s="532">
        <v>0</v>
      </c>
      <c r="F98" s="688" t="s">
        <v>753</v>
      </c>
    </row>
    <row r="99" spans="1:6" ht="12" customHeight="1">
      <c r="A99" s="550" t="s">
        <v>85</v>
      </c>
      <c r="B99" s="390" t="s">
        <v>439</v>
      </c>
      <c r="C99" s="532">
        <v>0</v>
      </c>
      <c r="D99" s="532">
        <v>300</v>
      </c>
      <c r="E99" s="532">
        <v>300</v>
      </c>
      <c r="F99" s="688" t="s">
        <v>754</v>
      </c>
    </row>
    <row r="100" spans="1:6" ht="12" customHeight="1">
      <c r="A100" s="550" t="s">
        <v>86</v>
      </c>
      <c r="B100" s="390" t="s">
        <v>440</v>
      </c>
      <c r="C100" s="532">
        <v>0</v>
      </c>
      <c r="D100" s="532">
        <v>0</v>
      </c>
      <c r="E100" s="532">
        <v>0</v>
      </c>
      <c r="F100" s="688" t="s">
        <v>755</v>
      </c>
    </row>
    <row r="101" spans="1:6" ht="12" customHeight="1">
      <c r="A101" s="550" t="s">
        <v>87</v>
      </c>
      <c r="B101" s="389" t="s">
        <v>441</v>
      </c>
      <c r="C101" s="532">
        <v>0</v>
      </c>
      <c r="D101" s="532">
        <v>1341</v>
      </c>
      <c r="E101" s="532">
        <v>1341</v>
      </c>
      <c r="F101" s="688" t="s">
        <v>756</v>
      </c>
    </row>
    <row r="102" spans="1:6" ht="12" customHeight="1">
      <c r="A102" s="550" t="s">
        <v>88</v>
      </c>
      <c r="B102" s="389" t="s">
        <v>442</v>
      </c>
      <c r="C102" s="532">
        <v>0</v>
      </c>
      <c r="D102" s="532">
        <v>0</v>
      </c>
      <c r="E102" s="532">
        <v>0</v>
      </c>
      <c r="F102" s="688" t="s">
        <v>757</v>
      </c>
    </row>
    <row r="103" spans="1:6" ht="12" customHeight="1">
      <c r="A103" s="550" t="s">
        <v>90</v>
      </c>
      <c r="B103" s="390" t="s">
        <v>443</v>
      </c>
      <c r="C103" s="532">
        <v>0</v>
      </c>
      <c r="D103" s="532">
        <v>9869</v>
      </c>
      <c r="E103" s="532">
        <v>9869</v>
      </c>
      <c r="F103" s="688" t="s">
        <v>758</v>
      </c>
    </row>
    <row r="104" spans="1:6" ht="12" customHeight="1">
      <c r="A104" s="558" t="s">
        <v>137</v>
      </c>
      <c r="B104" s="391" t="s">
        <v>444</v>
      </c>
      <c r="C104" s="532">
        <v>0</v>
      </c>
      <c r="D104" s="532">
        <v>0</v>
      </c>
      <c r="E104" s="532">
        <v>0</v>
      </c>
      <c r="F104" s="688" t="s">
        <v>759</v>
      </c>
    </row>
    <row r="105" spans="1:6" ht="12" customHeight="1">
      <c r="A105" s="550" t="s">
        <v>445</v>
      </c>
      <c r="B105" s="391" t="s">
        <v>446</v>
      </c>
      <c r="C105" s="532">
        <v>0</v>
      </c>
      <c r="D105" s="532">
        <v>0</v>
      </c>
      <c r="E105" s="532">
        <v>0</v>
      </c>
      <c r="F105" s="688" t="s">
        <v>760</v>
      </c>
    </row>
    <row r="106" spans="1:6" s="341" customFormat="1" ht="12" customHeight="1" thickBot="1">
      <c r="A106" s="559" t="s">
        <v>447</v>
      </c>
      <c r="B106" s="392" t="s">
        <v>448</v>
      </c>
      <c r="C106" s="534">
        <v>0</v>
      </c>
      <c r="D106" s="534">
        <v>41599</v>
      </c>
      <c r="E106" s="534">
        <v>41599</v>
      </c>
      <c r="F106" s="688" t="s">
        <v>761</v>
      </c>
    </row>
    <row r="107" spans="1:6" ht="12" customHeight="1" thickBot="1">
      <c r="A107" s="383" t="s">
        <v>8</v>
      </c>
      <c r="B107" s="381" t="s">
        <v>449</v>
      </c>
      <c r="C107" s="404">
        <f>C108+C110+C112</f>
        <v>111204</v>
      </c>
      <c r="D107" s="404">
        <f>D108+D110+D112</f>
        <v>121504</v>
      </c>
      <c r="E107" s="404">
        <f>E108+E110+E112</f>
        <v>36649</v>
      </c>
      <c r="F107" s="688" t="s">
        <v>762</v>
      </c>
    </row>
    <row r="108" spans="1:6" ht="12" customHeight="1">
      <c r="A108" s="549" t="s">
        <v>78</v>
      </c>
      <c r="B108" s="366" t="s">
        <v>158</v>
      </c>
      <c r="C108" s="531">
        <v>0</v>
      </c>
      <c r="D108" s="531">
        <v>24319</v>
      </c>
      <c r="E108" s="531">
        <v>9472</v>
      </c>
      <c r="F108" s="688" t="s">
        <v>763</v>
      </c>
    </row>
    <row r="109" spans="1:6" ht="12" customHeight="1">
      <c r="A109" s="549" t="s">
        <v>79</v>
      </c>
      <c r="B109" s="370" t="s">
        <v>450</v>
      </c>
      <c r="C109" s="531">
        <v>0</v>
      </c>
      <c r="D109" s="531">
        <v>0</v>
      </c>
      <c r="E109" s="531">
        <v>0</v>
      </c>
      <c r="F109" s="688" t="s">
        <v>764</v>
      </c>
    </row>
    <row r="110" spans="1:6" ht="12" customHeight="1">
      <c r="A110" s="549" t="s">
        <v>80</v>
      </c>
      <c r="B110" s="370" t="s">
        <v>138</v>
      </c>
      <c r="C110" s="530">
        <v>110904</v>
      </c>
      <c r="D110" s="530">
        <v>97185</v>
      </c>
      <c r="E110" s="530">
        <v>27177</v>
      </c>
      <c r="F110" s="688" t="s">
        <v>765</v>
      </c>
    </row>
    <row r="111" spans="1:6" ht="12" customHeight="1">
      <c r="A111" s="549" t="s">
        <v>81</v>
      </c>
      <c r="B111" s="370" t="s">
        <v>451</v>
      </c>
      <c r="C111" s="394">
        <v>0</v>
      </c>
      <c r="D111" s="394">
        <v>0</v>
      </c>
      <c r="E111" s="394">
        <v>0</v>
      </c>
      <c r="F111" s="688" t="s">
        <v>766</v>
      </c>
    </row>
    <row r="112" spans="1:6" ht="12" customHeight="1">
      <c r="A112" s="549" t="s">
        <v>82</v>
      </c>
      <c r="B112" s="402" t="s">
        <v>161</v>
      </c>
      <c r="C112" s="394">
        <v>300</v>
      </c>
      <c r="D112" s="394">
        <v>0</v>
      </c>
      <c r="E112" s="394">
        <v>0</v>
      </c>
      <c r="F112" s="688" t="s">
        <v>767</v>
      </c>
    </row>
    <row r="113" spans="1:6" ht="12" customHeight="1">
      <c r="A113" s="549" t="s">
        <v>89</v>
      </c>
      <c r="B113" s="401" t="s">
        <v>452</v>
      </c>
      <c r="C113" s="394">
        <v>0</v>
      </c>
      <c r="D113" s="394">
        <v>0</v>
      </c>
      <c r="E113" s="394">
        <v>0</v>
      </c>
      <c r="F113" s="688" t="s">
        <v>768</v>
      </c>
    </row>
    <row r="114" spans="1:6" ht="12" customHeight="1">
      <c r="A114" s="549" t="s">
        <v>91</v>
      </c>
      <c r="B114" s="417" t="s">
        <v>453</v>
      </c>
      <c r="C114" s="394">
        <v>0</v>
      </c>
      <c r="D114" s="394">
        <v>0</v>
      </c>
      <c r="E114" s="394">
        <v>0</v>
      </c>
      <c r="F114" s="688" t="s">
        <v>769</v>
      </c>
    </row>
    <row r="115" spans="1:6" ht="12" customHeight="1">
      <c r="A115" s="549" t="s">
        <v>139</v>
      </c>
      <c r="B115" s="390" t="s">
        <v>440</v>
      </c>
      <c r="C115" s="394">
        <v>0</v>
      </c>
      <c r="D115" s="394">
        <v>0</v>
      </c>
      <c r="E115" s="394">
        <v>0</v>
      </c>
      <c r="F115" s="688" t="s">
        <v>770</v>
      </c>
    </row>
    <row r="116" spans="1:6" ht="12" customHeight="1">
      <c r="A116" s="549" t="s">
        <v>140</v>
      </c>
      <c r="B116" s="390" t="s">
        <v>454</v>
      </c>
      <c r="C116" s="394">
        <v>0</v>
      </c>
      <c r="D116" s="394">
        <v>0</v>
      </c>
      <c r="E116" s="394">
        <v>0</v>
      </c>
      <c r="F116" s="688" t="s">
        <v>771</v>
      </c>
    </row>
    <row r="117" spans="1:6" ht="12" customHeight="1">
      <c r="A117" s="549" t="s">
        <v>141</v>
      </c>
      <c r="B117" s="390" t="s">
        <v>455</v>
      </c>
      <c r="C117" s="394">
        <v>0</v>
      </c>
      <c r="D117" s="394">
        <v>0</v>
      </c>
      <c r="E117" s="394">
        <v>0</v>
      </c>
      <c r="F117" s="688" t="s">
        <v>772</v>
      </c>
    </row>
    <row r="118" spans="1:6" ht="12" customHeight="1">
      <c r="A118" s="549" t="s">
        <v>456</v>
      </c>
      <c r="B118" s="390" t="s">
        <v>443</v>
      </c>
      <c r="C118" s="394">
        <v>0</v>
      </c>
      <c r="D118" s="394">
        <v>0</v>
      </c>
      <c r="E118" s="394">
        <v>0</v>
      </c>
      <c r="F118" s="688" t="s">
        <v>773</v>
      </c>
    </row>
    <row r="119" spans="1:6" ht="12" customHeight="1">
      <c r="A119" s="549" t="s">
        <v>457</v>
      </c>
      <c r="B119" s="390" t="s">
        <v>458</v>
      </c>
      <c r="C119" s="394">
        <v>300</v>
      </c>
      <c r="D119" s="394">
        <v>0</v>
      </c>
      <c r="E119" s="394">
        <v>0</v>
      </c>
      <c r="F119" s="688" t="s">
        <v>774</v>
      </c>
    </row>
    <row r="120" spans="1:6" ht="12" customHeight="1" thickBot="1">
      <c r="A120" s="558" t="s">
        <v>459</v>
      </c>
      <c r="B120" s="390" t="s">
        <v>460</v>
      </c>
      <c r="C120" s="396">
        <v>0</v>
      </c>
      <c r="D120" s="396">
        <v>0</v>
      </c>
      <c r="E120" s="396">
        <v>0</v>
      </c>
      <c r="F120" s="688" t="s">
        <v>775</v>
      </c>
    </row>
    <row r="121" spans="1:6" ht="12" customHeight="1" thickBot="1">
      <c r="A121" s="383" t="s">
        <v>9</v>
      </c>
      <c r="B121" s="386" t="s">
        <v>461</v>
      </c>
      <c r="C121" s="404">
        <f>SUM(C122:C123)</f>
        <v>2439</v>
      </c>
      <c r="D121" s="404">
        <f>SUM(D122:D123)</f>
        <v>0</v>
      </c>
      <c r="E121" s="404">
        <f>SUM(E122:E123)</f>
        <v>0</v>
      </c>
      <c r="F121" s="688" t="s">
        <v>776</v>
      </c>
    </row>
    <row r="122" spans="1:6" ht="12" customHeight="1">
      <c r="A122" s="549" t="s">
        <v>61</v>
      </c>
      <c r="B122" s="367" t="s">
        <v>47</v>
      </c>
      <c r="C122" s="531">
        <v>2439</v>
      </c>
      <c r="D122" s="531">
        <v>0</v>
      </c>
      <c r="E122" s="531">
        <v>0</v>
      </c>
      <c r="F122" s="688" t="s">
        <v>777</v>
      </c>
    </row>
    <row r="123" spans="1:6" ht="12" customHeight="1" thickBot="1">
      <c r="A123" s="551" t="s">
        <v>62</v>
      </c>
      <c r="B123" s="370" t="s">
        <v>48</v>
      </c>
      <c r="C123" s="532">
        <v>0</v>
      </c>
      <c r="D123" s="532">
        <v>0</v>
      </c>
      <c r="E123" s="532">
        <v>0</v>
      </c>
      <c r="F123" s="688" t="s">
        <v>778</v>
      </c>
    </row>
    <row r="124" spans="1:6" ht="12" customHeight="1" thickBot="1">
      <c r="A124" s="383" t="s">
        <v>10</v>
      </c>
      <c r="B124" s="386" t="s">
        <v>462</v>
      </c>
      <c r="C124" s="404">
        <f>C91+C107+C121</f>
        <v>248071</v>
      </c>
      <c r="D124" s="404">
        <f>D91+D107+D121</f>
        <v>331107</v>
      </c>
      <c r="E124" s="404">
        <f>E91+E107+E121</f>
        <v>246252</v>
      </c>
      <c r="F124" s="688" t="s">
        <v>779</v>
      </c>
    </row>
    <row r="125" spans="1:6" ht="12" customHeight="1" thickBot="1">
      <c r="A125" s="383" t="s">
        <v>11</v>
      </c>
      <c r="B125" s="386" t="s">
        <v>568</v>
      </c>
      <c r="C125" s="404">
        <v>0</v>
      </c>
      <c r="D125" s="404"/>
      <c r="E125" s="404"/>
      <c r="F125" s="688" t="s">
        <v>780</v>
      </c>
    </row>
    <row r="126" spans="1:6" ht="12" customHeight="1">
      <c r="A126" s="549" t="s">
        <v>65</v>
      </c>
      <c r="B126" s="367" t="s">
        <v>464</v>
      </c>
      <c r="C126" s="394">
        <v>0</v>
      </c>
      <c r="D126" s="394">
        <v>0</v>
      </c>
      <c r="E126" s="394">
        <v>0</v>
      </c>
      <c r="F126" s="688" t="s">
        <v>781</v>
      </c>
    </row>
    <row r="127" spans="1:6" ht="12" customHeight="1">
      <c r="A127" s="549" t="s">
        <v>66</v>
      </c>
      <c r="B127" s="367" t="s">
        <v>465</v>
      </c>
      <c r="C127" s="394">
        <v>0</v>
      </c>
      <c r="D127" s="394">
        <v>0</v>
      </c>
      <c r="E127" s="394">
        <v>0</v>
      </c>
      <c r="F127" s="688" t="s">
        <v>782</v>
      </c>
    </row>
    <row r="128" spans="1:6" ht="12" customHeight="1" thickBot="1">
      <c r="A128" s="558" t="s">
        <v>67</v>
      </c>
      <c r="B128" s="365" t="s">
        <v>466</v>
      </c>
      <c r="C128" s="394">
        <v>0</v>
      </c>
      <c r="D128" s="394">
        <v>0</v>
      </c>
      <c r="E128" s="394">
        <v>0</v>
      </c>
      <c r="F128" s="688" t="s">
        <v>783</v>
      </c>
    </row>
    <row r="129" spans="1:6" ht="12" customHeight="1" thickBot="1">
      <c r="A129" s="383" t="s">
        <v>12</v>
      </c>
      <c r="B129" s="386" t="s">
        <v>467</v>
      </c>
      <c r="C129" s="404">
        <v>0</v>
      </c>
      <c r="D129" s="404"/>
      <c r="E129" s="404"/>
      <c r="F129" s="688" t="s">
        <v>784</v>
      </c>
    </row>
    <row r="130" spans="1:6" ht="12" customHeight="1">
      <c r="A130" s="549" t="s">
        <v>68</v>
      </c>
      <c r="B130" s="367" t="s">
        <v>468</v>
      </c>
      <c r="C130" s="394">
        <v>0</v>
      </c>
      <c r="D130" s="394">
        <v>0</v>
      </c>
      <c r="E130" s="394">
        <v>0</v>
      </c>
      <c r="F130" s="688" t="s">
        <v>785</v>
      </c>
    </row>
    <row r="131" spans="1:6" ht="12" customHeight="1">
      <c r="A131" s="549" t="s">
        <v>69</v>
      </c>
      <c r="B131" s="367" t="s">
        <v>469</v>
      </c>
      <c r="C131" s="394">
        <v>0</v>
      </c>
      <c r="D131" s="394">
        <v>0</v>
      </c>
      <c r="E131" s="394">
        <v>0</v>
      </c>
      <c r="F131" s="688" t="s">
        <v>786</v>
      </c>
    </row>
    <row r="132" spans="1:6" ht="12" customHeight="1">
      <c r="A132" s="549" t="s">
        <v>364</v>
      </c>
      <c r="B132" s="367" t="s">
        <v>470</v>
      </c>
      <c r="C132" s="394">
        <v>0</v>
      </c>
      <c r="D132" s="394">
        <v>0</v>
      </c>
      <c r="E132" s="394">
        <v>0</v>
      </c>
      <c r="F132" s="688" t="s">
        <v>787</v>
      </c>
    </row>
    <row r="133" spans="1:6" s="341" customFormat="1" ht="12" customHeight="1" thickBot="1">
      <c r="A133" s="558" t="s">
        <v>366</v>
      </c>
      <c r="B133" s="365" t="s">
        <v>471</v>
      </c>
      <c r="C133" s="394">
        <v>0</v>
      </c>
      <c r="D133" s="394">
        <v>0</v>
      </c>
      <c r="E133" s="394">
        <v>0</v>
      </c>
      <c r="F133" s="688" t="s">
        <v>788</v>
      </c>
    </row>
    <row r="134" spans="1:11" ht="13.5" thickBot="1">
      <c r="A134" s="383" t="s">
        <v>13</v>
      </c>
      <c r="B134" s="386" t="s">
        <v>687</v>
      </c>
      <c r="C134" s="533">
        <f>SUM(C135:C139)</f>
        <v>128084</v>
      </c>
      <c r="D134" s="533">
        <f>SUM(D135:D139)</f>
        <v>133320</v>
      </c>
      <c r="E134" s="533">
        <f>SUM(E135:E139)</f>
        <v>133143</v>
      </c>
      <c r="F134" s="688" t="s">
        <v>789</v>
      </c>
      <c r="K134" s="512"/>
    </row>
    <row r="135" spans="1:6" ht="12.75">
      <c r="A135" s="549" t="s">
        <v>70</v>
      </c>
      <c r="B135" s="367" t="s">
        <v>473</v>
      </c>
      <c r="C135" s="394">
        <v>0</v>
      </c>
      <c r="D135" s="394">
        <v>0</v>
      </c>
      <c r="E135" s="394">
        <v>0</v>
      </c>
      <c r="F135" s="688" t="s">
        <v>790</v>
      </c>
    </row>
    <row r="136" spans="1:6" ht="12" customHeight="1">
      <c r="A136" s="549" t="s">
        <v>71</v>
      </c>
      <c r="B136" s="367" t="s">
        <v>474</v>
      </c>
      <c r="C136" s="394">
        <v>0</v>
      </c>
      <c r="D136" s="394">
        <v>6272</v>
      </c>
      <c r="E136" s="394">
        <v>6272</v>
      </c>
      <c r="F136" s="688" t="s">
        <v>791</v>
      </c>
    </row>
    <row r="137" spans="1:6" ht="12" customHeight="1">
      <c r="A137" s="549" t="s">
        <v>373</v>
      </c>
      <c r="B137" s="367" t="s">
        <v>686</v>
      </c>
      <c r="C137" s="394">
        <v>128084</v>
      </c>
      <c r="D137" s="394">
        <v>127048</v>
      </c>
      <c r="E137" s="394">
        <v>126871</v>
      </c>
      <c r="F137" s="688" t="s">
        <v>792</v>
      </c>
    </row>
    <row r="138" spans="1:6" s="341" customFormat="1" ht="12" customHeight="1">
      <c r="A138" s="549" t="s">
        <v>375</v>
      </c>
      <c r="B138" s="367" t="s">
        <v>475</v>
      </c>
      <c r="C138" s="394">
        <v>0</v>
      </c>
      <c r="D138" s="394">
        <v>0</v>
      </c>
      <c r="E138" s="394">
        <v>0</v>
      </c>
      <c r="F138" s="688" t="s">
        <v>793</v>
      </c>
    </row>
    <row r="139" spans="1:6" s="341" customFormat="1" ht="12" customHeight="1" thickBot="1">
      <c r="A139" s="558" t="s">
        <v>685</v>
      </c>
      <c r="B139" s="365" t="s">
        <v>476</v>
      </c>
      <c r="C139" s="394">
        <v>0</v>
      </c>
      <c r="D139" s="394">
        <v>0</v>
      </c>
      <c r="E139" s="394">
        <v>0</v>
      </c>
      <c r="F139" s="688" t="s">
        <v>794</v>
      </c>
    </row>
    <row r="140" spans="1:6" s="341" customFormat="1" ht="12" customHeight="1" thickBot="1">
      <c r="A140" s="383" t="s">
        <v>14</v>
      </c>
      <c r="B140" s="386" t="s">
        <v>569</v>
      </c>
      <c r="C140" s="535">
        <v>0</v>
      </c>
      <c r="D140" s="535"/>
      <c r="E140" s="535"/>
      <c r="F140" s="688" t="s">
        <v>795</v>
      </c>
    </row>
    <row r="141" spans="1:6" s="341" customFormat="1" ht="12" customHeight="1">
      <c r="A141" s="549" t="s">
        <v>132</v>
      </c>
      <c r="B141" s="367" t="s">
        <v>478</v>
      </c>
      <c r="C141" s="394">
        <v>0</v>
      </c>
      <c r="D141" s="394">
        <v>0</v>
      </c>
      <c r="E141" s="394">
        <v>0</v>
      </c>
      <c r="F141" s="688" t="s">
        <v>796</v>
      </c>
    </row>
    <row r="142" spans="1:6" s="341" customFormat="1" ht="12" customHeight="1">
      <c r="A142" s="549" t="s">
        <v>133</v>
      </c>
      <c r="B142" s="367" t="s">
        <v>479</v>
      </c>
      <c r="C142" s="394">
        <v>0</v>
      </c>
      <c r="D142" s="394">
        <v>0</v>
      </c>
      <c r="E142" s="394">
        <v>0</v>
      </c>
      <c r="F142" s="688" t="s">
        <v>797</v>
      </c>
    </row>
    <row r="143" spans="1:6" s="341" customFormat="1" ht="12" customHeight="1">
      <c r="A143" s="549" t="s">
        <v>160</v>
      </c>
      <c r="B143" s="367" t="s">
        <v>480</v>
      </c>
      <c r="C143" s="394">
        <v>0</v>
      </c>
      <c r="D143" s="394">
        <v>0</v>
      </c>
      <c r="E143" s="394">
        <v>0</v>
      </c>
      <c r="F143" s="688" t="s">
        <v>798</v>
      </c>
    </row>
    <row r="144" spans="1:6" ht="12.75" customHeight="1" thickBot="1">
      <c r="A144" s="549" t="s">
        <v>381</v>
      </c>
      <c r="B144" s="367" t="s">
        <v>481</v>
      </c>
      <c r="C144" s="394">
        <v>0</v>
      </c>
      <c r="D144" s="394">
        <v>0</v>
      </c>
      <c r="E144" s="394">
        <v>0</v>
      </c>
      <c r="F144" s="688" t="s">
        <v>799</v>
      </c>
    </row>
    <row r="145" spans="1:6" ht="12" customHeight="1" thickBot="1">
      <c r="A145" s="383" t="s">
        <v>15</v>
      </c>
      <c r="B145" s="386" t="s">
        <v>482</v>
      </c>
      <c r="C145" s="548">
        <f>C125+C129+C134+C140</f>
        <v>128084</v>
      </c>
      <c r="D145" s="548">
        <f>D125+D129+D134+D140</f>
        <v>133320</v>
      </c>
      <c r="E145" s="548">
        <f>E125+E129+E134+E140</f>
        <v>133143</v>
      </c>
      <c r="F145" s="688" t="s">
        <v>800</v>
      </c>
    </row>
    <row r="146" spans="1:6" ht="15" customHeight="1" thickBot="1">
      <c r="A146" s="560" t="s">
        <v>16</v>
      </c>
      <c r="B146" s="406" t="s">
        <v>483</v>
      </c>
      <c r="C146" s="548">
        <f>C124+C145</f>
        <v>376155</v>
      </c>
      <c r="D146" s="548">
        <f>D124+D145</f>
        <v>464427</v>
      </c>
      <c r="E146" s="548">
        <f>E124+E145</f>
        <v>379395</v>
      </c>
      <c r="F146" s="688" t="s">
        <v>801</v>
      </c>
    </row>
    <row r="147" spans="1:5" ht="13.5" thickBot="1">
      <c r="A147" s="41"/>
      <c r="B147" s="42"/>
      <c r="C147" s="43"/>
      <c r="D147" s="43"/>
      <c r="E147" s="43"/>
    </row>
    <row r="148" spans="1:5" ht="15" customHeight="1" thickBot="1">
      <c r="A148" s="525" t="s">
        <v>690</v>
      </c>
      <c r="B148" s="526"/>
      <c r="C148" s="112">
        <v>12</v>
      </c>
      <c r="D148" s="113">
        <v>12</v>
      </c>
      <c r="E148" s="110">
        <v>12</v>
      </c>
    </row>
    <row r="149" spans="1:5" ht="14.25" customHeight="1" thickBot="1">
      <c r="A149" s="525" t="s">
        <v>150</v>
      </c>
      <c r="B149" s="526"/>
      <c r="C149" s="112">
        <v>45</v>
      </c>
      <c r="D149" s="113">
        <v>45</v>
      </c>
      <c r="E149" s="110">
        <v>45</v>
      </c>
    </row>
  </sheetData>
  <sheetProtection/>
  <mergeCells count="4">
    <mergeCell ref="B2:D2"/>
    <mergeCell ref="A90:E90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14.875" style="540" customWidth="1"/>
    <col min="2" max="2" width="65.375" style="541" customWidth="1"/>
    <col min="3" max="5" width="17.00390625" style="542" customWidth="1"/>
    <col min="6" max="16384" width="9.375" style="31" customWidth="1"/>
  </cols>
  <sheetData>
    <row r="1" spans="1:5" s="516" customFormat="1" ht="16.5" customHeight="1" thickBot="1">
      <c r="A1" s="515"/>
      <c r="B1" s="517"/>
      <c r="C1" s="562"/>
      <c r="D1" s="527"/>
      <c r="E1" s="562" t="s">
        <v>873</v>
      </c>
    </row>
    <row r="2" spans="1:5" s="563" customFormat="1" ht="15.75" customHeight="1">
      <c r="A2" s="543" t="s">
        <v>53</v>
      </c>
      <c r="B2" s="768" t="s">
        <v>155</v>
      </c>
      <c r="C2" s="769"/>
      <c r="D2" s="770"/>
      <c r="E2" s="536" t="s">
        <v>41</v>
      </c>
    </row>
    <row r="3" spans="1:5" s="563" customFormat="1" ht="24.75" thickBot="1">
      <c r="A3" s="561" t="s">
        <v>564</v>
      </c>
      <c r="B3" s="765" t="s">
        <v>691</v>
      </c>
      <c r="C3" s="766"/>
      <c r="D3" s="767"/>
      <c r="E3" s="511" t="s">
        <v>50</v>
      </c>
    </row>
    <row r="4" spans="1:5" s="564" customFormat="1" ht="15.75" customHeight="1" thickBot="1">
      <c r="A4" s="518"/>
      <c r="B4" s="518"/>
      <c r="C4" s="519"/>
      <c r="D4" s="519"/>
      <c r="E4" s="519" t="s">
        <v>42</v>
      </c>
    </row>
    <row r="5" spans="1:5" ht="24.75" thickBot="1">
      <c r="A5" s="351" t="s">
        <v>149</v>
      </c>
      <c r="B5" s="352" t="s">
        <v>43</v>
      </c>
      <c r="C5" s="96" t="s">
        <v>181</v>
      </c>
      <c r="D5" s="96" t="s">
        <v>185</v>
      </c>
      <c r="E5" s="520" t="s">
        <v>186</v>
      </c>
    </row>
    <row r="6" spans="1:5" s="565" customFormat="1" ht="12.75" customHeight="1" thickBot="1">
      <c r="A6" s="513" t="s">
        <v>430</v>
      </c>
      <c r="B6" s="514" t="s">
        <v>431</v>
      </c>
      <c r="C6" s="514" t="s">
        <v>432</v>
      </c>
      <c r="D6" s="111" t="s">
        <v>433</v>
      </c>
      <c r="E6" s="109" t="s">
        <v>434</v>
      </c>
    </row>
    <row r="7" spans="1:5" s="565" customFormat="1" ht="15.75" customHeight="1" thickBot="1">
      <c r="A7" s="762" t="s">
        <v>44</v>
      </c>
      <c r="B7" s="763"/>
      <c r="C7" s="763"/>
      <c r="D7" s="763"/>
      <c r="E7" s="764"/>
    </row>
    <row r="8" spans="1:5" s="565" customFormat="1" ht="12" customHeight="1" thickBot="1">
      <c r="A8" s="383" t="s">
        <v>7</v>
      </c>
      <c r="B8" s="379" t="s">
        <v>314</v>
      </c>
      <c r="C8" s="410">
        <f>SUM(C9:C14)</f>
        <v>0</v>
      </c>
      <c r="D8" s="410">
        <f>SUM(D9:D14)</f>
        <v>0</v>
      </c>
      <c r="E8" s="393">
        <f>SUM(E9:E14)</f>
        <v>0</v>
      </c>
    </row>
    <row r="9" spans="1:5" s="539" customFormat="1" ht="12" customHeight="1">
      <c r="A9" s="549" t="s">
        <v>72</v>
      </c>
      <c r="B9" s="421" t="s">
        <v>315</v>
      </c>
      <c r="C9" s="412"/>
      <c r="D9" s="412"/>
      <c r="E9" s="395"/>
    </row>
    <row r="10" spans="1:5" s="566" customFormat="1" ht="12" customHeight="1">
      <c r="A10" s="550" t="s">
        <v>73</v>
      </c>
      <c r="B10" s="422" t="s">
        <v>316</v>
      </c>
      <c r="C10" s="411"/>
      <c r="D10" s="411"/>
      <c r="E10" s="394"/>
    </row>
    <row r="11" spans="1:5" s="566" customFormat="1" ht="12" customHeight="1">
      <c r="A11" s="550" t="s">
        <v>74</v>
      </c>
      <c r="B11" s="422" t="s">
        <v>317</v>
      </c>
      <c r="C11" s="411"/>
      <c r="D11" s="411"/>
      <c r="E11" s="394"/>
    </row>
    <row r="12" spans="1:5" s="566" customFormat="1" ht="12" customHeight="1">
      <c r="A12" s="550" t="s">
        <v>75</v>
      </c>
      <c r="B12" s="422" t="s">
        <v>318</v>
      </c>
      <c r="C12" s="411"/>
      <c r="D12" s="411"/>
      <c r="E12" s="394"/>
    </row>
    <row r="13" spans="1:5" s="566" customFormat="1" ht="12" customHeight="1">
      <c r="A13" s="550" t="s">
        <v>108</v>
      </c>
      <c r="B13" s="422" t="s">
        <v>319</v>
      </c>
      <c r="C13" s="411"/>
      <c r="D13" s="411"/>
      <c r="E13" s="394"/>
    </row>
    <row r="14" spans="1:5" s="539" customFormat="1" ht="12" customHeight="1" thickBot="1">
      <c r="A14" s="551" t="s">
        <v>76</v>
      </c>
      <c r="B14" s="423" t="s">
        <v>320</v>
      </c>
      <c r="C14" s="413"/>
      <c r="D14" s="413"/>
      <c r="E14" s="396"/>
    </row>
    <row r="15" spans="1:5" s="539" customFormat="1" ht="12" customHeight="1" thickBot="1">
      <c r="A15" s="383" t="s">
        <v>8</v>
      </c>
      <c r="B15" s="400" t="s">
        <v>321</v>
      </c>
      <c r="C15" s="410">
        <f>SUM(C16:C20)</f>
        <v>0</v>
      </c>
      <c r="D15" s="410">
        <f>SUM(D16:D20)</f>
        <v>0</v>
      </c>
      <c r="E15" s="393">
        <f>SUM(E16:E20)</f>
        <v>0</v>
      </c>
    </row>
    <row r="16" spans="1:5" s="539" customFormat="1" ht="12" customHeight="1">
      <c r="A16" s="549" t="s">
        <v>78</v>
      </c>
      <c r="B16" s="421" t="s">
        <v>322</v>
      </c>
      <c r="C16" s="412"/>
      <c r="D16" s="412"/>
      <c r="E16" s="395"/>
    </row>
    <row r="17" spans="1:5" s="539" customFormat="1" ht="12" customHeight="1">
      <c r="A17" s="550" t="s">
        <v>79</v>
      </c>
      <c r="B17" s="422" t="s">
        <v>323</v>
      </c>
      <c r="C17" s="411"/>
      <c r="D17" s="411"/>
      <c r="E17" s="394"/>
    </row>
    <row r="18" spans="1:5" s="539" customFormat="1" ht="12" customHeight="1">
      <c r="A18" s="550" t="s">
        <v>80</v>
      </c>
      <c r="B18" s="422" t="s">
        <v>324</v>
      </c>
      <c r="C18" s="411"/>
      <c r="D18" s="411"/>
      <c r="E18" s="394"/>
    </row>
    <row r="19" spans="1:5" s="539" customFormat="1" ht="12" customHeight="1">
      <c r="A19" s="550" t="s">
        <v>81</v>
      </c>
      <c r="B19" s="422" t="s">
        <v>325</v>
      </c>
      <c r="C19" s="411"/>
      <c r="D19" s="411"/>
      <c r="E19" s="394"/>
    </row>
    <row r="20" spans="1:5" s="539" customFormat="1" ht="12" customHeight="1">
      <c r="A20" s="550" t="s">
        <v>82</v>
      </c>
      <c r="B20" s="422" t="s">
        <v>326</v>
      </c>
      <c r="C20" s="411"/>
      <c r="D20" s="411"/>
      <c r="E20" s="394"/>
    </row>
    <row r="21" spans="1:5" s="566" customFormat="1" ht="12" customHeight="1" thickBot="1">
      <c r="A21" s="551" t="s">
        <v>89</v>
      </c>
      <c r="B21" s="423" t="s">
        <v>327</v>
      </c>
      <c r="C21" s="413"/>
      <c r="D21" s="413"/>
      <c r="E21" s="396"/>
    </row>
    <row r="22" spans="1:5" s="566" customFormat="1" ht="12" customHeight="1" thickBot="1">
      <c r="A22" s="383" t="s">
        <v>9</v>
      </c>
      <c r="B22" s="379" t="s">
        <v>328</v>
      </c>
      <c r="C22" s="410">
        <f>SUM(C23:C27)</f>
        <v>0</v>
      </c>
      <c r="D22" s="410">
        <f>SUM(D23:D27)</f>
        <v>0</v>
      </c>
      <c r="E22" s="393">
        <f>SUM(E23:E27)</f>
        <v>0</v>
      </c>
    </row>
    <row r="23" spans="1:5" s="566" customFormat="1" ht="12" customHeight="1">
      <c r="A23" s="549" t="s">
        <v>61</v>
      </c>
      <c r="B23" s="421" t="s">
        <v>329</v>
      </c>
      <c r="C23" s="412"/>
      <c r="D23" s="412"/>
      <c r="E23" s="395"/>
    </row>
    <row r="24" spans="1:5" s="539" customFormat="1" ht="12" customHeight="1">
      <c r="A24" s="550" t="s">
        <v>62</v>
      </c>
      <c r="B24" s="422" t="s">
        <v>330</v>
      </c>
      <c r="C24" s="411"/>
      <c r="D24" s="411"/>
      <c r="E24" s="394"/>
    </row>
    <row r="25" spans="1:5" s="566" customFormat="1" ht="12" customHeight="1">
      <c r="A25" s="550" t="s">
        <v>63</v>
      </c>
      <c r="B25" s="422" t="s">
        <v>331</v>
      </c>
      <c r="C25" s="411"/>
      <c r="D25" s="411"/>
      <c r="E25" s="394"/>
    </row>
    <row r="26" spans="1:5" s="566" customFormat="1" ht="12" customHeight="1">
      <c r="A26" s="550" t="s">
        <v>64</v>
      </c>
      <c r="B26" s="422" t="s">
        <v>332</v>
      </c>
      <c r="C26" s="411"/>
      <c r="D26" s="411"/>
      <c r="E26" s="394"/>
    </row>
    <row r="27" spans="1:5" s="566" customFormat="1" ht="12" customHeight="1">
      <c r="A27" s="550" t="s">
        <v>122</v>
      </c>
      <c r="B27" s="422" t="s">
        <v>333</v>
      </c>
      <c r="C27" s="411"/>
      <c r="D27" s="411"/>
      <c r="E27" s="394"/>
    </row>
    <row r="28" spans="1:5" s="566" customFormat="1" ht="12" customHeight="1" thickBot="1">
      <c r="A28" s="551" t="s">
        <v>123</v>
      </c>
      <c r="B28" s="423" t="s">
        <v>334</v>
      </c>
      <c r="C28" s="413"/>
      <c r="D28" s="413"/>
      <c r="E28" s="396"/>
    </row>
    <row r="29" spans="1:5" s="566" customFormat="1" ht="12" customHeight="1" thickBot="1">
      <c r="A29" s="383" t="s">
        <v>124</v>
      </c>
      <c r="B29" s="379" t="s">
        <v>335</v>
      </c>
      <c r="C29" s="416">
        <f>+C30+C33+C34+C35</f>
        <v>0</v>
      </c>
      <c r="D29" s="416">
        <f>+D30+D33+D34+D35</f>
        <v>0</v>
      </c>
      <c r="E29" s="428">
        <f>+E30+E33+E34+E35</f>
        <v>0</v>
      </c>
    </row>
    <row r="30" spans="1:5" s="566" customFormat="1" ht="12" customHeight="1">
      <c r="A30" s="549" t="s">
        <v>336</v>
      </c>
      <c r="B30" s="421" t="s">
        <v>337</v>
      </c>
      <c r="C30" s="430">
        <f>+C31+C32</f>
        <v>0</v>
      </c>
      <c r="D30" s="430">
        <f>+D31+D32</f>
        <v>0</v>
      </c>
      <c r="E30" s="429">
        <f>+E31+E32</f>
        <v>0</v>
      </c>
    </row>
    <row r="31" spans="1:5" s="566" customFormat="1" ht="12" customHeight="1">
      <c r="A31" s="550" t="s">
        <v>338</v>
      </c>
      <c r="B31" s="422" t="s">
        <v>339</v>
      </c>
      <c r="C31" s="411"/>
      <c r="D31" s="411"/>
      <c r="E31" s="394"/>
    </row>
    <row r="32" spans="1:5" s="566" customFormat="1" ht="12" customHeight="1">
      <c r="A32" s="550" t="s">
        <v>340</v>
      </c>
      <c r="B32" s="422" t="s">
        <v>341</v>
      </c>
      <c r="C32" s="411"/>
      <c r="D32" s="411"/>
      <c r="E32" s="394"/>
    </row>
    <row r="33" spans="1:5" s="566" customFormat="1" ht="12" customHeight="1">
      <c r="A33" s="550" t="s">
        <v>342</v>
      </c>
      <c r="B33" s="422" t="s">
        <v>343</v>
      </c>
      <c r="C33" s="411"/>
      <c r="D33" s="411"/>
      <c r="E33" s="394"/>
    </row>
    <row r="34" spans="1:5" s="566" customFormat="1" ht="12" customHeight="1">
      <c r="A34" s="550" t="s">
        <v>344</v>
      </c>
      <c r="B34" s="422" t="s">
        <v>345</v>
      </c>
      <c r="C34" s="411"/>
      <c r="D34" s="411"/>
      <c r="E34" s="394"/>
    </row>
    <row r="35" spans="1:5" s="566" customFormat="1" ht="12" customHeight="1" thickBot="1">
      <c r="A35" s="551" t="s">
        <v>346</v>
      </c>
      <c r="B35" s="423" t="s">
        <v>347</v>
      </c>
      <c r="C35" s="413"/>
      <c r="D35" s="413"/>
      <c r="E35" s="396"/>
    </row>
    <row r="36" spans="1:5" s="566" customFormat="1" ht="12" customHeight="1" thickBot="1">
      <c r="A36" s="383" t="s">
        <v>11</v>
      </c>
      <c r="B36" s="379" t="s">
        <v>348</v>
      </c>
      <c r="C36" s="410">
        <f>SUM(C37:C46)</f>
        <v>0</v>
      </c>
      <c r="D36" s="410">
        <f>SUM(D37:D46)</f>
        <v>0</v>
      </c>
      <c r="E36" s="393">
        <f>SUM(E37:E46)</f>
        <v>0</v>
      </c>
    </row>
    <row r="37" spans="1:5" s="566" customFormat="1" ht="12" customHeight="1">
      <c r="A37" s="549" t="s">
        <v>65</v>
      </c>
      <c r="B37" s="421" t="s">
        <v>349</v>
      </c>
      <c r="C37" s="412"/>
      <c r="D37" s="412"/>
      <c r="E37" s="395"/>
    </row>
    <row r="38" spans="1:5" s="566" customFormat="1" ht="12" customHeight="1">
      <c r="A38" s="550" t="s">
        <v>66</v>
      </c>
      <c r="B38" s="422" t="s">
        <v>350</v>
      </c>
      <c r="C38" s="411"/>
      <c r="D38" s="411"/>
      <c r="E38" s="394"/>
    </row>
    <row r="39" spans="1:5" s="566" customFormat="1" ht="12" customHeight="1">
      <c r="A39" s="550" t="s">
        <v>67</v>
      </c>
      <c r="B39" s="422" t="s">
        <v>351</v>
      </c>
      <c r="C39" s="411"/>
      <c r="D39" s="411"/>
      <c r="E39" s="394"/>
    </row>
    <row r="40" spans="1:5" s="566" customFormat="1" ht="12" customHeight="1">
      <c r="A40" s="550" t="s">
        <v>126</v>
      </c>
      <c r="B40" s="422" t="s">
        <v>352</v>
      </c>
      <c r="C40" s="411"/>
      <c r="D40" s="411"/>
      <c r="E40" s="394"/>
    </row>
    <row r="41" spans="1:5" s="566" customFormat="1" ht="12" customHeight="1">
      <c r="A41" s="550" t="s">
        <v>127</v>
      </c>
      <c r="B41" s="422" t="s">
        <v>353</v>
      </c>
      <c r="C41" s="411"/>
      <c r="D41" s="411"/>
      <c r="E41" s="394"/>
    </row>
    <row r="42" spans="1:5" s="566" customFormat="1" ht="12" customHeight="1">
      <c r="A42" s="550" t="s">
        <v>128</v>
      </c>
      <c r="B42" s="422" t="s">
        <v>354</v>
      </c>
      <c r="C42" s="411"/>
      <c r="D42" s="411"/>
      <c r="E42" s="394"/>
    </row>
    <row r="43" spans="1:5" s="566" customFormat="1" ht="12" customHeight="1">
      <c r="A43" s="550" t="s">
        <v>129</v>
      </c>
      <c r="B43" s="422" t="s">
        <v>355</v>
      </c>
      <c r="C43" s="411"/>
      <c r="D43" s="411"/>
      <c r="E43" s="394"/>
    </row>
    <row r="44" spans="1:5" s="566" customFormat="1" ht="12" customHeight="1">
      <c r="A44" s="550" t="s">
        <v>130</v>
      </c>
      <c r="B44" s="422" t="s">
        <v>356</v>
      </c>
      <c r="C44" s="411"/>
      <c r="D44" s="411"/>
      <c r="E44" s="394"/>
    </row>
    <row r="45" spans="1:5" s="566" customFormat="1" ht="12" customHeight="1">
      <c r="A45" s="550" t="s">
        <v>357</v>
      </c>
      <c r="B45" s="422" t="s">
        <v>358</v>
      </c>
      <c r="C45" s="414"/>
      <c r="D45" s="414"/>
      <c r="E45" s="397"/>
    </row>
    <row r="46" spans="1:5" s="539" customFormat="1" ht="12" customHeight="1" thickBot="1">
      <c r="A46" s="551" t="s">
        <v>359</v>
      </c>
      <c r="B46" s="423" t="s">
        <v>360</v>
      </c>
      <c r="C46" s="415"/>
      <c r="D46" s="415"/>
      <c r="E46" s="398"/>
    </row>
    <row r="47" spans="1:5" s="566" customFormat="1" ht="12" customHeight="1" thickBot="1">
      <c r="A47" s="383" t="s">
        <v>12</v>
      </c>
      <c r="B47" s="379" t="s">
        <v>361</v>
      </c>
      <c r="C47" s="410">
        <f>SUM(C48:C52)</f>
        <v>0</v>
      </c>
      <c r="D47" s="410">
        <f>SUM(D48:D52)</f>
        <v>0</v>
      </c>
      <c r="E47" s="393">
        <f>SUM(E48:E52)</f>
        <v>0</v>
      </c>
    </row>
    <row r="48" spans="1:5" s="566" customFormat="1" ht="12" customHeight="1">
      <c r="A48" s="549" t="s">
        <v>68</v>
      </c>
      <c r="B48" s="421" t="s">
        <v>362</v>
      </c>
      <c r="C48" s="432"/>
      <c r="D48" s="432"/>
      <c r="E48" s="399"/>
    </row>
    <row r="49" spans="1:5" s="566" customFormat="1" ht="12" customHeight="1">
      <c r="A49" s="550" t="s">
        <v>69</v>
      </c>
      <c r="B49" s="422" t="s">
        <v>363</v>
      </c>
      <c r="C49" s="414"/>
      <c r="D49" s="414"/>
      <c r="E49" s="397"/>
    </row>
    <row r="50" spans="1:5" s="566" customFormat="1" ht="12" customHeight="1">
      <c r="A50" s="550" t="s">
        <v>364</v>
      </c>
      <c r="B50" s="422" t="s">
        <v>365</v>
      </c>
      <c r="C50" s="414"/>
      <c r="D50" s="414"/>
      <c r="E50" s="397"/>
    </row>
    <row r="51" spans="1:5" s="566" customFormat="1" ht="12" customHeight="1">
      <c r="A51" s="550" t="s">
        <v>366</v>
      </c>
      <c r="B51" s="422" t="s">
        <v>367</v>
      </c>
      <c r="C51" s="414"/>
      <c r="D51" s="414"/>
      <c r="E51" s="397"/>
    </row>
    <row r="52" spans="1:5" s="566" customFormat="1" ht="12" customHeight="1" thickBot="1">
      <c r="A52" s="551" t="s">
        <v>368</v>
      </c>
      <c r="B52" s="423" t="s">
        <v>369</v>
      </c>
      <c r="C52" s="415"/>
      <c r="D52" s="415"/>
      <c r="E52" s="398"/>
    </row>
    <row r="53" spans="1:5" s="566" customFormat="1" ht="12" customHeight="1" thickBot="1">
      <c r="A53" s="383" t="s">
        <v>131</v>
      </c>
      <c r="B53" s="379" t="s">
        <v>370</v>
      </c>
      <c r="C53" s="410">
        <f>SUM(C54:C56)</f>
        <v>0</v>
      </c>
      <c r="D53" s="410">
        <f>SUM(D54:D56)</f>
        <v>0</v>
      </c>
      <c r="E53" s="393">
        <f>SUM(E54:E56)</f>
        <v>0</v>
      </c>
    </row>
    <row r="54" spans="1:5" s="539" customFormat="1" ht="12" customHeight="1">
      <c r="A54" s="549" t="s">
        <v>70</v>
      </c>
      <c r="B54" s="421" t="s">
        <v>371</v>
      </c>
      <c r="C54" s="412"/>
      <c r="D54" s="412"/>
      <c r="E54" s="395"/>
    </row>
    <row r="55" spans="1:5" s="539" customFormat="1" ht="12" customHeight="1">
      <c r="A55" s="550" t="s">
        <v>71</v>
      </c>
      <c r="B55" s="422" t="s">
        <v>372</v>
      </c>
      <c r="C55" s="411"/>
      <c r="D55" s="411"/>
      <c r="E55" s="394"/>
    </row>
    <row r="56" spans="1:5" s="539" customFormat="1" ht="12" customHeight="1">
      <c r="A56" s="550" t="s">
        <v>373</v>
      </c>
      <c r="B56" s="422" t="s">
        <v>374</v>
      </c>
      <c r="C56" s="411"/>
      <c r="D56" s="411"/>
      <c r="E56" s="394"/>
    </row>
    <row r="57" spans="1:5" s="539" customFormat="1" ht="12" customHeight="1" thickBot="1">
      <c r="A57" s="551" t="s">
        <v>375</v>
      </c>
      <c r="B57" s="423" t="s">
        <v>376</v>
      </c>
      <c r="C57" s="413"/>
      <c r="D57" s="413"/>
      <c r="E57" s="396"/>
    </row>
    <row r="58" spans="1:5" s="566" customFormat="1" ht="12" customHeight="1" thickBot="1">
      <c r="A58" s="383" t="s">
        <v>14</v>
      </c>
      <c r="B58" s="400" t="s">
        <v>377</v>
      </c>
      <c r="C58" s="410">
        <f>SUM(C59:C61)</f>
        <v>0</v>
      </c>
      <c r="D58" s="410">
        <f>SUM(D59:D61)</f>
        <v>0</v>
      </c>
      <c r="E58" s="393">
        <f>SUM(E59:E61)</f>
        <v>0</v>
      </c>
    </row>
    <row r="59" spans="1:5" s="566" customFormat="1" ht="12" customHeight="1">
      <c r="A59" s="549" t="s">
        <v>132</v>
      </c>
      <c r="B59" s="421" t="s">
        <v>378</v>
      </c>
      <c r="C59" s="414"/>
      <c r="D59" s="414"/>
      <c r="E59" s="397"/>
    </row>
    <row r="60" spans="1:5" s="566" customFormat="1" ht="12" customHeight="1">
      <c r="A60" s="550" t="s">
        <v>133</v>
      </c>
      <c r="B60" s="422" t="s">
        <v>567</v>
      </c>
      <c r="C60" s="414"/>
      <c r="D60" s="414"/>
      <c r="E60" s="397"/>
    </row>
    <row r="61" spans="1:5" s="566" customFormat="1" ht="12" customHeight="1">
      <c r="A61" s="550" t="s">
        <v>160</v>
      </c>
      <c r="B61" s="422" t="s">
        <v>380</v>
      </c>
      <c r="C61" s="414"/>
      <c r="D61" s="414"/>
      <c r="E61" s="397"/>
    </row>
    <row r="62" spans="1:5" s="566" customFormat="1" ht="12" customHeight="1" thickBot="1">
      <c r="A62" s="551" t="s">
        <v>381</v>
      </c>
      <c r="B62" s="423" t="s">
        <v>382</v>
      </c>
      <c r="C62" s="414"/>
      <c r="D62" s="414"/>
      <c r="E62" s="397"/>
    </row>
    <row r="63" spans="1:5" s="566" customFormat="1" ht="12" customHeight="1" thickBot="1">
      <c r="A63" s="383" t="s">
        <v>15</v>
      </c>
      <c r="B63" s="379" t="s">
        <v>383</v>
      </c>
      <c r="C63" s="416">
        <f>+C8+C15+C22+C29+C36+C47+C53+C58</f>
        <v>0</v>
      </c>
      <c r="D63" s="416">
        <f>+D8+D15+D22+D29+D36+D47+D53+D58</f>
        <v>0</v>
      </c>
      <c r="E63" s="428">
        <f>+E8+E15+E22+E29+E36+E47+E53+E58</f>
        <v>0</v>
      </c>
    </row>
    <row r="64" spans="1:5" s="566" customFormat="1" ht="12" customHeight="1" thickBot="1">
      <c r="A64" s="552" t="s">
        <v>565</v>
      </c>
      <c r="B64" s="400" t="s">
        <v>385</v>
      </c>
      <c r="C64" s="410">
        <f>SUM(C65:C67)</f>
        <v>0</v>
      </c>
      <c r="D64" s="410">
        <f>SUM(D65:D67)</f>
        <v>0</v>
      </c>
      <c r="E64" s="393">
        <f>SUM(E65:E67)</f>
        <v>0</v>
      </c>
    </row>
    <row r="65" spans="1:5" s="566" customFormat="1" ht="12" customHeight="1">
      <c r="A65" s="549" t="s">
        <v>386</v>
      </c>
      <c r="B65" s="421" t="s">
        <v>387</v>
      </c>
      <c r="C65" s="414"/>
      <c r="D65" s="414"/>
      <c r="E65" s="397"/>
    </row>
    <row r="66" spans="1:5" s="566" customFormat="1" ht="12" customHeight="1">
      <c r="A66" s="550" t="s">
        <v>388</v>
      </c>
      <c r="B66" s="422" t="s">
        <v>389</v>
      </c>
      <c r="C66" s="414"/>
      <c r="D66" s="414"/>
      <c r="E66" s="397"/>
    </row>
    <row r="67" spans="1:5" s="566" customFormat="1" ht="12" customHeight="1" thickBot="1">
      <c r="A67" s="551" t="s">
        <v>390</v>
      </c>
      <c r="B67" s="545" t="s">
        <v>391</v>
      </c>
      <c r="C67" s="414"/>
      <c r="D67" s="414"/>
      <c r="E67" s="397"/>
    </row>
    <row r="68" spans="1:5" s="566" customFormat="1" ht="12" customHeight="1" thickBot="1">
      <c r="A68" s="552" t="s">
        <v>392</v>
      </c>
      <c r="B68" s="400" t="s">
        <v>393</v>
      </c>
      <c r="C68" s="410">
        <f>SUM(C69:C72)</f>
        <v>0</v>
      </c>
      <c r="D68" s="410">
        <f>SUM(D69:D72)</f>
        <v>0</v>
      </c>
      <c r="E68" s="393">
        <f>SUM(E69:E72)</f>
        <v>0</v>
      </c>
    </row>
    <row r="69" spans="1:5" s="566" customFormat="1" ht="12" customHeight="1">
      <c r="A69" s="549" t="s">
        <v>109</v>
      </c>
      <c r="B69" s="421" t="s">
        <v>394</v>
      </c>
      <c r="C69" s="414"/>
      <c r="D69" s="414"/>
      <c r="E69" s="397"/>
    </row>
    <row r="70" spans="1:5" s="566" customFormat="1" ht="12" customHeight="1">
      <c r="A70" s="550" t="s">
        <v>110</v>
      </c>
      <c r="B70" s="422" t="s">
        <v>395</v>
      </c>
      <c r="C70" s="414"/>
      <c r="D70" s="414"/>
      <c r="E70" s="397"/>
    </row>
    <row r="71" spans="1:5" s="566" customFormat="1" ht="12" customHeight="1">
      <c r="A71" s="550" t="s">
        <v>396</v>
      </c>
      <c r="B71" s="422" t="s">
        <v>397</v>
      </c>
      <c r="C71" s="414"/>
      <c r="D71" s="414"/>
      <c r="E71" s="397"/>
    </row>
    <row r="72" spans="1:5" s="566" customFormat="1" ht="12" customHeight="1" thickBot="1">
      <c r="A72" s="551" t="s">
        <v>398</v>
      </c>
      <c r="B72" s="423" t="s">
        <v>399</v>
      </c>
      <c r="C72" s="414"/>
      <c r="D72" s="414"/>
      <c r="E72" s="397"/>
    </row>
    <row r="73" spans="1:5" s="566" customFormat="1" ht="12" customHeight="1" thickBot="1">
      <c r="A73" s="552" t="s">
        <v>400</v>
      </c>
      <c r="B73" s="400" t="s">
        <v>401</v>
      </c>
      <c r="C73" s="410">
        <f>SUM(C74:C75)</f>
        <v>0</v>
      </c>
      <c r="D73" s="410">
        <f>SUM(D74:D75)</f>
        <v>0</v>
      </c>
      <c r="E73" s="393">
        <f>SUM(E74:E75)</f>
        <v>0</v>
      </c>
    </row>
    <row r="74" spans="1:5" s="566" customFormat="1" ht="12" customHeight="1">
      <c r="A74" s="549" t="s">
        <v>402</v>
      </c>
      <c r="B74" s="421" t="s">
        <v>403</v>
      </c>
      <c r="C74" s="414"/>
      <c r="D74" s="414"/>
      <c r="E74" s="397"/>
    </row>
    <row r="75" spans="1:5" s="566" customFormat="1" ht="12" customHeight="1" thickBot="1">
      <c r="A75" s="551" t="s">
        <v>404</v>
      </c>
      <c r="B75" s="423" t="s">
        <v>405</v>
      </c>
      <c r="C75" s="414"/>
      <c r="D75" s="414"/>
      <c r="E75" s="397"/>
    </row>
    <row r="76" spans="1:5" s="566" customFormat="1" ht="12" customHeight="1" thickBot="1">
      <c r="A76" s="552" t="s">
        <v>406</v>
      </c>
      <c r="B76" s="400" t="s">
        <v>407</v>
      </c>
      <c r="C76" s="410">
        <f>SUM(C77:C79)</f>
        <v>0</v>
      </c>
      <c r="D76" s="410">
        <f>SUM(D77:D79)</f>
        <v>0</v>
      </c>
      <c r="E76" s="393">
        <f>SUM(E77:E79)</f>
        <v>0</v>
      </c>
    </row>
    <row r="77" spans="1:5" s="566" customFormat="1" ht="12" customHeight="1">
      <c r="A77" s="549" t="s">
        <v>408</v>
      </c>
      <c r="B77" s="421" t="s">
        <v>409</v>
      </c>
      <c r="C77" s="414"/>
      <c r="D77" s="414"/>
      <c r="E77" s="397"/>
    </row>
    <row r="78" spans="1:5" s="566" customFormat="1" ht="12" customHeight="1">
      <c r="A78" s="550" t="s">
        <v>410</v>
      </c>
      <c r="B78" s="422" t="s">
        <v>411</v>
      </c>
      <c r="C78" s="414"/>
      <c r="D78" s="414"/>
      <c r="E78" s="397"/>
    </row>
    <row r="79" spans="1:5" s="566" customFormat="1" ht="12" customHeight="1" thickBot="1">
      <c r="A79" s="551" t="s">
        <v>412</v>
      </c>
      <c r="B79" s="423" t="s">
        <v>413</v>
      </c>
      <c r="C79" s="414"/>
      <c r="D79" s="414"/>
      <c r="E79" s="397"/>
    </row>
    <row r="80" spans="1:5" s="566" customFormat="1" ht="12" customHeight="1" thickBot="1">
      <c r="A80" s="552" t="s">
        <v>414</v>
      </c>
      <c r="B80" s="400" t="s">
        <v>415</v>
      </c>
      <c r="C80" s="410">
        <f>SUM(C81:C84)</f>
        <v>0</v>
      </c>
      <c r="D80" s="410">
        <f>SUM(D81:D84)</f>
        <v>0</v>
      </c>
      <c r="E80" s="393">
        <f>SUM(E81:E84)</f>
        <v>0</v>
      </c>
    </row>
    <row r="81" spans="1:5" s="566" customFormat="1" ht="12" customHeight="1">
      <c r="A81" s="553" t="s">
        <v>416</v>
      </c>
      <c r="B81" s="421" t="s">
        <v>417</v>
      </c>
      <c r="C81" s="414"/>
      <c r="D81" s="414"/>
      <c r="E81" s="397"/>
    </row>
    <row r="82" spans="1:5" s="566" customFormat="1" ht="12" customHeight="1">
      <c r="A82" s="554" t="s">
        <v>418</v>
      </c>
      <c r="B82" s="422" t="s">
        <v>419</v>
      </c>
      <c r="C82" s="414"/>
      <c r="D82" s="414"/>
      <c r="E82" s="397"/>
    </row>
    <row r="83" spans="1:5" s="566" customFormat="1" ht="12" customHeight="1">
      <c r="A83" s="554" t="s">
        <v>420</v>
      </c>
      <c r="B83" s="422" t="s">
        <v>421</v>
      </c>
      <c r="C83" s="414"/>
      <c r="D83" s="414"/>
      <c r="E83" s="397"/>
    </row>
    <row r="84" spans="1:5" s="566" customFormat="1" ht="12" customHeight="1" thickBot="1">
      <c r="A84" s="555" t="s">
        <v>422</v>
      </c>
      <c r="B84" s="423" t="s">
        <v>423</v>
      </c>
      <c r="C84" s="414"/>
      <c r="D84" s="414"/>
      <c r="E84" s="397"/>
    </row>
    <row r="85" spans="1:5" s="566" customFormat="1" ht="12" customHeight="1" thickBot="1">
      <c r="A85" s="552" t="s">
        <v>424</v>
      </c>
      <c r="B85" s="400" t="s">
        <v>425</v>
      </c>
      <c r="C85" s="436"/>
      <c r="D85" s="436"/>
      <c r="E85" s="437"/>
    </row>
    <row r="86" spans="1:5" s="566" customFormat="1" ht="12" customHeight="1" thickBot="1">
      <c r="A86" s="552" t="s">
        <v>426</v>
      </c>
      <c r="B86" s="546" t="s">
        <v>427</v>
      </c>
      <c r="C86" s="416">
        <f>+C64+C68+C73+C76+C80+C85</f>
        <v>0</v>
      </c>
      <c r="D86" s="416">
        <f>+D64+D68+D73+D76+D80+D85</f>
        <v>0</v>
      </c>
      <c r="E86" s="428">
        <f>+E64+E68+E73+E76+E80+E85</f>
        <v>0</v>
      </c>
    </row>
    <row r="87" spans="1:5" s="566" customFormat="1" ht="12" customHeight="1" thickBot="1">
      <c r="A87" s="556" t="s">
        <v>428</v>
      </c>
      <c r="B87" s="547" t="s">
        <v>566</v>
      </c>
      <c r="C87" s="416">
        <f>+C63+C86</f>
        <v>0</v>
      </c>
      <c r="D87" s="416">
        <f>+D63+D86</f>
        <v>0</v>
      </c>
      <c r="E87" s="428">
        <f>+E63+E86</f>
        <v>0</v>
      </c>
    </row>
    <row r="88" spans="1:5" s="566" customFormat="1" ht="15" customHeight="1">
      <c r="A88" s="521"/>
      <c r="B88" s="522"/>
      <c r="C88" s="537"/>
      <c r="D88" s="537"/>
      <c r="E88" s="537"/>
    </row>
    <row r="89" spans="1:5" ht="13.5" thickBot="1">
      <c r="A89" s="523"/>
      <c r="B89" s="524"/>
      <c r="C89" s="538"/>
      <c r="D89" s="538"/>
      <c r="E89" s="538"/>
    </row>
    <row r="90" spans="1:5" s="565" customFormat="1" ht="16.5" customHeight="1" thickBot="1">
      <c r="A90" s="762" t="s">
        <v>45</v>
      </c>
      <c r="B90" s="763"/>
      <c r="C90" s="763"/>
      <c r="D90" s="763"/>
      <c r="E90" s="764"/>
    </row>
    <row r="91" spans="1:5" s="341" customFormat="1" ht="12" customHeight="1" thickBot="1">
      <c r="A91" s="544" t="s">
        <v>7</v>
      </c>
      <c r="B91" s="382" t="s">
        <v>436</v>
      </c>
      <c r="C91" s="528">
        <f>SUM(C92:C96)</f>
        <v>0</v>
      </c>
      <c r="D91" s="528">
        <f>SUM(D92:D96)</f>
        <v>0</v>
      </c>
      <c r="E91" s="528">
        <f>SUM(E92:E96)</f>
        <v>0</v>
      </c>
    </row>
    <row r="92" spans="1:5" ht="12" customHeight="1">
      <c r="A92" s="557" t="s">
        <v>72</v>
      </c>
      <c r="B92" s="368" t="s">
        <v>37</v>
      </c>
      <c r="C92" s="529"/>
      <c r="D92" s="529"/>
      <c r="E92" s="529"/>
    </row>
    <row r="93" spans="1:5" ht="12" customHeight="1">
      <c r="A93" s="550" t="s">
        <v>73</v>
      </c>
      <c r="B93" s="366" t="s">
        <v>134</v>
      </c>
      <c r="C93" s="530"/>
      <c r="D93" s="530"/>
      <c r="E93" s="530"/>
    </row>
    <row r="94" spans="1:5" ht="12" customHeight="1">
      <c r="A94" s="550" t="s">
        <v>74</v>
      </c>
      <c r="B94" s="366" t="s">
        <v>101</v>
      </c>
      <c r="C94" s="532"/>
      <c r="D94" s="532"/>
      <c r="E94" s="532"/>
    </row>
    <row r="95" spans="1:5" ht="12" customHeight="1">
      <c r="A95" s="550" t="s">
        <v>75</v>
      </c>
      <c r="B95" s="369" t="s">
        <v>135</v>
      </c>
      <c r="C95" s="532"/>
      <c r="D95" s="532"/>
      <c r="E95" s="532"/>
    </row>
    <row r="96" spans="1:5" ht="12" customHeight="1">
      <c r="A96" s="550" t="s">
        <v>84</v>
      </c>
      <c r="B96" s="377" t="s">
        <v>136</v>
      </c>
      <c r="C96" s="532"/>
      <c r="D96" s="532"/>
      <c r="E96" s="532"/>
    </row>
    <row r="97" spans="1:5" ht="12" customHeight="1">
      <c r="A97" s="550" t="s">
        <v>76</v>
      </c>
      <c r="B97" s="366" t="s">
        <v>437</v>
      </c>
      <c r="C97" s="532"/>
      <c r="D97" s="532"/>
      <c r="E97" s="532"/>
    </row>
    <row r="98" spans="1:5" ht="12" customHeight="1">
      <c r="A98" s="550" t="s">
        <v>77</v>
      </c>
      <c r="B98" s="389" t="s">
        <v>438</v>
      </c>
      <c r="C98" s="532"/>
      <c r="D98" s="532"/>
      <c r="E98" s="532"/>
    </row>
    <row r="99" spans="1:5" ht="12" customHeight="1">
      <c r="A99" s="550" t="s">
        <v>85</v>
      </c>
      <c r="B99" s="390" t="s">
        <v>439</v>
      </c>
      <c r="C99" s="532"/>
      <c r="D99" s="532"/>
      <c r="E99" s="532"/>
    </row>
    <row r="100" spans="1:5" ht="12" customHeight="1">
      <c r="A100" s="550" t="s">
        <v>86</v>
      </c>
      <c r="B100" s="390" t="s">
        <v>440</v>
      </c>
      <c r="C100" s="532"/>
      <c r="D100" s="532"/>
      <c r="E100" s="532"/>
    </row>
    <row r="101" spans="1:5" ht="12" customHeight="1">
      <c r="A101" s="550" t="s">
        <v>87</v>
      </c>
      <c r="B101" s="389" t="s">
        <v>441</v>
      </c>
      <c r="C101" s="532"/>
      <c r="D101" s="532"/>
      <c r="E101" s="532"/>
    </row>
    <row r="102" spans="1:5" ht="12" customHeight="1">
      <c r="A102" s="550" t="s">
        <v>88</v>
      </c>
      <c r="B102" s="389" t="s">
        <v>442</v>
      </c>
      <c r="C102" s="532"/>
      <c r="D102" s="532"/>
      <c r="E102" s="532"/>
    </row>
    <row r="103" spans="1:5" ht="12" customHeight="1">
      <c r="A103" s="550" t="s">
        <v>90</v>
      </c>
      <c r="B103" s="390" t="s">
        <v>443</v>
      </c>
      <c r="C103" s="532"/>
      <c r="D103" s="532"/>
      <c r="E103" s="532"/>
    </row>
    <row r="104" spans="1:5" ht="12" customHeight="1">
      <c r="A104" s="558" t="s">
        <v>137</v>
      </c>
      <c r="B104" s="391" t="s">
        <v>444</v>
      </c>
      <c r="C104" s="532"/>
      <c r="D104" s="532"/>
      <c r="E104" s="532"/>
    </row>
    <row r="105" spans="1:5" ht="12" customHeight="1">
      <c r="A105" s="550" t="s">
        <v>445</v>
      </c>
      <c r="B105" s="391" t="s">
        <v>446</v>
      </c>
      <c r="C105" s="532"/>
      <c r="D105" s="532"/>
      <c r="E105" s="532"/>
    </row>
    <row r="106" spans="1:5" s="341" customFormat="1" ht="12" customHeight="1" thickBot="1">
      <c r="A106" s="559" t="s">
        <v>447</v>
      </c>
      <c r="B106" s="392" t="s">
        <v>448</v>
      </c>
      <c r="C106" s="534"/>
      <c r="D106" s="534"/>
      <c r="E106" s="534"/>
    </row>
    <row r="107" spans="1:5" ht="12" customHeight="1" thickBot="1">
      <c r="A107" s="383" t="s">
        <v>8</v>
      </c>
      <c r="B107" s="381" t="s">
        <v>449</v>
      </c>
      <c r="C107" s="404">
        <f>+C108+C110+C112</f>
        <v>0</v>
      </c>
      <c r="D107" s="404">
        <f>+D108+D110+D112</f>
        <v>0</v>
      </c>
      <c r="E107" s="404">
        <f>+E108+E110+E112</f>
        <v>0</v>
      </c>
    </row>
    <row r="108" spans="1:5" ht="12" customHeight="1">
      <c r="A108" s="549" t="s">
        <v>78</v>
      </c>
      <c r="B108" s="366" t="s">
        <v>158</v>
      </c>
      <c r="C108" s="531"/>
      <c r="D108" s="531"/>
      <c r="E108" s="531"/>
    </row>
    <row r="109" spans="1:5" ht="12" customHeight="1">
      <c r="A109" s="549" t="s">
        <v>79</v>
      </c>
      <c r="B109" s="370" t="s">
        <v>450</v>
      </c>
      <c r="C109" s="531"/>
      <c r="D109" s="531"/>
      <c r="E109" s="531"/>
    </row>
    <row r="110" spans="1:5" ht="12" customHeight="1">
      <c r="A110" s="549" t="s">
        <v>80</v>
      </c>
      <c r="B110" s="370" t="s">
        <v>138</v>
      </c>
      <c r="C110" s="530"/>
      <c r="D110" s="530"/>
      <c r="E110" s="530"/>
    </row>
    <row r="111" spans="1:5" ht="12" customHeight="1">
      <c r="A111" s="549" t="s">
        <v>81</v>
      </c>
      <c r="B111" s="370" t="s">
        <v>451</v>
      </c>
      <c r="C111" s="394"/>
      <c r="D111" s="394"/>
      <c r="E111" s="394"/>
    </row>
    <row r="112" spans="1:5" ht="12" customHeight="1">
      <c r="A112" s="549" t="s">
        <v>82</v>
      </c>
      <c r="B112" s="402" t="s">
        <v>161</v>
      </c>
      <c r="C112" s="394"/>
      <c r="D112" s="394"/>
      <c r="E112" s="394"/>
    </row>
    <row r="113" spans="1:5" ht="12" customHeight="1">
      <c r="A113" s="549" t="s">
        <v>89</v>
      </c>
      <c r="B113" s="401" t="s">
        <v>452</v>
      </c>
      <c r="C113" s="394"/>
      <c r="D113" s="394"/>
      <c r="E113" s="394"/>
    </row>
    <row r="114" spans="1:5" ht="12" customHeight="1">
      <c r="A114" s="549" t="s">
        <v>91</v>
      </c>
      <c r="B114" s="417" t="s">
        <v>453</v>
      </c>
      <c r="C114" s="394"/>
      <c r="D114" s="394"/>
      <c r="E114" s="394"/>
    </row>
    <row r="115" spans="1:5" ht="12" customHeight="1">
      <c r="A115" s="549" t="s">
        <v>139</v>
      </c>
      <c r="B115" s="390" t="s">
        <v>440</v>
      </c>
      <c r="C115" s="394"/>
      <c r="D115" s="394"/>
      <c r="E115" s="394"/>
    </row>
    <row r="116" spans="1:5" ht="12" customHeight="1">
      <c r="A116" s="549" t="s">
        <v>140</v>
      </c>
      <c r="B116" s="390" t="s">
        <v>454</v>
      </c>
      <c r="C116" s="394"/>
      <c r="D116" s="394"/>
      <c r="E116" s="394"/>
    </row>
    <row r="117" spans="1:5" ht="12" customHeight="1">
      <c r="A117" s="549" t="s">
        <v>141</v>
      </c>
      <c r="B117" s="390" t="s">
        <v>455</v>
      </c>
      <c r="C117" s="394"/>
      <c r="D117" s="394"/>
      <c r="E117" s="394"/>
    </row>
    <row r="118" spans="1:5" ht="12" customHeight="1">
      <c r="A118" s="549" t="s">
        <v>456</v>
      </c>
      <c r="B118" s="390" t="s">
        <v>443</v>
      </c>
      <c r="C118" s="394"/>
      <c r="D118" s="394"/>
      <c r="E118" s="394"/>
    </row>
    <row r="119" spans="1:5" ht="12" customHeight="1">
      <c r="A119" s="549" t="s">
        <v>457</v>
      </c>
      <c r="B119" s="390" t="s">
        <v>458</v>
      </c>
      <c r="C119" s="394"/>
      <c r="D119" s="394"/>
      <c r="E119" s="394"/>
    </row>
    <row r="120" spans="1:5" ht="12" customHeight="1" thickBot="1">
      <c r="A120" s="558" t="s">
        <v>459</v>
      </c>
      <c r="B120" s="390" t="s">
        <v>460</v>
      </c>
      <c r="C120" s="396"/>
      <c r="D120" s="396"/>
      <c r="E120" s="396"/>
    </row>
    <row r="121" spans="1:5" ht="12" customHeight="1" thickBot="1">
      <c r="A121" s="383" t="s">
        <v>9</v>
      </c>
      <c r="B121" s="386" t="s">
        <v>461</v>
      </c>
      <c r="C121" s="404">
        <f>+C122+C123</f>
        <v>0</v>
      </c>
      <c r="D121" s="404">
        <f>+D122+D123</f>
        <v>0</v>
      </c>
      <c r="E121" s="404">
        <f>+E122+E123</f>
        <v>0</v>
      </c>
    </row>
    <row r="122" spans="1:5" ht="12" customHeight="1">
      <c r="A122" s="549" t="s">
        <v>61</v>
      </c>
      <c r="B122" s="367" t="s">
        <v>47</v>
      </c>
      <c r="C122" s="531"/>
      <c r="D122" s="531"/>
      <c r="E122" s="531"/>
    </row>
    <row r="123" spans="1:5" ht="12" customHeight="1" thickBot="1">
      <c r="A123" s="551" t="s">
        <v>62</v>
      </c>
      <c r="B123" s="370" t="s">
        <v>48</v>
      </c>
      <c r="C123" s="532"/>
      <c r="D123" s="532"/>
      <c r="E123" s="532"/>
    </row>
    <row r="124" spans="1:5" ht="12" customHeight="1" thickBot="1">
      <c r="A124" s="383" t="s">
        <v>10</v>
      </c>
      <c r="B124" s="386" t="s">
        <v>462</v>
      </c>
      <c r="C124" s="404">
        <f>+C91+C107+C121</f>
        <v>0</v>
      </c>
      <c r="D124" s="404">
        <f>+D91+D107+D121</f>
        <v>0</v>
      </c>
      <c r="E124" s="404">
        <f>+E91+E107+E121</f>
        <v>0</v>
      </c>
    </row>
    <row r="125" spans="1:5" ht="12" customHeight="1" thickBot="1">
      <c r="A125" s="383" t="s">
        <v>11</v>
      </c>
      <c r="B125" s="386" t="s">
        <v>568</v>
      </c>
      <c r="C125" s="404">
        <f>+C126+C127+C128</f>
        <v>0</v>
      </c>
      <c r="D125" s="404">
        <f>+D126+D127+D128</f>
        <v>0</v>
      </c>
      <c r="E125" s="404">
        <f>+E126+E127+E128</f>
        <v>0</v>
      </c>
    </row>
    <row r="126" spans="1:5" ht="12" customHeight="1">
      <c r="A126" s="549" t="s">
        <v>65</v>
      </c>
      <c r="B126" s="367" t="s">
        <v>464</v>
      </c>
      <c r="C126" s="394"/>
      <c r="D126" s="394"/>
      <c r="E126" s="394"/>
    </row>
    <row r="127" spans="1:5" ht="12" customHeight="1">
      <c r="A127" s="549" t="s">
        <v>66</v>
      </c>
      <c r="B127" s="367" t="s">
        <v>465</v>
      </c>
      <c r="C127" s="394"/>
      <c r="D127" s="394"/>
      <c r="E127" s="394"/>
    </row>
    <row r="128" spans="1:5" ht="12" customHeight="1" thickBot="1">
      <c r="A128" s="558" t="s">
        <v>67</v>
      </c>
      <c r="B128" s="365" t="s">
        <v>466</v>
      </c>
      <c r="C128" s="394"/>
      <c r="D128" s="394"/>
      <c r="E128" s="394"/>
    </row>
    <row r="129" spans="1:5" ht="12" customHeight="1" thickBot="1">
      <c r="A129" s="383" t="s">
        <v>12</v>
      </c>
      <c r="B129" s="386" t="s">
        <v>467</v>
      </c>
      <c r="C129" s="404">
        <f>+C130+C131+C132+C133</f>
        <v>0</v>
      </c>
      <c r="D129" s="404">
        <f>+D130+D131+D132+D133</f>
        <v>0</v>
      </c>
      <c r="E129" s="404">
        <f>+E130+E131+E132+E133</f>
        <v>0</v>
      </c>
    </row>
    <row r="130" spans="1:5" ht="12" customHeight="1">
      <c r="A130" s="549" t="s">
        <v>68</v>
      </c>
      <c r="B130" s="367" t="s">
        <v>468</v>
      </c>
      <c r="C130" s="394"/>
      <c r="D130" s="394"/>
      <c r="E130" s="394"/>
    </row>
    <row r="131" spans="1:5" ht="12" customHeight="1">
      <c r="A131" s="549" t="s">
        <v>69</v>
      </c>
      <c r="B131" s="367" t="s">
        <v>469</v>
      </c>
      <c r="C131" s="394"/>
      <c r="D131" s="394"/>
      <c r="E131" s="394"/>
    </row>
    <row r="132" spans="1:5" ht="12" customHeight="1">
      <c r="A132" s="549" t="s">
        <v>364</v>
      </c>
      <c r="B132" s="367" t="s">
        <v>470</v>
      </c>
      <c r="C132" s="394"/>
      <c r="D132" s="394"/>
      <c r="E132" s="394"/>
    </row>
    <row r="133" spans="1:5" s="341" customFormat="1" ht="12" customHeight="1" thickBot="1">
      <c r="A133" s="558" t="s">
        <v>366</v>
      </c>
      <c r="B133" s="365" t="s">
        <v>471</v>
      </c>
      <c r="C133" s="394"/>
      <c r="D133" s="394"/>
      <c r="E133" s="394"/>
    </row>
    <row r="134" spans="1:11" ht="13.5" thickBot="1">
      <c r="A134" s="383" t="s">
        <v>13</v>
      </c>
      <c r="B134" s="386" t="s">
        <v>687</v>
      </c>
      <c r="C134" s="533">
        <f>+C135+C136+C138+C139+C137</f>
        <v>0</v>
      </c>
      <c r="D134" s="533">
        <f>+D135+D136+D138+D139+D137</f>
        <v>0</v>
      </c>
      <c r="E134" s="533">
        <f>+E135+E136+E138+E139+E137</f>
        <v>0</v>
      </c>
      <c r="K134" s="512"/>
    </row>
    <row r="135" spans="1:5" ht="12.75">
      <c r="A135" s="549" t="s">
        <v>70</v>
      </c>
      <c r="B135" s="367" t="s">
        <v>473</v>
      </c>
      <c r="C135" s="394"/>
      <c r="D135" s="394"/>
      <c r="E135" s="394"/>
    </row>
    <row r="136" spans="1:5" ht="12" customHeight="1">
      <c r="A136" s="549" t="s">
        <v>71</v>
      </c>
      <c r="B136" s="367" t="s">
        <v>474</v>
      </c>
      <c r="C136" s="394"/>
      <c r="D136" s="394"/>
      <c r="E136" s="394"/>
    </row>
    <row r="137" spans="1:5" ht="12" customHeight="1">
      <c r="A137" s="549" t="s">
        <v>373</v>
      </c>
      <c r="B137" s="367" t="s">
        <v>686</v>
      </c>
      <c r="C137" s="394"/>
      <c r="D137" s="394"/>
      <c r="E137" s="394"/>
    </row>
    <row r="138" spans="1:5" s="341" customFormat="1" ht="12" customHeight="1">
      <c r="A138" s="549" t="s">
        <v>375</v>
      </c>
      <c r="B138" s="367" t="s">
        <v>475</v>
      </c>
      <c r="C138" s="394"/>
      <c r="D138" s="394"/>
      <c r="E138" s="394"/>
    </row>
    <row r="139" spans="1:5" s="341" customFormat="1" ht="12" customHeight="1" thickBot="1">
      <c r="A139" s="558" t="s">
        <v>685</v>
      </c>
      <c r="B139" s="365" t="s">
        <v>476</v>
      </c>
      <c r="C139" s="394"/>
      <c r="D139" s="394"/>
      <c r="E139" s="394"/>
    </row>
    <row r="140" spans="1:5" s="341" customFormat="1" ht="12" customHeight="1" thickBot="1">
      <c r="A140" s="383" t="s">
        <v>14</v>
      </c>
      <c r="B140" s="386" t="s">
        <v>569</v>
      </c>
      <c r="C140" s="535">
        <f>+C141+C142+C143+C144</f>
        <v>0</v>
      </c>
      <c r="D140" s="535">
        <f>+D141+D142+D143+D144</f>
        <v>0</v>
      </c>
      <c r="E140" s="535">
        <f>+E141+E142+E143+E144</f>
        <v>0</v>
      </c>
    </row>
    <row r="141" spans="1:5" s="341" customFormat="1" ht="12" customHeight="1">
      <c r="A141" s="549" t="s">
        <v>132</v>
      </c>
      <c r="B141" s="367" t="s">
        <v>478</v>
      </c>
      <c r="C141" s="394"/>
      <c r="D141" s="394"/>
      <c r="E141" s="394"/>
    </row>
    <row r="142" spans="1:5" s="341" customFormat="1" ht="12" customHeight="1">
      <c r="A142" s="549" t="s">
        <v>133</v>
      </c>
      <c r="B142" s="367" t="s">
        <v>479</v>
      </c>
      <c r="C142" s="394"/>
      <c r="D142" s="394"/>
      <c r="E142" s="394"/>
    </row>
    <row r="143" spans="1:5" s="341" customFormat="1" ht="12" customHeight="1">
      <c r="A143" s="549" t="s">
        <v>160</v>
      </c>
      <c r="B143" s="367" t="s">
        <v>480</v>
      </c>
      <c r="C143" s="394"/>
      <c r="D143" s="394"/>
      <c r="E143" s="394"/>
    </row>
    <row r="144" spans="1:5" ht="12.75" customHeight="1" thickBot="1">
      <c r="A144" s="549" t="s">
        <v>381</v>
      </c>
      <c r="B144" s="367" t="s">
        <v>481</v>
      </c>
      <c r="C144" s="394"/>
      <c r="D144" s="394"/>
      <c r="E144" s="394"/>
    </row>
    <row r="145" spans="1:5" ht="12" customHeight="1" thickBot="1">
      <c r="A145" s="383" t="s">
        <v>15</v>
      </c>
      <c r="B145" s="386" t="s">
        <v>482</v>
      </c>
      <c r="C145" s="548">
        <f>+C125+C129+C134+C140</f>
        <v>0</v>
      </c>
      <c r="D145" s="548">
        <f>+D125+D129+D134+D140</f>
        <v>0</v>
      </c>
      <c r="E145" s="548">
        <f>+E125+E129+E134+E140</f>
        <v>0</v>
      </c>
    </row>
    <row r="146" spans="1:5" ht="15" customHeight="1" thickBot="1">
      <c r="A146" s="560" t="s">
        <v>16</v>
      </c>
      <c r="B146" s="406" t="s">
        <v>483</v>
      </c>
      <c r="C146" s="548">
        <f>+C124+C145</f>
        <v>0</v>
      </c>
      <c r="D146" s="548">
        <f>+D124+D145</f>
        <v>0</v>
      </c>
      <c r="E146" s="548">
        <f>+E124+E145</f>
        <v>0</v>
      </c>
    </row>
    <row r="147" spans="1:5" ht="13.5" thickBot="1">
      <c r="A147" s="41"/>
      <c r="B147" s="42"/>
      <c r="C147" s="43"/>
      <c r="D147" s="43"/>
      <c r="E147" s="43"/>
    </row>
    <row r="148" spans="1:5" ht="15" customHeight="1" thickBot="1">
      <c r="A148" s="525" t="s">
        <v>688</v>
      </c>
      <c r="B148" s="526"/>
      <c r="C148" s="112"/>
      <c r="D148" s="113"/>
      <c r="E148" s="110"/>
    </row>
    <row r="149" spans="1:5" ht="14.25" customHeight="1" thickBot="1">
      <c r="A149" s="525" t="s">
        <v>150</v>
      </c>
      <c r="B149" s="526"/>
      <c r="C149" s="112"/>
      <c r="D149" s="113"/>
      <c r="E149" s="110"/>
    </row>
  </sheetData>
  <sheetProtection/>
  <mergeCells count="4">
    <mergeCell ref="B2:D2"/>
    <mergeCell ref="A90:E90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14.875" style="540" customWidth="1"/>
    <col min="2" max="2" width="65.375" style="541" customWidth="1"/>
    <col min="3" max="5" width="17.00390625" style="542" customWidth="1"/>
    <col min="6" max="16384" width="9.375" style="31" customWidth="1"/>
  </cols>
  <sheetData>
    <row r="1" spans="1:5" s="516" customFormat="1" ht="16.5" customHeight="1" thickBot="1">
      <c r="A1" s="515"/>
      <c r="B1" s="517"/>
      <c r="C1" s="562"/>
      <c r="D1" s="527"/>
      <c r="E1" s="562" t="s">
        <v>874</v>
      </c>
    </row>
    <row r="2" spans="1:5" s="563" customFormat="1" ht="15.75" customHeight="1">
      <c r="A2" s="543" t="s">
        <v>53</v>
      </c>
      <c r="B2" s="768" t="s">
        <v>155</v>
      </c>
      <c r="C2" s="769"/>
      <c r="D2" s="770"/>
      <c r="E2" s="536" t="s">
        <v>41</v>
      </c>
    </row>
    <row r="3" spans="1:5" s="563" customFormat="1" ht="24.75" thickBot="1">
      <c r="A3" s="561" t="s">
        <v>564</v>
      </c>
      <c r="B3" s="765" t="s">
        <v>692</v>
      </c>
      <c r="C3" s="766"/>
      <c r="D3" s="767"/>
      <c r="E3" s="511" t="s">
        <v>51</v>
      </c>
    </row>
    <row r="4" spans="1:5" s="564" customFormat="1" ht="15.75" customHeight="1" thickBot="1">
      <c r="A4" s="518"/>
      <c r="B4" s="518"/>
      <c r="C4" s="519"/>
      <c r="D4" s="519"/>
      <c r="E4" s="519" t="s">
        <v>42</v>
      </c>
    </row>
    <row r="5" spans="1:5" ht="24.75" thickBot="1">
      <c r="A5" s="351" t="s">
        <v>149</v>
      </c>
      <c r="B5" s="352" t="s">
        <v>43</v>
      </c>
      <c r="C5" s="96" t="s">
        <v>181</v>
      </c>
      <c r="D5" s="96" t="s">
        <v>185</v>
      </c>
      <c r="E5" s="520" t="s">
        <v>186</v>
      </c>
    </row>
    <row r="6" spans="1:5" s="565" customFormat="1" ht="12.75" customHeight="1" thickBot="1">
      <c r="A6" s="513" t="s">
        <v>430</v>
      </c>
      <c r="B6" s="514" t="s">
        <v>431</v>
      </c>
      <c r="C6" s="514" t="s">
        <v>432</v>
      </c>
      <c r="D6" s="111" t="s">
        <v>433</v>
      </c>
      <c r="E6" s="109" t="s">
        <v>434</v>
      </c>
    </row>
    <row r="7" spans="1:5" s="565" customFormat="1" ht="15.75" customHeight="1" thickBot="1">
      <c r="A7" s="762" t="s">
        <v>44</v>
      </c>
      <c r="B7" s="763"/>
      <c r="C7" s="763"/>
      <c r="D7" s="763"/>
      <c r="E7" s="764"/>
    </row>
    <row r="8" spans="1:5" s="565" customFormat="1" ht="12" customHeight="1" thickBot="1">
      <c r="A8" s="383" t="s">
        <v>7</v>
      </c>
      <c r="B8" s="379" t="s">
        <v>314</v>
      </c>
      <c r="C8" s="410">
        <f>SUM(C9:C14)</f>
        <v>0</v>
      </c>
      <c r="D8" s="410">
        <f>SUM(D9:D14)</f>
        <v>0</v>
      </c>
      <c r="E8" s="393">
        <f>SUM(E9:E14)</f>
        <v>0</v>
      </c>
    </row>
    <row r="9" spans="1:5" s="539" customFormat="1" ht="12" customHeight="1">
      <c r="A9" s="549" t="s">
        <v>72</v>
      </c>
      <c r="B9" s="421" t="s">
        <v>315</v>
      </c>
      <c r="C9" s="412"/>
      <c r="D9" s="412"/>
      <c r="E9" s="395"/>
    </row>
    <row r="10" spans="1:5" s="566" customFormat="1" ht="12" customHeight="1">
      <c r="A10" s="550" t="s">
        <v>73</v>
      </c>
      <c r="B10" s="422" t="s">
        <v>316</v>
      </c>
      <c r="C10" s="411"/>
      <c r="D10" s="411"/>
      <c r="E10" s="394"/>
    </row>
    <row r="11" spans="1:5" s="566" customFormat="1" ht="12" customHeight="1">
      <c r="A11" s="550" t="s">
        <v>74</v>
      </c>
      <c r="B11" s="422" t="s">
        <v>317</v>
      </c>
      <c r="C11" s="411"/>
      <c r="D11" s="411"/>
      <c r="E11" s="394"/>
    </row>
    <row r="12" spans="1:5" s="566" customFormat="1" ht="12" customHeight="1">
      <c r="A12" s="550" t="s">
        <v>75</v>
      </c>
      <c r="B12" s="422" t="s">
        <v>318</v>
      </c>
      <c r="C12" s="411"/>
      <c r="D12" s="411"/>
      <c r="E12" s="394"/>
    </row>
    <row r="13" spans="1:5" s="566" customFormat="1" ht="12" customHeight="1">
      <c r="A13" s="550" t="s">
        <v>108</v>
      </c>
      <c r="B13" s="422" t="s">
        <v>319</v>
      </c>
      <c r="C13" s="411"/>
      <c r="D13" s="411"/>
      <c r="E13" s="394"/>
    </row>
    <row r="14" spans="1:5" s="539" customFormat="1" ht="12" customHeight="1" thickBot="1">
      <c r="A14" s="551" t="s">
        <v>76</v>
      </c>
      <c r="B14" s="423" t="s">
        <v>320</v>
      </c>
      <c r="C14" s="413"/>
      <c r="D14" s="413"/>
      <c r="E14" s="396"/>
    </row>
    <row r="15" spans="1:5" s="539" customFormat="1" ht="12" customHeight="1" thickBot="1">
      <c r="A15" s="383" t="s">
        <v>8</v>
      </c>
      <c r="B15" s="400" t="s">
        <v>321</v>
      </c>
      <c r="C15" s="410">
        <f>SUM(C16:C20)</f>
        <v>0</v>
      </c>
      <c r="D15" s="410">
        <f>SUM(D16:D20)</f>
        <v>0</v>
      </c>
      <c r="E15" s="393">
        <f>SUM(E16:E20)</f>
        <v>0</v>
      </c>
    </row>
    <row r="16" spans="1:5" s="539" customFormat="1" ht="12" customHeight="1">
      <c r="A16" s="549" t="s">
        <v>78</v>
      </c>
      <c r="B16" s="421" t="s">
        <v>322</v>
      </c>
      <c r="C16" s="412"/>
      <c r="D16" s="412"/>
      <c r="E16" s="395"/>
    </row>
    <row r="17" spans="1:5" s="539" customFormat="1" ht="12" customHeight="1">
      <c r="A17" s="550" t="s">
        <v>79</v>
      </c>
      <c r="B17" s="422" t="s">
        <v>323</v>
      </c>
      <c r="C17" s="411"/>
      <c r="D17" s="411"/>
      <c r="E17" s="394"/>
    </row>
    <row r="18" spans="1:5" s="539" customFormat="1" ht="12" customHeight="1">
      <c r="A18" s="550" t="s">
        <v>80</v>
      </c>
      <c r="B18" s="422" t="s">
        <v>324</v>
      </c>
      <c r="C18" s="411"/>
      <c r="D18" s="411"/>
      <c r="E18" s="394"/>
    </row>
    <row r="19" spans="1:5" s="539" customFormat="1" ht="12" customHeight="1">
      <c r="A19" s="550" t="s">
        <v>81</v>
      </c>
      <c r="B19" s="422" t="s">
        <v>325</v>
      </c>
      <c r="C19" s="411"/>
      <c r="D19" s="411"/>
      <c r="E19" s="394"/>
    </row>
    <row r="20" spans="1:5" s="539" customFormat="1" ht="12" customHeight="1">
      <c r="A20" s="550" t="s">
        <v>82</v>
      </c>
      <c r="B20" s="422" t="s">
        <v>326</v>
      </c>
      <c r="C20" s="411"/>
      <c r="D20" s="411"/>
      <c r="E20" s="394"/>
    </row>
    <row r="21" spans="1:5" s="566" customFormat="1" ht="12" customHeight="1" thickBot="1">
      <c r="A21" s="551" t="s">
        <v>89</v>
      </c>
      <c r="B21" s="423" t="s">
        <v>327</v>
      </c>
      <c r="C21" s="413"/>
      <c r="D21" s="413"/>
      <c r="E21" s="396"/>
    </row>
    <row r="22" spans="1:5" s="566" customFormat="1" ht="12" customHeight="1" thickBot="1">
      <c r="A22" s="383" t="s">
        <v>9</v>
      </c>
      <c r="B22" s="379" t="s">
        <v>328</v>
      </c>
      <c r="C22" s="410">
        <f>SUM(C23:C27)</f>
        <v>0</v>
      </c>
      <c r="D22" s="410">
        <f>SUM(D23:D27)</f>
        <v>0</v>
      </c>
      <c r="E22" s="393">
        <f>SUM(E23:E27)</f>
        <v>0</v>
      </c>
    </row>
    <row r="23" spans="1:5" s="566" customFormat="1" ht="12" customHeight="1">
      <c r="A23" s="549" t="s">
        <v>61</v>
      </c>
      <c r="B23" s="421" t="s">
        <v>329</v>
      </c>
      <c r="C23" s="412"/>
      <c r="D23" s="412"/>
      <c r="E23" s="395"/>
    </row>
    <row r="24" spans="1:5" s="539" customFormat="1" ht="12" customHeight="1">
      <c r="A24" s="550" t="s">
        <v>62</v>
      </c>
      <c r="B24" s="422" t="s">
        <v>330</v>
      </c>
      <c r="C24" s="411"/>
      <c r="D24" s="411"/>
      <c r="E24" s="394"/>
    </row>
    <row r="25" spans="1:5" s="566" customFormat="1" ht="12" customHeight="1">
      <c r="A25" s="550" t="s">
        <v>63</v>
      </c>
      <c r="B25" s="422" t="s">
        <v>331</v>
      </c>
      <c r="C25" s="411"/>
      <c r="D25" s="411"/>
      <c r="E25" s="394"/>
    </row>
    <row r="26" spans="1:5" s="566" customFormat="1" ht="12" customHeight="1">
      <c r="A26" s="550" t="s">
        <v>64</v>
      </c>
      <c r="B26" s="422" t="s">
        <v>332</v>
      </c>
      <c r="C26" s="411"/>
      <c r="D26" s="411"/>
      <c r="E26" s="394"/>
    </row>
    <row r="27" spans="1:5" s="566" customFormat="1" ht="12" customHeight="1">
      <c r="A27" s="550" t="s">
        <v>122</v>
      </c>
      <c r="B27" s="422" t="s">
        <v>333</v>
      </c>
      <c r="C27" s="411"/>
      <c r="D27" s="411"/>
      <c r="E27" s="394"/>
    </row>
    <row r="28" spans="1:5" s="566" customFormat="1" ht="12" customHeight="1" thickBot="1">
      <c r="A28" s="551" t="s">
        <v>123</v>
      </c>
      <c r="B28" s="423" t="s">
        <v>334</v>
      </c>
      <c r="C28" s="413"/>
      <c r="D28" s="413"/>
      <c r="E28" s="396"/>
    </row>
    <row r="29" spans="1:5" s="566" customFormat="1" ht="12" customHeight="1" thickBot="1">
      <c r="A29" s="383" t="s">
        <v>124</v>
      </c>
      <c r="B29" s="379" t="s">
        <v>335</v>
      </c>
      <c r="C29" s="416">
        <f>+C30+C33+C34+C35</f>
        <v>0</v>
      </c>
      <c r="D29" s="416">
        <f>+D30+D33+D34+D35</f>
        <v>0</v>
      </c>
      <c r="E29" s="428">
        <f>+E30+E33+E34+E35</f>
        <v>0</v>
      </c>
    </row>
    <row r="30" spans="1:5" s="566" customFormat="1" ht="12" customHeight="1">
      <c r="A30" s="549" t="s">
        <v>336</v>
      </c>
      <c r="B30" s="421" t="s">
        <v>337</v>
      </c>
      <c r="C30" s="430">
        <f>+C31+C32</f>
        <v>0</v>
      </c>
      <c r="D30" s="430">
        <f>+D31+D32</f>
        <v>0</v>
      </c>
      <c r="E30" s="429">
        <f>+E31+E32</f>
        <v>0</v>
      </c>
    </row>
    <row r="31" spans="1:5" s="566" customFormat="1" ht="12" customHeight="1">
      <c r="A31" s="550" t="s">
        <v>338</v>
      </c>
      <c r="B31" s="422" t="s">
        <v>339</v>
      </c>
      <c r="C31" s="411"/>
      <c r="D31" s="411"/>
      <c r="E31" s="394"/>
    </row>
    <row r="32" spans="1:5" s="566" customFormat="1" ht="12" customHeight="1">
      <c r="A32" s="550" t="s">
        <v>340</v>
      </c>
      <c r="B32" s="422" t="s">
        <v>341</v>
      </c>
      <c r="C32" s="411"/>
      <c r="D32" s="411"/>
      <c r="E32" s="394"/>
    </row>
    <row r="33" spans="1:5" s="566" customFormat="1" ht="12" customHeight="1">
      <c r="A33" s="550" t="s">
        <v>342</v>
      </c>
      <c r="B33" s="422" t="s">
        <v>343</v>
      </c>
      <c r="C33" s="411"/>
      <c r="D33" s="411"/>
      <c r="E33" s="394"/>
    </row>
    <row r="34" spans="1:5" s="566" customFormat="1" ht="12" customHeight="1">
      <c r="A34" s="550" t="s">
        <v>344</v>
      </c>
      <c r="B34" s="422" t="s">
        <v>345</v>
      </c>
      <c r="C34" s="411"/>
      <c r="D34" s="411"/>
      <c r="E34" s="394"/>
    </row>
    <row r="35" spans="1:5" s="566" customFormat="1" ht="12" customHeight="1" thickBot="1">
      <c r="A35" s="551" t="s">
        <v>346</v>
      </c>
      <c r="B35" s="423" t="s">
        <v>347</v>
      </c>
      <c r="C35" s="413"/>
      <c r="D35" s="413"/>
      <c r="E35" s="396"/>
    </row>
    <row r="36" spans="1:5" s="566" customFormat="1" ht="12" customHeight="1" thickBot="1">
      <c r="A36" s="383" t="s">
        <v>11</v>
      </c>
      <c r="B36" s="379" t="s">
        <v>348</v>
      </c>
      <c r="C36" s="410">
        <f>SUM(C37:C46)</f>
        <v>0</v>
      </c>
      <c r="D36" s="410">
        <f>SUM(D37:D46)</f>
        <v>0</v>
      </c>
      <c r="E36" s="393">
        <f>SUM(E37:E46)</f>
        <v>0</v>
      </c>
    </row>
    <row r="37" spans="1:5" s="566" customFormat="1" ht="12" customHeight="1">
      <c r="A37" s="549" t="s">
        <v>65</v>
      </c>
      <c r="B37" s="421" t="s">
        <v>349</v>
      </c>
      <c r="C37" s="412"/>
      <c r="D37" s="412"/>
      <c r="E37" s="395"/>
    </row>
    <row r="38" spans="1:5" s="566" customFormat="1" ht="12" customHeight="1">
      <c r="A38" s="550" t="s">
        <v>66</v>
      </c>
      <c r="B38" s="422" t="s">
        <v>350</v>
      </c>
      <c r="C38" s="411"/>
      <c r="D38" s="411"/>
      <c r="E38" s="394"/>
    </row>
    <row r="39" spans="1:5" s="566" customFormat="1" ht="12" customHeight="1">
      <c r="A39" s="550" t="s">
        <v>67</v>
      </c>
      <c r="B39" s="422" t="s">
        <v>351</v>
      </c>
      <c r="C39" s="411"/>
      <c r="D39" s="411"/>
      <c r="E39" s="394"/>
    </row>
    <row r="40" spans="1:5" s="566" customFormat="1" ht="12" customHeight="1">
      <c r="A40" s="550" t="s">
        <v>126</v>
      </c>
      <c r="B40" s="422" t="s">
        <v>352</v>
      </c>
      <c r="C40" s="411"/>
      <c r="D40" s="411"/>
      <c r="E40" s="394"/>
    </row>
    <row r="41" spans="1:5" s="566" customFormat="1" ht="12" customHeight="1">
      <c r="A41" s="550" t="s">
        <v>127</v>
      </c>
      <c r="B41" s="422" t="s">
        <v>353</v>
      </c>
      <c r="C41" s="411"/>
      <c r="D41" s="411"/>
      <c r="E41" s="394"/>
    </row>
    <row r="42" spans="1:5" s="566" customFormat="1" ht="12" customHeight="1">
      <c r="A42" s="550" t="s">
        <v>128</v>
      </c>
      <c r="B42" s="422" t="s">
        <v>354</v>
      </c>
      <c r="C42" s="411"/>
      <c r="D42" s="411"/>
      <c r="E42" s="394"/>
    </row>
    <row r="43" spans="1:5" s="566" customFormat="1" ht="12" customHeight="1">
      <c r="A43" s="550" t="s">
        <v>129</v>
      </c>
      <c r="B43" s="422" t="s">
        <v>355</v>
      </c>
      <c r="C43" s="411"/>
      <c r="D43" s="411"/>
      <c r="E43" s="394"/>
    </row>
    <row r="44" spans="1:5" s="566" customFormat="1" ht="12" customHeight="1">
      <c r="A44" s="550" t="s">
        <v>130</v>
      </c>
      <c r="B44" s="422" t="s">
        <v>356</v>
      </c>
      <c r="C44" s="411"/>
      <c r="D44" s="411"/>
      <c r="E44" s="394"/>
    </row>
    <row r="45" spans="1:5" s="566" customFormat="1" ht="12" customHeight="1">
      <c r="A45" s="550" t="s">
        <v>357</v>
      </c>
      <c r="B45" s="422" t="s">
        <v>358</v>
      </c>
      <c r="C45" s="414"/>
      <c r="D45" s="414"/>
      <c r="E45" s="397"/>
    </row>
    <row r="46" spans="1:5" s="539" customFormat="1" ht="12" customHeight="1" thickBot="1">
      <c r="A46" s="551" t="s">
        <v>359</v>
      </c>
      <c r="B46" s="423" t="s">
        <v>360</v>
      </c>
      <c r="C46" s="415"/>
      <c r="D46" s="415"/>
      <c r="E46" s="398"/>
    </row>
    <row r="47" spans="1:5" s="566" customFormat="1" ht="12" customHeight="1" thickBot="1">
      <c r="A47" s="383" t="s">
        <v>12</v>
      </c>
      <c r="B47" s="379" t="s">
        <v>361</v>
      </c>
      <c r="C47" s="410">
        <f>SUM(C48:C52)</f>
        <v>0</v>
      </c>
      <c r="D47" s="410">
        <f>SUM(D48:D52)</f>
        <v>0</v>
      </c>
      <c r="E47" s="393">
        <f>SUM(E48:E52)</f>
        <v>0</v>
      </c>
    </row>
    <row r="48" spans="1:5" s="566" customFormat="1" ht="12" customHeight="1">
      <c r="A48" s="549" t="s">
        <v>68</v>
      </c>
      <c r="B48" s="421" t="s">
        <v>362</v>
      </c>
      <c r="C48" s="432"/>
      <c r="D48" s="432"/>
      <c r="E48" s="399"/>
    </row>
    <row r="49" spans="1:5" s="566" customFormat="1" ht="12" customHeight="1">
      <c r="A49" s="550" t="s">
        <v>69</v>
      </c>
      <c r="B49" s="422" t="s">
        <v>363</v>
      </c>
      <c r="C49" s="414"/>
      <c r="D49" s="414"/>
      <c r="E49" s="397"/>
    </row>
    <row r="50" spans="1:5" s="566" customFormat="1" ht="12" customHeight="1">
      <c r="A50" s="550" t="s">
        <v>364</v>
      </c>
      <c r="B50" s="422" t="s">
        <v>365</v>
      </c>
      <c r="C50" s="414"/>
      <c r="D50" s="414"/>
      <c r="E50" s="397"/>
    </row>
    <row r="51" spans="1:5" s="566" customFormat="1" ht="12" customHeight="1">
      <c r="A51" s="550" t="s">
        <v>366</v>
      </c>
      <c r="B51" s="422" t="s">
        <v>367</v>
      </c>
      <c r="C51" s="414"/>
      <c r="D51" s="414"/>
      <c r="E51" s="397"/>
    </row>
    <row r="52" spans="1:5" s="566" customFormat="1" ht="12" customHeight="1" thickBot="1">
      <c r="A52" s="551" t="s">
        <v>368</v>
      </c>
      <c r="B52" s="423" t="s">
        <v>369</v>
      </c>
      <c r="C52" s="415"/>
      <c r="D52" s="415"/>
      <c r="E52" s="398"/>
    </row>
    <row r="53" spans="1:5" s="566" customFormat="1" ht="12" customHeight="1" thickBot="1">
      <c r="A53" s="383" t="s">
        <v>131</v>
      </c>
      <c r="B53" s="379" t="s">
        <v>370</v>
      </c>
      <c r="C53" s="410">
        <f>SUM(C54:C56)</f>
        <v>0</v>
      </c>
      <c r="D53" s="410">
        <f>SUM(D54:D56)</f>
        <v>0</v>
      </c>
      <c r="E53" s="393">
        <f>SUM(E54:E56)</f>
        <v>0</v>
      </c>
    </row>
    <row r="54" spans="1:5" s="539" customFormat="1" ht="12" customHeight="1">
      <c r="A54" s="549" t="s">
        <v>70</v>
      </c>
      <c r="B54" s="421" t="s">
        <v>371</v>
      </c>
      <c r="C54" s="412"/>
      <c r="D54" s="412"/>
      <c r="E54" s="395"/>
    </row>
    <row r="55" spans="1:5" s="539" customFormat="1" ht="12" customHeight="1">
      <c r="A55" s="550" t="s">
        <v>71</v>
      </c>
      <c r="B55" s="422" t="s">
        <v>372</v>
      </c>
      <c r="C55" s="411"/>
      <c r="D55" s="411"/>
      <c r="E55" s="394"/>
    </row>
    <row r="56" spans="1:5" s="539" customFormat="1" ht="12" customHeight="1">
      <c r="A56" s="550" t="s">
        <v>373</v>
      </c>
      <c r="B56" s="422" t="s">
        <v>374</v>
      </c>
      <c r="C56" s="411"/>
      <c r="D56" s="411"/>
      <c r="E56" s="394"/>
    </row>
    <row r="57" spans="1:5" s="539" customFormat="1" ht="12" customHeight="1" thickBot="1">
      <c r="A57" s="551" t="s">
        <v>375</v>
      </c>
      <c r="B57" s="423" t="s">
        <v>376</v>
      </c>
      <c r="C57" s="413"/>
      <c r="D57" s="413"/>
      <c r="E57" s="396"/>
    </row>
    <row r="58" spans="1:5" s="566" customFormat="1" ht="12" customHeight="1" thickBot="1">
      <c r="A58" s="383" t="s">
        <v>14</v>
      </c>
      <c r="B58" s="400" t="s">
        <v>377</v>
      </c>
      <c r="C58" s="410">
        <f>SUM(C59:C61)</f>
        <v>0</v>
      </c>
      <c r="D58" s="410">
        <f>SUM(D59:D61)</f>
        <v>0</v>
      </c>
      <c r="E58" s="393">
        <f>SUM(E59:E61)</f>
        <v>0</v>
      </c>
    </row>
    <row r="59" spans="1:5" s="566" customFormat="1" ht="12" customHeight="1">
      <c r="A59" s="549" t="s">
        <v>132</v>
      </c>
      <c r="B59" s="421" t="s">
        <v>378</v>
      </c>
      <c r="C59" s="414"/>
      <c r="D59" s="414"/>
      <c r="E59" s="397"/>
    </row>
    <row r="60" spans="1:5" s="566" customFormat="1" ht="12" customHeight="1">
      <c r="A60" s="550" t="s">
        <v>133</v>
      </c>
      <c r="B60" s="422" t="s">
        <v>567</v>
      </c>
      <c r="C60" s="414"/>
      <c r="D60" s="414"/>
      <c r="E60" s="397"/>
    </row>
    <row r="61" spans="1:5" s="566" customFormat="1" ht="12" customHeight="1">
      <c r="A61" s="550" t="s">
        <v>160</v>
      </c>
      <c r="B61" s="422" t="s">
        <v>380</v>
      </c>
      <c r="C61" s="414"/>
      <c r="D61" s="414"/>
      <c r="E61" s="397"/>
    </row>
    <row r="62" spans="1:5" s="566" customFormat="1" ht="12" customHeight="1" thickBot="1">
      <c r="A62" s="551" t="s">
        <v>381</v>
      </c>
      <c r="B62" s="423" t="s">
        <v>382</v>
      </c>
      <c r="C62" s="414"/>
      <c r="D62" s="414"/>
      <c r="E62" s="397"/>
    </row>
    <row r="63" spans="1:5" s="566" customFormat="1" ht="12" customHeight="1" thickBot="1">
      <c r="A63" s="383" t="s">
        <v>15</v>
      </c>
      <c r="B63" s="379" t="s">
        <v>383</v>
      </c>
      <c r="C63" s="416">
        <f>+C8+C15+C22+C29+C36+C47+C53+C58</f>
        <v>0</v>
      </c>
      <c r="D63" s="416">
        <f>+D8+D15+D22+D29+D36+D47+D53+D58</f>
        <v>0</v>
      </c>
      <c r="E63" s="428">
        <f>+E8+E15+E22+E29+E36+E47+E53+E58</f>
        <v>0</v>
      </c>
    </row>
    <row r="64" spans="1:5" s="566" customFormat="1" ht="12" customHeight="1" thickBot="1">
      <c r="A64" s="552" t="s">
        <v>565</v>
      </c>
      <c r="B64" s="400" t="s">
        <v>385</v>
      </c>
      <c r="C64" s="410">
        <f>SUM(C65:C67)</f>
        <v>0</v>
      </c>
      <c r="D64" s="410">
        <f>SUM(D65:D67)</f>
        <v>0</v>
      </c>
      <c r="E64" s="393">
        <f>SUM(E65:E67)</f>
        <v>0</v>
      </c>
    </row>
    <row r="65" spans="1:5" s="566" customFormat="1" ht="12" customHeight="1">
      <c r="A65" s="549" t="s">
        <v>386</v>
      </c>
      <c r="B65" s="421" t="s">
        <v>387</v>
      </c>
      <c r="C65" s="414"/>
      <c r="D65" s="414"/>
      <c r="E65" s="397"/>
    </row>
    <row r="66" spans="1:5" s="566" customFormat="1" ht="12" customHeight="1">
      <c r="A66" s="550" t="s">
        <v>388</v>
      </c>
      <c r="B66" s="422" t="s">
        <v>389</v>
      </c>
      <c r="C66" s="414"/>
      <c r="D66" s="414"/>
      <c r="E66" s="397"/>
    </row>
    <row r="67" spans="1:5" s="566" customFormat="1" ht="12" customHeight="1" thickBot="1">
      <c r="A67" s="551" t="s">
        <v>390</v>
      </c>
      <c r="B67" s="545" t="s">
        <v>391</v>
      </c>
      <c r="C67" s="414"/>
      <c r="D67" s="414"/>
      <c r="E67" s="397"/>
    </row>
    <row r="68" spans="1:5" s="566" customFormat="1" ht="12" customHeight="1" thickBot="1">
      <c r="A68" s="552" t="s">
        <v>392</v>
      </c>
      <c r="B68" s="400" t="s">
        <v>393</v>
      </c>
      <c r="C68" s="410">
        <f>SUM(C69:C72)</f>
        <v>0</v>
      </c>
      <c r="D68" s="410">
        <f>SUM(D69:D72)</f>
        <v>0</v>
      </c>
      <c r="E68" s="393">
        <f>SUM(E69:E72)</f>
        <v>0</v>
      </c>
    </row>
    <row r="69" spans="1:5" s="566" customFormat="1" ht="12" customHeight="1">
      <c r="A69" s="549" t="s">
        <v>109</v>
      </c>
      <c r="B69" s="421" t="s">
        <v>394</v>
      </c>
      <c r="C69" s="414"/>
      <c r="D69" s="414"/>
      <c r="E69" s="397"/>
    </row>
    <row r="70" spans="1:5" s="566" customFormat="1" ht="12" customHeight="1">
      <c r="A70" s="550" t="s">
        <v>110</v>
      </c>
      <c r="B70" s="422" t="s">
        <v>395</v>
      </c>
      <c r="C70" s="414"/>
      <c r="D70" s="414"/>
      <c r="E70" s="397"/>
    </row>
    <row r="71" spans="1:5" s="566" customFormat="1" ht="12" customHeight="1">
      <c r="A71" s="550" t="s">
        <v>396</v>
      </c>
      <c r="B71" s="422" t="s">
        <v>397</v>
      </c>
      <c r="C71" s="414"/>
      <c r="D71" s="414"/>
      <c r="E71" s="397"/>
    </row>
    <row r="72" spans="1:5" s="566" customFormat="1" ht="12" customHeight="1" thickBot="1">
      <c r="A72" s="551" t="s">
        <v>398</v>
      </c>
      <c r="B72" s="423" t="s">
        <v>399</v>
      </c>
      <c r="C72" s="414"/>
      <c r="D72" s="414"/>
      <c r="E72" s="397"/>
    </row>
    <row r="73" spans="1:5" s="566" customFormat="1" ht="12" customHeight="1" thickBot="1">
      <c r="A73" s="552" t="s">
        <v>400</v>
      </c>
      <c r="B73" s="400" t="s">
        <v>401</v>
      </c>
      <c r="C73" s="410">
        <f>SUM(C74:C75)</f>
        <v>0</v>
      </c>
      <c r="D73" s="410">
        <f>SUM(D74:D75)</f>
        <v>0</v>
      </c>
      <c r="E73" s="393">
        <f>SUM(E74:E75)</f>
        <v>0</v>
      </c>
    </row>
    <row r="74" spans="1:5" s="566" customFormat="1" ht="12" customHeight="1">
      <c r="A74" s="549" t="s">
        <v>402</v>
      </c>
      <c r="B74" s="421" t="s">
        <v>403</v>
      </c>
      <c r="C74" s="414"/>
      <c r="D74" s="414"/>
      <c r="E74" s="397"/>
    </row>
    <row r="75" spans="1:5" s="566" customFormat="1" ht="12" customHeight="1" thickBot="1">
      <c r="A75" s="551" t="s">
        <v>404</v>
      </c>
      <c r="B75" s="423" t="s">
        <v>405</v>
      </c>
      <c r="C75" s="414"/>
      <c r="D75" s="414"/>
      <c r="E75" s="397"/>
    </row>
    <row r="76" spans="1:5" s="566" customFormat="1" ht="12" customHeight="1" thickBot="1">
      <c r="A76" s="552" t="s">
        <v>406</v>
      </c>
      <c r="B76" s="400" t="s">
        <v>407</v>
      </c>
      <c r="C76" s="410">
        <f>SUM(C77:C79)</f>
        <v>0</v>
      </c>
      <c r="D76" s="410">
        <f>SUM(D77:D79)</f>
        <v>0</v>
      </c>
      <c r="E76" s="393">
        <f>SUM(E77:E79)</f>
        <v>0</v>
      </c>
    </row>
    <row r="77" spans="1:5" s="566" customFormat="1" ht="12" customHeight="1">
      <c r="A77" s="549" t="s">
        <v>408</v>
      </c>
      <c r="B77" s="421" t="s">
        <v>409</v>
      </c>
      <c r="C77" s="414"/>
      <c r="D77" s="414"/>
      <c r="E77" s="397"/>
    </row>
    <row r="78" spans="1:5" s="566" customFormat="1" ht="12" customHeight="1">
      <c r="A78" s="550" t="s">
        <v>410</v>
      </c>
      <c r="B78" s="422" t="s">
        <v>411</v>
      </c>
      <c r="C78" s="414"/>
      <c r="D78" s="414"/>
      <c r="E78" s="397"/>
    </row>
    <row r="79" spans="1:5" s="566" customFormat="1" ht="12" customHeight="1" thickBot="1">
      <c r="A79" s="551" t="s">
        <v>412</v>
      </c>
      <c r="B79" s="423" t="s">
        <v>413</v>
      </c>
      <c r="C79" s="414"/>
      <c r="D79" s="414"/>
      <c r="E79" s="397"/>
    </row>
    <row r="80" spans="1:5" s="566" customFormat="1" ht="12" customHeight="1" thickBot="1">
      <c r="A80" s="552" t="s">
        <v>414</v>
      </c>
      <c r="B80" s="400" t="s">
        <v>415</v>
      </c>
      <c r="C80" s="410">
        <f>SUM(C81:C84)</f>
        <v>0</v>
      </c>
      <c r="D80" s="410">
        <f>SUM(D81:D84)</f>
        <v>0</v>
      </c>
      <c r="E80" s="393">
        <f>SUM(E81:E84)</f>
        <v>0</v>
      </c>
    </row>
    <row r="81" spans="1:5" s="566" customFormat="1" ht="12" customHeight="1">
      <c r="A81" s="553" t="s">
        <v>416</v>
      </c>
      <c r="B81" s="421" t="s">
        <v>417</v>
      </c>
      <c r="C81" s="414"/>
      <c r="D81" s="414"/>
      <c r="E81" s="397"/>
    </row>
    <row r="82" spans="1:5" s="566" customFormat="1" ht="12" customHeight="1">
      <c r="A82" s="554" t="s">
        <v>418</v>
      </c>
      <c r="B82" s="422" t="s">
        <v>419</v>
      </c>
      <c r="C82" s="414"/>
      <c r="D82" s="414"/>
      <c r="E82" s="397"/>
    </row>
    <row r="83" spans="1:5" s="566" customFormat="1" ht="12" customHeight="1">
      <c r="A83" s="554" t="s">
        <v>420</v>
      </c>
      <c r="B83" s="422" t="s">
        <v>421</v>
      </c>
      <c r="C83" s="414"/>
      <c r="D83" s="414"/>
      <c r="E83" s="397"/>
    </row>
    <row r="84" spans="1:5" s="566" customFormat="1" ht="12" customHeight="1" thickBot="1">
      <c r="A84" s="555" t="s">
        <v>422</v>
      </c>
      <c r="B84" s="423" t="s">
        <v>423</v>
      </c>
      <c r="C84" s="414"/>
      <c r="D84" s="414"/>
      <c r="E84" s="397"/>
    </row>
    <row r="85" spans="1:5" s="566" customFormat="1" ht="12" customHeight="1" thickBot="1">
      <c r="A85" s="552" t="s">
        <v>424</v>
      </c>
      <c r="B85" s="400" t="s">
        <v>425</v>
      </c>
      <c r="C85" s="436"/>
      <c r="D85" s="436"/>
      <c r="E85" s="437"/>
    </row>
    <row r="86" spans="1:5" s="566" customFormat="1" ht="12" customHeight="1" thickBot="1">
      <c r="A86" s="552" t="s">
        <v>426</v>
      </c>
      <c r="B86" s="546" t="s">
        <v>427</v>
      </c>
      <c r="C86" s="416">
        <f>+C64+C68+C73+C76+C80+C85</f>
        <v>0</v>
      </c>
      <c r="D86" s="416">
        <f>+D64+D68+D73+D76+D80+D85</f>
        <v>0</v>
      </c>
      <c r="E86" s="428">
        <f>+E64+E68+E73+E76+E80+E85</f>
        <v>0</v>
      </c>
    </row>
    <row r="87" spans="1:5" s="566" customFormat="1" ht="12" customHeight="1" thickBot="1">
      <c r="A87" s="556" t="s">
        <v>428</v>
      </c>
      <c r="B87" s="547" t="s">
        <v>566</v>
      </c>
      <c r="C87" s="416">
        <f>+C63+C86</f>
        <v>0</v>
      </c>
      <c r="D87" s="416">
        <f>+D63+D86</f>
        <v>0</v>
      </c>
      <c r="E87" s="428">
        <f>+E63+E86</f>
        <v>0</v>
      </c>
    </row>
    <row r="88" spans="1:5" s="566" customFormat="1" ht="15" customHeight="1">
      <c r="A88" s="521"/>
      <c r="B88" s="522"/>
      <c r="C88" s="537"/>
      <c r="D88" s="537"/>
      <c r="E88" s="537"/>
    </row>
    <row r="89" spans="1:5" ht="13.5" thickBot="1">
      <c r="A89" s="523"/>
      <c r="B89" s="524"/>
      <c r="C89" s="538"/>
      <c r="D89" s="538"/>
      <c r="E89" s="538"/>
    </row>
    <row r="90" spans="1:5" s="565" customFormat="1" ht="16.5" customHeight="1" thickBot="1">
      <c r="A90" s="762" t="s">
        <v>45</v>
      </c>
      <c r="B90" s="763"/>
      <c r="C90" s="763"/>
      <c r="D90" s="763"/>
      <c r="E90" s="764"/>
    </row>
    <row r="91" spans="1:5" s="341" customFormat="1" ht="12" customHeight="1" thickBot="1">
      <c r="A91" s="544" t="s">
        <v>7</v>
      </c>
      <c r="B91" s="382" t="s">
        <v>436</v>
      </c>
      <c r="C91" s="409">
        <f>SUM(C92:C96)</f>
        <v>0</v>
      </c>
      <c r="D91" s="409">
        <f>SUM(D92:D96)</f>
        <v>0</v>
      </c>
      <c r="E91" s="364">
        <f>SUM(E92:E96)</f>
        <v>0</v>
      </c>
    </row>
    <row r="92" spans="1:5" ht="12" customHeight="1">
      <c r="A92" s="557" t="s">
        <v>72</v>
      </c>
      <c r="B92" s="368" t="s">
        <v>37</v>
      </c>
      <c r="C92" s="97"/>
      <c r="D92" s="97"/>
      <c r="E92" s="363"/>
    </row>
    <row r="93" spans="1:5" ht="12" customHeight="1">
      <c r="A93" s="550" t="s">
        <v>73</v>
      </c>
      <c r="B93" s="366" t="s">
        <v>134</v>
      </c>
      <c r="C93" s="411"/>
      <c r="D93" s="411"/>
      <c r="E93" s="394"/>
    </row>
    <row r="94" spans="1:5" ht="12" customHeight="1">
      <c r="A94" s="550" t="s">
        <v>74</v>
      </c>
      <c r="B94" s="366" t="s">
        <v>101</v>
      </c>
      <c r="C94" s="413"/>
      <c r="D94" s="413"/>
      <c r="E94" s="396"/>
    </row>
    <row r="95" spans="1:5" ht="12" customHeight="1">
      <c r="A95" s="550" t="s">
        <v>75</v>
      </c>
      <c r="B95" s="369" t="s">
        <v>135</v>
      </c>
      <c r="C95" s="413"/>
      <c r="D95" s="413"/>
      <c r="E95" s="396"/>
    </row>
    <row r="96" spans="1:5" ht="12" customHeight="1">
      <c r="A96" s="550" t="s">
        <v>84</v>
      </c>
      <c r="B96" s="377" t="s">
        <v>136</v>
      </c>
      <c r="C96" s="413"/>
      <c r="D96" s="413"/>
      <c r="E96" s="396"/>
    </row>
    <row r="97" spans="1:5" ht="12" customHeight="1">
      <c r="A97" s="550" t="s">
        <v>76</v>
      </c>
      <c r="B97" s="366" t="s">
        <v>437</v>
      </c>
      <c r="C97" s="413"/>
      <c r="D97" s="413"/>
      <c r="E97" s="396"/>
    </row>
    <row r="98" spans="1:5" ht="12" customHeight="1">
      <c r="A98" s="550" t="s">
        <v>77</v>
      </c>
      <c r="B98" s="389" t="s">
        <v>438</v>
      </c>
      <c r="C98" s="413"/>
      <c r="D98" s="413"/>
      <c r="E98" s="396"/>
    </row>
    <row r="99" spans="1:5" ht="12" customHeight="1">
      <c r="A99" s="550" t="s">
        <v>85</v>
      </c>
      <c r="B99" s="390" t="s">
        <v>439</v>
      </c>
      <c r="C99" s="413"/>
      <c r="D99" s="413"/>
      <c r="E99" s="396"/>
    </row>
    <row r="100" spans="1:5" ht="12" customHeight="1">
      <c r="A100" s="550" t="s">
        <v>86</v>
      </c>
      <c r="B100" s="390" t="s">
        <v>440</v>
      </c>
      <c r="C100" s="413"/>
      <c r="D100" s="413"/>
      <c r="E100" s="396"/>
    </row>
    <row r="101" spans="1:5" ht="12" customHeight="1">
      <c r="A101" s="550" t="s">
        <v>87</v>
      </c>
      <c r="B101" s="389" t="s">
        <v>441</v>
      </c>
      <c r="C101" s="413"/>
      <c r="D101" s="413"/>
      <c r="E101" s="396"/>
    </row>
    <row r="102" spans="1:5" ht="12" customHeight="1">
      <c r="A102" s="550" t="s">
        <v>88</v>
      </c>
      <c r="B102" s="389" t="s">
        <v>442</v>
      </c>
      <c r="C102" s="413"/>
      <c r="D102" s="413"/>
      <c r="E102" s="396"/>
    </row>
    <row r="103" spans="1:5" ht="12" customHeight="1">
      <c r="A103" s="550" t="s">
        <v>90</v>
      </c>
      <c r="B103" s="390" t="s">
        <v>443</v>
      </c>
      <c r="C103" s="413"/>
      <c r="D103" s="413"/>
      <c r="E103" s="396"/>
    </row>
    <row r="104" spans="1:5" ht="12" customHeight="1">
      <c r="A104" s="558" t="s">
        <v>137</v>
      </c>
      <c r="B104" s="391" t="s">
        <v>444</v>
      </c>
      <c r="C104" s="413"/>
      <c r="D104" s="413"/>
      <c r="E104" s="396"/>
    </row>
    <row r="105" spans="1:5" ht="12" customHeight="1">
      <c r="A105" s="550" t="s">
        <v>445</v>
      </c>
      <c r="B105" s="391" t="s">
        <v>446</v>
      </c>
      <c r="C105" s="413"/>
      <c r="D105" s="413"/>
      <c r="E105" s="396"/>
    </row>
    <row r="106" spans="1:5" s="341" customFormat="1" ht="12" customHeight="1" thickBot="1">
      <c r="A106" s="559" t="s">
        <v>447</v>
      </c>
      <c r="B106" s="392" t="s">
        <v>448</v>
      </c>
      <c r="C106" s="98"/>
      <c r="D106" s="98"/>
      <c r="E106" s="357"/>
    </row>
    <row r="107" spans="1:5" ht="12" customHeight="1" thickBot="1">
      <c r="A107" s="383" t="s">
        <v>8</v>
      </c>
      <c r="B107" s="381" t="s">
        <v>449</v>
      </c>
      <c r="C107" s="410">
        <f>+C108+C110+C112</f>
        <v>0</v>
      </c>
      <c r="D107" s="410">
        <f>+D108+D110+D112</f>
        <v>0</v>
      </c>
      <c r="E107" s="393">
        <f>+E108+E110+E112</f>
        <v>0</v>
      </c>
    </row>
    <row r="108" spans="1:5" ht="12" customHeight="1">
      <c r="A108" s="549" t="s">
        <v>78</v>
      </c>
      <c r="B108" s="366" t="s">
        <v>158</v>
      </c>
      <c r="C108" s="412"/>
      <c r="D108" s="412"/>
      <c r="E108" s="395"/>
    </row>
    <row r="109" spans="1:5" ht="12" customHeight="1">
      <c r="A109" s="549" t="s">
        <v>79</v>
      </c>
      <c r="B109" s="370" t="s">
        <v>450</v>
      </c>
      <c r="C109" s="412"/>
      <c r="D109" s="412"/>
      <c r="E109" s="395"/>
    </row>
    <row r="110" spans="1:5" ht="12" customHeight="1">
      <c r="A110" s="549" t="s">
        <v>80</v>
      </c>
      <c r="B110" s="370" t="s">
        <v>138</v>
      </c>
      <c r="C110" s="411"/>
      <c r="D110" s="411"/>
      <c r="E110" s="394"/>
    </row>
    <row r="111" spans="1:5" ht="12" customHeight="1">
      <c r="A111" s="549" t="s">
        <v>81</v>
      </c>
      <c r="B111" s="370" t="s">
        <v>451</v>
      </c>
      <c r="C111" s="411"/>
      <c r="D111" s="411"/>
      <c r="E111" s="394"/>
    </row>
    <row r="112" spans="1:5" ht="12" customHeight="1">
      <c r="A112" s="549" t="s">
        <v>82</v>
      </c>
      <c r="B112" s="402" t="s">
        <v>161</v>
      </c>
      <c r="C112" s="411"/>
      <c r="D112" s="411"/>
      <c r="E112" s="394"/>
    </row>
    <row r="113" spans="1:5" ht="12" customHeight="1">
      <c r="A113" s="549" t="s">
        <v>89</v>
      </c>
      <c r="B113" s="401" t="s">
        <v>452</v>
      </c>
      <c r="C113" s="411"/>
      <c r="D113" s="411"/>
      <c r="E113" s="394"/>
    </row>
    <row r="114" spans="1:5" ht="12" customHeight="1">
      <c r="A114" s="549" t="s">
        <v>91</v>
      </c>
      <c r="B114" s="417" t="s">
        <v>453</v>
      </c>
      <c r="C114" s="411"/>
      <c r="D114" s="411"/>
      <c r="E114" s="394"/>
    </row>
    <row r="115" spans="1:5" ht="12" customHeight="1">
      <c r="A115" s="549" t="s">
        <v>139</v>
      </c>
      <c r="B115" s="390" t="s">
        <v>440</v>
      </c>
      <c r="C115" s="411"/>
      <c r="D115" s="411"/>
      <c r="E115" s="394"/>
    </row>
    <row r="116" spans="1:5" ht="12" customHeight="1">
      <c r="A116" s="549" t="s">
        <v>140</v>
      </c>
      <c r="B116" s="390" t="s">
        <v>454</v>
      </c>
      <c r="C116" s="411"/>
      <c r="D116" s="411"/>
      <c r="E116" s="394"/>
    </row>
    <row r="117" spans="1:5" ht="12" customHeight="1">
      <c r="A117" s="549" t="s">
        <v>141</v>
      </c>
      <c r="B117" s="390" t="s">
        <v>455</v>
      </c>
      <c r="C117" s="411"/>
      <c r="D117" s="411"/>
      <c r="E117" s="394"/>
    </row>
    <row r="118" spans="1:5" ht="12" customHeight="1">
      <c r="A118" s="549" t="s">
        <v>456</v>
      </c>
      <c r="B118" s="390" t="s">
        <v>443</v>
      </c>
      <c r="C118" s="411"/>
      <c r="D118" s="411"/>
      <c r="E118" s="394"/>
    </row>
    <row r="119" spans="1:5" ht="12" customHeight="1">
      <c r="A119" s="549" t="s">
        <v>457</v>
      </c>
      <c r="B119" s="390" t="s">
        <v>458</v>
      </c>
      <c r="C119" s="411"/>
      <c r="D119" s="411"/>
      <c r="E119" s="394"/>
    </row>
    <row r="120" spans="1:5" ht="12" customHeight="1" thickBot="1">
      <c r="A120" s="558" t="s">
        <v>459</v>
      </c>
      <c r="B120" s="390" t="s">
        <v>460</v>
      </c>
      <c r="C120" s="413"/>
      <c r="D120" s="413"/>
      <c r="E120" s="396"/>
    </row>
    <row r="121" spans="1:5" ht="12" customHeight="1" thickBot="1">
      <c r="A121" s="383" t="s">
        <v>9</v>
      </c>
      <c r="B121" s="386" t="s">
        <v>461</v>
      </c>
      <c r="C121" s="410">
        <f>+C122+C123</f>
        <v>0</v>
      </c>
      <c r="D121" s="410">
        <f>+D122+D123</f>
        <v>0</v>
      </c>
      <c r="E121" s="393">
        <f>+E122+E123</f>
        <v>0</v>
      </c>
    </row>
    <row r="122" spans="1:5" ht="12" customHeight="1">
      <c r="A122" s="549" t="s">
        <v>61</v>
      </c>
      <c r="B122" s="367" t="s">
        <v>47</v>
      </c>
      <c r="C122" s="412"/>
      <c r="D122" s="412"/>
      <c r="E122" s="395"/>
    </row>
    <row r="123" spans="1:5" ht="12" customHeight="1" thickBot="1">
      <c r="A123" s="551" t="s">
        <v>62</v>
      </c>
      <c r="B123" s="370" t="s">
        <v>48</v>
      </c>
      <c r="C123" s="413"/>
      <c r="D123" s="413"/>
      <c r="E123" s="396"/>
    </row>
    <row r="124" spans="1:5" ht="12" customHeight="1" thickBot="1">
      <c r="A124" s="383" t="s">
        <v>10</v>
      </c>
      <c r="B124" s="386" t="s">
        <v>462</v>
      </c>
      <c r="C124" s="410">
        <f>+C91+C107+C121</f>
        <v>0</v>
      </c>
      <c r="D124" s="410">
        <f>+D91+D107+D121</f>
        <v>0</v>
      </c>
      <c r="E124" s="393">
        <f>+E91+E107+E121</f>
        <v>0</v>
      </c>
    </row>
    <row r="125" spans="1:5" ht="12" customHeight="1" thickBot="1">
      <c r="A125" s="383" t="s">
        <v>11</v>
      </c>
      <c r="B125" s="386" t="s">
        <v>568</v>
      </c>
      <c r="C125" s="410">
        <f>+C126+C127+C128</f>
        <v>0</v>
      </c>
      <c r="D125" s="410">
        <f>+D126+D127+D128</f>
        <v>0</v>
      </c>
      <c r="E125" s="393">
        <f>+E126+E127+E128</f>
        <v>0</v>
      </c>
    </row>
    <row r="126" spans="1:5" ht="12" customHeight="1">
      <c r="A126" s="549" t="s">
        <v>65</v>
      </c>
      <c r="B126" s="367" t="s">
        <v>464</v>
      </c>
      <c r="C126" s="411"/>
      <c r="D126" s="411"/>
      <c r="E126" s="394"/>
    </row>
    <row r="127" spans="1:5" ht="12" customHeight="1">
      <c r="A127" s="549" t="s">
        <v>66</v>
      </c>
      <c r="B127" s="367" t="s">
        <v>465</v>
      </c>
      <c r="C127" s="411"/>
      <c r="D127" s="411"/>
      <c r="E127" s="394"/>
    </row>
    <row r="128" spans="1:5" ht="12" customHeight="1" thickBot="1">
      <c r="A128" s="558" t="s">
        <v>67</v>
      </c>
      <c r="B128" s="365" t="s">
        <v>466</v>
      </c>
      <c r="C128" s="411"/>
      <c r="D128" s="411"/>
      <c r="E128" s="394"/>
    </row>
    <row r="129" spans="1:5" ht="12" customHeight="1" thickBot="1">
      <c r="A129" s="383" t="s">
        <v>12</v>
      </c>
      <c r="B129" s="386" t="s">
        <v>467</v>
      </c>
      <c r="C129" s="410">
        <f>+C130+C131+C132+C133</f>
        <v>0</v>
      </c>
      <c r="D129" s="410">
        <f>+D130+D131+D132+D133</f>
        <v>0</v>
      </c>
      <c r="E129" s="393">
        <f>+E130+E131+E132+E133</f>
        <v>0</v>
      </c>
    </row>
    <row r="130" spans="1:5" ht="12" customHeight="1">
      <c r="A130" s="549" t="s">
        <v>68</v>
      </c>
      <c r="B130" s="367" t="s">
        <v>468</v>
      </c>
      <c r="C130" s="411"/>
      <c r="D130" s="411"/>
      <c r="E130" s="394"/>
    </row>
    <row r="131" spans="1:5" ht="12" customHeight="1">
      <c r="A131" s="549" t="s">
        <v>69</v>
      </c>
      <c r="B131" s="367" t="s">
        <v>469</v>
      </c>
      <c r="C131" s="411"/>
      <c r="D131" s="411"/>
      <c r="E131" s="394"/>
    </row>
    <row r="132" spans="1:5" ht="12" customHeight="1">
      <c r="A132" s="549" t="s">
        <v>364</v>
      </c>
      <c r="B132" s="367" t="s">
        <v>470</v>
      </c>
      <c r="C132" s="411"/>
      <c r="D132" s="411"/>
      <c r="E132" s="394"/>
    </row>
    <row r="133" spans="1:5" s="341" customFormat="1" ht="12" customHeight="1" thickBot="1">
      <c r="A133" s="558" t="s">
        <v>366</v>
      </c>
      <c r="B133" s="365" t="s">
        <v>471</v>
      </c>
      <c r="C133" s="411"/>
      <c r="D133" s="411"/>
      <c r="E133" s="394"/>
    </row>
    <row r="134" spans="1:11" ht="13.5" thickBot="1">
      <c r="A134" s="383" t="s">
        <v>13</v>
      </c>
      <c r="B134" s="386" t="s">
        <v>687</v>
      </c>
      <c r="C134" s="416">
        <f>+C135+C136+C138+C139+C137</f>
        <v>0</v>
      </c>
      <c r="D134" s="416">
        <f>+D135+D136+D138+D139+D137</f>
        <v>0</v>
      </c>
      <c r="E134" s="428">
        <f>+E135+E136+E138+E139+E137</f>
        <v>0</v>
      </c>
      <c r="K134" s="512"/>
    </row>
    <row r="135" spans="1:5" ht="12.75">
      <c r="A135" s="549" t="s">
        <v>70</v>
      </c>
      <c r="B135" s="367" t="s">
        <v>473</v>
      </c>
      <c r="C135" s="411"/>
      <c r="D135" s="411"/>
      <c r="E135" s="394"/>
    </row>
    <row r="136" spans="1:5" ht="12" customHeight="1">
      <c r="A136" s="549" t="s">
        <v>71</v>
      </c>
      <c r="B136" s="367" t="s">
        <v>474</v>
      </c>
      <c r="C136" s="411"/>
      <c r="D136" s="411"/>
      <c r="E136" s="394"/>
    </row>
    <row r="137" spans="1:5" ht="12" customHeight="1">
      <c r="A137" s="549" t="s">
        <v>373</v>
      </c>
      <c r="B137" s="367" t="s">
        <v>686</v>
      </c>
      <c r="C137" s="411"/>
      <c r="D137" s="411"/>
      <c r="E137" s="394"/>
    </row>
    <row r="138" spans="1:5" s="341" customFormat="1" ht="12" customHeight="1">
      <c r="A138" s="549" t="s">
        <v>375</v>
      </c>
      <c r="B138" s="367" t="s">
        <v>475</v>
      </c>
      <c r="C138" s="411"/>
      <c r="D138" s="411"/>
      <c r="E138" s="394"/>
    </row>
    <row r="139" spans="1:5" s="341" customFormat="1" ht="12" customHeight="1" thickBot="1">
      <c r="A139" s="558" t="s">
        <v>685</v>
      </c>
      <c r="B139" s="365" t="s">
        <v>476</v>
      </c>
      <c r="C139" s="411"/>
      <c r="D139" s="411"/>
      <c r="E139" s="394"/>
    </row>
    <row r="140" spans="1:5" s="341" customFormat="1" ht="12" customHeight="1" thickBot="1">
      <c r="A140" s="383" t="s">
        <v>14</v>
      </c>
      <c r="B140" s="386" t="s">
        <v>569</v>
      </c>
      <c r="C140" s="99">
        <f>+C141+C142+C143+C144</f>
        <v>0</v>
      </c>
      <c r="D140" s="99">
        <f>+D141+D142+D143+D144</f>
        <v>0</v>
      </c>
      <c r="E140" s="362">
        <f>+E141+E142+E143+E144</f>
        <v>0</v>
      </c>
    </row>
    <row r="141" spans="1:5" s="341" customFormat="1" ht="12" customHeight="1">
      <c r="A141" s="549" t="s">
        <v>132</v>
      </c>
      <c r="B141" s="367" t="s">
        <v>478</v>
      </c>
      <c r="C141" s="411"/>
      <c r="D141" s="411"/>
      <c r="E141" s="394"/>
    </row>
    <row r="142" spans="1:5" s="341" customFormat="1" ht="12" customHeight="1">
      <c r="A142" s="549" t="s">
        <v>133</v>
      </c>
      <c r="B142" s="367" t="s">
        <v>479</v>
      </c>
      <c r="C142" s="411"/>
      <c r="D142" s="411"/>
      <c r="E142" s="394"/>
    </row>
    <row r="143" spans="1:5" s="341" customFormat="1" ht="12" customHeight="1">
      <c r="A143" s="549" t="s">
        <v>160</v>
      </c>
      <c r="B143" s="367" t="s">
        <v>480</v>
      </c>
      <c r="C143" s="411"/>
      <c r="D143" s="411"/>
      <c r="E143" s="394"/>
    </row>
    <row r="144" spans="1:5" ht="12.75" customHeight="1" thickBot="1">
      <c r="A144" s="549" t="s">
        <v>381</v>
      </c>
      <c r="B144" s="367" t="s">
        <v>481</v>
      </c>
      <c r="C144" s="411"/>
      <c r="D144" s="411"/>
      <c r="E144" s="394"/>
    </row>
    <row r="145" spans="1:5" ht="12" customHeight="1" thickBot="1">
      <c r="A145" s="383" t="s">
        <v>15</v>
      </c>
      <c r="B145" s="386" t="s">
        <v>482</v>
      </c>
      <c r="C145" s="360">
        <f>+C125+C129+C134+C140</f>
        <v>0</v>
      </c>
      <c r="D145" s="360">
        <f>+D125+D129+D134+D140</f>
        <v>0</v>
      </c>
      <c r="E145" s="361">
        <f>+E125+E129+E134+E140</f>
        <v>0</v>
      </c>
    </row>
    <row r="146" spans="1:5" ht="15" customHeight="1" thickBot="1">
      <c r="A146" s="560" t="s">
        <v>16</v>
      </c>
      <c r="B146" s="406" t="s">
        <v>483</v>
      </c>
      <c r="C146" s="360">
        <f>+C124+C145</f>
        <v>0</v>
      </c>
      <c r="D146" s="360">
        <f>+D124+D145</f>
        <v>0</v>
      </c>
      <c r="E146" s="361">
        <f>+E124+E145</f>
        <v>0</v>
      </c>
    </row>
    <row r="147" spans="1:5" ht="13.5" thickBot="1">
      <c r="A147" s="41"/>
      <c r="B147" s="42"/>
      <c r="C147" s="43"/>
      <c r="D147" s="43"/>
      <c r="E147" s="43"/>
    </row>
    <row r="148" spans="1:5" ht="15" customHeight="1" thickBot="1">
      <c r="A148" s="525" t="s">
        <v>688</v>
      </c>
      <c r="B148" s="526"/>
      <c r="C148" s="112"/>
      <c r="D148" s="113"/>
      <c r="E148" s="110"/>
    </row>
    <row r="149" spans="1:5" ht="14.25" customHeight="1" thickBot="1">
      <c r="A149" s="525" t="s">
        <v>150</v>
      </c>
      <c r="B149" s="526"/>
      <c r="C149" s="112"/>
      <c r="D149" s="113"/>
      <c r="E149" s="110"/>
    </row>
  </sheetData>
  <sheetProtection/>
  <mergeCells count="4">
    <mergeCell ref="B2:D2"/>
    <mergeCell ref="A90:E90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A1" sqref="A1:IV16384"/>
    </sheetView>
  </sheetViews>
  <sheetFormatPr defaultColWidth="9.00390625" defaultRowHeight="12.75"/>
  <cols>
    <col min="1" max="1" width="16.00390625" style="581" customWidth="1"/>
    <col min="2" max="2" width="59.375" style="31" customWidth="1"/>
    <col min="3" max="5" width="15.875" style="31" customWidth="1"/>
    <col min="6" max="6" width="0" style="680" hidden="1" customWidth="1"/>
    <col min="7" max="16384" width="9.375" style="31" customWidth="1"/>
  </cols>
  <sheetData>
    <row r="1" spans="1:6" s="516" customFormat="1" ht="21" customHeight="1" thickBot="1">
      <c r="A1" s="515"/>
      <c r="B1" s="517"/>
      <c r="C1" s="562"/>
      <c r="D1" s="562"/>
      <c r="E1" s="660" t="s">
        <v>875</v>
      </c>
      <c r="F1" s="683"/>
    </row>
    <row r="2" spans="1:6" s="563" customFormat="1" ht="25.5" customHeight="1">
      <c r="A2" s="543" t="s">
        <v>148</v>
      </c>
      <c r="B2" s="768" t="s">
        <v>828</v>
      </c>
      <c r="C2" s="769"/>
      <c r="D2" s="770"/>
      <c r="E2" s="586" t="s">
        <v>49</v>
      </c>
      <c r="F2" s="684"/>
    </row>
    <row r="3" spans="1:6" s="563" customFormat="1" ht="24.75" thickBot="1">
      <c r="A3" s="561" t="s">
        <v>570</v>
      </c>
      <c r="B3" s="765" t="s">
        <v>563</v>
      </c>
      <c r="C3" s="771"/>
      <c r="D3" s="772"/>
      <c r="E3" s="587" t="s">
        <v>41</v>
      </c>
      <c r="F3" s="684"/>
    </row>
    <row r="4" spans="1:6" s="564" customFormat="1" ht="15.75" customHeight="1" thickBot="1">
      <c r="A4" s="518"/>
      <c r="B4" s="518"/>
      <c r="C4" s="519"/>
      <c r="D4" s="519"/>
      <c r="E4" s="519" t="s">
        <v>42</v>
      </c>
      <c r="F4" s="685"/>
    </row>
    <row r="5" spans="1:5" ht="24.75" thickBot="1">
      <c r="A5" s="351" t="s">
        <v>149</v>
      </c>
      <c r="B5" s="352" t="s">
        <v>43</v>
      </c>
      <c r="C5" s="96" t="s">
        <v>181</v>
      </c>
      <c r="D5" s="96" t="s">
        <v>185</v>
      </c>
      <c r="E5" s="520" t="s">
        <v>186</v>
      </c>
    </row>
    <row r="6" spans="1:6" s="565" customFormat="1" ht="12.75" customHeight="1" thickBot="1">
      <c r="A6" s="513" t="s">
        <v>430</v>
      </c>
      <c r="B6" s="514" t="s">
        <v>431</v>
      </c>
      <c r="C6" s="514" t="s">
        <v>432</v>
      </c>
      <c r="D6" s="111" t="s">
        <v>433</v>
      </c>
      <c r="E6" s="109" t="s">
        <v>434</v>
      </c>
      <c r="F6" s="686"/>
    </row>
    <row r="7" spans="1:6" s="565" customFormat="1" ht="15.75" customHeight="1" thickBot="1">
      <c r="A7" s="762" t="s">
        <v>44</v>
      </c>
      <c r="B7" s="763"/>
      <c r="C7" s="763"/>
      <c r="D7" s="763"/>
      <c r="E7" s="764"/>
      <c r="F7" s="686"/>
    </row>
    <row r="8" spans="1:6" s="539" customFormat="1" ht="12" customHeight="1" thickBot="1">
      <c r="A8" s="513" t="s">
        <v>7</v>
      </c>
      <c r="B8" s="577" t="s">
        <v>571</v>
      </c>
      <c r="C8" s="446">
        <f>SUM(C9:C18)</f>
        <v>70</v>
      </c>
      <c r="D8" s="446">
        <f>SUM(D9:D18)</f>
        <v>1</v>
      </c>
      <c r="E8" s="446">
        <f>SUM(E9:E18)</f>
        <v>1</v>
      </c>
      <c r="F8" s="686" t="s">
        <v>746</v>
      </c>
    </row>
    <row r="9" spans="1:6" s="539" customFormat="1" ht="12" customHeight="1">
      <c r="A9" s="588" t="s">
        <v>72</v>
      </c>
      <c r="B9" s="368" t="s">
        <v>349</v>
      </c>
      <c r="C9" s="105">
        <v>0</v>
      </c>
      <c r="D9" s="105"/>
      <c r="E9" s="572"/>
      <c r="F9" s="686" t="s">
        <v>747</v>
      </c>
    </row>
    <row r="10" spans="1:6" s="539" customFormat="1" ht="12" customHeight="1">
      <c r="A10" s="589" t="s">
        <v>73</v>
      </c>
      <c r="B10" s="366" t="s">
        <v>350</v>
      </c>
      <c r="C10" s="443">
        <v>0</v>
      </c>
      <c r="D10" s="443"/>
      <c r="E10" s="114"/>
      <c r="F10" s="686" t="s">
        <v>748</v>
      </c>
    </row>
    <row r="11" spans="1:6" s="539" customFormat="1" ht="12" customHeight="1">
      <c r="A11" s="589" t="s">
        <v>74</v>
      </c>
      <c r="B11" s="366" t="s">
        <v>351</v>
      </c>
      <c r="C11" s="443">
        <v>0</v>
      </c>
      <c r="D11" s="443"/>
      <c r="E11" s="114"/>
      <c r="F11" s="686" t="s">
        <v>749</v>
      </c>
    </row>
    <row r="12" spans="1:6" s="539" customFormat="1" ht="12" customHeight="1">
      <c r="A12" s="589" t="s">
        <v>75</v>
      </c>
      <c r="B12" s="366" t="s">
        <v>352</v>
      </c>
      <c r="C12" s="443">
        <v>0</v>
      </c>
      <c r="D12" s="443"/>
      <c r="E12" s="114"/>
      <c r="F12" s="686" t="s">
        <v>750</v>
      </c>
    </row>
    <row r="13" spans="1:6" s="539" customFormat="1" ht="12" customHeight="1">
      <c r="A13" s="589" t="s">
        <v>108</v>
      </c>
      <c r="B13" s="366" t="s">
        <v>353</v>
      </c>
      <c r="C13" s="443">
        <v>0</v>
      </c>
      <c r="D13" s="443"/>
      <c r="E13" s="114"/>
      <c r="F13" s="686" t="s">
        <v>751</v>
      </c>
    </row>
    <row r="14" spans="1:6" s="539" customFormat="1" ht="12" customHeight="1">
      <c r="A14" s="589" t="s">
        <v>76</v>
      </c>
      <c r="B14" s="366" t="s">
        <v>572</v>
      </c>
      <c r="C14" s="443">
        <v>0</v>
      </c>
      <c r="D14" s="443"/>
      <c r="E14" s="114"/>
      <c r="F14" s="686" t="s">
        <v>752</v>
      </c>
    </row>
    <row r="15" spans="1:6" s="566" customFormat="1" ht="12" customHeight="1">
      <c r="A15" s="589" t="s">
        <v>77</v>
      </c>
      <c r="B15" s="365" t="s">
        <v>573</v>
      </c>
      <c r="C15" s="443">
        <v>0</v>
      </c>
      <c r="D15" s="443"/>
      <c r="E15" s="114"/>
      <c r="F15" s="686" t="s">
        <v>753</v>
      </c>
    </row>
    <row r="16" spans="1:6" s="566" customFormat="1" ht="12" customHeight="1">
      <c r="A16" s="589" t="s">
        <v>85</v>
      </c>
      <c r="B16" s="366" t="s">
        <v>356</v>
      </c>
      <c r="C16" s="106">
        <v>0</v>
      </c>
      <c r="D16" s="106"/>
      <c r="E16" s="571"/>
      <c r="F16" s="686" t="s">
        <v>754</v>
      </c>
    </row>
    <row r="17" spans="1:6" s="539" customFormat="1" ht="12" customHeight="1">
      <c r="A17" s="589" t="s">
        <v>86</v>
      </c>
      <c r="B17" s="366" t="s">
        <v>358</v>
      </c>
      <c r="C17" s="443">
        <v>0</v>
      </c>
      <c r="D17" s="443"/>
      <c r="E17" s="114"/>
      <c r="F17" s="686" t="s">
        <v>755</v>
      </c>
    </row>
    <row r="18" spans="1:6" s="566" customFormat="1" ht="12" customHeight="1" thickBot="1">
      <c r="A18" s="589" t="s">
        <v>87</v>
      </c>
      <c r="B18" s="365" t="s">
        <v>360</v>
      </c>
      <c r="C18" s="445">
        <v>70</v>
      </c>
      <c r="D18" s="445">
        <v>1</v>
      </c>
      <c r="E18" s="567">
        <v>1</v>
      </c>
      <c r="F18" s="686" t="s">
        <v>756</v>
      </c>
    </row>
    <row r="19" spans="1:6" s="566" customFormat="1" ht="12" customHeight="1" thickBot="1">
      <c r="A19" s="513" t="s">
        <v>8</v>
      </c>
      <c r="B19" s="577" t="s">
        <v>574</v>
      </c>
      <c r="C19" s="446">
        <v>0</v>
      </c>
      <c r="D19" s="446">
        <f>SUM(D20:D23)</f>
        <v>2079</v>
      </c>
      <c r="E19" s="446">
        <f>SUM(E20:E23)</f>
        <v>2079</v>
      </c>
      <c r="F19" s="686" t="s">
        <v>757</v>
      </c>
    </row>
    <row r="20" spans="1:6" s="566" customFormat="1" ht="12" customHeight="1">
      <c r="A20" s="589" t="s">
        <v>78</v>
      </c>
      <c r="B20" s="367" t="s">
        <v>322</v>
      </c>
      <c r="C20" s="443">
        <v>0</v>
      </c>
      <c r="D20" s="443">
        <v>0</v>
      </c>
      <c r="E20" s="114">
        <v>0</v>
      </c>
      <c r="F20" s="686" t="s">
        <v>758</v>
      </c>
    </row>
    <row r="21" spans="1:6" s="566" customFormat="1" ht="12" customHeight="1">
      <c r="A21" s="589" t="s">
        <v>79</v>
      </c>
      <c r="B21" s="366" t="s">
        <v>575</v>
      </c>
      <c r="C21" s="443">
        <v>0</v>
      </c>
      <c r="D21" s="443">
        <v>0</v>
      </c>
      <c r="E21" s="114">
        <v>0</v>
      </c>
      <c r="F21" s="686" t="s">
        <v>759</v>
      </c>
    </row>
    <row r="22" spans="1:6" s="566" customFormat="1" ht="12" customHeight="1">
      <c r="A22" s="589" t="s">
        <v>80</v>
      </c>
      <c r="B22" s="366" t="s">
        <v>576</v>
      </c>
      <c r="C22" s="443">
        <v>0</v>
      </c>
      <c r="D22" s="443">
        <v>2079</v>
      </c>
      <c r="E22" s="114">
        <v>2079</v>
      </c>
      <c r="F22" s="686" t="s">
        <v>760</v>
      </c>
    </row>
    <row r="23" spans="1:6" s="566" customFormat="1" ht="12" customHeight="1" thickBot="1">
      <c r="A23" s="589" t="s">
        <v>81</v>
      </c>
      <c r="B23" s="366" t="s">
        <v>693</v>
      </c>
      <c r="C23" s="443">
        <v>0</v>
      </c>
      <c r="D23" s="443"/>
      <c r="E23" s="114"/>
      <c r="F23" s="686" t="s">
        <v>761</v>
      </c>
    </row>
    <row r="24" spans="1:6" s="566" customFormat="1" ht="12" customHeight="1" thickBot="1">
      <c r="A24" s="576" t="s">
        <v>9</v>
      </c>
      <c r="B24" s="386" t="s">
        <v>125</v>
      </c>
      <c r="C24" s="40">
        <v>170</v>
      </c>
      <c r="D24" s="40">
        <v>2604</v>
      </c>
      <c r="E24" s="582">
        <v>2604</v>
      </c>
      <c r="F24" s="686" t="s">
        <v>762</v>
      </c>
    </row>
    <row r="25" spans="1:6" s="566" customFormat="1" ht="12" customHeight="1" thickBot="1">
      <c r="A25" s="576" t="s">
        <v>10</v>
      </c>
      <c r="B25" s="386" t="s">
        <v>577</v>
      </c>
      <c r="C25" s="446">
        <v>0</v>
      </c>
      <c r="D25" s="446"/>
      <c r="E25" s="583"/>
      <c r="F25" s="686" t="s">
        <v>763</v>
      </c>
    </row>
    <row r="26" spans="1:6" s="566" customFormat="1" ht="12" customHeight="1">
      <c r="A26" s="590" t="s">
        <v>336</v>
      </c>
      <c r="B26" s="591" t="s">
        <v>575</v>
      </c>
      <c r="C26" s="102">
        <v>0</v>
      </c>
      <c r="D26" s="102">
        <v>0</v>
      </c>
      <c r="E26" s="570">
        <v>0</v>
      </c>
      <c r="F26" s="686" t="s">
        <v>764</v>
      </c>
    </row>
    <row r="27" spans="1:6" s="566" customFormat="1" ht="12" customHeight="1">
      <c r="A27" s="590" t="s">
        <v>342</v>
      </c>
      <c r="B27" s="592" t="s">
        <v>578</v>
      </c>
      <c r="C27" s="447">
        <v>0</v>
      </c>
      <c r="D27" s="447">
        <v>0</v>
      </c>
      <c r="E27" s="569">
        <v>0</v>
      </c>
      <c r="F27" s="686" t="s">
        <v>765</v>
      </c>
    </row>
    <row r="28" spans="1:6" s="566" customFormat="1" ht="12" customHeight="1" thickBot="1">
      <c r="A28" s="589" t="s">
        <v>344</v>
      </c>
      <c r="B28" s="593" t="s">
        <v>694</v>
      </c>
      <c r="C28" s="573">
        <v>0</v>
      </c>
      <c r="D28" s="573">
        <v>0</v>
      </c>
      <c r="E28" s="568">
        <v>0</v>
      </c>
      <c r="F28" s="686" t="s">
        <v>766</v>
      </c>
    </row>
    <row r="29" spans="1:6" s="566" customFormat="1" ht="12" customHeight="1" thickBot="1">
      <c r="A29" s="576" t="s">
        <v>11</v>
      </c>
      <c r="B29" s="386" t="s">
        <v>579</v>
      </c>
      <c r="C29" s="446">
        <v>0</v>
      </c>
      <c r="D29" s="446"/>
      <c r="E29" s="583"/>
      <c r="F29" s="686" t="s">
        <v>767</v>
      </c>
    </row>
    <row r="30" spans="1:6" s="566" customFormat="1" ht="12" customHeight="1">
      <c r="A30" s="590" t="s">
        <v>65</v>
      </c>
      <c r="B30" s="591" t="s">
        <v>362</v>
      </c>
      <c r="C30" s="102">
        <v>0</v>
      </c>
      <c r="D30" s="102">
        <v>0</v>
      </c>
      <c r="E30" s="570">
        <v>0</v>
      </c>
      <c r="F30" s="686" t="s">
        <v>768</v>
      </c>
    </row>
    <row r="31" spans="1:6" s="566" customFormat="1" ht="12" customHeight="1">
      <c r="A31" s="590" t="s">
        <v>66</v>
      </c>
      <c r="B31" s="592" t="s">
        <v>363</v>
      </c>
      <c r="C31" s="447">
        <v>0</v>
      </c>
      <c r="D31" s="447">
        <v>0</v>
      </c>
      <c r="E31" s="569">
        <v>0</v>
      </c>
      <c r="F31" s="686" t="s">
        <v>769</v>
      </c>
    </row>
    <row r="32" spans="1:6" s="566" customFormat="1" ht="12" customHeight="1" thickBot="1">
      <c r="A32" s="589" t="s">
        <v>67</v>
      </c>
      <c r="B32" s="575" t="s">
        <v>365</v>
      </c>
      <c r="C32" s="573">
        <v>0</v>
      </c>
      <c r="D32" s="573"/>
      <c r="E32" s="568"/>
      <c r="F32" s="686" t="s">
        <v>770</v>
      </c>
    </row>
    <row r="33" spans="1:6" s="566" customFormat="1" ht="12" customHeight="1" thickBot="1">
      <c r="A33" s="576" t="s">
        <v>12</v>
      </c>
      <c r="B33" s="386" t="s">
        <v>490</v>
      </c>
      <c r="C33" s="40">
        <v>0</v>
      </c>
      <c r="D33" s="40"/>
      <c r="E33" s="582"/>
      <c r="F33" s="686" t="s">
        <v>771</v>
      </c>
    </row>
    <row r="34" spans="1:6" s="539" customFormat="1" ht="12" customHeight="1" thickBot="1">
      <c r="A34" s="576" t="s">
        <v>13</v>
      </c>
      <c r="B34" s="386" t="s">
        <v>580</v>
      </c>
      <c r="C34" s="40">
        <v>0</v>
      </c>
      <c r="D34" s="40">
        <v>0</v>
      </c>
      <c r="E34" s="40">
        <v>0</v>
      </c>
      <c r="F34" s="686" t="s">
        <v>772</v>
      </c>
    </row>
    <row r="35" spans="1:6" s="539" customFormat="1" ht="12" customHeight="1" thickBot="1">
      <c r="A35" s="513" t="s">
        <v>14</v>
      </c>
      <c r="B35" s="386" t="s">
        <v>695</v>
      </c>
      <c r="C35" s="446">
        <f>C8+C19+C24+C25+C29+C33+C34</f>
        <v>240</v>
      </c>
      <c r="D35" s="446">
        <f>D8+D19+D24+D25+D29+D33+D34</f>
        <v>4684</v>
      </c>
      <c r="E35" s="446">
        <f>E8+E19+E24+E25+E29+E33+E34</f>
        <v>4684</v>
      </c>
      <c r="F35" s="686" t="s">
        <v>773</v>
      </c>
    </row>
    <row r="36" spans="1:6" s="539" customFormat="1" ht="12" customHeight="1" thickBot="1">
      <c r="A36" s="578" t="s">
        <v>15</v>
      </c>
      <c r="B36" s="386" t="s">
        <v>582</v>
      </c>
      <c r="C36" s="446">
        <f>SUM(C37:C39)</f>
        <v>74700</v>
      </c>
      <c r="D36" s="446">
        <f>SUM(D37:D39)</f>
        <v>72327</v>
      </c>
      <c r="E36" s="446">
        <f>SUM(E37:E39)</f>
        <v>72327</v>
      </c>
      <c r="F36" s="686" t="s">
        <v>774</v>
      </c>
    </row>
    <row r="37" spans="1:6" s="539" customFormat="1" ht="12" customHeight="1">
      <c r="A37" s="590" t="s">
        <v>583</v>
      </c>
      <c r="B37" s="591" t="s">
        <v>168</v>
      </c>
      <c r="C37" s="102">
        <v>0</v>
      </c>
      <c r="D37" s="102"/>
      <c r="E37" s="570"/>
      <c r="F37" s="686" t="s">
        <v>775</v>
      </c>
    </row>
    <row r="38" spans="1:6" s="566" customFormat="1" ht="12" customHeight="1">
      <c r="A38" s="590" t="s">
        <v>584</v>
      </c>
      <c r="B38" s="592" t="s">
        <v>3</v>
      </c>
      <c r="C38" s="447">
        <v>0</v>
      </c>
      <c r="D38" s="447">
        <v>0</v>
      </c>
      <c r="E38" s="569">
        <v>0</v>
      </c>
      <c r="F38" s="686" t="s">
        <v>776</v>
      </c>
    </row>
    <row r="39" spans="1:6" s="566" customFormat="1" ht="12" customHeight="1" thickBot="1">
      <c r="A39" s="589" t="s">
        <v>585</v>
      </c>
      <c r="B39" s="575" t="s">
        <v>586</v>
      </c>
      <c r="C39" s="573">
        <v>74700</v>
      </c>
      <c r="D39" s="573">
        <v>72327</v>
      </c>
      <c r="E39" s="568">
        <v>72327</v>
      </c>
      <c r="F39" s="686" t="s">
        <v>777</v>
      </c>
    </row>
    <row r="40" spans="1:6" s="566" customFormat="1" ht="15" customHeight="1" thickBot="1">
      <c r="A40" s="578" t="s">
        <v>16</v>
      </c>
      <c r="B40" s="579" t="s">
        <v>587</v>
      </c>
      <c r="C40" s="108">
        <f>C35+C36</f>
        <v>74940</v>
      </c>
      <c r="D40" s="108">
        <f>D35+D36</f>
        <v>77011</v>
      </c>
      <c r="E40" s="108">
        <f>E35+E36</f>
        <v>77011</v>
      </c>
      <c r="F40" s="686" t="s">
        <v>778</v>
      </c>
    </row>
    <row r="41" spans="1:6" s="566" customFormat="1" ht="15" customHeight="1">
      <c r="A41" s="521"/>
      <c r="B41" s="522"/>
      <c r="C41" s="537"/>
      <c r="D41" s="537"/>
      <c r="E41" s="537"/>
      <c r="F41" s="686"/>
    </row>
    <row r="42" spans="1:6" ht="16.5" thickBot="1">
      <c r="A42" s="523"/>
      <c r="B42" s="524"/>
      <c r="C42" s="538"/>
      <c r="D42" s="538"/>
      <c r="E42" s="538"/>
      <c r="F42" s="686"/>
    </row>
    <row r="43" spans="1:5" s="565" customFormat="1" ht="16.5" customHeight="1" thickBot="1">
      <c r="A43" s="762" t="s">
        <v>45</v>
      </c>
      <c r="B43" s="763"/>
      <c r="C43" s="763"/>
      <c r="D43" s="763"/>
      <c r="E43" s="764"/>
    </row>
    <row r="44" spans="1:6" s="341" customFormat="1" ht="12" customHeight="1" thickBot="1">
      <c r="A44" s="576" t="s">
        <v>7</v>
      </c>
      <c r="B44" s="386" t="s">
        <v>588</v>
      </c>
      <c r="C44" s="446">
        <f>SUM(C45:C49)</f>
        <v>74940</v>
      </c>
      <c r="D44" s="446">
        <f>SUM(D45:D49)</f>
        <v>77011</v>
      </c>
      <c r="E44" s="446">
        <f>SUM(E45:E49)</f>
        <v>73744</v>
      </c>
      <c r="F44" s="686" t="s">
        <v>746</v>
      </c>
    </row>
    <row r="45" spans="1:6" ht="12" customHeight="1">
      <c r="A45" s="589" t="s">
        <v>72</v>
      </c>
      <c r="B45" s="367" t="s">
        <v>37</v>
      </c>
      <c r="C45" s="102">
        <v>29852</v>
      </c>
      <c r="D45" s="102">
        <v>34610</v>
      </c>
      <c r="E45" s="471">
        <v>34610</v>
      </c>
      <c r="F45" s="686" t="s">
        <v>747</v>
      </c>
    </row>
    <row r="46" spans="1:6" ht="12" customHeight="1">
      <c r="A46" s="589" t="s">
        <v>73</v>
      </c>
      <c r="B46" s="366" t="s">
        <v>134</v>
      </c>
      <c r="C46" s="440">
        <v>8060</v>
      </c>
      <c r="D46" s="440">
        <v>8928</v>
      </c>
      <c r="E46" s="472">
        <v>8928</v>
      </c>
      <c r="F46" s="686" t="s">
        <v>748</v>
      </c>
    </row>
    <row r="47" spans="1:6" ht="12" customHeight="1">
      <c r="A47" s="589" t="s">
        <v>74</v>
      </c>
      <c r="B47" s="366" t="s">
        <v>101</v>
      </c>
      <c r="C47" s="440">
        <v>10528</v>
      </c>
      <c r="D47" s="440">
        <v>13131</v>
      </c>
      <c r="E47" s="472">
        <v>9864</v>
      </c>
      <c r="F47" s="686" t="s">
        <v>749</v>
      </c>
    </row>
    <row r="48" spans="1:6" ht="12" customHeight="1">
      <c r="A48" s="589" t="s">
        <v>75</v>
      </c>
      <c r="B48" s="366" t="s">
        <v>135</v>
      </c>
      <c r="C48" s="440">
        <v>26500</v>
      </c>
      <c r="D48" s="440">
        <v>20342</v>
      </c>
      <c r="E48" s="472">
        <v>20342</v>
      </c>
      <c r="F48" s="686" t="s">
        <v>750</v>
      </c>
    </row>
    <row r="49" spans="1:6" ht="12" customHeight="1" thickBot="1">
      <c r="A49" s="589" t="s">
        <v>108</v>
      </c>
      <c r="B49" s="366" t="s">
        <v>136</v>
      </c>
      <c r="C49" s="440">
        <v>0</v>
      </c>
      <c r="D49" s="440"/>
      <c r="E49" s="472"/>
      <c r="F49" s="686" t="s">
        <v>751</v>
      </c>
    </row>
    <row r="50" spans="1:6" ht="12" customHeight="1" thickBot="1">
      <c r="A50" s="576" t="s">
        <v>8</v>
      </c>
      <c r="B50" s="386" t="s">
        <v>589</v>
      </c>
      <c r="C50" s="446">
        <v>0</v>
      </c>
      <c r="D50" s="446"/>
      <c r="E50" s="476"/>
      <c r="F50" s="686" t="s">
        <v>752</v>
      </c>
    </row>
    <row r="51" spans="1:6" s="341" customFormat="1" ht="12" customHeight="1">
      <c r="A51" s="589" t="s">
        <v>78</v>
      </c>
      <c r="B51" s="367" t="s">
        <v>158</v>
      </c>
      <c r="C51" s="102">
        <v>0</v>
      </c>
      <c r="D51" s="102"/>
      <c r="E51" s="471"/>
      <c r="F51" s="686" t="s">
        <v>753</v>
      </c>
    </row>
    <row r="52" spans="1:6" ht="12" customHeight="1">
      <c r="A52" s="589" t="s">
        <v>79</v>
      </c>
      <c r="B52" s="366" t="s">
        <v>138</v>
      </c>
      <c r="C52" s="440">
        <v>0</v>
      </c>
      <c r="D52" s="440"/>
      <c r="E52" s="472"/>
      <c r="F52" s="686" t="s">
        <v>754</v>
      </c>
    </row>
    <row r="53" spans="1:6" ht="12" customHeight="1">
      <c r="A53" s="589" t="s">
        <v>80</v>
      </c>
      <c r="B53" s="366" t="s">
        <v>46</v>
      </c>
      <c r="C53" s="440">
        <v>0</v>
      </c>
      <c r="D53" s="440"/>
      <c r="E53" s="472"/>
      <c r="F53" s="686" t="s">
        <v>755</v>
      </c>
    </row>
    <row r="54" spans="1:6" ht="12" customHeight="1" thickBot="1">
      <c r="A54" s="589" t="s">
        <v>81</v>
      </c>
      <c r="B54" s="366" t="s">
        <v>696</v>
      </c>
      <c r="C54" s="440">
        <v>0</v>
      </c>
      <c r="D54" s="440"/>
      <c r="E54" s="472"/>
      <c r="F54" s="686" t="s">
        <v>756</v>
      </c>
    </row>
    <row r="55" spans="1:6" ht="12" customHeight="1" thickBot="1">
      <c r="A55" s="576" t="s">
        <v>9</v>
      </c>
      <c r="B55" s="580" t="s">
        <v>590</v>
      </c>
      <c r="C55" s="446">
        <f>C44+C50</f>
        <v>74940</v>
      </c>
      <c r="D55" s="446">
        <f>D44+D50</f>
        <v>77011</v>
      </c>
      <c r="E55" s="446">
        <f>E44+E50</f>
        <v>73744</v>
      </c>
      <c r="F55" s="686" t="s">
        <v>757</v>
      </c>
    </row>
    <row r="56" spans="3:6" ht="16.5" thickBot="1">
      <c r="C56" s="585"/>
      <c r="D56" s="585"/>
      <c r="E56" s="585"/>
      <c r="F56" s="686"/>
    </row>
    <row r="57" spans="1:6" ht="15" customHeight="1" thickBot="1">
      <c r="A57" s="525" t="s">
        <v>688</v>
      </c>
      <c r="B57" s="526"/>
      <c r="C57" s="112">
        <v>9.6</v>
      </c>
      <c r="D57" s="112">
        <v>9.6</v>
      </c>
      <c r="E57" s="574">
        <v>10</v>
      </c>
      <c r="F57" s="686"/>
    </row>
    <row r="58" spans="1:6" ht="14.25" customHeight="1" thickBot="1">
      <c r="A58" s="525" t="s">
        <v>150</v>
      </c>
      <c r="B58" s="526"/>
      <c r="C58" s="112">
        <v>0</v>
      </c>
      <c r="D58" s="112">
        <v>0</v>
      </c>
      <c r="E58" s="574">
        <v>0</v>
      </c>
      <c r="F58" s="686"/>
    </row>
    <row r="59" ht="15.75">
      <c r="F59" s="686"/>
    </row>
    <row r="60" ht="15.75">
      <c r="F60" s="686"/>
    </row>
    <row r="61" ht="15.75">
      <c r="F61" s="686"/>
    </row>
    <row r="62" ht="15.75">
      <c r="F62" s="686"/>
    </row>
    <row r="63" ht="15.75">
      <c r="F63" s="686"/>
    </row>
    <row r="64" ht="15.75">
      <c r="F64" s="686"/>
    </row>
    <row r="65" ht="15.75">
      <c r="F65" s="686"/>
    </row>
    <row r="66" ht="15.75">
      <c r="F66" s="686"/>
    </row>
    <row r="67" ht="15.75">
      <c r="F67" s="686"/>
    </row>
    <row r="68" ht="15.75">
      <c r="F68" s="686"/>
    </row>
    <row r="69" ht="15.75">
      <c r="F69" s="686"/>
    </row>
    <row r="70" ht="15.75">
      <c r="F70" s="686"/>
    </row>
    <row r="71" ht="15.75">
      <c r="F71" s="686"/>
    </row>
    <row r="72" ht="15.75">
      <c r="F72" s="686"/>
    </row>
    <row r="73" ht="15.75">
      <c r="F73" s="686"/>
    </row>
    <row r="74" ht="15.75">
      <c r="F74" s="686"/>
    </row>
    <row r="75" ht="15.75">
      <c r="F75" s="686"/>
    </row>
    <row r="76" ht="15.75">
      <c r="F76" s="686"/>
    </row>
    <row r="77" ht="15.75">
      <c r="F77" s="686"/>
    </row>
    <row r="78" ht="15.75">
      <c r="F78" s="686"/>
    </row>
    <row r="79" ht="15.75">
      <c r="F79" s="686"/>
    </row>
    <row r="80" ht="15.75">
      <c r="F80" s="686"/>
    </row>
    <row r="81" ht="15.75">
      <c r="F81" s="686"/>
    </row>
    <row r="82" ht="15.75">
      <c r="F82" s="686"/>
    </row>
    <row r="83" ht="15.75">
      <c r="F83" s="686"/>
    </row>
    <row r="84" ht="15.75">
      <c r="F84" s="686"/>
    </row>
    <row r="85" ht="15.75">
      <c r="F85" s="686"/>
    </row>
    <row r="86" ht="15.75">
      <c r="F86" s="686"/>
    </row>
    <row r="87" ht="15.75">
      <c r="F87" s="686"/>
    </row>
    <row r="88" ht="15">
      <c r="F88" s="687"/>
    </row>
    <row r="90" ht="15.75">
      <c r="F90" s="686"/>
    </row>
    <row r="91" ht="12.75">
      <c r="F91" s="688"/>
    </row>
    <row r="92" ht="12.75">
      <c r="F92" s="688"/>
    </row>
    <row r="93" ht="12.75">
      <c r="F93" s="688"/>
    </row>
    <row r="94" ht="12.75">
      <c r="F94" s="688"/>
    </row>
    <row r="95" ht="12.75">
      <c r="F95" s="688"/>
    </row>
    <row r="96" ht="12.75">
      <c r="F96" s="688"/>
    </row>
    <row r="97" ht="12.75">
      <c r="F97" s="688"/>
    </row>
    <row r="98" ht="12.75">
      <c r="F98" s="688"/>
    </row>
    <row r="99" ht="12.75">
      <c r="F99" s="688"/>
    </row>
    <row r="100" ht="12.75">
      <c r="F100" s="688"/>
    </row>
    <row r="101" ht="12.75">
      <c r="F101" s="688"/>
    </row>
    <row r="102" ht="12.75">
      <c r="F102" s="688"/>
    </row>
    <row r="103" ht="12.75">
      <c r="F103" s="688"/>
    </row>
    <row r="104" ht="12.75">
      <c r="F104" s="688"/>
    </row>
    <row r="105" ht="12.75">
      <c r="F105" s="688"/>
    </row>
    <row r="106" ht="12.75">
      <c r="F106" s="688"/>
    </row>
    <row r="107" ht="12.75">
      <c r="F107" s="688"/>
    </row>
    <row r="108" ht="12.75">
      <c r="F108" s="688"/>
    </row>
    <row r="109" ht="12.75">
      <c r="F109" s="688"/>
    </row>
    <row r="110" ht="12.75">
      <c r="F110" s="688"/>
    </row>
    <row r="111" ht="12.75">
      <c r="F111" s="688"/>
    </row>
    <row r="112" ht="12.75">
      <c r="F112" s="688"/>
    </row>
    <row r="113" ht="12.75">
      <c r="F113" s="688"/>
    </row>
    <row r="114" ht="12.75">
      <c r="F114" s="688"/>
    </row>
    <row r="115" ht="12.75">
      <c r="F115" s="688"/>
    </row>
    <row r="116" ht="12.75">
      <c r="F116" s="688"/>
    </row>
    <row r="117" ht="12.75">
      <c r="F117" s="688"/>
    </row>
    <row r="118" ht="12.75">
      <c r="F118" s="688"/>
    </row>
    <row r="119" ht="12.75">
      <c r="F119" s="688"/>
    </row>
    <row r="120" ht="12.75">
      <c r="F120" s="688"/>
    </row>
    <row r="121" ht="12.75">
      <c r="F121" s="688"/>
    </row>
    <row r="122" ht="12.75">
      <c r="F122" s="688"/>
    </row>
    <row r="123" ht="12.75">
      <c r="F123" s="688"/>
    </row>
    <row r="124" ht="12.75">
      <c r="F124" s="688"/>
    </row>
    <row r="125" ht="12.75">
      <c r="F125" s="688"/>
    </row>
    <row r="126" ht="12.75">
      <c r="F126" s="688"/>
    </row>
    <row r="127" ht="12.75">
      <c r="F127" s="688"/>
    </row>
    <row r="128" ht="12.75">
      <c r="F128" s="688"/>
    </row>
    <row r="129" ht="12.75">
      <c r="F129" s="688"/>
    </row>
    <row r="130" ht="12.75">
      <c r="F130" s="688"/>
    </row>
    <row r="131" ht="12.75">
      <c r="F131" s="688"/>
    </row>
    <row r="132" ht="12.75">
      <c r="F132" s="688"/>
    </row>
    <row r="133" ht="12.75">
      <c r="F133" s="688"/>
    </row>
    <row r="134" ht="12.75">
      <c r="F134" s="688"/>
    </row>
    <row r="135" ht="12.75">
      <c r="F135" s="688"/>
    </row>
    <row r="136" ht="12.75">
      <c r="F136" s="688"/>
    </row>
    <row r="137" ht="12.75">
      <c r="F137" s="688"/>
    </row>
    <row r="138" ht="12.75">
      <c r="F138" s="688"/>
    </row>
    <row r="139" ht="12.75">
      <c r="F139" s="688"/>
    </row>
    <row r="140" ht="12.75">
      <c r="F140" s="688"/>
    </row>
    <row r="141" ht="12.75">
      <c r="F141" s="688"/>
    </row>
    <row r="142" ht="12.75">
      <c r="F142" s="688"/>
    </row>
    <row r="143" ht="12.75">
      <c r="F143" s="688"/>
    </row>
    <row r="144" ht="12.75">
      <c r="F144" s="688"/>
    </row>
    <row r="145" ht="12.75">
      <c r="F145" s="688"/>
    </row>
    <row r="146" ht="12.75">
      <c r="F146" s="688"/>
    </row>
  </sheetData>
  <sheetProtection/>
  <mergeCells count="4">
    <mergeCell ref="B2:D2"/>
    <mergeCell ref="B3:D3"/>
    <mergeCell ref="A43:E43"/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A1" sqref="A1:IV16384"/>
    </sheetView>
  </sheetViews>
  <sheetFormatPr defaultColWidth="9.00390625" defaultRowHeight="12.75"/>
  <cols>
    <col min="1" max="1" width="16.00390625" style="581" customWidth="1"/>
    <col min="2" max="2" width="59.375" style="31" customWidth="1"/>
    <col min="3" max="5" width="15.875" style="31" customWidth="1"/>
    <col min="6" max="6" width="0" style="680" hidden="1" customWidth="1"/>
    <col min="7" max="16384" width="9.375" style="31" customWidth="1"/>
  </cols>
  <sheetData>
    <row r="1" spans="1:6" s="516" customFormat="1" ht="21" customHeight="1" thickBot="1">
      <c r="A1" s="515"/>
      <c r="B1" s="517"/>
      <c r="C1" s="562"/>
      <c r="D1" s="562"/>
      <c r="E1" s="660" t="s">
        <v>876</v>
      </c>
      <c r="F1" s="683"/>
    </row>
    <row r="2" spans="1:6" s="563" customFormat="1" ht="25.5" customHeight="1">
      <c r="A2" s="543" t="s">
        <v>148</v>
      </c>
      <c r="B2" s="768" t="s">
        <v>828</v>
      </c>
      <c r="C2" s="769"/>
      <c r="D2" s="770"/>
      <c r="E2" s="586" t="s">
        <v>49</v>
      </c>
      <c r="F2" s="684"/>
    </row>
    <row r="3" spans="1:6" s="563" customFormat="1" ht="24.75" thickBot="1">
      <c r="A3" s="561" t="s">
        <v>570</v>
      </c>
      <c r="B3" s="765" t="s">
        <v>689</v>
      </c>
      <c r="C3" s="771"/>
      <c r="D3" s="772"/>
      <c r="E3" s="587" t="s">
        <v>49</v>
      </c>
      <c r="F3" s="684"/>
    </row>
    <row r="4" spans="1:6" s="564" customFormat="1" ht="15.75" customHeight="1" thickBot="1">
      <c r="A4" s="518"/>
      <c r="B4" s="518"/>
      <c r="C4" s="519"/>
      <c r="D4" s="519"/>
      <c r="E4" s="519" t="s">
        <v>42</v>
      </c>
      <c r="F4" s="685"/>
    </row>
    <row r="5" spans="1:5" ht="24.75" thickBot="1">
      <c r="A5" s="351" t="s">
        <v>149</v>
      </c>
      <c r="B5" s="352" t="s">
        <v>43</v>
      </c>
      <c r="C5" s="96" t="s">
        <v>181</v>
      </c>
      <c r="D5" s="96" t="s">
        <v>185</v>
      </c>
      <c r="E5" s="520" t="s">
        <v>186</v>
      </c>
    </row>
    <row r="6" spans="1:6" s="565" customFormat="1" ht="12.75" customHeight="1" thickBot="1">
      <c r="A6" s="513" t="s">
        <v>430</v>
      </c>
      <c r="B6" s="514" t="s">
        <v>431</v>
      </c>
      <c r="C6" s="514" t="s">
        <v>432</v>
      </c>
      <c r="D6" s="111" t="s">
        <v>433</v>
      </c>
      <c r="E6" s="109" t="s">
        <v>434</v>
      </c>
      <c r="F6" s="686"/>
    </row>
    <row r="7" spans="1:6" s="565" customFormat="1" ht="15.75" customHeight="1" thickBot="1">
      <c r="A7" s="762" t="s">
        <v>44</v>
      </c>
      <c r="B7" s="763"/>
      <c r="C7" s="763"/>
      <c r="D7" s="763"/>
      <c r="E7" s="764"/>
      <c r="F7" s="686"/>
    </row>
    <row r="8" spans="1:6" s="539" customFormat="1" ht="12" customHeight="1" thickBot="1">
      <c r="A8" s="513" t="s">
        <v>7</v>
      </c>
      <c r="B8" s="577" t="s">
        <v>571</v>
      </c>
      <c r="C8" s="446">
        <f>SUM(C9:C18)</f>
        <v>70</v>
      </c>
      <c r="D8" s="446">
        <f>SUM(D9:D18)</f>
        <v>1</v>
      </c>
      <c r="E8" s="446">
        <f>SUM(E9:E18)</f>
        <v>1</v>
      </c>
      <c r="F8" s="686" t="s">
        <v>746</v>
      </c>
    </row>
    <row r="9" spans="1:6" s="539" customFormat="1" ht="12" customHeight="1">
      <c r="A9" s="588" t="s">
        <v>72</v>
      </c>
      <c r="B9" s="368" t="s">
        <v>349</v>
      </c>
      <c r="C9" s="105">
        <v>0</v>
      </c>
      <c r="D9" s="105">
        <v>0</v>
      </c>
      <c r="E9" s="572">
        <v>0</v>
      </c>
      <c r="F9" s="686" t="s">
        <v>747</v>
      </c>
    </row>
    <row r="10" spans="1:6" s="539" customFormat="1" ht="12" customHeight="1">
      <c r="A10" s="589" t="s">
        <v>73</v>
      </c>
      <c r="B10" s="366" t="s">
        <v>350</v>
      </c>
      <c r="C10" s="443">
        <v>0</v>
      </c>
      <c r="D10" s="443"/>
      <c r="E10" s="114"/>
      <c r="F10" s="686" t="s">
        <v>748</v>
      </c>
    </row>
    <row r="11" spans="1:6" s="539" customFormat="1" ht="12" customHeight="1">
      <c r="A11" s="589" t="s">
        <v>74</v>
      </c>
      <c r="B11" s="366" t="s">
        <v>351</v>
      </c>
      <c r="C11" s="443">
        <v>0</v>
      </c>
      <c r="D11" s="443"/>
      <c r="E11" s="114"/>
      <c r="F11" s="686" t="s">
        <v>749</v>
      </c>
    </row>
    <row r="12" spans="1:6" s="539" customFormat="1" ht="12" customHeight="1">
      <c r="A12" s="589" t="s">
        <v>75</v>
      </c>
      <c r="B12" s="366" t="s">
        <v>352</v>
      </c>
      <c r="C12" s="443">
        <v>0</v>
      </c>
      <c r="D12" s="443"/>
      <c r="E12" s="114"/>
      <c r="F12" s="686" t="s">
        <v>750</v>
      </c>
    </row>
    <row r="13" spans="1:6" s="539" customFormat="1" ht="12" customHeight="1">
      <c r="A13" s="589" t="s">
        <v>108</v>
      </c>
      <c r="B13" s="366" t="s">
        <v>353</v>
      </c>
      <c r="C13" s="443">
        <v>0</v>
      </c>
      <c r="D13" s="443"/>
      <c r="E13" s="114"/>
      <c r="F13" s="686" t="s">
        <v>751</v>
      </c>
    </row>
    <row r="14" spans="1:6" s="539" customFormat="1" ht="12" customHeight="1">
      <c r="A14" s="589" t="s">
        <v>76</v>
      </c>
      <c r="B14" s="366" t="s">
        <v>572</v>
      </c>
      <c r="C14" s="443">
        <v>0</v>
      </c>
      <c r="D14" s="443"/>
      <c r="E14" s="114"/>
      <c r="F14" s="686" t="s">
        <v>752</v>
      </c>
    </row>
    <row r="15" spans="1:6" s="566" customFormat="1" ht="12" customHeight="1">
      <c r="A15" s="589" t="s">
        <v>77</v>
      </c>
      <c r="B15" s="365" t="s">
        <v>573</v>
      </c>
      <c r="C15" s="443">
        <v>0</v>
      </c>
      <c r="D15" s="443"/>
      <c r="E15" s="114"/>
      <c r="F15" s="686" t="s">
        <v>753</v>
      </c>
    </row>
    <row r="16" spans="1:6" s="566" customFormat="1" ht="12" customHeight="1">
      <c r="A16" s="589" t="s">
        <v>85</v>
      </c>
      <c r="B16" s="366" t="s">
        <v>356</v>
      </c>
      <c r="C16" s="106">
        <v>0</v>
      </c>
      <c r="D16" s="106"/>
      <c r="E16" s="571"/>
      <c r="F16" s="686" t="s">
        <v>754</v>
      </c>
    </row>
    <row r="17" spans="1:6" s="539" customFormat="1" ht="12" customHeight="1">
      <c r="A17" s="589" t="s">
        <v>86</v>
      </c>
      <c r="B17" s="366" t="s">
        <v>358</v>
      </c>
      <c r="C17" s="443">
        <v>0</v>
      </c>
      <c r="D17" s="443"/>
      <c r="E17" s="114"/>
      <c r="F17" s="686" t="s">
        <v>755</v>
      </c>
    </row>
    <row r="18" spans="1:6" s="566" customFormat="1" ht="12" customHeight="1" thickBot="1">
      <c r="A18" s="589" t="s">
        <v>87</v>
      </c>
      <c r="B18" s="365" t="s">
        <v>360</v>
      </c>
      <c r="C18" s="445">
        <v>70</v>
      </c>
      <c r="D18" s="445">
        <v>1</v>
      </c>
      <c r="E18" s="567">
        <v>1</v>
      </c>
      <c r="F18" s="686" t="s">
        <v>756</v>
      </c>
    </row>
    <row r="19" spans="1:6" s="566" customFormat="1" ht="12" customHeight="1" thickBot="1">
      <c r="A19" s="513" t="s">
        <v>8</v>
      </c>
      <c r="B19" s="577" t="s">
        <v>574</v>
      </c>
      <c r="C19" s="446">
        <f>SUM(C20:C23)</f>
        <v>0</v>
      </c>
      <c r="D19" s="446">
        <f>SUM(D20:D23)</f>
        <v>2079</v>
      </c>
      <c r="E19" s="446">
        <f>SUM(E20:E23)</f>
        <v>2079</v>
      </c>
      <c r="F19" s="686" t="s">
        <v>757</v>
      </c>
    </row>
    <row r="20" spans="1:6" s="566" customFormat="1" ht="12" customHeight="1">
      <c r="A20" s="589" t="s">
        <v>78</v>
      </c>
      <c r="B20" s="367" t="s">
        <v>322</v>
      </c>
      <c r="C20" s="443">
        <v>0</v>
      </c>
      <c r="D20" s="443">
        <v>0</v>
      </c>
      <c r="E20" s="114">
        <v>0</v>
      </c>
      <c r="F20" s="686" t="s">
        <v>758</v>
      </c>
    </row>
    <row r="21" spans="1:6" s="566" customFormat="1" ht="12" customHeight="1">
      <c r="A21" s="589" t="s">
        <v>79</v>
      </c>
      <c r="B21" s="366" t="s">
        <v>575</v>
      </c>
      <c r="C21" s="443">
        <v>0</v>
      </c>
      <c r="D21" s="443">
        <v>0</v>
      </c>
      <c r="E21" s="114">
        <v>0</v>
      </c>
      <c r="F21" s="686" t="s">
        <v>759</v>
      </c>
    </row>
    <row r="22" spans="1:6" s="566" customFormat="1" ht="12" customHeight="1">
      <c r="A22" s="589" t="s">
        <v>80</v>
      </c>
      <c r="B22" s="366" t="s">
        <v>576</v>
      </c>
      <c r="C22" s="443">
        <v>0</v>
      </c>
      <c r="D22" s="443">
        <v>2079</v>
      </c>
      <c r="E22" s="114">
        <v>2079</v>
      </c>
      <c r="F22" s="686" t="s">
        <v>760</v>
      </c>
    </row>
    <row r="23" spans="1:6" s="566" customFormat="1" ht="12" customHeight="1" thickBot="1">
      <c r="A23" s="589" t="s">
        <v>81</v>
      </c>
      <c r="B23" s="366" t="s">
        <v>693</v>
      </c>
      <c r="C23" s="443">
        <v>0</v>
      </c>
      <c r="D23" s="443">
        <v>0</v>
      </c>
      <c r="E23" s="114">
        <v>0</v>
      </c>
      <c r="F23" s="686" t="s">
        <v>761</v>
      </c>
    </row>
    <row r="24" spans="1:6" s="566" customFormat="1" ht="12" customHeight="1" thickBot="1">
      <c r="A24" s="576" t="s">
        <v>9</v>
      </c>
      <c r="B24" s="386" t="s">
        <v>125</v>
      </c>
      <c r="C24" s="40">
        <v>170</v>
      </c>
      <c r="D24" s="40">
        <v>2604</v>
      </c>
      <c r="E24" s="582">
        <v>2604</v>
      </c>
      <c r="F24" s="686" t="s">
        <v>762</v>
      </c>
    </row>
    <row r="25" spans="1:6" s="566" customFormat="1" ht="12" customHeight="1" thickBot="1">
      <c r="A25" s="576" t="s">
        <v>10</v>
      </c>
      <c r="B25" s="386" t="s">
        <v>577</v>
      </c>
      <c r="C25" s="446">
        <v>0</v>
      </c>
      <c r="D25" s="446">
        <v>0</v>
      </c>
      <c r="E25" s="583">
        <v>0</v>
      </c>
      <c r="F25" s="686" t="s">
        <v>763</v>
      </c>
    </row>
    <row r="26" spans="1:6" s="566" customFormat="1" ht="12" customHeight="1">
      <c r="A26" s="590" t="s">
        <v>336</v>
      </c>
      <c r="B26" s="591" t="s">
        <v>575</v>
      </c>
      <c r="C26" s="102">
        <v>0</v>
      </c>
      <c r="D26" s="102">
        <v>0</v>
      </c>
      <c r="E26" s="570">
        <v>0</v>
      </c>
      <c r="F26" s="686" t="s">
        <v>764</v>
      </c>
    </row>
    <row r="27" spans="1:6" s="566" customFormat="1" ht="12" customHeight="1">
      <c r="A27" s="590" t="s">
        <v>342</v>
      </c>
      <c r="B27" s="592" t="s">
        <v>578</v>
      </c>
      <c r="C27" s="447">
        <v>0</v>
      </c>
      <c r="D27" s="447">
        <v>0</v>
      </c>
      <c r="E27" s="569">
        <v>0</v>
      </c>
      <c r="F27" s="686" t="s">
        <v>765</v>
      </c>
    </row>
    <row r="28" spans="1:6" s="566" customFormat="1" ht="12" customHeight="1" thickBot="1">
      <c r="A28" s="589" t="s">
        <v>344</v>
      </c>
      <c r="B28" s="593" t="s">
        <v>694</v>
      </c>
      <c r="C28" s="573">
        <v>0</v>
      </c>
      <c r="D28" s="573">
        <v>0</v>
      </c>
      <c r="E28" s="568">
        <v>0</v>
      </c>
      <c r="F28" s="686" t="s">
        <v>766</v>
      </c>
    </row>
    <row r="29" spans="1:6" s="566" customFormat="1" ht="12" customHeight="1" thickBot="1">
      <c r="A29" s="576" t="s">
        <v>11</v>
      </c>
      <c r="B29" s="386" t="s">
        <v>579</v>
      </c>
      <c r="C29" s="446">
        <v>0</v>
      </c>
      <c r="D29" s="446">
        <v>0</v>
      </c>
      <c r="E29" s="583">
        <v>0</v>
      </c>
      <c r="F29" s="686" t="s">
        <v>767</v>
      </c>
    </row>
    <row r="30" spans="1:6" s="566" customFormat="1" ht="12" customHeight="1">
      <c r="A30" s="590" t="s">
        <v>65</v>
      </c>
      <c r="B30" s="591" t="s">
        <v>362</v>
      </c>
      <c r="C30" s="102">
        <v>0</v>
      </c>
      <c r="D30" s="102">
        <v>0</v>
      </c>
      <c r="E30" s="570">
        <v>0</v>
      </c>
      <c r="F30" s="686" t="s">
        <v>768</v>
      </c>
    </row>
    <row r="31" spans="1:6" s="566" customFormat="1" ht="12" customHeight="1">
      <c r="A31" s="590" t="s">
        <v>66</v>
      </c>
      <c r="B31" s="592" t="s">
        <v>363</v>
      </c>
      <c r="C31" s="447">
        <v>0</v>
      </c>
      <c r="D31" s="447">
        <v>0</v>
      </c>
      <c r="E31" s="569">
        <v>0</v>
      </c>
      <c r="F31" s="686" t="s">
        <v>769</v>
      </c>
    </row>
    <row r="32" spans="1:6" s="566" customFormat="1" ht="12" customHeight="1" thickBot="1">
      <c r="A32" s="589" t="s">
        <v>67</v>
      </c>
      <c r="B32" s="575" t="s">
        <v>365</v>
      </c>
      <c r="C32" s="573">
        <v>0</v>
      </c>
      <c r="D32" s="573"/>
      <c r="E32" s="568"/>
      <c r="F32" s="686" t="s">
        <v>770</v>
      </c>
    </row>
    <row r="33" spans="1:6" s="566" customFormat="1" ht="12" customHeight="1" thickBot="1">
      <c r="A33" s="576" t="s">
        <v>12</v>
      </c>
      <c r="B33" s="386" t="s">
        <v>490</v>
      </c>
      <c r="C33" s="40">
        <v>0</v>
      </c>
      <c r="D33" s="40"/>
      <c r="E33" s="582"/>
      <c r="F33" s="686" t="s">
        <v>771</v>
      </c>
    </row>
    <row r="34" spans="1:6" s="539" customFormat="1" ht="12" customHeight="1" thickBot="1">
      <c r="A34" s="576" t="s">
        <v>13</v>
      </c>
      <c r="B34" s="386" t="s">
        <v>580</v>
      </c>
      <c r="C34" s="40">
        <v>0</v>
      </c>
      <c r="D34" s="40"/>
      <c r="E34" s="582"/>
      <c r="F34" s="686" t="s">
        <v>772</v>
      </c>
    </row>
    <row r="35" spans="1:6" s="539" customFormat="1" ht="12" customHeight="1" thickBot="1">
      <c r="A35" s="513" t="s">
        <v>14</v>
      </c>
      <c r="B35" s="386" t="s">
        <v>695</v>
      </c>
      <c r="C35" s="446">
        <f>C8+C19+C24+C25+C29+C33+C34</f>
        <v>240</v>
      </c>
      <c r="D35" s="446">
        <f>D8+D19+D24+D25+D29+D33+D34</f>
        <v>4684</v>
      </c>
      <c r="E35" s="446">
        <f>E8+E19+E24+E25+E29+E33+E34</f>
        <v>4684</v>
      </c>
      <c r="F35" s="686" t="s">
        <v>773</v>
      </c>
    </row>
    <row r="36" spans="1:6" s="539" customFormat="1" ht="12" customHeight="1" thickBot="1">
      <c r="A36" s="578" t="s">
        <v>15</v>
      </c>
      <c r="B36" s="386" t="s">
        <v>582</v>
      </c>
      <c r="C36" s="446">
        <f>SUM(C37:C39)</f>
        <v>74700</v>
      </c>
      <c r="D36" s="446">
        <f>SUM(D37:D39)</f>
        <v>72327</v>
      </c>
      <c r="E36" s="446">
        <f>SUM(E37:E39)</f>
        <v>72327</v>
      </c>
      <c r="F36" s="686" t="s">
        <v>774</v>
      </c>
    </row>
    <row r="37" spans="1:6" s="539" customFormat="1" ht="12" customHeight="1">
      <c r="A37" s="590" t="s">
        <v>583</v>
      </c>
      <c r="B37" s="591" t="s">
        <v>168</v>
      </c>
      <c r="C37" s="102">
        <v>0</v>
      </c>
      <c r="D37" s="102"/>
      <c r="E37" s="570"/>
      <c r="F37" s="686" t="s">
        <v>775</v>
      </c>
    </row>
    <row r="38" spans="1:6" s="566" customFormat="1" ht="12" customHeight="1">
      <c r="A38" s="590" t="s">
        <v>584</v>
      </c>
      <c r="B38" s="592" t="s">
        <v>3</v>
      </c>
      <c r="C38" s="447">
        <v>0</v>
      </c>
      <c r="D38" s="447">
        <v>0</v>
      </c>
      <c r="E38" s="569">
        <v>0</v>
      </c>
      <c r="F38" s="686" t="s">
        <v>776</v>
      </c>
    </row>
    <row r="39" spans="1:6" s="566" customFormat="1" ht="12" customHeight="1" thickBot="1">
      <c r="A39" s="589" t="s">
        <v>585</v>
      </c>
      <c r="B39" s="575" t="s">
        <v>586</v>
      </c>
      <c r="C39" s="573">
        <v>74700</v>
      </c>
      <c r="D39" s="573">
        <v>72327</v>
      </c>
      <c r="E39" s="568">
        <v>72327</v>
      </c>
      <c r="F39" s="686" t="s">
        <v>777</v>
      </c>
    </row>
    <row r="40" spans="1:6" s="566" customFormat="1" ht="15" customHeight="1" thickBot="1">
      <c r="A40" s="578" t="s">
        <v>16</v>
      </c>
      <c r="B40" s="579" t="s">
        <v>587</v>
      </c>
      <c r="C40" s="108">
        <f>C35+C36</f>
        <v>74940</v>
      </c>
      <c r="D40" s="108">
        <f>D35+D36</f>
        <v>77011</v>
      </c>
      <c r="E40" s="108">
        <f>E35+E36</f>
        <v>77011</v>
      </c>
      <c r="F40" s="686" t="s">
        <v>778</v>
      </c>
    </row>
    <row r="41" spans="1:6" s="566" customFormat="1" ht="15" customHeight="1">
      <c r="A41" s="521"/>
      <c r="B41" s="522"/>
      <c r="C41" s="537"/>
      <c r="D41" s="537"/>
      <c r="E41" s="537"/>
      <c r="F41" s="686"/>
    </row>
    <row r="42" spans="1:6" ht="16.5" thickBot="1">
      <c r="A42" s="523"/>
      <c r="B42" s="524"/>
      <c r="C42" s="538"/>
      <c r="D42" s="538"/>
      <c r="E42" s="538"/>
      <c r="F42" s="686"/>
    </row>
    <row r="43" spans="1:5" s="565" customFormat="1" ht="16.5" customHeight="1" thickBot="1">
      <c r="A43" s="762" t="s">
        <v>45</v>
      </c>
      <c r="B43" s="763"/>
      <c r="C43" s="763"/>
      <c r="D43" s="763"/>
      <c r="E43" s="764"/>
    </row>
    <row r="44" spans="1:6" s="341" customFormat="1" ht="12" customHeight="1" thickBot="1">
      <c r="A44" s="576" t="s">
        <v>7</v>
      </c>
      <c r="B44" s="386" t="s">
        <v>588</v>
      </c>
      <c r="C44" s="446">
        <f>SUM(C45:C49)</f>
        <v>74940</v>
      </c>
      <c r="D44" s="446">
        <f>SUM(D45:D49)</f>
        <v>77011</v>
      </c>
      <c r="E44" s="446">
        <f>SUM(E45:E49)</f>
        <v>73744</v>
      </c>
      <c r="F44" s="686" t="s">
        <v>746</v>
      </c>
    </row>
    <row r="45" spans="1:6" ht="12" customHeight="1">
      <c r="A45" s="589" t="s">
        <v>72</v>
      </c>
      <c r="B45" s="367" t="s">
        <v>37</v>
      </c>
      <c r="C45" s="102">
        <v>29852</v>
      </c>
      <c r="D45" s="102">
        <v>34610</v>
      </c>
      <c r="E45" s="471">
        <v>34610</v>
      </c>
      <c r="F45" s="686" t="s">
        <v>747</v>
      </c>
    </row>
    <row r="46" spans="1:6" ht="12" customHeight="1">
      <c r="A46" s="589" t="s">
        <v>73</v>
      </c>
      <c r="B46" s="366" t="s">
        <v>134</v>
      </c>
      <c r="C46" s="440">
        <v>8060</v>
      </c>
      <c r="D46" s="440">
        <v>8928</v>
      </c>
      <c r="E46" s="472">
        <v>8928</v>
      </c>
      <c r="F46" s="686" t="s">
        <v>748</v>
      </c>
    </row>
    <row r="47" spans="1:6" ht="12" customHeight="1">
      <c r="A47" s="589" t="s">
        <v>74</v>
      </c>
      <c r="B47" s="366" t="s">
        <v>101</v>
      </c>
      <c r="C47" s="440">
        <v>10528</v>
      </c>
      <c r="D47" s="440">
        <v>13131</v>
      </c>
      <c r="E47" s="472">
        <v>9864</v>
      </c>
      <c r="F47" s="686" t="s">
        <v>749</v>
      </c>
    </row>
    <row r="48" spans="1:6" ht="12" customHeight="1">
      <c r="A48" s="589" t="s">
        <v>75</v>
      </c>
      <c r="B48" s="366" t="s">
        <v>135</v>
      </c>
      <c r="C48" s="440">
        <v>26500</v>
      </c>
      <c r="D48" s="440">
        <v>20342</v>
      </c>
      <c r="E48" s="472">
        <v>20342</v>
      </c>
      <c r="F48" s="686" t="s">
        <v>750</v>
      </c>
    </row>
    <row r="49" spans="1:6" ht="12" customHeight="1" thickBot="1">
      <c r="A49" s="589" t="s">
        <v>108</v>
      </c>
      <c r="B49" s="366" t="s">
        <v>136</v>
      </c>
      <c r="C49" s="440">
        <v>0</v>
      </c>
      <c r="D49" s="440"/>
      <c r="E49" s="472"/>
      <c r="F49" s="686" t="s">
        <v>751</v>
      </c>
    </row>
    <row r="50" spans="1:6" ht="12" customHeight="1" thickBot="1">
      <c r="A50" s="576" t="s">
        <v>8</v>
      </c>
      <c r="B50" s="386" t="s">
        <v>589</v>
      </c>
      <c r="C50" s="446">
        <v>0</v>
      </c>
      <c r="D50" s="446"/>
      <c r="E50" s="476"/>
      <c r="F50" s="686" t="s">
        <v>752</v>
      </c>
    </row>
    <row r="51" spans="1:6" s="341" customFormat="1" ht="12" customHeight="1">
      <c r="A51" s="589" t="s">
        <v>78</v>
      </c>
      <c r="B51" s="367" t="s">
        <v>158</v>
      </c>
      <c r="C51" s="102">
        <v>0</v>
      </c>
      <c r="D51" s="102"/>
      <c r="E51" s="471"/>
      <c r="F51" s="686" t="s">
        <v>753</v>
      </c>
    </row>
    <row r="52" spans="1:6" ht="12" customHeight="1">
      <c r="A52" s="589" t="s">
        <v>79</v>
      </c>
      <c r="B52" s="366" t="s">
        <v>138</v>
      </c>
      <c r="C52" s="440">
        <v>0</v>
      </c>
      <c r="D52" s="440"/>
      <c r="E52" s="472"/>
      <c r="F52" s="686" t="s">
        <v>754</v>
      </c>
    </row>
    <row r="53" spans="1:6" ht="12" customHeight="1">
      <c r="A53" s="589" t="s">
        <v>80</v>
      </c>
      <c r="B53" s="366" t="s">
        <v>46</v>
      </c>
      <c r="C53" s="440">
        <v>0</v>
      </c>
      <c r="D53" s="440"/>
      <c r="E53" s="472"/>
      <c r="F53" s="686" t="s">
        <v>755</v>
      </c>
    </row>
    <row r="54" spans="1:6" ht="12" customHeight="1" thickBot="1">
      <c r="A54" s="589" t="s">
        <v>81</v>
      </c>
      <c r="B54" s="366" t="s">
        <v>696</v>
      </c>
      <c r="C54" s="440">
        <v>0</v>
      </c>
      <c r="D54" s="440">
        <v>0</v>
      </c>
      <c r="E54" s="472">
        <v>0</v>
      </c>
      <c r="F54" s="686" t="s">
        <v>756</v>
      </c>
    </row>
    <row r="55" spans="1:6" ht="12" customHeight="1" thickBot="1">
      <c r="A55" s="576" t="s">
        <v>9</v>
      </c>
      <c r="B55" s="580" t="s">
        <v>590</v>
      </c>
      <c r="C55" s="446">
        <f>C44+C50</f>
        <v>74940</v>
      </c>
      <c r="D55" s="446">
        <f>D44+D50</f>
        <v>77011</v>
      </c>
      <c r="E55" s="446">
        <f>E44+E50</f>
        <v>73744</v>
      </c>
      <c r="F55" s="686" t="s">
        <v>757</v>
      </c>
    </row>
    <row r="56" spans="3:6" ht="16.5" thickBot="1">
      <c r="C56" s="585"/>
      <c r="D56" s="585"/>
      <c r="E56" s="585"/>
      <c r="F56" s="686"/>
    </row>
    <row r="57" spans="1:6" ht="15" customHeight="1" thickBot="1">
      <c r="A57" s="525" t="s">
        <v>688</v>
      </c>
      <c r="B57" s="526"/>
      <c r="C57" s="112">
        <v>9.6</v>
      </c>
      <c r="D57" s="112">
        <v>9.6</v>
      </c>
      <c r="E57" s="574">
        <v>10</v>
      </c>
      <c r="F57" s="686"/>
    </row>
    <row r="58" spans="1:6" ht="14.25" customHeight="1" thickBot="1">
      <c r="A58" s="525" t="s">
        <v>150</v>
      </c>
      <c r="B58" s="526"/>
      <c r="C58" s="112">
        <v>0</v>
      </c>
      <c r="D58" s="112">
        <v>0</v>
      </c>
      <c r="E58" s="574">
        <v>0</v>
      </c>
      <c r="F58" s="686"/>
    </row>
    <row r="59" ht="15.75">
      <c r="F59" s="686"/>
    </row>
    <row r="60" ht="15.75">
      <c r="F60" s="686"/>
    </row>
    <row r="61" ht="15.75">
      <c r="F61" s="686"/>
    </row>
    <row r="62" ht="15.75">
      <c r="F62" s="686"/>
    </row>
    <row r="63" ht="15.75">
      <c r="F63" s="686"/>
    </row>
    <row r="64" ht="15.75">
      <c r="F64" s="686"/>
    </row>
    <row r="65" ht="15.75">
      <c r="F65" s="686"/>
    </row>
    <row r="66" ht="15.75">
      <c r="F66" s="686"/>
    </row>
    <row r="67" ht="15.75">
      <c r="F67" s="686"/>
    </row>
    <row r="68" ht="15.75">
      <c r="F68" s="686"/>
    </row>
    <row r="69" ht="15.75">
      <c r="F69" s="686"/>
    </row>
    <row r="70" ht="15.75">
      <c r="F70" s="686"/>
    </row>
    <row r="71" ht="15.75">
      <c r="F71" s="686"/>
    </row>
    <row r="72" ht="15.75">
      <c r="F72" s="686"/>
    </row>
    <row r="73" ht="15.75">
      <c r="F73" s="686"/>
    </row>
    <row r="74" ht="15.75">
      <c r="F74" s="686"/>
    </row>
    <row r="75" ht="15.75">
      <c r="F75" s="686"/>
    </row>
    <row r="76" ht="15.75">
      <c r="F76" s="686"/>
    </row>
    <row r="77" ht="15.75">
      <c r="F77" s="686"/>
    </row>
    <row r="78" ht="15.75">
      <c r="F78" s="686"/>
    </row>
    <row r="79" ht="15.75">
      <c r="F79" s="686"/>
    </row>
    <row r="80" ht="15.75">
      <c r="F80" s="686"/>
    </row>
    <row r="81" ht="15.75">
      <c r="F81" s="686"/>
    </row>
    <row r="82" ht="15.75">
      <c r="F82" s="686"/>
    </row>
    <row r="83" ht="15.75">
      <c r="F83" s="686"/>
    </row>
    <row r="84" ht="15.75">
      <c r="F84" s="686"/>
    </row>
    <row r="85" ht="15.75">
      <c r="F85" s="686"/>
    </row>
    <row r="86" ht="15.75">
      <c r="F86" s="686"/>
    </row>
    <row r="87" ht="15.75">
      <c r="F87" s="686"/>
    </row>
    <row r="88" ht="15">
      <c r="F88" s="687"/>
    </row>
    <row r="90" ht="15.75">
      <c r="F90" s="686"/>
    </row>
    <row r="91" ht="12.75">
      <c r="F91" s="688"/>
    </row>
    <row r="92" ht="12.75">
      <c r="F92" s="688"/>
    </row>
    <row r="93" ht="12.75">
      <c r="F93" s="688"/>
    </row>
    <row r="94" ht="12.75">
      <c r="F94" s="688"/>
    </row>
    <row r="95" ht="12.75">
      <c r="F95" s="688"/>
    </row>
    <row r="96" ht="12.75">
      <c r="F96" s="688"/>
    </row>
    <row r="97" ht="12.75">
      <c r="F97" s="688"/>
    </row>
    <row r="98" ht="12.75">
      <c r="F98" s="688"/>
    </row>
    <row r="99" ht="12.75">
      <c r="F99" s="688"/>
    </row>
    <row r="100" ht="12.75">
      <c r="F100" s="688"/>
    </row>
    <row r="101" ht="12.75">
      <c r="F101" s="688"/>
    </row>
    <row r="102" ht="12.75">
      <c r="F102" s="688"/>
    </row>
    <row r="103" ht="12.75">
      <c r="F103" s="688"/>
    </row>
    <row r="104" ht="12.75">
      <c r="F104" s="688"/>
    </row>
    <row r="105" ht="12.75">
      <c r="F105" s="688"/>
    </row>
    <row r="106" ht="12.75">
      <c r="F106" s="688"/>
    </row>
    <row r="107" ht="12.75">
      <c r="F107" s="688"/>
    </row>
    <row r="108" ht="12.75">
      <c r="F108" s="688"/>
    </row>
    <row r="109" ht="12.75">
      <c r="F109" s="688"/>
    </row>
    <row r="110" ht="12.75">
      <c r="F110" s="688"/>
    </row>
    <row r="111" ht="12.75">
      <c r="F111" s="688"/>
    </row>
    <row r="112" ht="12.75">
      <c r="F112" s="688"/>
    </row>
    <row r="113" ht="12.75">
      <c r="F113" s="688"/>
    </row>
    <row r="114" ht="12.75">
      <c r="F114" s="688"/>
    </row>
    <row r="115" ht="12.75">
      <c r="F115" s="688"/>
    </row>
    <row r="116" ht="12.75">
      <c r="F116" s="688"/>
    </row>
    <row r="117" ht="12.75">
      <c r="F117" s="688"/>
    </row>
    <row r="118" ht="12.75">
      <c r="F118" s="688"/>
    </row>
    <row r="119" ht="12.75">
      <c r="F119" s="688"/>
    </row>
    <row r="120" ht="12.75">
      <c r="F120" s="688"/>
    </row>
    <row r="121" ht="12.75">
      <c r="F121" s="688"/>
    </row>
    <row r="122" ht="12.75">
      <c r="F122" s="688"/>
    </row>
    <row r="123" ht="12.75">
      <c r="F123" s="688"/>
    </row>
    <row r="124" ht="12.75">
      <c r="F124" s="688"/>
    </row>
    <row r="125" ht="12.75">
      <c r="F125" s="688"/>
    </row>
    <row r="126" ht="12.75">
      <c r="F126" s="688"/>
    </row>
    <row r="127" ht="12.75">
      <c r="F127" s="688"/>
    </row>
    <row r="128" ht="12.75">
      <c r="F128" s="688"/>
    </row>
    <row r="129" ht="12.75">
      <c r="F129" s="688"/>
    </row>
    <row r="130" ht="12.75">
      <c r="F130" s="688"/>
    </row>
    <row r="131" ht="12.75">
      <c r="F131" s="688"/>
    </row>
    <row r="132" ht="12.75">
      <c r="F132" s="688"/>
    </row>
    <row r="133" ht="12.75">
      <c r="F133" s="688"/>
    </row>
    <row r="134" ht="12.75">
      <c r="F134" s="688"/>
    </row>
    <row r="135" ht="12.75">
      <c r="F135" s="688"/>
    </row>
    <row r="136" ht="12.75">
      <c r="F136" s="688"/>
    </row>
    <row r="137" ht="12.75">
      <c r="F137" s="688"/>
    </row>
    <row r="138" ht="12.75">
      <c r="F138" s="688"/>
    </row>
    <row r="139" ht="12.75">
      <c r="F139" s="688"/>
    </row>
    <row r="140" ht="12.75">
      <c r="F140" s="688"/>
    </row>
    <row r="141" ht="12.75">
      <c r="F141" s="688"/>
    </row>
    <row r="142" ht="12.75">
      <c r="F142" s="688"/>
    </row>
    <row r="143" ht="12.75">
      <c r="F143" s="688"/>
    </row>
    <row r="144" ht="12.75">
      <c r="F144" s="688"/>
    </row>
    <row r="145" ht="12.75">
      <c r="F145" s="688"/>
    </row>
    <row r="146" ht="12.75">
      <c r="F146" s="688"/>
    </row>
  </sheetData>
  <sheetProtection/>
  <mergeCells count="4">
    <mergeCell ref="B2:D2"/>
    <mergeCell ref="A43:E43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">
      <selection activeCell="H25" sqref="H25"/>
    </sheetView>
  </sheetViews>
  <sheetFormatPr defaultColWidth="9.00390625" defaultRowHeight="12.75"/>
  <cols>
    <col min="1" max="1" width="16.00390625" style="581" customWidth="1"/>
    <col min="2" max="2" width="59.375" style="31" customWidth="1"/>
    <col min="3" max="5" width="15.875" style="31" customWidth="1"/>
    <col min="6" max="16384" width="9.375" style="31" customWidth="1"/>
  </cols>
  <sheetData>
    <row r="1" spans="1:5" s="516" customFormat="1" ht="21" customHeight="1" thickBot="1">
      <c r="A1" s="515"/>
      <c r="B1" s="517"/>
      <c r="C1" s="562"/>
      <c r="D1" s="562"/>
      <c r="E1" s="660" t="s">
        <v>876</v>
      </c>
    </row>
    <row r="2" spans="1:5" s="563" customFormat="1" ht="25.5" customHeight="1">
      <c r="A2" s="543" t="s">
        <v>148</v>
      </c>
      <c r="B2" s="768" t="s">
        <v>828</v>
      </c>
      <c r="C2" s="769"/>
      <c r="D2" s="770"/>
      <c r="E2" s="586" t="s">
        <v>49</v>
      </c>
    </row>
    <row r="3" spans="1:5" s="563" customFormat="1" ht="24.75" thickBot="1">
      <c r="A3" s="561" t="s">
        <v>570</v>
      </c>
      <c r="B3" s="765" t="s">
        <v>697</v>
      </c>
      <c r="C3" s="771"/>
      <c r="D3" s="772"/>
      <c r="E3" s="587" t="s">
        <v>50</v>
      </c>
    </row>
    <row r="4" spans="1:5" s="564" customFormat="1" ht="15.75" customHeight="1" thickBot="1">
      <c r="A4" s="518"/>
      <c r="B4" s="518"/>
      <c r="C4" s="519"/>
      <c r="D4" s="519"/>
      <c r="E4" s="519" t="s">
        <v>42</v>
      </c>
    </row>
    <row r="5" spans="1:5" ht="24.75" thickBot="1">
      <c r="A5" s="351" t="s">
        <v>149</v>
      </c>
      <c r="B5" s="352" t="s">
        <v>43</v>
      </c>
      <c r="C5" s="96" t="s">
        <v>181</v>
      </c>
      <c r="D5" s="96" t="s">
        <v>185</v>
      </c>
      <c r="E5" s="520" t="s">
        <v>186</v>
      </c>
    </row>
    <row r="6" spans="1:5" s="565" customFormat="1" ht="12.75" customHeight="1" thickBot="1">
      <c r="A6" s="513" t="s">
        <v>430</v>
      </c>
      <c r="B6" s="514" t="s">
        <v>431</v>
      </c>
      <c r="C6" s="514" t="s">
        <v>432</v>
      </c>
      <c r="D6" s="111" t="s">
        <v>433</v>
      </c>
      <c r="E6" s="109" t="s">
        <v>434</v>
      </c>
    </row>
    <row r="7" spans="1:5" s="565" customFormat="1" ht="15.75" customHeight="1" thickBot="1">
      <c r="A7" s="762" t="s">
        <v>44</v>
      </c>
      <c r="B7" s="763"/>
      <c r="C7" s="763"/>
      <c r="D7" s="763"/>
      <c r="E7" s="764"/>
    </row>
    <row r="8" spans="1:5" s="539" customFormat="1" ht="12" customHeight="1" thickBot="1">
      <c r="A8" s="513" t="s">
        <v>7</v>
      </c>
      <c r="B8" s="577" t="s">
        <v>571</v>
      </c>
      <c r="C8" s="446">
        <f>SUM(C9:C18)</f>
        <v>0</v>
      </c>
      <c r="D8" s="446">
        <f>SUM(D9:D18)</f>
        <v>0</v>
      </c>
      <c r="E8" s="583">
        <f>SUM(E9:E18)</f>
        <v>0</v>
      </c>
    </row>
    <row r="9" spans="1:5" s="539" customFormat="1" ht="12" customHeight="1">
      <c r="A9" s="588" t="s">
        <v>72</v>
      </c>
      <c r="B9" s="368" t="s">
        <v>349</v>
      </c>
      <c r="C9" s="105"/>
      <c r="D9" s="105"/>
      <c r="E9" s="572"/>
    </row>
    <row r="10" spans="1:5" s="539" customFormat="1" ht="12" customHeight="1">
      <c r="A10" s="589" t="s">
        <v>73</v>
      </c>
      <c r="B10" s="366" t="s">
        <v>350</v>
      </c>
      <c r="C10" s="443"/>
      <c r="D10" s="443"/>
      <c r="E10" s="114"/>
    </row>
    <row r="11" spans="1:5" s="539" customFormat="1" ht="12" customHeight="1">
      <c r="A11" s="589" t="s">
        <v>74</v>
      </c>
      <c r="B11" s="366" t="s">
        <v>351</v>
      </c>
      <c r="C11" s="443"/>
      <c r="D11" s="443"/>
      <c r="E11" s="114"/>
    </row>
    <row r="12" spans="1:5" s="539" customFormat="1" ht="12" customHeight="1">
      <c r="A12" s="589" t="s">
        <v>75</v>
      </c>
      <c r="B12" s="366" t="s">
        <v>352</v>
      </c>
      <c r="C12" s="443"/>
      <c r="D12" s="443"/>
      <c r="E12" s="114"/>
    </row>
    <row r="13" spans="1:5" s="539" customFormat="1" ht="12" customHeight="1">
      <c r="A13" s="589" t="s">
        <v>108</v>
      </c>
      <c r="B13" s="366" t="s">
        <v>353</v>
      </c>
      <c r="C13" s="443"/>
      <c r="D13" s="443"/>
      <c r="E13" s="114"/>
    </row>
    <row r="14" spans="1:5" s="539" customFormat="1" ht="12" customHeight="1">
      <c r="A14" s="589" t="s">
        <v>76</v>
      </c>
      <c r="B14" s="366" t="s">
        <v>572</v>
      </c>
      <c r="C14" s="443"/>
      <c r="D14" s="443"/>
      <c r="E14" s="114"/>
    </row>
    <row r="15" spans="1:5" s="566" customFormat="1" ht="12" customHeight="1">
      <c r="A15" s="589" t="s">
        <v>77</v>
      </c>
      <c r="B15" s="365" t="s">
        <v>573</v>
      </c>
      <c r="C15" s="443"/>
      <c r="D15" s="443"/>
      <c r="E15" s="114"/>
    </row>
    <row r="16" spans="1:5" s="566" customFormat="1" ht="12" customHeight="1">
      <c r="A16" s="589" t="s">
        <v>85</v>
      </c>
      <c r="B16" s="366" t="s">
        <v>356</v>
      </c>
      <c r="C16" s="106"/>
      <c r="D16" s="106"/>
      <c r="E16" s="571"/>
    </row>
    <row r="17" spans="1:5" s="539" customFormat="1" ht="12" customHeight="1">
      <c r="A17" s="589" t="s">
        <v>86</v>
      </c>
      <c r="B17" s="366" t="s">
        <v>358</v>
      </c>
      <c r="C17" s="443"/>
      <c r="D17" s="443"/>
      <c r="E17" s="114"/>
    </row>
    <row r="18" spans="1:5" s="566" customFormat="1" ht="12" customHeight="1" thickBot="1">
      <c r="A18" s="589" t="s">
        <v>87</v>
      </c>
      <c r="B18" s="365" t="s">
        <v>360</v>
      </c>
      <c r="C18" s="445"/>
      <c r="D18" s="445"/>
      <c r="E18" s="567"/>
    </row>
    <row r="19" spans="1:5" s="566" customFormat="1" ht="12" customHeight="1" thickBot="1">
      <c r="A19" s="513" t="s">
        <v>8</v>
      </c>
      <c r="B19" s="577" t="s">
        <v>574</v>
      </c>
      <c r="C19" s="446">
        <f>SUM(C20:C22)</f>
        <v>0</v>
      </c>
      <c r="D19" s="446">
        <f>SUM(D20:D22)</f>
        <v>0</v>
      </c>
      <c r="E19" s="583">
        <f>SUM(E20:E22)</f>
        <v>0</v>
      </c>
    </row>
    <row r="20" spans="1:5" s="566" customFormat="1" ht="12" customHeight="1">
      <c r="A20" s="589" t="s">
        <v>78</v>
      </c>
      <c r="B20" s="367" t="s">
        <v>322</v>
      </c>
      <c r="C20" s="443"/>
      <c r="D20" s="443"/>
      <c r="E20" s="114"/>
    </row>
    <row r="21" spans="1:5" s="566" customFormat="1" ht="12" customHeight="1">
      <c r="A21" s="589" t="s">
        <v>79</v>
      </c>
      <c r="B21" s="366" t="s">
        <v>575</v>
      </c>
      <c r="C21" s="443"/>
      <c r="D21" s="443"/>
      <c r="E21" s="114"/>
    </row>
    <row r="22" spans="1:5" s="566" customFormat="1" ht="12" customHeight="1">
      <c r="A22" s="589" t="s">
        <v>80</v>
      </c>
      <c r="B22" s="366" t="s">
        <v>576</v>
      </c>
      <c r="C22" s="443"/>
      <c r="D22" s="443"/>
      <c r="E22" s="114"/>
    </row>
    <row r="23" spans="1:5" s="566" customFormat="1" ht="12" customHeight="1" thickBot="1">
      <c r="A23" s="589" t="s">
        <v>81</v>
      </c>
      <c r="B23" s="366" t="s">
        <v>693</v>
      </c>
      <c r="C23" s="443"/>
      <c r="D23" s="443"/>
      <c r="E23" s="114"/>
    </row>
    <row r="24" spans="1:5" s="566" customFormat="1" ht="12" customHeight="1" thickBot="1">
      <c r="A24" s="576" t="s">
        <v>9</v>
      </c>
      <c r="B24" s="386" t="s">
        <v>125</v>
      </c>
      <c r="C24" s="40"/>
      <c r="D24" s="40"/>
      <c r="E24" s="582"/>
    </row>
    <row r="25" spans="1:5" s="566" customFormat="1" ht="12" customHeight="1" thickBot="1">
      <c r="A25" s="576" t="s">
        <v>10</v>
      </c>
      <c r="B25" s="386" t="s">
        <v>577</v>
      </c>
      <c r="C25" s="446">
        <f>SUM(C26:C27)</f>
        <v>0</v>
      </c>
      <c r="D25" s="446">
        <f>SUM(D26:D27)</f>
        <v>0</v>
      </c>
      <c r="E25" s="583">
        <f>SUM(E26:E27)</f>
        <v>0</v>
      </c>
    </row>
    <row r="26" spans="1:5" s="566" customFormat="1" ht="12" customHeight="1">
      <c r="A26" s="590" t="s">
        <v>336</v>
      </c>
      <c r="B26" s="591" t="s">
        <v>575</v>
      </c>
      <c r="C26" s="102"/>
      <c r="D26" s="102"/>
      <c r="E26" s="570"/>
    </row>
    <row r="27" spans="1:5" s="566" customFormat="1" ht="12" customHeight="1">
      <c r="A27" s="590" t="s">
        <v>342</v>
      </c>
      <c r="B27" s="592" t="s">
        <v>578</v>
      </c>
      <c r="C27" s="447"/>
      <c r="D27" s="447"/>
      <c r="E27" s="569"/>
    </row>
    <row r="28" spans="1:5" s="566" customFormat="1" ht="12" customHeight="1" thickBot="1">
      <c r="A28" s="589" t="s">
        <v>344</v>
      </c>
      <c r="B28" s="593" t="s">
        <v>694</v>
      </c>
      <c r="C28" s="573"/>
      <c r="D28" s="573"/>
      <c r="E28" s="568"/>
    </row>
    <row r="29" spans="1:5" s="566" customFormat="1" ht="12" customHeight="1" thickBot="1">
      <c r="A29" s="576" t="s">
        <v>11</v>
      </c>
      <c r="B29" s="386" t="s">
        <v>579</v>
      </c>
      <c r="C29" s="446">
        <f>SUM(C30:C32)</f>
        <v>0</v>
      </c>
      <c r="D29" s="446">
        <f>SUM(D30:D32)</f>
        <v>0</v>
      </c>
      <c r="E29" s="583">
        <f>SUM(E30:E32)</f>
        <v>0</v>
      </c>
    </row>
    <row r="30" spans="1:5" s="566" customFormat="1" ht="12" customHeight="1">
      <c r="A30" s="590" t="s">
        <v>65</v>
      </c>
      <c r="B30" s="591" t="s">
        <v>362</v>
      </c>
      <c r="C30" s="102"/>
      <c r="D30" s="102"/>
      <c r="E30" s="570"/>
    </row>
    <row r="31" spans="1:5" s="566" customFormat="1" ht="12" customHeight="1">
      <c r="A31" s="590" t="s">
        <v>66</v>
      </c>
      <c r="B31" s="592" t="s">
        <v>363</v>
      </c>
      <c r="C31" s="447"/>
      <c r="D31" s="447"/>
      <c r="E31" s="569"/>
    </row>
    <row r="32" spans="1:5" s="566" customFormat="1" ht="12" customHeight="1" thickBot="1">
      <c r="A32" s="589" t="s">
        <v>67</v>
      </c>
      <c r="B32" s="575" t="s">
        <v>365</v>
      </c>
      <c r="C32" s="573"/>
      <c r="D32" s="573"/>
      <c r="E32" s="568"/>
    </row>
    <row r="33" spans="1:5" s="566" customFormat="1" ht="12" customHeight="1" thickBot="1">
      <c r="A33" s="576" t="s">
        <v>12</v>
      </c>
      <c r="B33" s="386" t="s">
        <v>490</v>
      </c>
      <c r="C33" s="40"/>
      <c r="D33" s="40"/>
      <c r="E33" s="582"/>
    </row>
    <row r="34" spans="1:5" s="539" customFormat="1" ht="12" customHeight="1" thickBot="1">
      <c r="A34" s="576" t="s">
        <v>13</v>
      </c>
      <c r="B34" s="386" t="s">
        <v>580</v>
      </c>
      <c r="C34" s="40"/>
      <c r="D34" s="40"/>
      <c r="E34" s="582"/>
    </row>
    <row r="35" spans="1:5" s="539" customFormat="1" ht="12" customHeight="1" thickBot="1">
      <c r="A35" s="513" t="s">
        <v>14</v>
      </c>
      <c r="B35" s="386" t="s">
        <v>695</v>
      </c>
      <c r="C35" s="446">
        <f>+C8+C19+C24+C25+C29+C33+C34</f>
        <v>0</v>
      </c>
      <c r="D35" s="446">
        <f>+D8+D19+D24+D25+D29+D33+D34</f>
        <v>0</v>
      </c>
      <c r="E35" s="583">
        <f>+E8+E19+E24+E25+E29+E33+E34</f>
        <v>0</v>
      </c>
    </row>
    <row r="36" spans="1:5" s="539" customFormat="1" ht="12" customHeight="1" thickBot="1">
      <c r="A36" s="578" t="s">
        <v>15</v>
      </c>
      <c r="B36" s="386" t="s">
        <v>582</v>
      </c>
      <c r="C36" s="446">
        <f>+C37+C38+C39</f>
        <v>0</v>
      </c>
      <c r="D36" s="446">
        <f>+D37+D38+D39</f>
        <v>0</v>
      </c>
      <c r="E36" s="583">
        <f>+E37+E38+E39</f>
        <v>0</v>
      </c>
    </row>
    <row r="37" spans="1:5" s="539" customFormat="1" ht="12" customHeight="1">
      <c r="A37" s="590" t="s">
        <v>583</v>
      </c>
      <c r="B37" s="591" t="s">
        <v>168</v>
      </c>
      <c r="C37" s="102"/>
      <c r="D37" s="102"/>
      <c r="E37" s="570"/>
    </row>
    <row r="38" spans="1:5" s="566" customFormat="1" ht="12" customHeight="1">
      <c r="A38" s="590" t="s">
        <v>584</v>
      </c>
      <c r="B38" s="592" t="s">
        <v>3</v>
      </c>
      <c r="C38" s="447"/>
      <c r="D38" s="447"/>
      <c r="E38" s="569"/>
    </row>
    <row r="39" spans="1:5" s="566" customFormat="1" ht="12" customHeight="1" thickBot="1">
      <c r="A39" s="589" t="s">
        <v>585</v>
      </c>
      <c r="B39" s="575" t="s">
        <v>586</v>
      </c>
      <c r="C39" s="573"/>
      <c r="D39" s="573"/>
      <c r="E39" s="568"/>
    </row>
    <row r="40" spans="1:5" s="566" customFormat="1" ht="15" customHeight="1" thickBot="1">
      <c r="A40" s="578" t="s">
        <v>16</v>
      </c>
      <c r="B40" s="579" t="s">
        <v>587</v>
      </c>
      <c r="C40" s="108">
        <f>+C35+C36</f>
        <v>0</v>
      </c>
      <c r="D40" s="108">
        <f>+D35+D36</f>
        <v>0</v>
      </c>
      <c r="E40" s="584">
        <f>+E35+E36</f>
        <v>0</v>
      </c>
    </row>
    <row r="41" spans="1:5" s="566" customFormat="1" ht="15" customHeight="1">
      <c r="A41" s="521"/>
      <c r="B41" s="522"/>
      <c r="C41" s="537"/>
      <c r="D41" s="537"/>
      <c r="E41" s="537"/>
    </row>
    <row r="42" spans="1:5" ht="13.5" thickBot="1">
      <c r="A42" s="523"/>
      <c r="B42" s="524"/>
      <c r="C42" s="538"/>
      <c r="D42" s="538"/>
      <c r="E42" s="538"/>
    </row>
    <row r="43" spans="1:5" s="565" customFormat="1" ht="16.5" customHeight="1" thickBot="1">
      <c r="A43" s="762" t="s">
        <v>45</v>
      </c>
      <c r="B43" s="763"/>
      <c r="C43" s="763"/>
      <c r="D43" s="763"/>
      <c r="E43" s="764"/>
    </row>
    <row r="44" spans="1:5" s="341" customFormat="1" ht="12" customHeight="1" thickBot="1">
      <c r="A44" s="576" t="s">
        <v>7</v>
      </c>
      <c r="B44" s="386" t="s">
        <v>588</v>
      </c>
      <c r="C44" s="446">
        <f>SUM(C45:C49)</f>
        <v>0</v>
      </c>
      <c r="D44" s="446">
        <f>SUM(D45:D49)</f>
        <v>0</v>
      </c>
      <c r="E44" s="476">
        <f>SUM(E45:E49)</f>
        <v>0</v>
      </c>
    </row>
    <row r="45" spans="1:5" ht="12" customHeight="1">
      <c r="A45" s="589" t="s">
        <v>72</v>
      </c>
      <c r="B45" s="367" t="s">
        <v>37</v>
      </c>
      <c r="C45" s="102"/>
      <c r="D45" s="102"/>
      <c r="E45" s="471"/>
    </row>
    <row r="46" spans="1:5" ht="12" customHeight="1">
      <c r="A46" s="589" t="s">
        <v>73</v>
      </c>
      <c r="B46" s="366" t="s">
        <v>134</v>
      </c>
      <c r="C46" s="440"/>
      <c r="D46" s="440"/>
      <c r="E46" s="472"/>
    </row>
    <row r="47" spans="1:5" ht="12" customHeight="1">
      <c r="A47" s="589" t="s">
        <v>74</v>
      </c>
      <c r="B47" s="366" t="s">
        <v>101</v>
      </c>
      <c r="C47" s="440"/>
      <c r="D47" s="440"/>
      <c r="E47" s="472"/>
    </row>
    <row r="48" spans="1:5" ht="12" customHeight="1">
      <c r="A48" s="589" t="s">
        <v>75</v>
      </c>
      <c r="B48" s="366" t="s">
        <v>135</v>
      </c>
      <c r="C48" s="440"/>
      <c r="D48" s="440"/>
      <c r="E48" s="472"/>
    </row>
    <row r="49" spans="1:5" ht="12" customHeight="1" thickBot="1">
      <c r="A49" s="589" t="s">
        <v>108</v>
      </c>
      <c r="B49" s="366" t="s">
        <v>136</v>
      </c>
      <c r="C49" s="440"/>
      <c r="D49" s="440"/>
      <c r="E49" s="472"/>
    </row>
    <row r="50" spans="1:5" ht="12" customHeight="1" thickBot="1">
      <c r="A50" s="576" t="s">
        <v>8</v>
      </c>
      <c r="B50" s="386" t="s">
        <v>589</v>
      </c>
      <c r="C50" s="446">
        <f>SUM(C51:C53)</f>
        <v>0</v>
      </c>
      <c r="D50" s="446">
        <f>SUM(D51:D53)</f>
        <v>0</v>
      </c>
      <c r="E50" s="476">
        <f>SUM(E51:E53)</f>
        <v>0</v>
      </c>
    </row>
    <row r="51" spans="1:5" s="341" customFormat="1" ht="12" customHeight="1">
      <c r="A51" s="589" t="s">
        <v>78</v>
      </c>
      <c r="B51" s="367" t="s">
        <v>158</v>
      </c>
      <c r="C51" s="102"/>
      <c r="D51" s="102"/>
      <c r="E51" s="471"/>
    </row>
    <row r="52" spans="1:5" ht="12" customHeight="1">
      <c r="A52" s="589" t="s">
        <v>79</v>
      </c>
      <c r="B52" s="366" t="s">
        <v>138</v>
      </c>
      <c r="C52" s="440"/>
      <c r="D52" s="440"/>
      <c r="E52" s="472"/>
    </row>
    <row r="53" spans="1:5" ht="12" customHeight="1">
      <c r="A53" s="589" t="s">
        <v>80</v>
      </c>
      <c r="B53" s="366" t="s">
        <v>46</v>
      </c>
      <c r="C53" s="440"/>
      <c r="D53" s="440"/>
      <c r="E53" s="472"/>
    </row>
    <row r="54" spans="1:5" ht="12" customHeight="1" thickBot="1">
      <c r="A54" s="589" t="s">
        <v>81</v>
      </c>
      <c r="B54" s="366" t="s">
        <v>696</v>
      </c>
      <c r="C54" s="440"/>
      <c r="D54" s="440"/>
      <c r="E54" s="472"/>
    </row>
    <row r="55" spans="1:5" ht="12" customHeight="1" thickBot="1">
      <c r="A55" s="576" t="s">
        <v>9</v>
      </c>
      <c r="B55" s="580" t="s">
        <v>590</v>
      </c>
      <c r="C55" s="446">
        <f>+C44+C50</f>
        <v>0</v>
      </c>
      <c r="D55" s="446">
        <f>+D44+D50</f>
        <v>0</v>
      </c>
      <c r="E55" s="476">
        <f>+E44+E50</f>
        <v>0</v>
      </c>
    </row>
    <row r="56" spans="3:5" ht="13.5" thickBot="1">
      <c r="C56" s="585"/>
      <c r="D56" s="585"/>
      <c r="E56" s="585"/>
    </row>
    <row r="57" spans="1:5" ht="15" customHeight="1" thickBot="1">
      <c r="A57" s="525" t="s">
        <v>688</v>
      </c>
      <c r="B57" s="526"/>
      <c r="C57" s="112"/>
      <c r="D57" s="112"/>
      <c r="E57" s="574"/>
    </row>
    <row r="58" spans="1:5" ht="14.25" customHeight="1" thickBot="1">
      <c r="A58" s="525" t="s">
        <v>150</v>
      </c>
      <c r="B58" s="526"/>
      <c r="C58" s="112"/>
      <c r="D58" s="112"/>
      <c r="E58" s="574"/>
    </row>
  </sheetData>
  <sheetProtection/>
  <mergeCells count="4">
    <mergeCell ref="B2:D2"/>
    <mergeCell ref="A43:E43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">
      <selection activeCell="G21" sqref="G21"/>
    </sheetView>
  </sheetViews>
  <sheetFormatPr defaultColWidth="9.00390625" defaultRowHeight="12.75"/>
  <cols>
    <col min="1" max="1" width="16.00390625" style="581" customWidth="1"/>
    <col min="2" max="2" width="59.375" style="31" customWidth="1"/>
    <col min="3" max="5" width="15.875" style="31" customWidth="1"/>
    <col min="6" max="16384" width="9.375" style="31" customWidth="1"/>
  </cols>
  <sheetData>
    <row r="1" spans="1:5" s="516" customFormat="1" ht="21" customHeight="1" thickBot="1">
      <c r="A1" s="515"/>
      <c r="B1" s="517"/>
      <c r="C1" s="562"/>
      <c r="D1" s="562"/>
      <c r="E1" s="660" t="s">
        <v>877</v>
      </c>
    </row>
    <row r="2" spans="1:5" s="563" customFormat="1" ht="25.5" customHeight="1">
      <c r="A2" s="543" t="s">
        <v>148</v>
      </c>
      <c r="B2" s="768" t="s">
        <v>828</v>
      </c>
      <c r="C2" s="769"/>
      <c r="D2" s="770"/>
      <c r="E2" s="586" t="s">
        <v>49</v>
      </c>
    </row>
    <row r="3" spans="1:5" s="563" customFormat="1" ht="24.75" thickBot="1">
      <c r="A3" s="561" t="s">
        <v>570</v>
      </c>
      <c r="B3" s="765" t="s">
        <v>692</v>
      </c>
      <c r="C3" s="771"/>
      <c r="D3" s="772"/>
      <c r="E3" s="587" t="s">
        <v>51</v>
      </c>
    </row>
    <row r="4" spans="1:5" s="564" customFormat="1" ht="15.75" customHeight="1" thickBot="1">
      <c r="A4" s="518"/>
      <c r="B4" s="518"/>
      <c r="C4" s="519"/>
      <c r="D4" s="519"/>
      <c r="E4" s="519" t="s">
        <v>42</v>
      </c>
    </row>
    <row r="5" spans="1:5" ht="24.75" thickBot="1">
      <c r="A5" s="351" t="s">
        <v>149</v>
      </c>
      <c r="B5" s="352" t="s">
        <v>43</v>
      </c>
      <c r="C5" s="96" t="s">
        <v>181</v>
      </c>
      <c r="D5" s="96" t="s">
        <v>185</v>
      </c>
      <c r="E5" s="520" t="s">
        <v>186</v>
      </c>
    </row>
    <row r="6" spans="1:5" s="565" customFormat="1" ht="12.75" customHeight="1" thickBot="1">
      <c r="A6" s="513" t="s">
        <v>430</v>
      </c>
      <c r="B6" s="514" t="s">
        <v>431</v>
      </c>
      <c r="C6" s="514" t="s">
        <v>432</v>
      </c>
      <c r="D6" s="111" t="s">
        <v>433</v>
      </c>
      <c r="E6" s="109" t="s">
        <v>434</v>
      </c>
    </row>
    <row r="7" spans="1:5" s="565" customFormat="1" ht="15.75" customHeight="1" thickBot="1">
      <c r="A7" s="762" t="s">
        <v>44</v>
      </c>
      <c r="B7" s="763"/>
      <c r="C7" s="763"/>
      <c r="D7" s="763"/>
      <c r="E7" s="764"/>
    </row>
    <row r="8" spans="1:5" s="539" customFormat="1" ht="12" customHeight="1" thickBot="1">
      <c r="A8" s="513" t="s">
        <v>7</v>
      </c>
      <c r="B8" s="577" t="s">
        <v>571</v>
      </c>
      <c r="C8" s="446">
        <f>SUM(C9:C18)</f>
        <v>70</v>
      </c>
      <c r="D8" s="446">
        <f>SUM(D9:D18)</f>
        <v>1</v>
      </c>
      <c r="E8" s="583">
        <f>SUM(E9:E18)</f>
        <v>1</v>
      </c>
    </row>
    <row r="9" spans="1:5" s="539" customFormat="1" ht="12" customHeight="1">
      <c r="A9" s="588" t="s">
        <v>72</v>
      </c>
      <c r="B9" s="368" t="s">
        <v>349</v>
      </c>
      <c r="C9" s="105"/>
      <c r="D9" s="105"/>
      <c r="E9" s="572"/>
    </row>
    <row r="10" spans="1:5" s="539" customFormat="1" ht="12" customHeight="1">
      <c r="A10" s="589" t="s">
        <v>73</v>
      </c>
      <c r="B10" s="366" t="s">
        <v>350</v>
      </c>
      <c r="C10" s="443"/>
      <c r="D10" s="443"/>
      <c r="E10" s="114"/>
    </row>
    <row r="11" spans="1:5" s="539" customFormat="1" ht="12" customHeight="1">
      <c r="A11" s="589" t="s">
        <v>74</v>
      </c>
      <c r="B11" s="366" t="s">
        <v>351</v>
      </c>
      <c r="C11" s="443"/>
      <c r="D11" s="443"/>
      <c r="E11" s="114"/>
    </row>
    <row r="12" spans="1:5" s="539" customFormat="1" ht="12" customHeight="1">
      <c r="A12" s="589" t="s">
        <v>75</v>
      </c>
      <c r="B12" s="366" t="s">
        <v>352</v>
      </c>
      <c r="C12" s="443"/>
      <c r="D12" s="443"/>
      <c r="E12" s="114"/>
    </row>
    <row r="13" spans="1:5" s="539" customFormat="1" ht="12" customHeight="1">
      <c r="A13" s="589" t="s">
        <v>108</v>
      </c>
      <c r="B13" s="366" t="s">
        <v>353</v>
      </c>
      <c r="C13" s="443"/>
      <c r="D13" s="443"/>
      <c r="E13" s="114"/>
    </row>
    <row r="14" spans="1:5" s="539" customFormat="1" ht="12" customHeight="1">
      <c r="A14" s="589" t="s">
        <v>76</v>
      </c>
      <c r="B14" s="366" t="s">
        <v>572</v>
      </c>
      <c r="C14" s="443"/>
      <c r="D14" s="443"/>
      <c r="E14" s="114"/>
    </row>
    <row r="15" spans="1:5" s="566" customFormat="1" ht="12" customHeight="1">
      <c r="A15" s="589" t="s">
        <v>77</v>
      </c>
      <c r="B15" s="365" t="s">
        <v>573</v>
      </c>
      <c r="C15" s="443"/>
      <c r="D15" s="443"/>
      <c r="E15" s="114"/>
    </row>
    <row r="16" spans="1:5" s="566" customFormat="1" ht="12" customHeight="1">
      <c r="A16" s="589" t="s">
        <v>85</v>
      </c>
      <c r="B16" s="366" t="s">
        <v>356</v>
      </c>
      <c r="C16" s="106"/>
      <c r="D16" s="106"/>
      <c r="E16" s="571"/>
    </row>
    <row r="17" spans="1:5" s="539" customFormat="1" ht="12" customHeight="1">
      <c r="A17" s="589" t="s">
        <v>86</v>
      </c>
      <c r="B17" s="366" t="s">
        <v>358</v>
      </c>
      <c r="C17" s="443"/>
      <c r="D17" s="443"/>
      <c r="E17" s="114"/>
    </row>
    <row r="18" spans="1:5" s="566" customFormat="1" ht="12" customHeight="1" thickBot="1">
      <c r="A18" s="589" t="s">
        <v>87</v>
      </c>
      <c r="B18" s="365" t="s">
        <v>360</v>
      </c>
      <c r="C18" s="445">
        <v>70</v>
      </c>
      <c r="D18" s="445">
        <v>1</v>
      </c>
      <c r="E18" s="567">
        <v>1</v>
      </c>
    </row>
    <row r="19" spans="1:5" s="566" customFormat="1" ht="12" customHeight="1" thickBot="1">
      <c r="A19" s="513" t="s">
        <v>8</v>
      </c>
      <c r="B19" s="577" t="s">
        <v>574</v>
      </c>
      <c r="C19" s="446">
        <f>SUM(C20:C22)</f>
        <v>0</v>
      </c>
      <c r="D19" s="446">
        <f>SUM(D20:D22)</f>
        <v>2079</v>
      </c>
      <c r="E19" s="583">
        <f>SUM(E20:E22)</f>
        <v>2079</v>
      </c>
    </row>
    <row r="20" spans="1:5" s="566" customFormat="1" ht="12" customHeight="1">
      <c r="A20" s="589" t="s">
        <v>78</v>
      </c>
      <c r="B20" s="367" t="s">
        <v>322</v>
      </c>
      <c r="C20" s="443"/>
      <c r="D20" s="443"/>
      <c r="E20" s="114"/>
    </row>
    <row r="21" spans="1:5" s="566" customFormat="1" ht="12" customHeight="1">
      <c r="A21" s="589" t="s">
        <v>79</v>
      </c>
      <c r="B21" s="366" t="s">
        <v>575</v>
      </c>
      <c r="C21" s="443"/>
      <c r="D21" s="443"/>
      <c r="E21" s="114"/>
    </row>
    <row r="22" spans="1:5" s="566" customFormat="1" ht="12" customHeight="1">
      <c r="A22" s="589" t="s">
        <v>80</v>
      </c>
      <c r="B22" s="366" t="s">
        <v>576</v>
      </c>
      <c r="C22" s="443"/>
      <c r="D22" s="443">
        <v>2079</v>
      </c>
      <c r="E22" s="114">
        <v>2079</v>
      </c>
    </row>
    <row r="23" spans="1:5" s="566" customFormat="1" ht="12" customHeight="1" thickBot="1">
      <c r="A23" s="589" t="s">
        <v>81</v>
      </c>
      <c r="B23" s="366" t="s">
        <v>693</v>
      </c>
      <c r="C23" s="443"/>
      <c r="D23" s="443"/>
      <c r="E23" s="114"/>
    </row>
    <row r="24" spans="1:5" s="566" customFormat="1" ht="12" customHeight="1" thickBot="1">
      <c r="A24" s="576" t="s">
        <v>9</v>
      </c>
      <c r="B24" s="386" t="s">
        <v>125</v>
      </c>
      <c r="C24" s="40">
        <v>170</v>
      </c>
      <c r="D24" s="40">
        <v>2604</v>
      </c>
      <c r="E24" s="582">
        <v>2604</v>
      </c>
    </row>
    <row r="25" spans="1:5" s="566" customFormat="1" ht="12" customHeight="1" thickBot="1">
      <c r="A25" s="576" t="s">
        <v>10</v>
      </c>
      <c r="B25" s="386" t="s">
        <v>577</v>
      </c>
      <c r="C25" s="446">
        <f>SUM(C26:C27)</f>
        <v>0</v>
      </c>
      <c r="D25" s="446">
        <f>SUM(D26:D27)</f>
        <v>0</v>
      </c>
      <c r="E25" s="583">
        <f>SUM(E26:E27)</f>
        <v>0</v>
      </c>
    </row>
    <row r="26" spans="1:5" s="566" customFormat="1" ht="12" customHeight="1">
      <c r="A26" s="590" t="s">
        <v>336</v>
      </c>
      <c r="B26" s="591" t="s">
        <v>575</v>
      </c>
      <c r="C26" s="102"/>
      <c r="D26" s="102"/>
      <c r="E26" s="570"/>
    </row>
    <row r="27" spans="1:5" s="566" customFormat="1" ht="12" customHeight="1">
      <c r="A27" s="590" t="s">
        <v>342</v>
      </c>
      <c r="B27" s="592" t="s">
        <v>578</v>
      </c>
      <c r="C27" s="447"/>
      <c r="D27" s="447"/>
      <c r="E27" s="569"/>
    </row>
    <row r="28" spans="1:5" s="566" customFormat="1" ht="12" customHeight="1" thickBot="1">
      <c r="A28" s="589" t="s">
        <v>344</v>
      </c>
      <c r="B28" s="593" t="s">
        <v>694</v>
      </c>
      <c r="C28" s="573"/>
      <c r="D28" s="573"/>
      <c r="E28" s="568"/>
    </row>
    <row r="29" spans="1:5" s="566" customFormat="1" ht="12" customHeight="1" thickBot="1">
      <c r="A29" s="576" t="s">
        <v>11</v>
      </c>
      <c r="B29" s="386" t="s">
        <v>579</v>
      </c>
      <c r="C29" s="446">
        <f>SUM(C30:C32)</f>
        <v>0</v>
      </c>
      <c r="D29" s="446">
        <f>SUM(D30:D32)</f>
        <v>0</v>
      </c>
      <c r="E29" s="583">
        <f>SUM(E30:E32)</f>
        <v>0</v>
      </c>
    </row>
    <row r="30" spans="1:5" s="566" customFormat="1" ht="12" customHeight="1">
      <c r="A30" s="590" t="s">
        <v>65</v>
      </c>
      <c r="B30" s="591" t="s">
        <v>362</v>
      </c>
      <c r="C30" s="102"/>
      <c r="D30" s="102"/>
      <c r="E30" s="570"/>
    </row>
    <row r="31" spans="1:5" s="566" customFormat="1" ht="12" customHeight="1">
      <c r="A31" s="590" t="s">
        <v>66</v>
      </c>
      <c r="B31" s="592" t="s">
        <v>363</v>
      </c>
      <c r="C31" s="447"/>
      <c r="D31" s="447"/>
      <c r="E31" s="569"/>
    </row>
    <row r="32" spans="1:5" s="566" customFormat="1" ht="12" customHeight="1" thickBot="1">
      <c r="A32" s="589" t="s">
        <v>67</v>
      </c>
      <c r="B32" s="575" t="s">
        <v>365</v>
      </c>
      <c r="C32" s="573"/>
      <c r="D32" s="573"/>
      <c r="E32" s="568"/>
    </row>
    <row r="33" spans="1:5" s="566" customFormat="1" ht="12" customHeight="1" thickBot="1">
      <c r="A33" s="576" t="s">
        <v>12</v>
      </c>
      <c r="B33" s="386" t="s">
        <v>490</v>
      </c>
      <c r="C33" s="40"/>
      <c r="D33" s="40"/>
      <c r="E33" s="582"/>
    </row>
    <row r="34" spans="1:5" s="539" customFormat="1" ht="12" customHeight="1" thickBot="1">
      <c r="A34" s="576" t="s">
        <v>13</v>
      </c>
      <c r="B34" s="386" t="s">
        <v>580</v>
      </c>
      <c r="C34" s="40"/>
      <c r="D34" s="40"/>
      <c r="E34" s="582"/>
    </row>
    <row r="35" spans="1:5" s="539" customFormat="1" ht="12" customHeight="1" thickBot="1">
      <c r="A35" s="513" t="s">
        <v>14</v>
      </c>
      <c r="B35" s="386" t="s">
        <v>695</v>
      </c>
      <c r="C35" s="446">
        <f>+C8+C19+C24+C25+C29+C33+C34</f>
        <v>240</v>
      </c>
      <c r="D35" s="446">
        <f>+D8+D19+D24+D25+D29+D33+D34</f>
        <v>4684</v>
      </c>
      <c r="E35" s="583">
        <f>+E8+E19+E24+E25+E29+E33+E34</f>
        <v>4684</v>
      </c>
    </row>
    <row r="36" spans="1:5" s="539" customFormat="1" ht="12" customHeight="1" thickBot="1">
      <c r="A36" s="578" t="s">
        <v>15</v>
      </c>
      <c r="B36" s="386" t="s">
        <v>582</v>
      </c>
      <c r="C36" s="446">
        <f>+C37+C38+C39</f>
        <v>74700</v>
      </c>
      <c r="D36" s="446">
        <f>+D37+D38+D39</f>
        <v>72327</v>
      </c>
      <c r="E36" s="583">
        <f>+E37+E38+E39</f>
        <v>72327</v>
      </c>
    </row>
    <row r="37" spans="1:5" s="539" customFormat="1" ht="12" customHeight="1">
      <c r="A37" s="590" t="s">
        <v>583</v>
      </c>
      <c r="B37" s="591" t="s">
        <v>168</v>
      </c>
      <c r="C37" s="102"/>
      <c r="D37" s="102"/>
      <c r="E37" s="570"/>
    </row>
    <row r="38" spans="1:5" s="566" customFormat="1" ht="12" customHeight="1">
      <c r="A38" s="590" t="s">
        <v>584</v>
      </c>
      <c r="B38" s="592" t="s">
        <v>3</v>
      </c>
      <c r="C38" s="447"/>
      <c r="D38" s="447"/>
      <c r="E38" s="569"/>
    </row>
    <row r="39" spans="1:5" s="566" customFormat="1" ht="12" customHeight="1" thickBot="1">
      <c r="A39" s="589" t="s">
        <v>585</v>
      </c>
      <c r="B39" s="575" t="s">
        <v>586</v>
      </c>
      <c r="C39" s="573">
        <v>74700</v>
      </c>
      <c r="D39" s="573">
        <v>72327</v>
      </c>
      <c r="E39" s="568">
        <v>72327</v>
      </c>
    </row>
    <row r="40" spans="1:5" s="566" customFormat="1" ht="15" customHeight="1" thickBot="1">
      <c r="A40" s="578" t="s">
        <v>16</v>
      </c>
      <c r="B40" s="579" t="s">
        <v>587</v>
      </c>
      <c r="C40" s="108">
        <f>+C35+C36</f>
        <v>74940</v>
      </c>
      <c r="D40" s="108">
        <f>+D35+D36</f>
        <v>77011</v>
      </c>
      <c r="E40" s="584">
        <f>+E35+E36</f>
        <v>77011</v>
      </c>
    </row>
    <row r="41" spans="1:5" s="566" customFormat="1" ht="15" customHeight="1">
      <c r="A41" s="521"/>
      <c r="B41" s="522"/>
      <c r="C41" s="537"/>
      <c r="D41" s="537"/>
      <c r="E41" s="537"/>
    </row>
    <row r="42" spans="1:5" ht="13.5" thickBot="1">
      <c r="A42" s="523"/>
      <c r="B42" s="524"/>
      <c r="C42" s="538"/>
      <c r="D42" s="538"/>
      <c r="E42" s="538"/>
    </row>
    <row r="43" spans="1:5" s="565" customFormat="1" ht="16.5" customHeight="1" thickBot="1">
      <c r="A43" s="762" t="s">
        <v>45</v>
      </c>
      <c r="B43" s="763"/>
      <c r="C43" s="763"/>
      <c r="D43" s="763"/>
      <c r="E43" s="764"/>
    </row>
    <row r="44" spans="1:5" s="341" customFormat="1" ht="12" customHeight="1" thickBot="1">
      <c r="A44" s="576" t="s">
        <v>7</v>
      </c>
      <c r="B44" s="386" t="s">
        <v>588</v>
      </c>
      <c r="C44" s="446">
        <f>SUM(C45:C49)</f>
        <v>74940</v>
      </c>
      <c r="D44" s="446">
        <f>SUM(D45:D49)</f>
        <v>77011</v>
      </c>
      <c r="E44" s="476">
        <f>SUM(E45:E49)</f>
        <v>73744</v>
      </c>
    </row>
    <row r="45" spans="1:5" ht="12" customHeight="1">
      <c r="A45" s="589" t="s">
        <v>72</v>
      </c>
      <c r="B45" s="367" t="s">
        <v>37</v>
      </c>
      <c r="C45" s="102">
        <v>29852</v>
      </c>
      <c r="D45" s="102">
        <v>34610</v>
      </c>
      <c r="E45" s="471">
        <v>34610</v>
      </c>
    </row>
    <row r="46" spans="1:5" ht="12" customHeight="1">
      <c r="A46" s="589" t="s">
        <v>73</v>
      </c>
      <c r="B46" s="366" t="s">
        <v>134</v>
      </c>
      <c r="C46" s="440">
        <v>8060</v>
      </c>
      <c r="D46" s="440">
        <v>8928</v>
      </c>
      <c r="E46" s="472">
        <v>8928</v>
      </c>
    </row>
    <row r="47" spans="1:5" ht="12" customHeight="1">
      <c r="A47" s="589" t="s">
        <v>74</v>
      </c>
      <c r="B47" s="366" t="s">
        <v>101</v>
      </c>
      <c r="C47" s="440">
        <v>10528</v>
      </c>
      <c r="D47" s="440">
        <v>13131</v>
      </c>
      <c r="E47" s="472">
        <v>9864</v>
      </c>
    </row>
    <row r="48" spans="1:5" ht="12" customHeight="1">
      <c r="A48" s="589" t="s">
        <v>75</v>
      </c>
      <c r="B48" s="366" t="s">
        <v>135</v>
      </c>
      <c r="C48" s="440">
        <v>26500</v>
      </c>
      <c r="D48" s="440">
        <v>20342</v>
      </c>
      <c r="E48" s="472">
        <v>20342</v>
      </c>
    </row>
    <row r="49" spans="1:5" ht="12" customHeight="1" thickBot="1">
      <c r="A49" s="589" t="s">
        <v>108</v>
      </c>
      <c r="B49" s="366" t="s">
        <v>136</v>
      </c>
      <c r="C49" s="440"/>
      <c r="D49" s="440"/>
      <c r="E49" s="472"/>
    </row>
    <row r="50" spans="1:5" ht="12" customHeight="1" thickBot="1">
      <c r="A50" s="576" t="s">
        <v>8</v>
      </c>
      <c r="B50" s="386" t="s">
        <v>589</v>
      </c>
      <c r="C50" s="446">
        <f>SUM(C51:C53)</f>
        <v>0</v>
      </c>
      <c r="D50" s="446">
        <f>SUM(D51:D53)</f>
        <v>0</v>
      </c>
      <c r="E50" s="476">
        <f>SUM(E51:E53)</f>
        <v>0</v>
      </c>
    </row>
    <row r="51" spans="1:5" s="341" customFormat="1" ht="12" customHeight="1">
      <c r="A51" s="589" t="s">
        <v>78</v>
      </c>
      <c r="B51" s="367" t="s">
        <v>158</v>
      </c>
      <c r="C51" s="102"/>
      <c r="D51" s="102"/>
      <c r="E51" s="471"/>
    </row>
    <row r="52" spans="1:5" ht="12" customHeight="1">
      <c r="A52" s="589" t="s">
        <v>79</v>
      </c>
      <c r="B52" s="366" t="s">
        <v>138</v>
      </c>
      <c r="C52" s="440"/>
      <c r="D52" s="440"/>
      <c r="E52" s="472"/>
    </row>
    <row r="53" spans="1:5" ht="12" customHeight="1">
      <c r="A53" s="589" t="s">
        <v>80</v>
      </c>
      <c r="B53" s="366" t="s">
        <v>46</v>
      </c>
      <c r="C53" s="440"/>
      <c r="D53" s="440"/>
      <c r="E53" s="472"/>
    </row>
    <row r="54" spans="1:5" ht="12" customHeight="1" thickBot="1">
      <c r="A54" s="589" t="s">
        <v>81</v>
      </c>
      <c r="B54" s="366" t="s">
        <v>696</v>
      </c>
      <c r="C54" s="440"/>
      <c r="D54" s="440"/>
      <c r="E54" s="472"/>
    </row>
    <row r="55" spans="1:5" ht="12" customHeight="1" thickBot="1">
      <c r="A55" s="576" t="s">
        <v>9</v>
      </c>
      <c r="B55" s="580" t="s">
        <v>590</v>
      </c>
      <c r="C55" s="446">
        <f>+C44+C50</f>
        <v>74940</v>
      </c>
      <c r="D55" s="446">
        <f>+D44+D50</f>
        <v>77011</v>
      </c>
      <c r="E55" s="476">
        <f>+E44+E50</f>
        <v>73744</v>
      </c>
    </row>
    <row r="56" spans="3:5" ht="13.5" thickBot="1">
      <c r="C56" s="585"/>
      <c r="D56" s="585"/>
      <c r="E56" s="585"/>
    </row>
    <row r="57" spans="1:5" ht="15" customHeight="1" thickBot="1">
      <c r="A57" s="525" t="s">
        <v>688</v>
      </c>
      <c r="B57" s="526"/>
      <c r="C57" s="112">
        <v>9.6</v>
      </c>
      <c r="D57" s="112">
        <v>9.6</v>
      </c>
      <c r="E57" s="574">
        <v>10</v>
      </c>
    </row>
    <row r="58" spans="1:5" ht="14.25" customHeight="1" thickBot="1">
      <c r="A58" s="525" t="s">
        <v>150</v>
      </c>
      <c r="B58" s="526"/>
      <c r="C58" s="112">
        <v>0</v>
      </c>
      <c r="D58" s="112">
        <v>0</v>
      </c>
      <c r="E58" s="574">
        <v>0</v>
      </c>
    </row>
  </sheetData>
  <sheetProtection/>
  <mergeCells count="4">
    <mergeCell ref="B2:D2"/>
    <mergeCell ref="A43:E43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zoomScale="130" zoomScaleNormal="130" zoomScaleSheetLayoutView="100" zoomScalePageLayoutView="0" workbookViewId="0" topLeftCell="A72">
      <selection activeCell="A72" sqref="A1:IV16384"/>
    </sheetView>
  </sheetViews>
  <sheetFormatPr defaultColWidth="9.00390625" defaultRowHeight="12.75"/>
  <cols>
    <col min="1" max="1" width="9.50390625" style="407" customWidth="1"/>
    <col min="2" max="2" width="60.875" style="407" customWidth="1"/>
    <col min="3" max="3" width="12.375" style="408" customWidth="1"/>
    <col min="4" max="4" width="11.625" style="408" customWidth="1"/>
    <col min="5" max="5" width="15.875" style="408" customWidth="1"/>
    <col min="6" max="6" width="9.375" style="418" hidden="1" customWidth="1"/>
    <col min="7" max="16384" width="9.375" style="418" customWidth="1"/>
  </cols>
  <sheetData>
    <row r="1" spans="1:5" ht="15.75" customHeight="1">
      <c r="A1" s="717" t="s">
        <v>4</v>
      </c>
      <c r="B1" s="717"/>
      <c r="C1" s="717"/>
      <c r="D1" s="717"/>
      <c r="E1" s="717"/>
    </row>
    <row r="2" spans="1:5" ht="15.75" customHeight="1" thickBot="1">
      <c r="A2" s="44" t="s">
        <v>112</v>
      </c>
      <c r="B2" s="44"/>
      <c r="C2" s="405"/>
      <c r="D2" s="405"/>
      <c r="E2" s="405" t="s">
        <v>159</v>
      </c>
    </row>
    <row r="3" spans="1:6" ht="15.75" customHeight="1">
      <c r="A3" s="723" t="s">
        <v>60</v>
      </c>
      <c r="B3" s="720" t="s">
        <v>6</v>
      </c>
      <c r="C3" s="718" t="str">
        <f>+CONCATENATE(LEFT(ÖSSZEFÜGGÉSEK!A4,4),". évi")</f>
        <v>2014. évi</v>
      </c>
      <c r="D3" s="718"/>
      <c r="E3" s="719"/>
      <c r="F3" s="676"/>
    </row>
    <row r="4" spans="1:6" ht="37.5" customHeight="1" thickBot="1">
      <c r="A4" s="724"/>
      <c r="B4" s="721"/>
      <c r="C4" s="46" t="s">
        <v>181</v>
      </c>
      <c r="D4" s="46" t="s">
        <v>185</v>
      </c>
      <c r="E4" s="47" t="s">
        <v>186</v>
      </c>
      <c r="F4" s="676"/>
    </row>
    <row r="5" spans="1:6" s="419" customFormat="1" ht="12" customHeight="1" thickBot="1">
      <c r="A5" s="383" t="s">
        <v>430</v>
      </c>
      <c r="B5" s="384" t="s">
        <v>431</v>
      </c>
      <c r="C5" s="384" t="s">
        <v>432</v>
      </c>
      <c r="D5" s="384" t="s">
        <v>433</v>
      </c>
      <c r="E5" s="431" t="s">
        <v>434</v>
      </c>
      <c r="F5" s="677"/>
    </row>
    <row r="6" spans="1:6" s="420" customFormat="1" ht="12" customHeight="1" thickBot="1">
      <c r="A6" s="378" t="s">
        <v>7</v>
      </c>
      <c r="B6" s="379" t="s">
        <v>314</v>
      </c>
      <c r="C6" s="410">
        <f>SUM(C7:C12)</f>
        <v>179848</v>
      </c>
      <c r="D6" s="410">
        <f>SUM(D7:D12)</f>
        <v>180190</v>
      </c>
      <c r="E6" s="410">
        <f>SUM(E7:E12)</f>
        <v>178420</v>
      </c>
      <c r="F6" s="678" t="s">
        <v>746</v>
      </c>
    </row>
    <row r="7" spans="1:6" s="420" customFormat="1" ht="12" customHeight="1">
      <c r="A7" s="373" t="s">
        <v>72</v>
      </c>
      <c r="B7" s="421" t="s">
        <v>315</v>
      </c>
      <c r="C7" s="412">
        <f>'6.1. sz. mell'!C9</f>
        <v>88207</v>
      </c>
      <c r="D7" s="412">
        <v>81520</v>
      </c>
      <c r="E7" s="395">
        <v>88207</v>
      </c>
      <c r="F7" s="678" t="s">
        <v>747</v>
      </c>
    </row>
    <row r="8" spans="1:6" s="420" customFormat="1" ht="12" customHeight="1">
      <c r="A8" s="372" t="s">
        <v>73</v>
      </c>
      <c r="B8" s="422" t="s">
        <v>316</v>
      </c>
      <c r="C8" s="411">
        <f>'6.1. sz. mell'!C10</f>
        <v>46276</v>
      </c>
      <c r="D8" s="411">
        <v>46276</v>
      </c>
      <c r="E8" s="394">
        <v>46276</v>
      </c>
      <c r="F8" s="678" t="s">
        <v>748</v>
      </c>
    </row>
    <row r="9" spans="1:6" s="420" customFormat="1" ht="12" customHeight="1">
      <c r="A9" s="372" t="s">
        <v>74</v>
      </c>
      <c r="B9" s="422" t="s">
        <v>317</v>
      </c>
      <c r="C9" s="411">
        <f>'6.1. sz. mell'!C11</f>
        <v>18079</v>
      </c>
      <c r="D9" s="411">
        <v>28838</v>
      </c>
      <c r="E9" s="394">
        <v>32348</v>
      </c>
      <c r="F9" s="678" t="s">
        <v>749</v>
      </c>
    </row>
    <row r="10" spans="1:6" s="420" customFormat="1" ht="12" customHeight="1">
      <c r="A10" s="372" t="s">
        <v>75</v>
      </c>
      <c r="B10" s="422" t="s">
        <v>318</v>
      </c>
      <c r="C10" s="411">
        <f>'6.1. sz. mell'!C12</f>
        <v>4014</v>
      </c>
      <c r="D10" s="411">
        <v>4014</v>
      </c>
      <c r="E10" s="394">
        <v>4014</v>
      </c>
      <c r="F10" s="678" t="s">
        <v>750</v>
      </c>
    </row>
    <row r="11" spans="1:6" s="420" customFormat="1" ht="12" customHeight="1">
      <c r="A11" s="372" t="s">
        <v>108</v>
      </c>
      <c r="B11" s="422" t="s">
        <v>319</v>
      </c>
      <c r="C11" s="411">
        <f>'6.1. sz. mell'!C13</f>
        <v>4072</v>
      </c>
      <c r="D11" s="411">
        <v>0</v>
      </c>
      <c r="E11" s="394">
        <v>5130</v>
      </c>
      <c r="F11" s="678" t="s">
        <v>751</v>
      </c>
    </row>
    <row r="12" spans="1:6" s="420" customFormat="1" ht="12" customHeight="1" thickBot="1">
      <c r="A12" s="374" t="s">
        <v>76</v>
      </c>
      <c r="B12" s="423" t="s">
        <v>320</v>
      </c>
      <c r="C12" s="413">
        <f>'6.1. sz. mell'!C14</f>
        <v>19200</v>
      </c>
      <c r="D12" s="413">
        <v>19542</v>
      </c>
      <c r="E12" s="396">
        <v>2445</v>
      </c>
      <c r="F12" s="678" t="s">
        <v>752</v>
      </c>
    </row>
    <row r="13" spans="1:6" s="420" customFormat="1" ht="12" customHeight="1" thickBot="1">
      <c r="A13" s="378" t="s">
        <v>8</v>
      </c>
      <c r="B13" s="400" t="s">
        <v>321</v>
      </c>
      <c r="C13" s="410">
        <f>SUM(C14:C18)</f>
        <v>50450</v>
      </c>
      <c r="D13" s="410">
        <f>SUM(D14:D18)</f>
        <v>99831</v>
      </c>
      <c r="E13" s="410">
        <f>SUM(E14:E18)</f>
        <v>83234</v>
      </c>
      <c r="F13" s="678" t="s">
        <v>753</v>
      </c>
    </row>
    <row r="14" spans="1:6" s="420" customFormat="1" ht="12" customHeight="1">
      <c r="A14" s="373" t="s">
        <v>78</v>
      </c>
      <c r="B14" s="421" t="s">
        <v>322</v>
      </c>
      <c r="D14" s="412">
        <v>0</v>
      </c>
      <c r="E14" s="395">
        <v>0</v>
      </c>
      <c r="F14" s="678" t="s">
        <v>754</v>
      </c>
    </row>
    <row r="15" spans="1:6" s="420" customFormat="1" ht="12" customHeight="1">
      <c r="A15" s="372" t="s">
        <v>79</v>
      </c>
      <c r="B15" s="422" t="s">
        <v>323</v>
      </c>
      <c r="C15" s="411">
        <v>0</v>
      </c>
      <c r="D15" s="411">
        <v>0</v>
      </c>
      <c r="E15" s="394">
        <v>0</v>
      </c>
      <c r="F15" s="678" t="s">
        <v>755</v>
      </c>
    </row>
    <row r="16" spans="1:6" s="420" customFormat="1" ht="12" customHeight="1">
      <c r="A16" s="372" t="s">
        <v>80</v>
      </c>
      <c r="B16" s="422" t="s">
        <v>324</v>
      </c>
      <c r="C16" s="411">
        <v>0</v>
      </c>
      <c r="D16" s="411">
        <v>0</v>
      </c>
      <c r="E16" s="394">
        <v>0</v>
      </c>
      <c r="F16" s="678" t="s">
        <v>756</v>
      </c>
    </row>
    <row r="17" spans="1:6" s="420" customFormat="1" ht="12" customHeight="1">
      <c r="A17" s="372" t="s">
        <v>81</v>
      </c>
      <c r="B17" s="422" t="s">
        <v>325</v>
      </c>
      <c r="C17" s="411">
        <v>0</v>
      </c>
      <c r="D17" s="411">
        <v>0</v>
      </c>
      <c r="E17" s="394">
        <v>0</v>
      </c>
      <c r="F17" s="678" t="s">
        <v>757</v>
      </c>
    </row>
    <row r="18" spans="1:6" s="420" customFormat="1" ht="12" customHeight="1">
      <c r="A18" s="372" t="s">
        <v>82</v>
      </c>
      <c r="B18" s="422" t="s">
        <v>326</v>
      </c>
      <c r="C18" s="411">
        <f>'6.1. sz. mell'!C20</f>
        <v>50450</v>
      </c>
      <c r="D18" s="411">
        <f>'6.1. sz. mell'!D20+'7.1. sz. mell'!D22</f>
        <v>99831</v>
      </c>
      <c r="E18" s="394">
        <f>'6.1. sz. mell'!E20+'7.1. sz. mell'!E22</f>
        <v>83234</v>
      </c>
      <c r="F18" s="678" t="s">
        <v>758</v>
      </c>
    </row>
    <row r="19" spans="1:6" s="420" customFormat="1" ht="12" customHeight="1" thickBot="1">
      <c r="A19" s="374" t="s">
        <v>89</v>
      </c>
      <c r="B19" s="423" t="s">
        <v>327</v>
      </c>
      <c r="C19" s="413">
        <v>0</v>
      </c>
      <c r="D19" s="413">
        <v>0</v>
      </c>
      <c r="E19" s="396">
        <v>0</v>
      </c>
      <c r="F19" s="678" t="s">
        <v>759</v>
      </c>
    </row>
    <row r="20" spans="1:6" s="420" customFormat="1" ht="12" customHeight="1" thickBot="1">
      <c r="A20" s="378" t="s">
        <v>9</v>
      </c>
      <c r="B20" s="379" t="s">
        <v>328</v>
      </c>
      <c r="C20" s="410">
        <f>SUM(C21:C25)</f>
        <v>28000</v>
      </c>
      <c r="D20" s="410">
        <f>SUM(D21:D25)</f>
        <v>0</v>
      </c>
      <c r="E20" s="410">
        <f>SUM(E21:E25)</f>
        <v>0</v>
      </c>
      <c r="F20" s="678" t="s">
        <v>760</v>
      </c>
    </row>
    <row r="21" spans="1:6" s="420" customFormat="1" ht="12" customHeight="1">
      <c r="A21" s="373" t="s">
        <v>61</v>
      </c>
      <c r="B21" s="421" t="s">
        <v>329</v>
      </c>
      <c r="C21" s="412">
        <f>'6.1. sz. mell'!C23</f>
        <v>28000</v>
      </c>
      <c r="D21" s="412"/>
      <c r="E21" s="395">
        <v>0</v>
      </c>
      <c r="F21" s="678" t="s">
        <v>761</v>
      </c>
    </row>
    <row r="22" spans="1:6" s="420" customFormat="1" ht="12" customHeight="1">
      <c r="A22" s="372" t="s">
        <v>62</v>
      </c>
      <c r="B22" s="422" t="s">
        <v>330</v>
      </c>
      <c r="C22" s="411">
        <v>0</v>
      </c>
      <c r="D22" s="411">
        <v>0</v>
      </c>
      <c r="E22" s="394">
        <v>0</v>
      </c>
      <c r="F22" s="678" t="s">
        <v>762</v>
      </c>
    </row>
    <row r="23" spans="1:6" s="420" customFormat="1" ht="12" customHeight="1">
      <c r="A23" s="372" t="s">
        <v>63</v>
      </c>
      <c r="B23" s="422" t="s">
        <v>331</v>
      </c>
      <c r="C23" s="411">
        <v>0</v>
      </c>
      <c r="D23" s="411">
        <v>0</v>
      </c>
      <c r="E23" s="394">
        <v>0</v>
      </c>
      <c r="F23" s="678" t="s">
        <v>763</v>
      </c>
    </row>
    <row r="24" spans="1:6" s="420" customFormat="1" ht="12" customHeight="1">
      <c r="A24" s="372" t="s">
        <v>64</v>
      </c>
      <c r="B24" s="422" t="s">
        <v>332</v>
      </c>
      <c r="C24" s="411">
        <v>0</v>
      </c>
      <c r="D24" s="411">
        <v>0</v>
      </c>
      <c r="E24" s="394">
        <v>0</v>
      </c>
      <c r="F24" s="678" t="s">
        <v>764</v>
      </c>
    </row>
    <row r="25" spans="1:6" s="420" customFormat="1" ht="12" customHeight="1">
      <c r="A25" s="372" t="s">
        <v>122</v>
      </c>
      <c r="B25" s="422" t="s">
        <v>333</v>
      </c>
      <c r="C25" s="411">
        <v>0</v>
      </c>
      <c r="D25" s="411">
        <v>0</v>
      </c>
      <c r="E25" s="394">
        <v>0</v>
      </c>
      <c r="F25" s="678" t="s">
        <v>765</v>
      </c>
    </row>
    <row r="26" spans="1:6" s="420" customFormat="1" ht="12" customHeight="1" thickBot="1">
      <c r="A26" s="374" t="s">
        <v>123</v>
      </c>
      <c r="B26" s="402" t="s">
        <v>334</v>
      </c>
      <c r="C26" s="413">
        <v>0</v>
      </c>
      <c r="D26" s="413">
        <v>0</v>
      </c>
      <c r="E26" s="396">
        <v>0</v>
      </c>
      <c r="F26" s="678" t="s">
        <v>766</v>
      </c>
    </row>
    <row r="27" spans="1:6" s="420" customFormat="1" ht="12" customHeight="1" thickBot="1">
      <c r="A27" s="378" t="s">
        <v>124</v>
      </c>
      <c r="B27" s="379" t="s">
        <v>335</v>
      </c>
      <c r="C27" s="416">
        <f>C28+C31+C32+C33</f>
        <v>38290</v>
      </c>
      <c r="D27" s="416">
        <f>D28+D31+D32+D33</f>
        <v>84886</v>
      </c>
      <c r="E27" s="416">
        <f>E28+E31+E32+E33</f>
        <v>63189</v>
      </c>
      <c r="F27" s="678" t="s">
        <v>767</v>
      </c>
    </row>
    <row r="28" spans="1:6" s="420" customFormat="1" ht="12" customHeight="1">
      <c r="A28" s="373" t="s">
        <v>336</v>
      </c>
      <c r="B28" s="421" t="s">
        <v>337</v>
      </c>
      <c r="C28" s="430">
        <f>C30+C29</f>
        <v>27000</v>
      </c>
      <c r="D28" s="430">
        <f>D30+D29</f>
        <v>19825</v>
      </c>
      <c r="E28" s="430">
        <f>E30+E29</f>
        <v>0</v>
      </c>
      <c r="F28" s="678" t="s">
        <v>768</v>
      </c>
    </row>
    <row r="29" spans="1:6" s="420" customFormat="1" ht="12" customHeight="1">
      <c r="A29" s="372" t="s">
        <v>338</v>
      </c>
      <c r="B29" s="422" t="s">
        <v>339</v>
      </c>
      <c r="C29" s="411">
        <v>0</v>
      </c>
      <c r="D29" s="411">
        <v>0</v>
      </c>
      <c r="E29" s="394">
        <v>0</v>
      </c>
      <c r="F29" s="678" t="s">
        <v>769</v>
      </c>
    </row>
    <row r="30" spans="1:6" s="420" customFormat="1" ht="12" customHeight="1">
      <c r="A30" s="372" t="s">
        <v>340</v>
      </c>
      <c r="B30" s="422" t="s">
        <v>341</v>
      </c>
      <c r="C30" s="411">
        <f>'6.1. sz. mell'!C32</f>
        <v>27000</v>
      </c>
      <c r="D30" s="411">
        <f>'6.1. sz. mell'!D32</f>
        <v>19825</v>
      </c>
      <c r="E30" s="394">
        <v>0</v>
      </c>
      <c r="F30" s="678" t="s">
        <v>770</v>
      </c>
    </row>
    <row r="31" spans="1:6" s="420" customFormat="1" ht="12" customHeight="1">
      <c r="A31" s="372" t="s">
        <v>342</v>
      </c>
      <c r="B31" s="422" t="s">
        <v>343</v>
      </c>
      <c r="C31" s="411">
        <f>'6.1. sz. mell'!C33</f>
        <v>11000</v>
      </c>
      <c r="D31" s="411">
        <f>'6.1. sz. mell'!D33</f>
        <v>13452</v>
      </c>
      <c r="E31" s="394">
        <v>12595</v>
      </c>
      <c r="F31" s="678" t="s">
        <v>771</v>
      </c>
    </row>
    <row r="32" spans="1:6" s="420" customFormat="1" ht="12" customHeight="1">
      <c r="A32" s="372" t="s">
        <v>344</v>
      </c>
      <c r="B32" s="422" t="s">
        <v>345</v>
      </c>
      <c r="C32" s="411">
        <v>0</v>
      </c>
      <c r="D32" s="411">
        <f>'6.1. sz. mell'!D34</f>
        <v>44885</v>
      </c>
      <c r="E32" s="394">
        <v>44885</v>
      </c>
      <c r="F32" s="678" t="s">
        <v>772</v>
      </c>
    </row>
    <row r="33" spans="1:6" s="420" customFormat="1" ht="12" customHeight="1" thickBot="1">
      <c r="A33" s="374" t="s">
        <v>346</v>
      </c>
      <c r="B33" s="402" t="s">
        <v>347</v>
      </c>
      <c r="C33" s="413">
        <f>'6.1. sz. mell'!C35+'7.1. sz. mell'!C24</f>
        <v>290</v>
      </c>
      <c r="D33" s="413">
        <f>'6.1. sz. mell'!D35+'7.1. sz. mell'!D24</f>
        <v>6724</v>
      </c>
      <c r="E33" s="396">
        <f>3105+'7.1. sz. mell'!E24</f>
        <v>5709</v>
      </c>
      <c r="F33" s="678" t="s">
        <v>773</v>
      </c>
    </row>
    <row r="34" spans="1:6" s="420" customFormat="1" ht="12" customHeight="1" thickBot="1">
      <c r="A34" s="378" t="s">
        <v>11</v>
      </c>
      <c r="B34" s="379" t="s">
        <v>348</v>
      </c>
      <c r="C34" s="410">
        <f>SUM(C35:C44)</f>
        <v>3200</v>
      </c>
      <c r="D34" s="410">
        <f>SUM(D35:D44)</f>
        <v>16173</v>
      </c>
      <c r="E34" s="410">
        <f>SUM(E35:E44)</f>
        <v>13024</v>
      </c>
      <c r="F34" s="678" t="s">
        <v>774</v>
      </c>
    </row>
    <row r="35" spans="1:6" s="420" customFormat="1" ht="12" customHeight="1">
      <c r="A35" s="373" t="s">
        <v>65</v>
      </c>
      <c r="B35" s="421" t="s">
        <v>349</v>
      </c>
      <c r="C35" s="412">
        <v>0</v>
      </c>
      <c r="D35" s="412">
        <v>0</v>
      </c>
      <c r="E35" s="395">
        <v>0</v>
      </c>
      <c r="F35" s="678" t="s">
        <v>775</v>
      </c>
    </row>
    <row r="36" spans="1:6" s="420" customFormat="1" ht="12" customHeight="1">
      <c r="A36" s="372" t="s">
        <v>66</v>
      </c>
      <c r="B36" s="422" t="s">
        <v>350</v>
      </c>
      <c r="C36" s="411">
        <v>0</v>
      </c>
      <c r="D36" s="411">
        <f>'6.1. sz. mell'!D38</f>
        <v>6000</v>
      </c>
      <c r="E36" s="394">
        <v>5583</v>
      </c>
      <c r="F36" s="678" t="s">
        <v>776</v>
      </c>
    </row>
    <row r="37" spans="1:6" s="420" customFormat="1" ht="12" customHeight="1">
      <c r="A37" s="372" t="s">
        <v>67</v>
      </c>
      <c r="B37" s="422" t="s">
        <v>351</v>
      </c>
      <c r="C37" s="411">
        <v>0</v>
      </c>
      <c r="D37" s="411">
        <v>0</v>
      </c>
      <c r="E37" s="394">
        <v>0</v>
      </c>
      <c r="F37" s="678" t="s">
        <v>777</v>
      </c>
    </row>
    <row r="38" spans="1:6" s="420" customFormat="1" ht="12" customHeight="1">
      <c r="A38" s="372" t="s">
        <v>126</v>
      </c>
      <c r="B38" s="422" t="s">
        <v>352</v>
      </c>
      <c r="C38" s="411">
        <f>'6.1. sz. mell'!C40</f>
        <v>1630</v>
      </c>
      <c r="D38" s="411">
        <f>'6.1. sz. mell'!D40</f>
        <v>1630</v>
      </c>
      <c r="E38" s="394">
        <v>0</v>
      </c>
      <c r="F38" s="678" t="s">
        <v>778</v>
      </c>
    </row>
    <row r="39" spans="1:6" s="420" customFormat="1" ht="12" customHeight="1">
      <c r="A39" s="372" t="s">
        <v>127</v>
      </c>
      <c r="B39" s="422" t="s">
        <v>353</v>
      </c>
      <c r="C39" s="411">
        <f>'6.1. sz. mell'!C41</f>
        <v>1200</v>
      </c>
      <c r="D39" s="411">
        <f>'6.1. sz. mell'!D41</f>
        <v>5200</v>
      </c>
      <c r="E39" s="394">
        <v>4576</v>
      </c>
      <c r="F39" s="678" t="s">
        <v>779</v>
      </c>
    </row>
    <row r="40" spans="1:6" s="420" customFormat="1" ht="12" customHeight="1">
      <c r="A40" s="372" t="s">
        <v>128</v>
      </c>
      <c r="B40" s="422" t="s">
        <v>354</v>
      </c>
      <c r="C40" s="411">
        <f>'6.1. sz. mell'!C42</f>
        <v>0</v>
      </c>
      <c r="D40" s="411">
        <f>'6.1. sz. mell'!D42</f>
        <v>3000</v>
      </c>
      <c r="E40" s="394">
        <v>2750</v>
      </c>
      <c r="F40" s="678" t="s">
        <v>780</v>
      </c>
    </row>
    <row r="41" spans="1:6" s="420" customFormat="1" ht="12" customHeight="1">
      <c r="A41" s="372" t="s">
        <v>129</v>
      </c>
      <c r="B41" s="422" t="s">
        <v>355</v>
      </c>
      <c r="C41" s="411">
        <v>0</v>
      </c>
      <c r="D41" s="411">
        <v>0</v>
      </c>
      <c r="E41" s="394">
        <v>0</v>
      </c>
      <c r="F41" s="678" t="s">
        <v>781</v>
      </c>
    </row>
    <row r="42" spans="1:6" s="420" customFormat="1" ht="12" customHeight="1">
      <c r="A42" s="372" t="s">
        <v>130</v>
      </c>
      <c r="B42" s="422" t="s">
        <v>356</v>
      </c>
      <c r="C42" s="411">
        <f>'6.1. sz. mell'!C44</f>
        <v>300</v>
      </c>
      <c r="D42" s="411">
        <f>'6.1. sz. mell'!D44</f>
        <v>250</v>
      </c>
      <c r="E42" s="394">
        <v>22</v>
      </c>
      <c r="F42" s="678" t="s">
        <v>782</v>
      </c>
    </row>
    <row r="43" spans="1:6" s="420" customFormat="1" ht="12" customHeight="1">
      <c r="A43" s="372" t="s">
        <v>357</v>
      </c>
      <c r="B43" s="422" t="s">
        <v>358</v>
      </c>
      <c r="C43" s="414">
        <v>0</v>
      </c>
      <c r="D43" s="414">
        <v>0</v>
      </c>
      <c r="E43" s="397">
        <v>0</v>
      </c>
      <c r="F43" s="678" t="s">
        <v>783</v>
      </c>
    </row>
    <row r="44" spans="1:6" s="420" customFormat="1" ht="12" customHeight="1" thickBot="1">
      <c r="A44" s="374" t="s">
        <v>359</v>
      </c>
      <c r="B44" s="423" t="s">
        <v>360</v>
      </c>
      <c r="C44" s="415">
        <f>'7.1. sz. mell'!C18</f>
        <v>70</v>
      </c>
      <c r="D44" s="415">
        <f>92+'7.1. sz. mell'!D18</f>
        <v>93</v>
      </c>
      <c r="E44" s="398">
        <f>92+'7.1. sz. mell'!E18</f>
        <v>93</v>
      </c>
      <c r="F44" s="678" t="s">
        <v>784</v>
      </c>
    </row>
    <row r="45" spans="1:6" s="420" customFormat="1" ht="12" customHeight="1" thickBot="1">
      <c r="A45" s="378" t="s">
        <v>12</v>
      </c>
      <c r="B45" s="379" t="s">
        <v>361</v>
      </c>
      <c r="C45" s="410">
        <f>SUM(C46:C50)</f>
        <v>0</v>
      </c>
      <c r="D45" s="410">
        <f>SUM(D46:D50)</f>
        <v>50</v>
      </c>
      <c r="E45" s="410">
        <f>SUM(E46:E50)</f>
        <v>26</v>
      </c>
      <c r="F45" s="678" t="s">
        <v>785</v>
      </c>
    </row>
    <row r="46" spans="1:6" s="420" customFormat="1" ht="12" customHeight="1">
      <c r="A46" s="373" t="s">
        <v>68</v>
      </c>
      <c r="B46" s="421" t="s">
        <v>362</v>
      </c>
      <c r="C46" s="432">
        <v>0</v>
      </c>
      <c r="D46" s="432">
        <v>0</v>
      </c>
      <c r="E46" s="399">
        <v>0</v>
      </c>
      <c r="F46" s="678" t="s">
        <v>786</v>
      </c>
    </row>
    <row r="47" spans="1:6" s="420" customFormat="1" ht="12" customHeight="1">
      <c r="A47" s="372" t="s">
        <v>69</v>
      </c>
      <c r="B47" s="422" t="s">
        <v>363</v>
      </c>
      <c r="C47" s="414">
        <v>0</v>
      </c>
      <c r="D47" s="414">
        <v>0</v>
      </c>
      <c r="E47" s="397">
        <v>0</v>
      </c>
      <c r="F47" s="678" t="s">
        <v>787</v>
      </c>
    </row>
    <row r="48" spans="1:6" s="420" customFormat="1" ht="12" customHeight="1">
      <c r="A48" s="372" t="s">
        <v>364</v>
      </c>
      <c r="B48" s="422" t="s">
        <v>365</v>
      </c>
      <c r="C48" s="414">
        <v>0</v>
      </c>
      <c r="D48" s="414">
        <v>50</v>
      </c>
      <c r="E48" s="397">
        <v>26</v>
      </c>
      <c r="F48" s="678" t="s">
        <v>788</v>
      </c>
    </row>
    <row r="49" spans="1:6" s="420" customFormat="1" ht="12" customHeight="1">
      <c r="A49" s="372" t="s">
        <v>366</v>
      </c>
      <c r="B49" s="422" t="s">
        <v>367</v>
      </c>
      <c r="C49" s="414">
        <v>0</v>
      </c>
      <c r="D49" s="414">
        <v>0</v>
      </c>
      <c r="E49" s="397">
        <v>0</v>
      </c>
      <c r="F49" s="678" t="s">
        <v>789</v>
      </c>
    </row>
    <row r="50" spans="1:6" s="420" customFormat="1" ht="12" customHeight="1" thickBot="1">
      <c r="A50" s="374" t="s">
        <v>368</v>
      </c>
      <c r="B50" s="423" t="s">
        <v>369</v>
      </c>
      <c r="C50" s="415">
        <v>0</v>
      </c>
      <c r="D50" s="415">
        <v>0</v>
      </c>
      <c r="E50" s="398">
        <v>0</v>
      </c>
      <c r="F50" s="678" t="s">
        <v>790</v>
      </c>
    </row>
    <row r="51" spans="1:6" s="420" customFormat="1" ht="17.25" customHeight="1" thickBot="1">
      <c r="A51" s="378" t="s">
        <v>131</v>
      </c>
      <c r="B51" s="379" t="s">
        <v>370</v>
      </c>
      <c r="C51" s="410">
        <f>SUM(C52:C54)</f>
        <v>1000</v>
      </c>
      <c r="D51" s="410">
        <f>SUM(D52:D54)</f>
        <v>5780</v>
      </c>
      <c r="E51" s="410">
        <f>SUM(E52:E54)</f>
        <v>5780</v>
      </c>
      <c r="F51" s="678" t="s">
        <v>791</v>
      </c>
    </row>
    <row r="52" spans="1:6" s="420" customFormat="1" ht="12" customHeight="1">
      <c r="A52" s="373" t="s">
        <v>70</v>
      </c>
      <c r="B52" s="421" t="s">
        <v>371</v>
      </c>
      <c r="C52" s="412">
        <v>0</v>
      </c>
      <c r="D52" s="412">
        <v>0</v>
      </c>
      <c r="E52" s="395">
        <v>0</v>
      </c>
      <c r="F52" s="678" t="s">
        <v>792</v>
      </c>
    </row>
    <row r="53" spans="1:6" s="420" customFormat="1" ht="12" customHeight="1">
      <c r="A53" s="372" t="s">
        <v>71</v>
      </c>
      <c r="B53" s="422" t="s">
        <v>372</v>
      </c>
      <c r="C53" s="411">
        <v>1000</v>
      </c>
      <c r="D53" s="411">
        <v>5780</v>
      </c>
      <c r="E53" s="394">
        <v>5780</v>
      </c>
      <c r="F53" s="678" t="s">
        <v>793</v>
      </c>
    </row>
    <row r="54" spans="1:6" s="420" customFormat="1" ht="12" customHeight="1">
      <c r="A54" s="372" t="s">
        <v>373</v>
      </c>
      <c r="B54" s="422" t="s">
        <v>374</v>
      </c>
      <c r="C54" s="411">
        <v>0</v>
      </c>
      <c r="D54" s="411">
        <v>0</v>
      </c>
      <c r="E54" s="394">
        <v>0</v>
      </c>
      <c r="F54" s="678" t="s">
        <v>794</v>
      </c>
    </row>
    <row r="55" spans="1:6" s="420" customFormat="1" ht="12" customHeight="1" thickBot="1">
      <c r="A55" s="374" t="s">
        <v>375</v>
      </c>
      <c r="B55" s="423" t="s">
        <v>376</v>
      </c>
      <c r="C55" s="413">
        <v>0</v>
      </c>
      <c r="D55" s="413">
        <v>0</v>
      </c>
      <c r="E55" s="396">
        <v>0</v>
      </c>
      <c r="F55" s="678" t="s">
        <v>795</v>
      </c>
    </row>
    <row r="56" spans="1:6" s="420" customFormat="1" ht="12" customHeight="1" thickBot="1">
      <c r="A56" s="378" t="s">
        <v>14</v>
      </c>
      <c r="B56" s="400" t="s">
        <v>377</v>
      </c>
      <c r="C56" s="410">
        <f>SUM(C57:C59)</f>
        <v>75607</v>
      </c>
      <c r="D56" s="410">
        <f>SUM(D57:D59)</f>
        <v>75929</v>
      </c>
      <c r="E56" s="410">
        <f>SUM(E57:E59)</f>
        <v>38872</v>
      </c>
      <c r="F56" s="678" t="s">
        <v>796</v>
      </c>
    </row>
    <row r="57" spans="1:6" s="420" customFormat="1" ht="12" customHeight="1">
      <c r="A57" s="373" t="s">
        <v>132</v>
      </c>
      <c r="B57" s="421" t="s">
        <v>378</v>
      </c>
      <c r="C57" s="414">
        <v>0</v>
      </c>
      <c r="D57" s="414">
        <v>0</v>
      </c>
      <c r="E57" s="397">
        <v>0</v>
      </c>
      <c r="F57" s="678" t="s">
        <v>797</v>
      </c>
    </row>
    <row r="58" spans="1:6" s="420" customFormat="1" ht="12" customHeight="1">
      <c r="A58" s="372" t="s">
        <v>133</v>
      </c>
      <c r="B58" s="422" t="s">
        <v>379</v>
      </c>
      <c r="C58" s="414">
        <v>0</v>
      </c>
      <c r="D58" s="414">
        <v>0</v>
      </c>
      <c r="E58" s="397">
        <v>0</v>
      </c>
      <c r="F58" s="678" t="s">
        <v>798</v>
      </c>
    </row>
    <row r="59" spans="1:6" s="420" customFormat="1" ht="12" customHeight="1">
      <c r="A59" s="372" t="s">
        <v>160</v>
      </c>
      <c r="B59" s="422" t="s">
        <v>380</v>
      </c>
      <c r="C59" s="414">
        <v>75607</v>
      </c>
      <c r="D59" s="414">
        <v>75929</v>
      </c>
      <c r="E59" s="397">
        <v>38872</v>
      </c>
      <c r="F59" s="678" t="s">
        <v>799</v>
      </c>
    </row>
    <row r="60" spans="1:6" s="420" customFormat="1" ht="12" customHeight="1" thickBot="1">
      <c r="A60" s="374" t="s">
        <v>381</v>
      </c>
      <c r="B60" s="423" t="s">
        <v>382</v>
      </c>
      <c r="C60" s="414">
        <v>0</v>
      </c>
      <c r="D60" s="414">
        <v>0</v>
      </c>
      <c r="E60" s="397">
        <v>38872</v>
      </c>
      <c r="F60" s="678" t="s">
        <v>800</v>
      </c>
    </row>
    <row r="61" spans="1:6" s="420" customFormat="1" ht="12" customHeight="1" thickBot="1">
      <c r="A61" s="378" t="s">
        <v>15</v>
      </c>
      <c r="B61" s="379" t="s">
        <v>383</v>
      </c>
      <c r="C61" s="416">
        <f>C6+C13+C20+C27+C34+C45+C51+C56</f>
        <v>376395</v>
      </c>
      <c r="D61" s="416">
        <f>D6+D13+D20+D27+D34+D45+D51+D56</f>
        <v>462839</v>
      </c>
      <c r="E61" s="416">
        <f>E6+E13+E20+E27+E34+E45+E51+E56</f>
        <v>382545</v>
      </c>
      <c r="F61" s="678" t="s">
        <v>801</v>
      </c>
    </row>
    <row r="62" spans="1:6" s="420" customFormat="1" ht="12" customHeight="1" thickBot="1">
      <c r="A62" s="433" t="s">
        <v>384</v>
      </c>
      <c r="B62" s="400" t="s">
        <v>385</v>
      </c>
      <c r="C62" s="410">
        <v>0</v>
      </c>
      <c r="D62" s="410"/>
      <c r="E62" s="393"/>
      <c r="F62" s="678" t="s">
        <v>802</v>
      </c>
    </row>
    <row r="63" spans="1:6" s="420" customFormat="1" ht="12" customHeight="1">
      <c r="A63" s="373" t="s">
        <v>386</v>
      </c>
      <c r="B63" s="421" t="s">
        <v>387</v>
      </c>
      <c r="C63" s="414">
        <v>0</v>
      </c>
      <c r="D63" s="414">
        <v>0</v>
      </c>
      <c r="E63" s="397">
        <v>0</v>
      </c>
      <c r="F63" s="678" t="s">
        <v>803</v>
      </c>
    </row>
    <row r="64" spans="1:6" s="420" customFormat="1" ht="12" customHeight="1">
      <c r="A64" s="372" t="s">
        <v>388</v>
      </c>
      <c r="B64" s="422" t="s">
        <v>389</v>
      </c>
      <c r="C64" s="414">
        <v>0</v>
      </c>
      <c r="D64" s="414">
        <v>0</v>
      </c>
      <c r="E64" s="397">
        <v>0</v>
      </c>
      <c r="F64" s="678" t="s">
        <v>804</v>
      </c>
    </row>
    <row r="65" spans="1:6" s="420" customFormat="1" ht="12" customHeight="1" thickBot="1">
      <c r="A65" s="374" t="s">
        <v>390</v>
      </c>
      <c r="B65" s="358" t="s">
        <v>435</v>
      </c>
      <c r="C65" s="414">
        <v>0</v>
      </c>
      <c r="D65" s="414">
        <v>0</v>
      </c>
      <c r="E65" s="397">
        <v>0</v>
      </c>
      <c r="F65" s="678" t="s">
        <v>805</v>
      </c>
    </row>
    <row r="66" spans="1:6" s="420" customFormat="1" ht="12" customHeight="1" thickBot="1">
      <c r="A66" s="433" t="s">
        <v>392</v>
      </c>
      <c r="B66" s="400" t="s">
        <v>393</v>
      </c>
      <c r="C66" s="410">
        <v>0</v>
      </c>
      <c r="D66" s="410"/>
      <c r="E66" s="393"/>
      <c r="F66" s="678" t="s">
        <v>806</v>
      </c>
    </row>
    <row r="67" spans="1:6" s="420" customFormat="1" ht="13.5" customHeight="1">
      <c r="A67" s="373" t="s">
        <v>109</v>
      </c>
      <c r="B67" s="421" t="s">
        <v>394</v>
      </c>
      <c r="C67" s="414">
        <v>0</v>
      </c>
      <c r="D67" s="414">
        <v>0</v>
      </c>
      <c r="E67" s="397">
        <v>0</v>
      </c>
      <c r="F67" s="678" t="s">
        <v>807</v>
      </c>
    </row>
    <row r="68" spans="1:6" s="420" customFormat="1" ht="12" customHeight="1">
      <c r="A68" s="372" t="s">
        <v>110</v>
      </c>
      <c r="B68" s="422" t="s">
        <v>395</v>
      </c>
      <c r="C68" s="414">
        <v>0</v>
      </c>
      <c r="D68" s="414">
        <v>0</v>
      </c>
      <c r="E68" s="397">
        <v>0</v>
      </c>
      <c r="F68" s="678" t="s">
        <v>808</v>
      </c>
    </row>
    <row r="69" spans="1:6" s="420" customFormat="1" ht="12" customHeight="1">
      <c r="A69" s="372" t="s">
        <v>396</v>
      </c>
      <c r="B69" s="422" t="s">
        <v>397</v>
      </c>
      <c r="C69" s="414">
        <v>0</v>
      </c>
      <c r="D69" s="414">
        <v>0</v>
      </c>
      <c r="E69" s="397">
        <v>0</v>
      </c>
      <c r="F69" s="678" t="s">
        <v>809</v>
      </c>
    </row>
    <row r="70" spans="1:6" s="420" customFormat="1" ht="12" customHeight="1" thickBot="1">
      <c r="A70" s="374" t="s">
        <v>398</v>
      </c>
      <c r="B70" s="423" t="s">
        <v>399</v>
      </c>
      <c r="C70" s="414">
        <v>0</v>
      </c>
      <c r="D70" s="414">
        <v>0</v>
      </c>
      <c r="E70" s="397">
        <v>0</v>
      </c>
      <c r="F70" s="678" t="s">
        <v>810</v>
      </c>
    </row>
    <row r="71" spans="1:6" s="420" customFormat="1" ht="12" customHeight="1" thickBot="1">
      <c r="A71" s="433" t="s">
        <v>400</v>
      </c>
      <c r="B71" s="400" t="s">
        <v>401</v>
      </c>
      <c r="C71" s="410">
        <v>0</v>
      </c>
      <c r="D71" s="410"/>
      <c r="E71" s="393"/>
      <c r="F71" s="678" t="s">
        <v>811</v>
      </c>
    </row>
    <row r="72" spans="1:6" s="420" customFormat="1" ht="12" customHeight="1">
      <c r="A72" s="373" t="s">
        <v>402</v>
      </c>
      <c r="B72" s="421" t="s">
        <v>403</v>
      </c>
      <c r="C72" s="414">
        <v>0</v>
      </c>
      <c r="D72" s="414">
        <v>0</v>
      </c>
      <c r="E72" s="397"/>
      <c r="F72" s="678" t="s">
        <v>812</v>
      </c>
    </row>
    <row r="73" spans="1:6" s="420" customFormat="1" ht="12" customHeight="1" thickBot="1">
      <c r="A73" s="374" t="s">
        <v>404</v>
      </c>
      <c r="B73" s="423" t="s">
        <v>405</v>
      </c>
      <c r="C73" s="414">
        <v>0</v>
      </c>
      <c r="D73" s="414">
        <v>0</v>
      </c>
      <c r="E73" s="397">
        <v>0</v>
      </c>
      <c r="F73" s="678" t="s">
        <v>813</v>
      </c>
    </row>
    <row r="74" spans="1:6" s="420" customFormat="1" ht="12" customHeight="1" thickBot="1">
      <c r="A74" s="433" t="s">
        <v>406</v>
      </c>
      <c r="B74" s="400" t="s">
        <v>407</v>
      </c>
      <c r="C74" s="410">
        <v>0</v>
      </c>
      <c r="D74" s="410">
        <f>SUM(D75:D77)</f>
        <v>6272</v>
      </c>
      <c r="E74" s="410">
        <f>SUM(E75:E77)</f>
        <v>6272</v>
      </c>
      <c r="F74" s="678" t="s">
        <v>814</v>
      </c>
    </row>
    <row r="75" spans="1:6" s="420" customFormat="1" ht="12" customHeight="1">
      <c r="A75" s="373" t="s">
        <v>408</v>
      </c>
      <c r="B75" s="421" t="s">
        <v>409</v>
      </c>
      <c r="C75" s="414">
        <v>0</v>
      </c>
      <c r="D75" s="414">
        <v>6272</v>
      </c>
      <c r="E75" s="397">
        <v>6272</v>
      </c>
      <c r="F75" s="678" t="s">
        <v>815</v>
      </c>
    </row>
    <row r="76" spans="1:6" s="420" customFormat="1" ht="12" customHeight="1">
      <c r="A76" s="372" t="s">
        <v>410</v>
      </c>
      <c r="B76" s="422" t="s">
        <v>411</v>
      </c>
      <c r="C76" s="414">
        <v>0</v>
      </c>
      <c r="D76" s="414">
        <v>0</v>
      </c>
      <c r="E76" s="397">
        <v>0</v>
      </c>
      <c r="F76" s="678" t="s">
        <v>816</v>
      </c>
    </row>
    <row r="77" spans="1:6" s="420" customFormat="1" ht="12" customHeight="1" thickBot="1">
      <c r="A77" s="374" t="s">
        <v>412</v>
      </c>
      <c r="B77" s="402" t="s">
        <v>413</v>
      </c>
      <c r="C77" s="414">
        <v>0</v>
      </c>
      <c r="D77" s="414">
        <v>0</v>
      </c>
      <c r="E77" s="397">
        <v>0</v>
      </c>
      <c r="F77" s="678" t="s">
        <v>817</v>
      </c>
    </row>
    <row r="78" spans="1:6" s="420" customFormat="1" ht="12" customHeight="1" thickBot="1">
      <c r="A78" s="433" t="s">
        <v>414</v>
      </c>
      <c r="B78" s="400" t="s">
        <v>415</v>
      </c>
      <c r="C78" s="410">
        <v>0</v>
      </c>
      <c r="D78" s="410"/>
      <c r="E78" s="393"/>
      <c r="F78" s="678" t="s">
        <v>818</v>
      </c>
    </row>
    <row r="79" spans="1:6" s="420" customFormat="1" ht="12" customHeight="1">
      <c r="A79" s="424" t="s">
        <v>416</v>
      </c>
      <c r="B79" s="421" t="s">
        <v>417</v>
      </c>
      <c r="C79" s="414">
        <v>0</v>
      </c>
      <c r="D79" s="414">
        <v>0</v>
      </c>
      <c r="E79" s="397">
        <v>0</v>
      </c>
      <c r="F79" s="678" t="s">
        <v>819</v>
      </c>
    </row>
    <row r="80" spans="1:6" s="420" customFormat="1" ht="12" customHeight="1">
      <c r="A80" s="425" t="s">
        <v>418</v>
      </c>
      <c r="B80" s="422" t="s">
        <v>419</v>
      </c>
      <c r="C80" s="414">
        <v>0</v>
      </c>
      <c r="D80" s="414">
        <v>0</v>
      </c>
      <c r="E80" s="397">
        <v>0</v>
      </c>
      <c r="F80" s="678" t="s">
        <v>820</v>
      </c>
    </row>
    <row r="81" spans="1:6" s="420" customFormat="1" ht="12" customHeight="1">
      <c r="A81" s="425" t="s">
        <v>420</v>
      </c>
      <c r="B81" s="422" t="s">
        <v>421</v>
      </c>
      <c r="C81" s="414">
        <v>0</v>
      </c>
      <c r="D81" s="414">
        <v>0</v>
      </c>
      <c r="E81" s="397">
        <v>0</v>
      </c>
      <c r="F81" s="678" t="s">
        <v>821</v>
      </c>
    </row>
    <row r="82" spans="1:6" s="420" customFormat="1" ht="12" customHeight="1" thickBot="1">
      <c r="A82" s="434" t="s">
        <v>422</v>
      </c>
      <c r="B82" s="402" t="s">
        <v>423</v>
      </c>
      <c r="C82" s="414">
        <v>0</v>
      </c>
      <c r="D82" s="414">
        <v>0</v>
      </c>
      <c r="E82" s="397">
        <v>0</v>
      </c>
      <c r="F82" s="678" t="s">
        <v>822</v>
      </c>
    </row>
    <row r="83" spans="1:6" s="420" customFormat="1" ht="12" customHeight="1" thickBot="1">
      <c r="A83" s="433" t="s">
        <v>424</v>
      </c>
      <c r="B83" s="400" t="s">
        <v>425</v>
      </c>
      <c r="C83" s="436">
        <v>0</v>
      </c>
      <c r="D83" s="436">
        <v>0</v>
      </c>
      <c r="E83" s="437">
        <v>0</v>
      </c>
      <c r="F83" s="678" t="s">
        <v>823</v>
      </c>
    </row>
    <row r="84" spans="1:6" s="420" customFormat="1" ht="12" customHeight="1" thickBot="1">
      <c r="A84" s="433" t="s">
        <v>426</v>
      </c>
      <c r="B84" s="356" t="s">
        <v>427</v>
      </c>
      <c r="C84" s="416">
        <f>C62+C66+C71+C74+C78+C83</f>
        <v>0</v>
      </c>
      <c r="D84" s="416">
        <f>D62+D66+D71+D74+D78+D83</f>
        <v>6272</v>
      </c>
      <c r="E84" s="416">
        <f>E62+E66+E71+E74+E78+E83</f>
        <v>6272</v>
      </c>
      <c r="F84" s="678" t="s">
        <v>824</v>
      </c>
    </row>
    <row r="85" spans="1:6" s="420" customFormat="1" ht="12" customHeight="1" thickBot="1">
      <c r="A85" s="435" t="s">
        <v>428</v>
      </c>
      <c r="B85" s="359" t="s">
        <v>429</v>
      </c>
      <c r="C85" s="416">
        <f>C61+C84</f>
        <v>376395</v>
      </c>
      <c r="D85" s="416">
        <f>D61+D84</f>
        <v>469111</v>
      </c>
      <c r="E85" s="416">
        <f>E61+E84</f>
        <v>388817</v>
      </c>
      <c r="F85" s="678" t="s">
        <v>825</v>
      </c>
    </row>
    <row r="86" spans="1:6" s="420" customFormat="1" ht="12" customHeight="1">
      <c r="A86" s="354"/>
      <c r="B86" s="354"/>
      <c r="C86" s="355"/>
      <c r="D86" s="355"/>
      <c r="E86" s="355"/>
      <c r="F86" s="678"/>
    </row>
    <row r="87" spans="1:6" ht="16.5" customHeight="1">
      <c r="A87" s="717" t="s">
        <v>36</v>
      </c>
      <c r="B87" s="717"/>
      <c r="C87" s="717"/>
      <c r="D87" s="717"/>
      <c r="E87" s="717"/>
      <c r="F87" s="676"/>
    </row>
    <row r="88" spans="1:6" s="426" customFormat="1" ht="16.5" customHeight="1" thickBot="1">
      <c r="A88" s="45" t="s">
        <v>113</v>
      </c>
      <c r="B88" s="45"/>
      <c r="C88" s="387"/>
      <c r="D88" s="387"/>
      <c r="E88" s="387" t="s">
        <v>159</v>
      </c>
      <c r="F88" s="679"/>
    </row>
    <row r="89" spans="1:6" s="426" customFormat="1" ht="16.5" customHeight="1">
      <c r="A89" s="723" t="s">
        <v>60</v>
      </c>
      <c r="B89" s="720" t="s">
        <v>180</v>
      </c>
      <c r="C89" s="718" t="str">
        <f>+C3</f>
        <v>2014. évi</v>
      </c>
      <c r="D89" s="718"/>
      <c r="E89" s="719"/>
      <c r="F89" s="679"/>
    </row>
    <row r="90" spans="1:6" ht="37.5" customHeight="1" thickBot="1">
      <c r="A90" s="724"/>
      <c r="B90" s="721"/>
      <c r="C90" s="46" t="s">
        <v>181</v>
      </c>
      <c r="D90" s="46" t="s">
        <v>185</v>
      </c>
      <c r="E90" s="47" t="s">
        <v>186</v>
      </c>
      <c r="F90" s="676"/>
    </row>
    <row r="91" spans="1:6" s="419" customFormat="1" ht="12" customHeight="1" thickBot="1">
      <c r="A91" s="383" t="s">
        <v>430</v>
      </c>
      <c r="B91" s="384" t="s">
        <v>431</v>
      </c>
      <c r="C91" s="384" t="s">
        <v>432</v>
      </c>
      <c r="D91" s="384" t="s">
        <v>433</v>
      </c>
      <c r="E91" s="385" t="s">
        <v>434</v>
      </c>
      <c r="F91" s="677"/>
    </row>
    <row r="92" spans="1:6" ht="12" customHeight="1" thickBot="1">
      <c r="A92" s="380" t="s">
        <v>7</v>
      </c>
      <c r="B92" s="700" t="s">
        <v>436</v>
      </c>
      <c r="C92" s="701">
        <f>SUM(C93:C97)</f>
        <v>262752</v>
      </c>
      <c r="D92" s="701">
        <f>SUM(D93:D97)</f>
        <v>341335</v>
      </c>
      <c r="E92" s="701">
        <f>SUM(E93:E97)</f>
        <v>338064</v>
      </c>
      <c r="F92" s="676" t="s">
        <v>746</v>
      </c>
    </row>
    <row r="93" spans="1:6" ht="12" customHeight="1">
      <c r="A93" s="375" t="s">
        <v>72</v>
      </c>
      <c r="B93" s="368" t="s">
        <v>37</v>
      </c>
      <c r="C93" s="97">
        <f>45080+'7.1. sz. mell'!C45+'8.1. sz. mell.'!C45+'8.2. sz. mell.'!C45</f>
        <v>112631</v>
      </c>
      <c r="D93" s="97">
        <f>71186+'7.1. sz. mell'!D45+'8.1. sz. mell.'!D45+'8.2. sz. mell.'!D45</f>
        <v>145656</v>
      </c>
      <c r="E93" s="529">
        <f>71186+'7.1. sz. mell'!E45+'8.1. sz. mell.'!E45+'8.2. sz. mell.'!E45</f>
        <v>145656</v>
      </c>
      <c r="F93" s="676" t="s">
        <v>747</v>
      </c>
    </row>
    <row r="94" spans="1:6" ht="12" customHeight="1">
      <c r="A94" s="372" t="s">
        <v>73</v>
      </c>
      <c r="B94" s="366" t="s">
        <v>134</v>
      </c>
      <c r="C94" s="411">
        <f>9369+'7.1. sz. mell'!C46+'8.1. sz. mell.'!C46+'8.2. sz. mell.'!C46</f>
        <v>27359</v>
      </c>
      <c r="D94" s="411">
        <f>10183+'7.1. sz. mell'!D46+'8.1. sz. mell.'!D46+'8.2. sz. mell.'!D46</f>
        <v>29543</v>
      </c>
      <c r="E94" s="530">
        <f>10183+'7.1. sz. mell'!E46+'8.1. sz. mell.'!E46+'8.2. sz. mell.'!E46</f>
        <v>29543</v>
      </c>
      <c r="F94" s="676" t="s">
        <v>748</v>
      </c>
    </row>
    <row r="95" spans="1:6" ht="12" customHeight="1">
      <c r="A95" s="372" t="s">
        <v>74</v>
      </c>
      <c r="B95" s="366" t="s">
        <v>101</v>
      </c>
      <c r="C95" s="411">
        <f>43077+'7.1. sz. mell'!C47+'8.1. sz. mell.'!C47+'8.2. sz. mell.'!C47</f>
        <v>59360</v>
      </c>
      <c r="D95" s="411">
        <f>70094+'7.1. sz. mell'!D47+'8.1. sz. mell.'!D47+'8.2. sz. mell.'!D47</f>
        <v>87654</v>
      </c>
      <c r="E95" s="530">
        <f>70094+'7.1. sz. mell'!E47+'8.1. sz. mell.'!E47+'8.2. sz. mell.'!E47</f>
        <v>84383</v>
      </c>
      <c r="F95" s="676" t="s">
        <v>749</v>
      </c>
    </row>
    <row r="96" spans="1:6" ht="12" customHeight="1">
      <c r="A96" s="372" t="s">
        <v>75</v>
      </c>
      <c r="B96" s="369" t="s">
        <v>135</v>
      </c>
      <c r="C96" s="411">
        <f>5550+'7.1. sz. mell'!C48</f>
        <v>32050</v>
      </c>
      <c r="D96" s="411">
        <f>5031+'7.1. sz. mell'!D48</f>
        <v>25373</v>
      </c>
      <c r="E96" s="530">
        <f>5031+'7.1. sz. mell'!E48</f>
        <v>25373</v>
      </c>
      <c r="F96" s="676" t="s">
        <v>750</v>
      </c>
    </row>
    <row r="97" spans="1:6" ht="12" customHeight="1">
      <c r="A97" s="372" t="s">
        <v>84</v>
      </c>
      <c r="B97" s="377" t="s">
        <v>136</v>
      </c>
      <c r="C97" s="411">
        <v>31352</v>
      </c>
      <c r="D97" s="411">
        <v>53109</v>
      </c>
      <c r="E97" s="530">
        <v>53109</v>
      </c>
      <c r="F97" s="676" t="s">
        <v>751</v>
      </c>
    </row>
    <row r="98" spans="1:6" ht="12" customHeight="1">
      <c r="A98" s="372" t="s">
        <v>76</v>
      </c>
      <c r="B98" s="366" t="s">
        <v>437</v>
      </c>
      <c r="C98" s="411">
        <v>0</v>
      </c>
      <c r="D98" s="411">
        <v>0</v>
      </c>
      <c r="E98" s="530">
        <v>0</v>
      </c>
      <c r="F98" s="676" t="s">
        <v>752</v>
      </c>
    </row>
    <row r="99" spans="1:6" ht="12" customHeight="1">
      <c r="A99" s="372" t="s">
        <v>77</v>
      </c>
      <c r="B99" s="389" t="s">
        <v>438</v>
      </c>
      <c r="C99" s="411">
        <v>0</v>
      </c>
      <c r="D99" s="411">
        <v>0</v>
      </c>
      <c r="E99" s="530">
        <v>0</v>
      </c>
      <c r="F99" s="676" t="s">
        <v>753</v>
      </c>
    </row>
    <row r="100" spans="1:6" ht="12" customHeight="1">
      <c r="A100" s="372" t="s">
        <v>85</v>
      </c>
      <c r="B100" s="390" t="s">
        <v>439</v>
      </c>
      <c r="C100" s="411">
        <v>0</v>
      </c>
      <c r="D100" s="411">
        <v>300</v>
      </c>
      <c r="E100" s="530">
        <v>300</v>
      </c>
      <c r="F100" s="676" t="s">
        <v>754</v>
      </c>
    </row>
    <row r="101" spans="1:6" ht="12" customHeight="1">
      <c r="A101" s="372" t="s">
        <v>86</v>
      </c>
      <c r="B101" s="390" t="s">
        <v>440</v>
      </c>
      <c r="C101" s="411">
        <v>0</v>
      </c>
      <c r="D101" s="411">
        <v>0</v>
      </c>
      <c r="E101" s="530">
        <v>0</v>
      </c>
      <c r="F101" s="676" t="s">
        <v>755</v>
      </c>
    </row>
    <row r="102" spans="1:6" ht="12" customHeight="1">
      <c r="A102" s="372" t="s">
        <v>87</v>
      </c>
      <c r="B102" s="389" t="s">
        <v>441</v>
      </c>
      <c r="C102" s="411">
        <v>0</v>
      </c>
      <c r="D102" s="411">
        <v>1341</v>
      </c>
      <c r="E102" s="530">
        <v>1341</v>
      </c>
      <c r="F102" s="676" t="s">
        <v>756</v>
      </c>
    </row>
    <row r="103" spans="1:6" ht="12" customHeight="1">
      <c r="A103" s="372" t="s">
        <v>88</v>
      </c>
      <c r="B103" s="389" t="s">
        <v>442</v>
      </c>
      <c r="C103" s="411">
        <v>0</v>
      </c>
      <c r="D103" s="411">
        <v>0</v>
      </c>
      <c r="E103" s="530">
        <v>0</v>
      </c>
      <c r="F103" s="676" t="s">
        <v>757</v>
      </c>
    </row>
    <row r="104" spans="1:6" ht="12" customHeight="1">
      <c r="A104" s="372" t="s">
        <v>90</v>
      </c>
      <c r="B104" s="390" t="s">
        <v>443</v>
      </c>
      <c r="C104" s="411">
        <v>0</v>
      </c>
      <c r="D104" s="411">
        <v>9869</v>
      </c>
      <c r="E104" s="530">
        <v>9869</v>
      </c>
      <c r="F104" s="676" t="s">
        <v>758</v>
      </c>
    </row>
    <row r="105" spans="1:6" ht="12" customHeight="1">
      <c r="A105" s="371" t="s">
        <v>137</v>
      </c>
      <c r="B105" s="391" t="s">
        <v>444</v>
      </c>
      <c r="C105" s="411">
        <v>0</v>
      </c>
      <c r="D105" s="411">
        <v>0</v>
      </c>
      <c r="E105" s="530">
        <v>0</v>
      </c>
      <c r="F105" s="676" t="s">
        <v>759</v>
      </c>
    </row>
    <row r="106" spans="1:6" ht="12" customHeight="1">
      <c r="A106" s="372" t="s">
        <v>445</v>
      </c>
      <c r="B106" s="391" t="s">
        <v>446</v>
      </c>
      <c r="C106" s="411">
        <v>0</v>
      </c>
      <c r="D106" s="411">
        <v>0</v>
      </c>
      <c r="E106" s="530">
        <v>0</v>
      </c>
      <c r="F106" s="676" t="s">
        <v>760</v>
      </c>
    </row>
    <row r="107" spans="1:6" ht="12" customHeight="1" thickBot="1">
      <c r="A107" s="376" t="s">
        <v>447</v>
      </c>
      <c r="B107" s="392" t="s">
        <v>448</v>
      </c>
      <c r="C107" s="98">
        <v>0</v>
      </c>
      <c r="D107" s="98">
        <v>41599</v>
      </c>
      <c r="E107" s="534">
        <v>41599</v>
      </c>
      <c r="F107" s="676" t="s">
        <v>761</v>
      </c>
    </row>
    <row r="108" spans="1:6" ht="12" customHeight="1" thickBot="1">
      <c r="A108" s="378" t="s">
        <v>8</v>
      </c>
      <c r="B108" s="702" t="s">
        <v>449</v>
      </c>
      <c r="C108" s="701">
        <f>C109+C111+C113</f>
        <v>111204</v>
      </c>
      <c r="D108" s="701">
        <f>D109+D111+D113</f>
        <v>121504</v>
      </c>
      <c r="E108" s="701">
        <f>E109+E111+E113</f>
        <v>36649</v>
      </c>
      <c r="F108" s="676" t="s">
        <v>762</v>
      </c>
    </row>
    <row r="109" spans="1:6" ht="12" customHeight="1">
      <c r="A109" s="373" t="s">
        <v>78</v>
      </c>
      <c r="B109" s="366" t="s">
        <v>158</v>
      </c>
      <c r="C109" s="412">
        <v>0</v>
      </c>
      <c r="D109" s="412">
        <v>24319</v>
      </c>
      <c r="E109" s="395">
        <v>9472</v>
      </c>
      <c r="F109" s="676" t="s">
        <v>763</v>
      </c>
    </row>
    <row r="110" spans="1:6" ht="12" customHeight="1">
      <c r="A110" s="373" t="s">
        <v>79</v>
      </c>
      <c r="B110" s="370" t="s">
        <v>450</v>
      </c>
      <c r="C110" s="412">
        <v>0</v>
      </c>
      <c r="D110" s="412">
        <v>0</v>
      </c>
      <c r="E110" s="395">
        <v>9472</v>
      </c>
      <c r="F110" s="676" t="s">
        <v>764</v>
      </c>
    </row>
    <row r="111" spans="1:6" ht="15.75">
      <c r="A111" s="373" t="s">
        <v>80</v>
      </c>
      <c r="B111" s="370" t="s">
        <v>138</v>
      </c>
      <c r="C111" s="411">
        <v>110904</v>
      </c>
      <c r="D111" s="411">
        <v>97185</v>
      </c>
      <c r="E111" s="394">
        <v>27177</v>
      </c>
      <c r="F111" s="676" t="s">
        <v>765</v>
      </c>
    </row>
    <row r="112" spans="1:6" ht="12" customHeight="1">
      <c r="A112" s="373" t="s">
        <v>81</v>
      </c>
      <c r="B112" s="370" t="s">
        <v>451</v>
      </c>
      <c r="C112" s="411">
        <v>0</v>
      </c>
      <c r="D112" s="411">
        <v>0</v>
      </c>
      <c r="E112" s="394">
        <v>27177</v>
      </c>
      <c r="F112" s="676" t="s">
        <v>766</v>
      </c>
    </row>
    <row r="113" spans="1:6" ht="12" customHeight="1">
      <c r="A113" s="373" t="s">
        <v>82</v>
      </c>
      <c r="B113" s="402" t="s">
        <v>161</v>
      </c>
      <c r="C113" s="411">
        <v>300</v>
      </c>
      <c r="D113" s="411">
        <v>0</v>
      </c>
      <c r="E113" s="394">
        <v>0</v>
      </c>
      <c r="F113" s="676" t="s">
        <v>767</v>
      </c>
    </row>
    <row r="114" spans="1:6" ht="21.75" customHeight="1">
      <c r="A114" s="373" t="s">
        <v>89</v>
      </c>
      <c r="B114" s="401" t="s">
        <v>452</v>
      </c>
      <c r="C114" s="411">
        <v>0</v>
      </c>
      <c r="D114" s="411">
        <v>0</v>
      </c>
      <c r="E114" s="394">
        <v>0</v>
      </c>
      <c r="F114" s="676" t="s">
        <v>768</v>
      </c>
    </row>
    <row r="115" spans="1:6" ht="24" customHeight="1">
      <c r="A115" s="373" t="s">
        <v>91</v>
      </c>
      <c r="B115" s="417" t="s">
        <v>453</v>
      </c>
      <c r="C115" s="411">
        <v>0</v>
      </c>
      <c r="D115" s="411">
        <v>0</v>
      </c>
      <c r="E115" s="394">
        <v>0</v>
      </c>
      <c r="F115" s="676" t="s">
        <v>769</v>
      </c>
    </row>
    <row r="116" spans="1:6" ht="12" customHeight="1">
      <c r="A116" s="373" t="s">
        <v>139</v>
      </c>
      <c r="B116" s="390" t="s">
        <v>440</v>
      </c>
      <c r="C116" s="411">
        <v>0</v>
      </c>
      <c r="D116" s="411">
        <v>0</v>
      </c>
      <c r="E116" s="394">
        <v>0</v>
      </c>
      <c r="F116" s="676" t="s">
        <v>770</v>
      </c>
    </row>
    <row r="117" spans="1:6" ht="12" customHeight="1">
      <c r="A117" s="373" t="s">
        <v>140</v>
      </c>
      <c r="B117" s="390" t="s">
        <v>454</v>
      </c>
      <c r="C117" s="411">
        <v>0</v>
      </c>
      <c r="D117" s="411">
        <v>0</v>
      </c>
      <c r="E117" s="394">
        <v>0</v>
      </c>
      <c r="F117" s="676" t="s">
        <v>771</v>
      </c>
    </row>
    <row r="118" spans="1:6" ht="12" customHeight="1">
      <c r="A118" s="373" t="s">
        <v>141</v>
      </c>
      <c r="B118" s="390" t="s">
        <v>455</v>
      </c>
      <c r="C118" s="411">
        <v>0</v>
      </c>
      <c r="D118" s="411">
        <v>0</v>
      </c>
      <c r="E118" s="394">
        <v>0</v>
      </c>
      <c r="F118" s="676" t="s">
        <v>772</v>
      </c>
    </row>
    <row r="119" spans="1:6" s="438" customFormat="1" ht="12" customHeight="1">
      <c r="A119" s="373" t="s">
        <v>456</v>
      </c>
      <c r="B119" s="390" t="s">
        <v>443</v>
      </c>
      <c r="C119" s="411">
        <v>0</v>
      </c>
      <c r="D119" s="411">
        <v>0</v>
      </c>
      <c r="E119" s="394">
        <v>0</v>
      </c>
      <c r="F119" s="676" t="s">
        <v>773</v>
      </c>
    </row>
    <row r="120" spans="1:6" ht="12" customHeight="1">
      <c r="A120" s="373" t="s">
        <v>457</v>
      </c>
      <c r="B120" s="390" t="s">
        <v>458</v>
      </c>
      <c r="C120" s="411">
        <v>300</v>
      </c>
      <c r="D120" s="411">
        <v>0</v>
      </c>
      <c r="E120" s="394">
        <v>0</v>
      </c>
      <c r="F120" s="676" t="s">
        <v>774</v>
      </c>
    </row>
    <row r="121" spans="1:6" ht="12" customHeight="1" thickBot="1">
      <c r="A121" s="371" t="s">
        <v>459</v>
      </c>
      <c r="B121" s="390" t="s">
        <v>460</v>
      </c>
      <c r="C121" s="413">
        <v>0</v>
      </c>
      <c r="D121" s="413">
        <v>0</v>
      </c>
      <c r="E121" s="396">
        <v>0</v>
      </c>
      <c r="F121" s="676" t="s">
        <v>775</v>
      </c>
    </row>
    <row r="122" spans="1:6" ht="12" customHeight="1" thickBot="1">
      <c r="A122" s="378" t="s">
        <v>9</v>
      </c>
      <c r="B122" s="386" t="s">
        <v>461</v>
      </c>
      <c r="C122" s="410">
        <f>SUM(C123:C124)</f>
        <v>2439</v>
      </c>
      <c r="D122" s="410">
        <f>SUM(D123:D124)</f>
        <v>0</v>
      </c>
      <c r="E122" s="410">
        <f>SUM(E123:E124)</f>
        <v>0</v>
      </c>
      <c r="F122" s="676" t="s">
        <v>776</v>
      </c>
    </row>
    <row r="123" spans="1:6" ht="12" customHeight="1">
      <c r="A123" s="373" t="s">
        <v>61</v>
      </c>
      <c r="B123" s="367" t="s">
        <v>47</v>
      </c>
      <c r="C123" s="412">
        <v>2439</v>
      </c>
      <c r="D123" s="412">
        <v>0</v>
      </c>
      <c r="E123" s="395">
        <v>0</v>
      </c>
      <c r="F123" s="676" t="s">
        <v>777</v>
      </c>
    </row>
    <row r="124" spans="1:6" ht="12" customHeight="1" thickBot="1">
      <c r="A124" s="374" t="s">
        <v>62</v>
      </c>
      <c r="B124" s="370" t="s">
        <v>48</v>
      </c>
      <c r="C124" s="413">
        <v>0</v>
      </c>
      <c r="D124" s="413">
        <v>0</v>
      </c>
      <c r="E124" s="396">
        <v>0</v>
      </c>
      <c r="F124" s="676" t="s">
        <v>778</v>
      </c>
    </row>
    <row r="125" spans="1:6" ht="12" customHeight="1" thickBot="1">
      <c r="A125" s="378" t="s">
        <v>10</v>
      </c>
      <c r="B125" s="386" t="s">
        <v>462</v>
      </c>
      <c r="C125" s="410">
        <f>C122+C108+C92</f>
        <v>376395</v>
      </c>
      <c r="D125" s="410">
        <f>D122+D108+D92</f>
        <v>462839</v>
      </c>
      <c r="E125" s="410">
        <f>E122+E108+E92</f>
        <v>374713</v>
      </c>
      <c r="F125" s="676" t="s">
        <v>779</v>
      </c>
    </row>
    <row r="126" spans="1:6" ht="12" customHeight="1" thickBot="1">
      <c r="A126" s="378" t="s">
        <v>11</v>
      </c>
      <c r="B126" s="386" t="s">
        <v>463</v>
      </c>
      <c r="C126" s="410">
        <v>0</v>
      </c>
      <c r="D126" s="410"/>
      <c r="E126" s="393"/>
      <c r="F126" s="676" t="s">
        <v>780</v>
      </c>
    </row>
    <row r="127" spans="1:6" ht="12" customHeight="1">
      <c r="A127" s="373" t="s">
        <v>65</v>
      </c>
      <c r="B127" s="367" t="s">
        <v>464</v>
      </c>
      <c r="C127" s="411">
        <v>0</v>
      </c>
      <c r="D127" s="411">
        <v>0</v>
      </c>
      <c r="E127" s="394">
        <v>0</v>
      </c>
      <c r="F127" s="676" t="s">
        <v>781</v>
      </c>
    </row>
    <row r="128" spans="1:6" ht="12" customHeight="1">
      <c r="A128" s="373" t="s">
        <v>66</v>
      </c>
      <c r="B128" s="367" t="s">
        <v>465</v>
      </c>
      <c r="C128" s="411">
        <v>0</v>
      </c>
      <c r="D128" s="411">
        <v>0</v>
      </c>
      <c r="E128" s="394">
        <v>0</v>
      </c>
      <c r="F128" s="676" t="s">
        <v>782</v>
      </c>
    </row>
    <row r="129" spans="1:6" ht="12" customHeight="1" thickBot="1">
      <c r="A129" s="371" t="s">
        <v>67</v>
      </c>
      <c r="B129" s="365" t="s">
        <v>466</v>
      </c>
      <c r="C129" s="411">
        <v>0</v>
      </c>
      <c r="D129" s="411">
        <v>0</v>
      </c>
      <c r="E129" s="394">
        <v>0</v>
      </c>
      <c r="F129" s="676" t="s">
        <v>783</v>
      </c>
    </row>
    <row r="130" spans="1:6" ht="12" customHeight="1" thickBot="1">
      <c r="A130" s="378" t="s">
        <v>12</v>
      </c>
      <c r="B130" s="386" t="s">
        <v>467</v>
      </c>
      <c r="C130" s="410">
        <v>0</v>
      </c>
      <c r="D130" s="410"/>
      <c r="E130" s="393"/>
      <c r="F130" s="676" t="s">
        <v>784</v>
      </c>
    </row>
    <row r="131" spans="1:6" ht="12" customHeight="1">
      <c r="A131" s="373" t="s">
        <v>68</v>
      </c>
      <c r="B131" s="367" t="s">
        <v>468</v>
      </c>
      <c r="C131" s="411">
        <v>0</v>
      </c>
      <c r="D131" s="411">
        <v>0</v>
      </c>
      <c r="E131" s="394">
        <v>0</v>
      </c>
      <c r="F131" s="676" t="s">
        <v>785</v>
      </c>
    </row>
    <row r="132" spans="1:6" ht="12" customHeight="1">
      <c r="A132" s="373" t="s">
        <v>69</v>
      </c>
      <c r="B132" s="367" t="s">
        <v>469</v>
      </c>
      <c r="C132" s="411">
        <v>0</v>
      </c>
      <c r="D132" s="411">
        <v>0</v>
      </c>
      <c r="E132" s="394">
        <v>0</v>
      </c>
      <c r="F132" s="676" t="s">
        <v>786</v>
      </c>
    </row>
    <row r="133" spans="1:6" ht="12" customHeight="1">
      <c r="A133" s="373" t="s">
        <v>364</v>
      </c>
      <c r="B133" s="367" t="s">
        <v>470</v>
      </c>
      <c r="C133" s="411">
        <v>0</v>
      </c>
      <c r="D133" s="411">
        <v>0</v>
      </c>
      <c r="E133" s="394">
        <v>0</v>
      </c>
      <c r="F133" s="676" t="s">
        <v>787</v>
      </c>
    </row>
    <row r="134" spans="1:6" ht="12" customHeight="1" thickBot="1">
      <c r="A134" s="371" t="s">
        <v>366</v>
      </c>
      <c r="B134" s="365" t="s">
        <v>471</v>
      </c>
      <c r="C134" s="411">
        <v>0</v>
      </c>
      <c r="D134" s="411">
        <v>0</v>
      </c>
      <c r="E134" s="394">
        <v>0</v>
      </c>
      <c r="F134" s="676" t="s">
        <v>788</v>
      </c>
    </row>
    <row r="135" spans="1:6" ht="12" customHeight="1" thickBot="1">
      <c r="A135" s="378" t="s">
        <v>13</v>
      </c>
      <c r="B135" s="386" t="s">
        <v>472</v>
      </c>
      <c r="C135" s="416">
        <v>0</v>
      </c>
      <c r="D135" s="416">
        <f>SUM(D136:D139)</f>
        <v>6272</v>
      </c>
      <c r="E135" s="416">
        <f>SUM(E136:E139)</f>
        <v>6272</v>
      </c>
      <c r="F135" s="676" t="s">
        <v>789</v>
      </c>
    </row>
    <row r="136" spans="1:6" ht="12" customHeight="1">
      <c r="A136" s="373" t="s">
        <v>70</v>
      </c>
      <c r="B136" s="367" t="s">
        <v>473</v>
      </c>
      <c r="C136" s="411">
        <v>0</v>
      </c>
      <c r="D136" s="411">
        <v>0</v>
      </c>
      <c r="E136" s="394">
        <v>0</v>
      </c>
      <c r="F136" s="676" t="s">
        <v>790</v>
      </c>
    </row>
    <row r="137" spans="1:6" ht="12" customHeight="1">
      <c r="A137" s="373" t="s">
        <v>71</v>
      </c>
      <c r="B137" s="367" t="s">
        <v>474</v>
      </c>
      <c r="C137" s="411">
        <v>0</v>
      </c>
      <c r="D137" s="411">
        <v>6272</v>
      </c>
      <c r="E137" s="394">
        <v>6272</v>
      </c>
      <c r="F137" s="676" t="s">
        <v>791</v>
      </c>
    </row>
    <row r="138" spans="1:6" ht="12" customHeight="1">
      <c r="A138" s="373" t="s">
        <v>373</v>
      </c>
      <c r="B138" s="367" t="s">
        <v>475</v>
      </c>
      <c r="C138" s="411">
        <v>0</v>
      </c>
      <c r="D138" s="411">
        <v>0</v>
      </c>
      <c r="E138" s="394">
        <v>0</v>
      </c>
      <c r="F138" s="676" t="s">
        <v>792</v>
      </c>
    </row>
    <row r="139" spans="1:6" ht="12" customHeight="1" thickBot="1">
      <c r="A139" s="371" t="s">
        <v>375</v>
      </c>
      <c r="B139" s="365" t="s">
        <v>476</v>
      </c>
      <c r="C139" s="411">
        <v>0</v>
      </c>
      <c r="D139" s="411">
        <v>0</v>
      </c>
      <c r="E139" s="394">
        <v>0</v>
      </c>
      <c r="F139" s="676" t="s">
        <v>793</v>
      </c>
    </row>
    <row r="140" spans="1:9" ht="15" customHeight="1" thickBot="1">
      <c r="A140" s="378" t="s">
        <v>14</v>
      </c>
      <c r="B140" s="386" t="s">
        <v>477</v>
      </c>
      <c r="C140" s="99">
        <v>0</v>
      </c>
      <c r="D140" s="99"/>
      <c r="E140" s="362"/>
      <c r="F140" s="676" t="s">
        <v>794</v>
      </c>
      <c r="G140" s="427"/>
      <c r="H140" s="427"/>
      <c r="I140" s="427"/>
    </row>
    <row r="141" spans="1:6" s="420" customFormat="1" ht="12.75" customHeight="1">
      <c r="A141" s="373" t="s">
        <v>132</v>
      </c>
      <c r="B141" s="367" t="s">
        <v>478</v>
      </c>
      <c r="C141" s="411">
        <v>0</v>
      </c>
      <c r="D141" s="411">
        <v>0</v>
      </c>
      <c r="E141" s="394">
        <v>0</v>
      </c>
      <c r="F141" s="676" t="s">
        <v>795</v>
      </c>
    </row>
    <row r="142" spans="1:6" ht="12.75" customHeight="1">
      <c r="A142" s="373" t="s">
        <v>133</v>
      </c>
      <c r="B142" s="367" t="s">
        <v>479</v>
      </c>
      <c r="C142" s="411">
        <v>0</v>
      </c>
      <c r="D142" s="411">
        <v>0</v>
      </c>
      <c r="E142" s="394">
        <v>0</v>
      </c>
      <c r="F142" s="676" t="s">
        <v>796</v>
      </c>
    </row>
    <row r="143" spans="1:6" ht="12.75" customHeight="1">
      <c r="A143" s="373" t="s">
        <v>160</v>
      </c>
      <c r="B143" s="367" t="s">
        <v>480</v>
      </c>
      <c r="C143" s="411">
        <v>0</v>
      </c>
      <c r="D143" s="411">
        <v>0</v>
      </c>
      <c r="E143" s="394">
        <v>0</v>
      </c>
      <c r="F143" s="676" t="s">
        <v>797</v>
      </c>
    </row>
    <row r="144" spans="1:6" ht="12.75" customHeight="1" thickBot="1">
      <c r="A144" s="373" t="s">
        <v>381</v>
      </c>
      <c r="B144" s="367" t="s">
        <v>481</v>
      </c>
      <c r="C144" s="411">
        <v>0</v>
      </c>
      <c r="D144" s="411">
        <v>0</v>
      </c>
      <c r="E144" s="394">
        <v>0</v>
      </c>
      <c r="F144" s="676" t="s">
        <v>798</v>
      </c>
    </row>
    <row r="145" spans="1:6" ht="16.5" thickBot="1">
      <c r="A145" s="378" t="s">
        <v>15</v>
      </c>
      <c r="B145" s="386" t="s">
        <v>482</v>
      </c>
      <c r="C145" s="360">
        <f>C126+C130+C135+C140</f>
        <v>0</v>
      </c>
      <c r="D145" s="360">
        <f>D126+D130+D135+D140</f>
        <v>6272</v>
      </c>
      <c r="E145" s="360">
        <f>E126+E130+E135+E140</f>
        <v>6272</v>
      </c>
      <c r="F145" s="676" t="s">
        <v>799</v>
      </c>
    </row>
    <row r="146" spans="1:6" ht="16.5" thickBot="1">
      <c r="A146" s="403" t="s">
        <v>16</v>
      </c>
      <c r="B146" s="406" t="s">
        <v>483</v>
      </c>
      <c r="C146" s="360">
        <f>C125+C145</f>
        <v>376395</v>
      </c>
      <c r="D146" s="360">
        <f>D125+D145</f>
        <v>469111</v>
      </c>
      <c r="E146" s="360">
        <f>E125+E145</f>
        <v>380985</v>
      </c>
      <c r="F146" s="676" t="s">
        <v>800</v>
      </c>
    </row>
    <row r="148" spans="1:5" ht="18.75" customHeight="1">
      <c r="A148" s="722" t="s">
        <v>484</v>
      </c>
      <c r="B148" s="722"/>
      <c r="C148" s="722"/>
      <c r="D148" s="722"/>
      <c r="E148" s="722"/>
    </row>
    <row r="149" spans="1:5" ht="13.5" customHeight="1" thickBot="1">
      <c r="A149" s="388" t="s">
        <v>114</v>
      </c>
      <c r="B149" s="388"/>
      <c r="C149" s="418"/>
      <c r="E149" s="405" t="s">
        <v>159</v>
      </c>
    </row>
    <row r="150" spans="1:5" ht="21.75" thickBot="1">
      <c r="A150" s="378">
        <v>1</v>
      </c>
      <c r="B150" s="381" t="s">
        <v>485</v>
      </c>
      <c r="C150" s="404">
        <f>+C61-C125</f>
        <v>0</v>
      </c>
      <c r="D150" s="404">
        <f>+D61-D125</f>
        <v>0</v>
      </c>
      <c r="E150" s="404">
        <f>+E61-E125</f>
        <v>7832</v>
      </c>
    </row>
    <row r="151" spans="1:5" ht="21.75" thickBot="1">
      <c r="A151" s="378" t="s">
        <v>8</v>
      </c>
      <c r="B151" s="381" t="s">
        <v>486</v>
      </c>
      <c r="C151" s="404">
        <f>+C84-C145</f>
        <v>0</v>
      </c>
      <c r="D151" s="404">
        <f>+D84-D145</f>
        <v>0</v>
      </c>
      <c r="E151" s="404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1968503937007874" right="0.1968503937007874" top="1.4566929133858268" bottom="0.1968503937007874" header="0.5118110236220472" footer="0.11811023622047245"/>
  <pageSetup horizontalDpi="600" verticalDpi="600" orientation="portrait" paperSize="9" r:id="rId1"/>
  <headerFooter alignWithMargins="0">
    <oddHeader>&amp;C&amp;"Times New Roman CE,Félkövér"&amp;12
Nyírpazony Nagyközség Önkormányzat
2014. ÉVI ZÁRSZÁMADÁSÁNAK PÉNZÜGYI MÉRLEGE&amp;10
&amp;R&amp;"Times New Roman CE,Félkövér dőlt"&amp;11 1.1. melléklet a ....../2015. (......) önkormányzati rendelethez</oddHeader>
  </headerFooter>
  <rowBreaks count="1" manualBreakCount="1">
    <brk id="86" min="1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M146"/>
  <sheetViews>
    <sheetView zoomScaleSheetLayoutView="145" zoomScalePageLayoutView="0" workbookViewId="0" topLeftCell="A1">
      <selection activeCell="A2" sqref="A2:E58"/>
    </sheetView>
  </sheetViews>
  <sheetFormatPr defaultColWidth="9.00390625" defaultRowHeight="12.75"/>
  <cols>
    <col min="1" max="1" width="17.375" style="581" customWidth="1"/>
    <col min="2" max="2" width="61.625" style="31" customWidth="1"/>
    <col min="3" max="3" width="11.375" style="31" customWidth="1"/>
    <col min="4" max="4" width="11.125" style="31" customWidth="1"/>
    <col min="5" max="5" width="9.375" style="31" customWidth="1"/>
    <col min="6" max="6" width="0" style="680" hidden="1" customWidth="1"/>
    <col min="7" max="8" width="9.375" style="31" hidden="1" customWidth="1"/>
    <col min="9" max="9" width="0.5" style="31" customWidth="1"/>
    <col min="10" max="10" width="0.37109375" style="31" hidden="1" customWidth="1"/>
    <col min="11" max="11" width="9.375" style="31" hidden="1" customWidth="1"/>
    <col min="12" max="12" width="0.12890625" style="31" customWidth="1"/>
    <col min="13" max="13" width="9.375" style="31" hidden="1" customWidth="1"/>
    <col min="14" max="14" width="11.00390625" style="31" customWidth="1"/>
    <col min="15" max="16384" width="9.375" style="31" customWidth="1"/>
  </cols>
  <sheetData>
    <row r="1" spans="1:6" s="516" customFormat="1" ht="21" customHeight="1" thickBot="1">
      <c r="A1" s="515"/>
      <c r="B1" s="517"/>
      <c r="C1" s="562"/>
      <c r="D1" s="562"/>
      <c r="E1" s="660" t="s">
        <v>878</v>
      </c>
      <c r="F1" s="683"/>
    </row>
    <row r="2" spans="1:6" s="563" customFormat="1" ht="25.5" customHeight="1">
      <c r="A2" s="543" t="s">
        <v>148</v>
      </c>
      <c r="B2" s="768" t="s">
        <v>827</v>
      </c>
      <c r="C2" s="769"/>
      <c r="D2" s="770"/>
      <c r="E2" s="586" t="s">
        <v>50</v>
      </c>
      <c r="F2" s="684"/>
    </row>
    <row r="3" spans="1:6" s="563" customFormat="1" ht="24.75" thickBot="1">
      <c r="A3" s="561" t="s">
        <v>147</v>
      </c>
      <c r="B3" s="765" t="s">
        <v>563</v>
      </c>
      <c r="C3" s="771"/>
      <c r="D3" s="772"/>
      <c r="E3" s="587" t="s">
        <v>41</v>
      </c>
      <c r="F3" s="684"/>
    </row>
    <row r="4" spans="1:6" s="564" customFormat="1" ht="15.75" customHeight="1" thickBot="1">
      <c r="A4" s="518"/>
      <c r="B4" s="518"/>
      <c r="C4" s="519"/>
      <c r="D4" s="519"/>
      <c r="E4" s="519" t="s">
        <v>42</v>
      </c>
      <c r="F4" s="685"/>
    </row>
    <row r="5" spans="1:5" ht="28.5" customHeight="1" thickBot="1">
      <c r="A5" s="351" t="s">
        <v>149</v>
      </c>
      <c r="B5" s="352" t="s">
        <v>43</v>
      </c>
      <c r="C5" s="96" t="s">
        <v>181</v>
      </c>
      <c r="D5" s="96" t="s">
        <v>185</v>
      </c>
      <c r="E5" s="520" t="s">
        <v>186</v>
      </c>
    </row>
    <row r="6" spans="1:6" s="565" customFormat="1" ht="12.75" customHeight="1" thickBot="1">
      <c r="A6" s="513" t="s">
        <v>430</v>
      </c>
      <c r="B6" s="514" t="s">
        <v>431</v>
      </c>
      <c r="C6" s="514" t="s">
        <v>432</v>
      </c>
      <c r="D6" s="111" t="s">
        <v>433</v>
      </c>
      <c r="E6" s="109" t="s">
        <v>434</v>
      </c>
      <c r="F6" s="686"/>
    </row>
    <row r="7" spans="1:6" s="565" customFormat="1" ht="15.75" customHeight="1" thickBot="1">
      <c r="A7" s="762" t="s">
        <v>44</v>
      </c>
      <c r="B7" s="763"/>
      <c r="C7" s="763"/>
      <c r="D7" s="763"/>
      <c r="E7" s="764"/>
      <c r="F7" s="686"/>
    </row>
    <row r="8" spans="1:6" s="539" customFormat="1" ht="12" customHeight="1" thickBot="1">
      <c r="A8" s="513" t="s">
        <v>7</v>
      </c>
      <c r="B8" s="577" t="s">
        <v>571</v>
      </c>
      <c r="C8" s="446">
        <v>0</v>
      </c>
      <c r="D8" s="606">
        <v>0</v>
      </c>
      <c r="E8" s="583">
        <v>0</v>
      </c>
      <c r="F8" s="686" t="s">
        <v>746</v>
      </c>
    </row>
    <row r="9" spans="1:6" s="539" customFormat="1" ht="12" customHeight="1">
      <c r="A9" s="588" t="s">
        <v>72</v>
      </c>
      <c r="B9" s="368" t="s">
        <v>349</v>
      </c>
      <c r="C9" s="105">
        <v>0</v>
      </c>
      <c r="D9" s="607">
        <v>0</v>
      </c>
      <c r="E9" s="572">
        <v>0</v>
      </c>
      <c r="F9" s="686" t="s">
        <v>747</v>
      </c>
    </row>
    <row r="10" spans="1:6" s="539" customFormat="1" ht="12" customHeight="1">
      <c r="A10" s="589" t="s">
        <v>73</v>
      </c>
      <c r="B10" s="366" t="s">
        <v>350</v>
      </c>
      <c r="C10" s="443">
        <v>0</v>
      </c>
      <c r="D10" s="608"/>
      <c r="E10" s="114"/>
      <c r="F10" s="686" t="s">
        <v>748</v>
      </c>
    </row>
    <row r="11" spans="1:6" s="539" customFormat="1" ht="12" customHeight="1">
      <c r="A11" s="589" t="s">
        <v>74</v>
      </c>
      <c r="B11" s="366" t="s">
        <v>351</v>
      </c>
      <c r="C11" s="443">
        <v>0</v>
      </c>
      <c r="D11" s="608"/>
      <c r="E11" s="114"/>
      <c r="F11" s="686" t="s">
        <v>749</v>
      </c>
    </row>
    <row r="12" spans="1:6" s="539" customFormat="1" ht="12" customHeight="1">
      <c r="A12" s="589" t="s">
        <v>75</v>
      </c>
      <c r="B12" s="366" t="s">
        <v>352</v>
      </c>
      <c r="C12" s="443">
        <v>0</v>
      </c>
      <c r="D12" s="608"/>
      <c r="E12" s="114"/>
      <c r="F12" s="686" t="s">
        <v>750</v>
      </c>
    </row>
    <row r="13" spans="1:6" s="539" customFormat="1" ht="12" customHeight="1">
      <c r="A13" s="589" t="s">
        <v>108</v>
      </c>
      <c r="B13" s="366" t="s">
        <v>353</v>
      </c>
      <c r="C13" s="443">
        <v>0</v>
      </c>
      <c r="D13" s="608"/>
      <c r="E13" s="114"/>
      <c r="F13" s="686" t="s">
        <v>751</v>
      </c>
    </row>
    <row r="14" spans="1:6" s="539" customFormat="1" ht="12" customHeight="1">
      <c r="A14" s="589" t="s">
        <v>76</v>
      </c>
      <c r="B14" s="366" t="s">
        <v>572</v>
      </c>
      <c r="C14" s="443">
        <v>0</v>
      </c>
      <c r="D14" s="608"/>
      <c r="E14" s="114"/>
      <c r="F14" s="686" t="s">
        <v>752</v>
      </c>
    </row>
    <row r="15" spans="1:6" s="566" customFormat="1" ht="12" customHeight="1">
      <c r="A15" s="589" t="s">
        <v>77</v>
      </c>
      <c r="B15" s="365" t="s">
        <v>573</v>
      </c>
      <c r="C15" s="443">
        <v>0</v>
      </c>
      <c r="D15" s="608"/>
      <c r="E15" s="114"/>
      <c r="F15" s="686" t="s">
        <v>753</v>
      </c>
    </row>
    <row r="16" spans="1:6" s="566" customFormat="1" ht="12" customHeight="1">
      <c r="A16" s="589" t="s">
        <v>85</v>
      </c>
      <c r="B16" s="366" t="s">
        <v>356</v>
      </c>
      <c r="C16" s="106">
        <v>0</v>
      </c>
      <c r="D16" s="609"/>
      <c r="E16" s="571"/>
      <c r="F16" s="686" t="s">
        <v>754</v>
      </c>
    </row>
    <row r="17" spans="1:6" s="539" customFormat="1" ht="12" customHeight="1">
      <c r="A17" s="589" t="s">
        <v>86</v>
      </c>
      <c r="B17" s="366" t="s">
        <v>358</v>
      </c>
      <c r="C17" s="443">
        <v>0</v>
      </c>
      <c r="D17" s="608"/>
      <c r="E17" s="114"/>
      <c r="F17" s="686" t="s">
        <v>755</v>
      </c>
    </row>
    <row r="18" spans="1:6" s="566" customFormat="1" ht="12" customHeight="1" thickBot="1">
      <c r="A18" s="589" t="s">
        <v>87</v>
      </c>
      <c r="B18" s="365" t="s">
        <v>360</v>
      </c>
      <c r="C18" s="445">
        <v>0</v>
      </c>
      <c r="D18" s="115"/>
      <c r="E18" s="567"/>
      <c r="F18" s="686" t="s">
        <v>756</v>
      </c>
    </row>
    <row r="19" spans="1:6" s="566" customFormat="1" ht="15.75" customHeight="1" thickBot="1">
      <c r="A19" s="513" t="s">
        <v>8</v>
      </c>
      <c r="B19" s="577" t="s">
        <v>574</v>
      </c>
      <c r="C19" s="446">
        <v>0</v>
      </c>
      <c r="D19" s="606"/>
      <c r="E19" s="583"/>
      <c r="F19" s="686" t="s">
        <v>757</v>
      </c>
    </row>
    <row r="20" spans="1:6" s="566" customFormat="1" ht="12" customHeight="1">
      <c r="A20" s="589" t="s">
        <v>78</v>
      </c>
      <c r="B20" s="367" t="s">
        <v>322</v>
      </c>
      <c r="C20" s="443">
        <v>0</v>
      </c>
      <c r="D20" s="608"/>
      <c r="E20" s="114"/>
      <c r="F20" s="686" t="s">
        <v>758</v>
      </c>
    </row>
    <row r="21" spans="1:6" s="566" customFormat="1" ht="12" customHeight="1">
      <c r="A21" s="589" t="s">
        <v>79</v>
      </c>
      <c r="B21" s="366" t="s">
        <v>575</v>
      </c>
      <c r="C21" s="443">
        <v>0</v>
      </c>
      <c r="D21" s="608"/>
      <c r="E21" s="114"/>
      <c r="F21" s="686" t="s">
        <v>759</v>
      </c>
    </row>
    <row r="22" spans="1:6" s="566" customFormat="1" ht="12" customHeight="1">
      <c r="A22" s="589" t="s">
        <v>80</v>
      </c>
      <c r="B22" s="366" t="s">
        <v>576</v>
      </c>
      <c r="C22" s="443">
        <v>0</v>
      </c>
      <c r="D22" s="608"/>
      <c r="E22" s="114"/>
      <c r="F22" s="686" t="s">
        <v>760</v>
      </c>
    </row>
    <row r="23" spans="1:6" s="539" customFormat="1" ht="12" customHeight="1" thickBot="1">
      <c r="A23" s="589" t="s">
        <v>81</v>
      </c>
      <c r="B23" s="366" t="s">
        <v>698</v>
      </c>
      <c r="C23" s="443">
        <v>0</v>
      </c>
      <c r="D23" s="608"/>
      <c r="E23" s="114"/>
      <c r="F23" s="686" t="s">
        <v>761</v>
      </c>
    </row>
    <row r="24" spans="1:6" s="539" customFormat="1" ht="12" customHeight="1" thickBot="1">
      <c r="A24" s="576" t="s">
        <v>9</v>
      </c>
      <c r="B24" s="386" t="s">
        <v>125</v>
      </c>
      <c r="C24" s="40">
        <v>0</v>
      </c>
      <c r="D24" s="610"/>
      <c r="E24" s="582"/>
      <c r="F24" s="686" t="s">
        <v>762</v>
      </c>
    </row>
    <row r="25" spans="1:6" s="539" customFormat="1" ht="19.5" customHeight="1" thickBot="1">
      <c r="A25" s="576" t="s">
        <v>10</v>
      </c>
      <c r="B25" s="386" t="s">
        <v>577</v>
      </c>
      <c r="C25" s="446">
        <v>0</v>
      </c>
      <c r="D25" s="606"/>
      <c r="E25" s="583"/>
      <c r="F25" s="686" t="s">
        <v>763</v>
      </c>
    </row>
    <row r="26" spans="1:6" s="539" customFormat="1" ht="12" customHeight="1">
      <c r="A26" s="590" t="s">
        <v>336</v>
      </c>
      <c r="B26" s="591" t="s">
        <v>575</v>
      </c>
      <c r="C26" s="102">
        <v>0</v>
      </c>
      <c r="D26" s="597"/>
      <c r="E26" s="570"/>
      <c r="F26" s="686" t="s">
        <v>764</v>
      </c>
    </row>
    <row r="27" spans="1:6" s="539" customFormat="1" ht="12" customHeight="1">
      <c r="A27" s="590" t="s">
        <v>342</v>
      </c>
      <c r="B27" s="592" t="s">
        <v>578</v>
      </c>
      <c r="C27" s="447">
        <v>0</v>
      </c>
      <c r="D27" s="611">
        <v>0</v>
      </c>
      <c r="E27" s="569">
        <v>0</v>
      </c>
      <c r="F27" s="686" t="s">
        <v>765</v>
      </c>
    </row>
    <row r="28" spans="1:6" s="539" customFormat="1" ht="12" customHeight="1" thickBot="1">
      <c r="A28" s="589" t="s">
        <v>344</v>
      </c>
      <c r="B28" s="593" t="s">
        <v>699</v>
      </c>
      <c r="C28" s="573">
        <v>0</v>
      </c>
      <c r="D28" s="612">
        <v>0</v>
      </c>
      <c r="E28" s="568">
        <v>0</v>
      </c>
      <c r="F28" s="686" t="s">
        <v>766</v>
      </c>
    </row>
    <row r="29" spans="1:6" s="539" customFormat="1" ht="12" customHeight="1" thickBot="1">
      <c r="A29" s="576" t="s">
        <v>11</v>
      </c>
      <c r="B29" s="386" t="s">
        <v>579</v>
      </c>
      <c r="C29" s="446">
        <v>0</v>
      </c>
      <c r="D29" s="606"/>
      <c r="E29" s="583"/>
      <c r="F29" s="686" t="s">
        <v>767</v>
      </c>
    </row>
    <row r="30" spans="1:6" s="539" customFormat="1" ht="12" customHeight="1">
      <c r="A30" s="590" t="s">
        <v>65</v>
      </c>
      <c r="B30" s="591" t="s">
        <v>362</v>
      </c>
      <c r="C30" s="102">
        <v>0</v>
      </c>
      <c r="D30" s="597"/>
      <c r="E30" s="570"/>
      <c r="F30" s="686" t="s">
        <v>768</v>
      </c>
    </row>
    <row r="31" spans="1:6" s="539" customFormat="1" ht="12" customHeight="1">
      <c r="A31" s="590" t="s">
        <v>66</v>
      </c>
      <c r="B31" s="592" t="s">
        <v>363</v>
      </c>
      <c r="C31" s="447">
        <v>0</v>
      </c>
      <c r="D31" s="611"/>
      <c r="E31" s="569"/>
      <c r="F31" s="686" t="s">
        <v>769</v>
      </c>
    </row>
    <row r="32" spans="1:6" s="539" customFormat="1" ht="12" customHeight="1" thickBot="1">
      <c r="A32" s="589" t="s">
        <v>67</v>
      </c>
      <c r="B32" s="575" t="s">
        <v>365</v>
      </c>
      <c r="C32" s="573">
        <v>0</v>
      </c>
      <c r="D32" s="612"/>
      <c r="E32" s="568"/>
      <c r="F32" s="686" t="s">
        <v>770</v>
      </c>
    </row>
    <row r="33" spans="1:6" s="539" customFormat="1" ht="12" customHeight="1" thickBot="1">
      <c r="A33" s="576" t="s">
        <v>12</v>
      </c>
      <c r="B33" s="386" t="s">
        <v>490</v>
      </c>
      <c r="C33" s="40">
        <v>0</v>
      </c>
      <c r="D33" s="610"/>
      <c r="E33" s="582"/>
      <c r="F33" s="686" t="s">
        <v>771</v>
      </c>
    </row>
    <row r="34" spans="1:6" s="539" customFormat="1" ht="12" customHeight="1" thickBot="1">
      <c r="A34" s="576" t="s">
        <v>13</v>
      </c>
      <c r="B34" s="386" t="s">
        <v>580</v>
      </c>
      <c r="C34" s="40">
        <v>0</v>
      </c>
      <c r="D34" s="610"/>
      <c r="E34" s="582"/>
      <c r="F34" s="686" t="s">
        <v>772</v>
      </c>
    </row>
    <row r="35" spans="1:6" s="539" customFormat="1" ht="12" customHeight="1" thickBot="1">
      <c r="A35" s="513" t="s">
        <v>14</v>
      </c>
      <c r="B35" s="386" t="s">
        <v>581</v>
      </c>
      <c r="C35" s="446">
        <v>0</v>
      </c>
      <c r="D35" s="606"/>
      <c r="E35" s="583"/>
      <c r="F35" s="686" t="s">
        <v>773</v>
      </c>
    </row>
    <row r="36" spans="1:6" s="566" customFormat="1" ht="12" customHeight="1" thickBot="1">
      <c r="A36" s="578" t="s">
        <v>15</v>
      </c>
      <c r="B36" s="386" t="s">
        <v>582</v>
      </c>
      <c r="C36" s="446">
        <f>SUM(C37:C39)</f>
        <v>50829</v>
      </c>
      <c r="D36" s="446">
        <f>SUM(D37:D39)</f>
        <v>50757</v>
      </c>
      <c r="E36" s="446">
        <f>SUM(E37:E39)</f>
        <v>50757</v>
      </c>
      <c r="F36" s="686" t="s">
        <v>774</v>
      </c>
    </row>
    <row r="37" spans="1:6" s="566" customFormat="1" ht="15" customHeight="1">
      <c r="A37" s="590" t="s">
        <v>583</v>
      </c>
      <c r="B37" s="591" t="s">
        <v>168</v>
      </c>
      <c r="C37" s="102">
        <v>0</v>
      </c>
      <c r="D37" s="597"/>
      <c r="E37" s="570"/>
      <c r="F37" s="686" t="s">
        <v>775</v>
      </c>
    </row>
    <row r="38" spans="1:6" s="566" customFormat="1" ht="15" customHeight="1">
      <c r="A38" s="590" t="s">
        <v>584</v>
      </c>
      <c r="B38" s="592" t="s">
        <v>3</v>
      </c>
      <c r="C38" s="447">
        <v>0</v>
      </c>
      <c r="D38" s="611"/>
      <c r="E38" s="569"/>
      <c r="F38" s="686" t="s">
        <v>776</v>
      </c>
    </row>
    <row r="39" spans="1:6" ht="16.5" thickBot="1">
      <c r="A39" s="589" t="s">
        <v>585</v>
      </c>
      <c r="B39" s="575" t="s">
        <v>586</v>
      </c>
      <c r="C39" s="573">
        <v>50829</v>
      </c>
      <c r="D39" s="612">
        <v>50757</v>
      </c>
      <c r="E39" s="568">
        <v>50757</v>
      </c>
      <c r="F39" s="686" t="s">
        <v>777</v>
      </c>
    </row>
    <row r="40" spans="1:6" s="565" customFormat="1" ht="16.5" customHeight="1" thickBot="1">
      <c r="A40" s="578" t="s">
        <v>16</v>
      </c>
      <c r="B40" s="579" t="s">
        <v>587</v>
      </c>
      <c r="C40" s="108">
        <f>C36+C35</f>
        <v>50829</v>
      </c>
      <c r="D40" s="108">
        <f>D36+D35</f>
        <v>50757</v>
      </c>
      <c r="E40" s="108">
        <f>E36+E35</f>
        <v>50757</v>
      </c>
      <c r="F40" s="686" t="s">
        <v>778</v>
      </c>
    </row>
    <row r="41" spans="1:6" s="341" customFormat="1" ht="12" customHeight="1">
      <c r="A41" s="521"/>
      <c r="B41" s="522"/>
      <c r="C41" s="537"/>
      <c r="D41" s="537"/>
      <c r="E41" s="537"/>
      <c r="F41" s="686"/>
    </row>
    <row r="42" spans="1:6" ht="12" customHeight="1" thickBot="1">
      <c r="A42" s="523"/>
      <c r="B42" s="524"/>
      <c r="C42" s="538"/>
      <c r="D42" s="538"/>
      <c r="E42" s="538"/>
      <c r="F42" s="686"/>
    </row>
    <row r="43" spans="1:6" ht="12" customHeight="1" thickBot="1">
      <c r="A43" s="762" t="s">
        <v>45</v>
      </c>
      <c r="B43" s="763"/>
      <c r="C43" s="763"/>
      <c r="D43" s="763"/>
      <c r="E43" s="764"/>
      <c r="F43" s="565"/>
    </row>
    <row r="44" spans="1:6" ht="12" customHeight="1" thickBot="1">
      <c r="A44" s="576" t="s">
        <v>7</v>
      </c>
      <c r="B44" s="386" t="s">
        <v>588</v>
      </c>
      <c r="C44" s="446">
        <f>SUM(C45:C49)</f>
        <v>50829</v>
      </c>
      <c r="D44" s="446">
        <f>SUM(D45:D49)</f>
        <v>50757</v>
      </c>
      <c r="E44" s="446">
        <f>SUM(E45:E49)</f>
        <v>50757</v>
      </c>
      <c r="F44" s="686" t="s">
        <v>746</v>
      </c>
    </row>
    <row r="45" spans="1:13" ht="12" customHeight="1">
      <c r="A45" s="589" t="s">
        <v>72</v>
      </c>
      <c r="B45" s="367" t="s">
        <v>37</v>
      </c>
      <c r="C45" s="102">
        <v>35910</v>
      </c>
      <c r="D45" s="102">
        <v>37979</v>
      </c>
      <c r="E45" s="570">
        <v>37979</v>
      </c>
      <c r="F45" s="686" t="s">
        <v>747</v>
      </c>
      <c r="M45" s="31">
        <f>15000/60</f>
        <v>250</v>
      </c>
    </row>
    <row r="46" spans="1:13" ht="12" customHeight="1">
      <c r="A46" s="589" t="s">
        <v>73</v>
      </c>
      <c r="B46" s="366" t="s">
        <v>134</v>
      </c>
      <c r="C46" s="440">
        <v>9450</v>
      </c>
      <c r="D46" s="440">
        <v>9911</v>
      </c>
      <c r="E46" s="594">
        <v>9911</v>
      </c>
      <c r="F46" s="686" t="s">
        <v>748</v>
      </c>
      <c r="M46" s="31">
        <f>+M45/8</f>
        <v>31.25</v>
      </c>
    </row>
    <row r="47" spans="1:6" ht="12" customHeight="1">
      <c r="A47" s="589" t="s">
        <v>74</v>
      </c>
      <c r="B47" s="366" t="s">
        <v>101</v>
      </c>
      <c r="C47" s="440">
        <v>5469</v>
      </c>
      <c r="D47" s="440">
        <v>2867</v>
      </c>
      <c r="E47" s="594">
        <v>2867</v>
      </c>
      <c r="F47" s="686" t="s">
        <v>749</v>
      </c>
    </row>
    <row r="48" spans="1:6" s="341" customFormat="1" ht="12" customHeight="1">
      <c r="A48" s="589" t="s">
        <v>75</v>
      </c>
      <c r="B48" s="366" t="s">
        <v>135</v>
      </c>
      <c r="C48" s="440">
        <v>0</v>
      </c>
      <c r="D48" s="440"/>
      <c r="E48" s="594"/>
      <c r="F48" s="686" t="s">
        <v>750</v>
      </c>
    </row>
    <row r="49" spans="1:6" ht="12" customHeight="1" thickBot="1">
      <c r="A49" s="589" t="s">
        <v>108</v>
      </c>
      <c r="B49" s="366" t="s">
        <v>136</v>
      </c>
      <c r="C49" s="440">
        <v>0</v>
      </c>
      <c r="D49" s="440"/>
      <c r="E49" s="594"/>
      <c r="F49" s="686" t="s">
        <v>751</v>
      </c>
    </row>
    <row r="50" spans="1:6" ht="12" customHeight="1" thickBot="1">
      <c r="A50" s="576" t="s">
        <v>8</v>
      </c>
      <c r="B50" s="386" t="s">
        <v>589</v>
      </c>
      <c r="C50" s="446">
        <v>0</v>
      </c>
      <c r="D50" s="446"/>
      <c r="E50" s="583"/>
      <c r="F50" s="686" t="s">
        <v>752</v>
      </c>
    </row>
    <row r="51" spans="1:6" ht="12" customHeight="1">
      <c r="A51" s="589" t="s">
        <v>78</v>
      </c>
      <c r="B51" s="367" t="s">
        <v>158</v>
      </c>
      <c r="C51" s="102">
        <v>0</v>
      </c>
      <c r="D51" s="102"/>
      <c r="E51" s="570"/>
      <c r="F51" s="686" t="s">
        <v>753</v>
      </c>
    </row>
    <row r="52" spans="1:6" ht="12" customHeight="1">
      <c r="A52" s="589" t="s">
        <v>79</v>
      </c>
      <c r="B52" s="366" t="s">
        <v>138</v>
      </c>
      <c r="C52" s="440">
        <v>0</v>
      </c>
      <c r="D52" s="440"/>
      <c r="E52" s="594"/>
      <c r="F52" s="686" t="s">
        <v>754</v>
      </c>
    </row>
    <row r="53" spans="1:6" ht="15" customHeight="1">
      <c r="A53" s="589" t="s">
        <v>80</v>
      </c>
      <c r="B53" s="366" t="s">
        <v>46</v>
      </c>
      <c r="C53" s="440">
        <v>0</v>
      </c>
      <c r="D53" s="440"/>
      <c r="E53" s="594"/>
      <c r="F53" s="686" t="s">
        <v>755</v>
      </c>
    </row>
    <row r="54" spans="1:6" ht="23.25" thickBot="1">
      <c r="A54" s="589" t="s">
        <v>81</v>
      </c>
      <c r="B54" s="366" t="s">
        <v>700</v>
      </c>
      <c r="C54" s="440">
        <v>0</v>
      </c>
      <c r="D54" s="440">
        <v>0</v>
      </c>
      <c r="E54" s="594">
        <v>0</v>
      </c>
      <c r="F54" s="686" t="s">
        <v>756</v>
      </c>
    </row>
    <row r="55" spans="1:6" ht="15" customHeight="1" thickBot="1">
      <c r="A55" s="576" t="s">
        <v>9</v>
      </c>
      <c r="B55" s="580" t="s">
        <v>590</v>
      </c>
      <c r="C55" s="108">
        <f>C44+C50</f>
        <v>50829</v>
      </c>
      <c r="D55" s="108">
        <f>D44+D50</f>
        <v>50757</v>
      </c>
      <c r="E55" s="108">
        <f>E44+E50</f>
        <v>50757</v>
      </c>
      <c r="F55" s="686" t="s">
        <v>757</v>
      </c>
    </row>
    <row r="56" spans="3:6" ht="16.5" thickBot="1">
      <c r="C56" s="585"/>
      <c r="D56" s="585"/>
      <c r="E56" s="585"/>
      <c r="F56" s="686"/>
    </row>
    <row r="57" spans="1:6" ht="16.5" thickBot="1">
      <c r="A57" s="525" t="s">
        <v>688</v>
      </c>
      <c r="B57" s="526"/>
      <c r="C57" s="112">
        <v>14</v>
      </c>
      <c r="D57" s="112">
        <v>14</v>
      </c>
      <c r="E57" s="574">
        <v>14</v>
      </c>
      <c r="F57" s="686"/>
    </row>
    <row r="58" spans="1:6" ht="16.5" thickBot="1">
      <c r="A58" s="525" t="s">
        <v>150</v>
      </c>
      <c r="B58" s="526"/>
      <c r="C58" s="112">
        <v>0</v>
      </c>
      <c r="D58" s="112">
        <v>0</v>
      </c>
      <c r="E58" s="574">
        <v>0</v>
      </c>
      <c r="F58" s="686"/>
    </row>
    <row r="59" ht="15.75">
      <c r="F59" s="686"/>
    </row>
    <row r="60" ht="15.75">
      <c r="F60" s="686"/>
    </row>
    <row r="61" ht="15.75">
      <c r="F61" s="686"/>
    </row>
    <row r="62" ht="15.75">
      <c r="F62" s="686"/>
    </row>
    <row r="63" ht="15.75">
      <c r="F63" s="686"/>
    </row>
    <row r="64" ht="15.75">
      <c r="F64" s="686"/>
    </row>
    <row r="65" ht="15.75">
      <c r="F65" s="686"/>
    </row>
    <row r="66" ht="15.75">
      <c r="F66" s="686"/>
    </row>
    <row r="67" ht="15.75">
      <c r="F67" s="686"/>
    </row>
    <row r="68" ht="15.75">
      <c r="F68" s="686"/>
    </row>
    <row r="69" ht="15.75">
      <c r="F69" s="686"/>
    </row>
    <row r="70" ht="15.75">
      <c r="F70" s="686"/>
    </row>
    <row r="71" ht="15.75">
      <c r="F71" s="686"/>
    </row>
    <row r="72" ht="15.75">
      <c r="F72" s="686"/>
    </row>
    <row r="73" ht="15.75">
      <c r="F73" s="686"/>
    </row>
    <row r="74" ht="15.75">
      <c r="F74" s="686"/>
    </row>
    <row r="75" ht="15.75">
      <c r="F75" s="686"/>
    </row>
    <row r="76" ht="15.75">
      <c r="F76" s="686"/>
    </row>
    <row r="77" ht="15.75">
      <c r="F77" s="686"/>
    </row>
    <row r="78" ht="15.75">
      <c r="F78" s="686"/>
    </row>
    <row r="79" ht="15.75">
      <c r="F79" s="686"/>
    </row>
    <row r="80" ht="15.75">
      <c r="F80" s="686"/>
    </row>
    <row r="81" ht="15.75">
      <c r="F81" s="686"/>
    </row>
    <row r="82" ht="15.75">
      <c r="F82" s="686"/>
    </row>
    <row r="83" ht="15.75">
      <c r="F83" s="686"/>
    </row>
    <row r="84" ht="15.75">
      <c r="F84" s="686"/>
    </row>
    <row r="85" ht="15.75">
      <c r="F85" s="686"/>
    </row>
    <row r="86" ht="15.75">
      <c r="F86" s="686"/>
    </row>
    <row r="87" ht="15.75">
      <c r="F87" s="686"/>
    </row>
    <row r="88" ht="15">
      <c r="F88" s="687"/>
    </row>
    <row r="90" ht="15.75">
      <c r="F90" s="686"/>
    </row>
    <row r="91" ht="12.75">
      <c r="F91" s="688"/>
    </row>
    <row r="92" ht="12.75">
      <c r="F92" s="688"/>
    </row>
    <row r="93" ht="12.75">
      <c r="F93" s="688"/>
    </row>
    <row r="94" ht="12.75">
      <c r="F94" s="688"/>
    </row>
    <row r="95" ht="12.75">
      <c r="F95" s="688"/>
    </row>
    <row r="96" ht="12.75">
      <c r="F96" s="688"/>
    </row>
    <row r="97" ht="12.75">
      <c r="F97" s="688"/>
    </row>
    <row r="98" ht="12.75">
      <c r="F98" s="688"/>
    </row>
    <row r="99" ht="12.75">
      <c r="F99" s="688"/>
    </row>
    <row r="100" ht="12.75">
      <c r="F100" s="688"/>
    </row>
    <row r="101" ht="12.75">
      <c r="F101" s="688"/>
    </row>
    <row r="102" ht="12.75">
      <c r="F102" s="688"/>
    </row>
    <row r="103" ht="12.75">
      <c r="F103" s="688"/>
    </row>
    <row r="104" ht="12.75">
      <c r="F104" s="688"/>
    </row>
    <row r="105" ht="12.75">
      <c r="F105" s="688"/>
    </row>
    <row r="106" ht="12.75">
      <c r="F106" s="688"/>
    </row>
    <row r="107" ht="12.75">
      <c r="F107" s="688"/>
    </row>
    <row r="108" ht="12.75">
      <c r="F108" s="688"/>
    </row>
    <row r="109" ht="12.75">
      <c r="F109" s="688"/>
    </row>
    <row r="110" ht="12.75">
      <c r="F110" s="688"/>
    </row>
    <row r="111" ht="12.75">
      <c r="F111" s="688"/>
    </row>
    <row r="112" ht="12.75">
      <c r="F112" s="688"/>
    </row>
    <row r="113" ht="12.75">
      <c r="F113" s="688"/>
    </row>
    <row r="114" ht="12.75">
      <c r="F114" s="688"/>
    </row>
    <row r="115" ht="12.75">
      <c r="F115" s="688"/>
    </row>
    <row r="116" ht="12.75">
      <c r="F116" s="688"/>
    </row>
    <row r="117" ht="12.75">
      <c r="F117" s="688"/>
    </row>
    <row r="118" ht="12.75">
      <c r="F118" s="688"/>
    </row>
    <row r="119" ht="12.75">
      <c r="F119" s="688"/>
    </row>
    <row r="120" ht="12.75">
      <c r="F120" s="688"/>
    </row>
    <row r="121" ht="12.75">
      <c r="F121" s="688"/>
    </row>
    <row r="122" ht="12.75">
      <c r="F122" s="688"/>
    </row>
    <row r="123" ht="12.75">
      <c r="F123" s="688"/>
    </row>
    <row r="124" ht="12.75">
      <c r="F124" s="688"/>
    </row>
    <row r="125" ht="12.75">
      <c r="F125" s="688"/>
    </row>
    <row r="126" ht="12.75">
      <c r="F126" s="688"/>
    </row>
    <row r="127" ht="12.75">
      <c r="F127" s="688"/>
    </row>
    <row r="128" ht="12.75">
      <c r="F128" s="688"/>
    </row>
    <row r="129" ht="12.75">
      <c r="F129" s="688"/>
    </row>
    <row r="130" ht="12.75">
      <c r="F130" s="688"/>
    </row>
    <row r="131" ht="12.75">
      <c r="F131" s="688"/>
    </row>
    <row r="132" ht="12.75">
      <c r="F132" s="688"/>
    </row>
    <row r="133" ht="12.75">
      <c r="F133" s="688"/>
    </row>
    <row r="134" ht="12.75">
      <c r="F134" s="688"/>
    </row>
    <row r="135" ht="12.75">
      <c r="F135" s="688"/>
    </row>
    <row r="136" ht="12.75">
      <c r="F136" s="688"/>
    </row>
    <row r="137" ht="12.75">
      <c r="F137" s="688"/>
    </row>
    <row r="138" ht="12.75">
      <c r="F138" s="688"/>
    </row>
    <row r="139" ht="12.75">
      <c r="F139" s="688"/>
    </row>
    <row r="140" ht="12.75">
      <c r="F140" s="688"/>
    </row>
    <row r="141" ht="12.75">
      <c r="F141" s="688"/>
    </row>
    <row r="142" ht="12.75">
      <c r="F142" s="688"/>
    </row>
    <row r="143" ht="12.75">
      <c r="F143" s="688"/>
    </row>
    <row r="144" ht="12.75">
      <c r="F144" s="688"/>
    </row>
    <row r="145" ht="12.75">
      <c r="F145" s="688"/>
    </row>
    <row r="146" ht="12.75">
      <c r="F146" s="688"/>
    </row>
  </sheetData>
  <sheetProtection/>
  <mergeCells count="4">
    <mergeCell ref="B2:D2"/>
    <mergeCell ref="B3:D3"/>
    <mergeCell ref="A43:E43"/>
    <mergeCell ref="A7:E7"/>
  </mergeCells>
  <printOptions horizontalCentered="1"/>
  <pageMargins left="0.1968503937007874" right="0.1968503937007874" top="0.1968503937007874" bottom="0.1968503937007874" header="0.5118110236220472" footer="0.1181102362204724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zoomScaleSheetLayoutView="145" zoomScalePageLayoutView="0" workbookViewId="0" topLeftCell="A1">
      <selection activeCell="A2" sqref="A2:E58"/>
    </sheetView>
  </sheetViews>
  <sheetFormatPr defaultColWidth="9.00390625" defaultRowHeight="12.75"/>
  <cols>
    <col min="1" max="1" width="17.875" style="581" customWidth="1"/>
    <col min="2" max="2" width="62.00390625" style="31" customWidth="1"/>
    <col min="3" max="3" width="11.50390625" style="31" customWidth="1"/>
    <col min="4" max="4" width="10.875" style="31" customWidth="1"/>
    <col min="5" max="5" width="9.625" style="31" customWidth="1"/>
    <col min="6" max="6" width="0" style="680" hidden="1" customWidth="1"/>
    <col min="7" max="16384" width="9.375" style="31" customWidth="1"/>
  </cols>
  <sheetData>
    <row r="1" spans="1:6" s="516" customFormat="1" ht="21" customHeight="1" thickBot="1">
      <c r="A1" s="515"/>
      <c r="B1" s="517"/>
      <c r="C1" s="562"/>
      <c r="D1" s="562"/>
      <c r="E1" s="660" t="s">
        <v>879</v>
      </c>
      <c r="F1" s="683"/>
    </row>
    <row r="2" spans="1:6" s="563" customFormat="1" ht="25.5" customHeight="1">
      <c r="A2" s="543" t="s">
        <v>148</v>
      </c>
      <c r="B2" s="768" t="s">
        <v>827</v>
      </c>
      <c r="C2" s="769"/>
      <c r="D2" s="770"/>
      <c r="E2" s="586" t="s">
        <v>50</v>
      </c>
      <c r="F2" s="684"/>
    </row>
    <row r="3" spans="1:6" s="563" customFormat="1" ht="24.75" thickBot="1">
      <c r="A3" s="561" t="s">
        <v>147</v>
      </c>
      <c r="B3" s="765" t="s">
        <v>706</v>
      </c>
      <c r="C3" s="771"/>
      <c r="D3" s="772"/>
      <c r="E3" s="587" t="s">
        <v>49</v>
      </c>
      <c r="F3" s="684"/>
    </row>
    <row r="4" spans="1:6" s="564" customFormat="1" ht="15.75" customHeight="1" thickBot="1">
      <c r="A4" s="518"/>
      <c r="B4" s="518"/>
      <c r="C4" s="519"/>
      <c r="D4" s="519"/>
      <c r="E4" s="519" t="s">
        <v>42</v>
      </c>
      <c r="F4" s="685"/>
    </row>
    <row r="5" spans="1:5" ht="36.75" thickBot="1">
      <c r="A5" s="351" t="s">
        <v>149</v>
      </c>
      <c r="B5" s="352" t="s">
        <v>43</v>
      </c>
      <c r="C5" s="96" t="s">
        <v>181</v>
      </c>
      <c r="D5" s="96" t="s">
        <v>185</v>
      </c>
      <c r="E5" s="520" t="s">
        <v>186</v>
      </c>
    </row>
    <row r="6" spans="1:6" s="565" customFormat="1" ht="12.75" customHeight="1" thickBot="1">
      <c r="A6" s="513" t="s">
        <v>430</v>
      </c>
      <c r="B6" s="514" t="s">
        <v>431</v>
      </c>
      <c r="C6" s="514" t="s">
        <v>432</v>
      </c>
      <c r="D6" s="111" t="s">
        <v>433</v>
      </c>
      <c r="E6" s="109" t="s">
        <v>434</v>
      </c>
      <c r="F6" s="686"/>
    </row>
    <row r="7" spans="1:6" s="565" customFormat="1" ht="15.75" customHeight="1" thickBot="1">
      <c r="A7" s="762" t="s">
        <v>44</v>
      </c>
      <c r="B7" s="763"/>
      <c r="C7" s="763"/>
      <c r="D7" s="763"/>
      <c r="E7" s="764"/>
      <c r="F7" s="686"/>
    </row>
    <row r="8" spans="1:6" s="539" customFormat="1" ht="12" customHeight="1" thickBot="1">
      <c r="A8" s="513" t="s">
        <v>7</v>
      </c>
      <c r="B8" s="577" t="s">
        <v>571</v>
      </c>
      <c r="C8" s="446">
        <v>0</v>
      </c>
      <c r="D8" s="606">
        <v>0</v>
      </c>
      <c r="E8" s="583">
        <v>0</v>
      </c>
      <c r="F8" s="686" t="s">
        <v>746</v>
      </c>
    </row>
    <row r="9" spans="1:6" s="539" customFormat="1" ht="12" customHeight="1">
      <c r="A9" s="588" t="s">
        <v>72</v>
      </c>
      <c r="B9" s="368" t="s">
        <v>349</v>
      </c>
      <c r="C9" s="105">
        <v>0</v>
      </c>
      <c r="D9" s="607"/>
      <c r="E9" s="572"/>
      <c r="F9" s="686" t="s">
        <v>747</v>
      </c>
    </row>
    <row r="10" spans="1:6" s="539" customFormat="1" ht="12" customHeight="1">
      <c r="A10" s="589" t="s">
        <v>73</v>
      </c>
      <c r="B10" s="366" t="s">
        <v>350</v>
      </c>
      <c r="C10" s="443">
        <v>0</v>
      </c>
      <c r="D10" s="608"/>
      <c r="E10" s="114"/>
      <c r="F10" s="686" t="s">
        <v>748</v>
      </c>
    </row>
    <row r="11" spans="1:6" s="539" customFormat="1" ht="12" customHeight="1">
      <c r="A11" s="589" t="s">
        <v>74</v>
      </c>
      <c r="B11" s="366" t="s">
        <v>351</v>
      </c>
      <c r="C11" s="443">
        <v>0</v>
      </c>
      <c r="D11" s="608"/>
      <c r="E11" s="114"/>
      <c r="F11" s="686" t="s">
        <v>749</v>
      </c>
    </row>
    <row r="12" spans="1:6" s="539" customFormat="1" ht="12" customHeight="1">
      <c r="A12" s="589" t="s">
        <v>75</v>
      </c>
      <c r="B12" s="366" t="s">
        <v>352</v>
      </c>
      <c r="C12" s="443">
        <v>0</v>
      </c>
      <c r="D12" s="608"/>
      <c r="E12" s="114"/>
      <c r="F12" s="686" t="s">
        <v>750</v>
      </c>
    </row>
    <row r="13" spans="1:6" s="539" customFormat="1" ht="12" customHeight="1">
      <c r="A13" s="589" t="s">
        <v>108</v>
      </c>
      <c r="B13" s="366" t="s">
        <v>353</v>
      </c>
      <c r="C13" s="443">
        <v>0</v>
      </c>
      <c r="D13" s="608"/>
      <c r="E13" s="114"/>
      <c r="F13" s="686" t="s">
        <v>751</v>
      </c>
    </row>
    <row r="14" spans="1:6" s="539" customFormat="1" ht="12" customHeight="1">
      <c r="A14" s="589" t="s">
        <v>76</v>
      </c>
      <c r="B14" s="366" t="s">
        <v>572</v>
      </c>
      <c r="C14" s="443">
        <v>0</v>
      </c>
      <c r="D14" s="608"/>
      <c r="E14" s="114"/>
      <c r="F14" s="686" t="s">
        <v>752</v>
      </c>
    </row>
    <row r="15" spans="1:6" s="566" customFormat="1" ht="12" customHeight="1">
      <c r="A15" s="589" t="s">
        <v>77</v>
      </c>
      <c r="B15" s="365" t="s">
        <v>573</v>
      </c>
      <c r="C15" s="443">
        <v>0</v>
      </c>
      <c r="D15" s="608"/>
      <c r="E15" s="114"/>
      <c r="F15" s="686" t="s">
        <v>753</v>
      </c>
    </row>
    <row r="16" spans="1:6" s="566" customFormat="1" ht="12" customHeight="1">
      <c r="A16" s="589" t="s">
        <v>85</v>
      </c>
      <c r="B16" s="366" t="s">
        <v>356</v>
      </c>
      <c r="C16" s="106">
        <v>0</v>
      </c>
      <c r="D16" s="609"/>
      <c r="E16" s="571"/>
      <c r="F16" s="686" t="s">
        <v>754</v>
      </c>
    </row>
    <row r="17" spans="1:6" s="539" customFormat="1" ht="12" customHeight="1">
      <c r="A17" s="589" t="s">
        <v>86</v>
      </c>
      <c r="B17" s="366" t="s">
        <v>358</v>
      </c>
      <c r="C17" s="443">
        <v>0</v>
      </c>
      <c r="D17" s="608"/>
      <c r="E17" s="114"/>
      <c r="F17" s="686" t="s">
        <v>755</v>
      </c>
    </row>
    <row r="18" spans="1:6" s="566" customFormat="1" ht="12" customHeight="1" thickBot="1">
      <c r="A18" s="589" t="s">
        <v>87</v>
      </c>
      <c r="B18" s="365" t="s">
        <v>360</v>
      </c>
      <c r="C18" s="445">
        <v>0</v>
      </c>
      <c r="D18" s="115"/>
      <c r="E18" s="567"/>
      <c r="F18" s="686" t="s">
        <v>756</v>
      </c>
    </row>
    <row r="19" spans="1:6" s="566" customFormat="1" ht="12" customHeight="1" thickBot="1">
      <c r="A19" s="513" t="s">
        <v>8</v>
      </c>
      <c r="B19" s="577" t="s">
        <v>574</v>
      </c>
      <c r="C19" s="446">
        <v>0</v>
      </c>
      <c r="D19" s="606"/>
      <c r="E19" s="583"/>
      <c r="F19" s="686" t="s">
        <v>757</v>
      </c>
    </row>
    <row r="20" spans="1:6" s="566" customFormat="1" ht="12" customHeight="1">
      <c r="A20" s="589" t="s">
        <v>78</v>
      </c>
      <c r="B20" s="367" t="s">
        <v>322</v>
      </c>
      <c r="C20" s="443">
        <v>0</v>
      </c>
      <c r="D20" s="608"/>
      <c r="E20" s="114"/>
      <c r="F20" s="686" t="s">
        <v>758</v>
      </c>
    </row>
    <row r="21" spans="1:6" s="566" customFormat="1" ht="12" customHeight="1">
      <c r="A21" s="589" t="s">
        <v>79</v>
      </c>
      <c r="B21" s="366" t="s">
        <v>575</v>
      </c>
      <c r="C21" s="443">
        <v>0</v>
      </c>
      <c r="D21" s="608"/>
      <c r="E21" s="114"/>
      <c r="F21" s="686" t="s">
        <v>759</v>
      </c>
    </row>
    <row r="22" spans="1:6" s="566" customFormat="1" ht="12" customHeight="1">
      <c r="A22" s="589" t="s">
        <v>80</v>
      </c>
      <c r="B22" s="366" t="s">
        <v>576</v>
      </c>
      <c r="C22" s="443">
        <v>0</v>
      </c>
      <c r="D22" s="608"/>
      <c r="E22" s="114"/>
      <c r="F22" s="686" t="s">
        <v>760</v>
      </c>
    </row>
    <row r="23" spans="1:6" s="539" customFormat="1" ht="12" customHeight="1" thickBot="1">
      <c r="A23" s="589" t="s">
        <v>81</v>
      </c>
      <c r="B23" s="366" t="s">
        <v>698</v>
      </c>
      <c r="C23" s="443">
        <v>0</v>
      </c>
      <c r="D23" s="608"/>
      <c r="E23" s="114"/>
      <c r="F23" s="686" t="s">
        <v>761</v>
      </c>
    </row>
    <row r="24" spans="1:6" s="539" customFormat="1" ht="12" customHeight="1" thickBot="1">
      <c r="A24" s="576" t="s">
        <v>9</v>
      </c>
      <c r="B24" s="386" t="s">
        <v>125</v>
      </c>
      <c r="C24" s="40">
        <v>0</v>
      </c>
      <c r="D24" s="610"/>
      <c r="E24" s="582"/>
      <c r="F24" s="686" t="s">
        <v>762</v>
      </c>
    </row>
    <row r="25" spans="1:6" s="539" customFormat="1" ht="12" customHeight="1" thickBot="1">
      <c r="A25" s="576" t="s">
        <v>10</v>
      </c>
      <c r="B25" s="386" t="s">
        <v>577</v>
      </c>
      <c r="C25" s="446">
        <v>0</v>
      </c>
      <c r="D25" s="606"/>
      <c r="E25" s="583"/>
      <c r="F25" s="686" t="s">
        <v>763</v>
      </c>
    </row>
    <row r="26" spans="1:6" s="539" customFormat="1" ht="12" customHeight="1">
      <c r="A26" s="590" t="s">
        <v>336</v>
      </c>
      <c r="B26" s="591" t="s">
        <v>575</v>
      </c>
      <c r="C26" s="102">
        <v>0</v>
      </c>
      <c r="D26" s="597"/>
      <c r="E26" s="570"/>
      <c r="F26" s="686" t="s">
        <v>764</v>
      </c>
    </row>
    <row r="27" spans="1:6" s="539" customFormat="1" ht="12" customHeight="1">
      <c r="A27" s="590" t="s">
        <v>342</v>
      </c>
      <c r="B27" s="592" t="s">
        <v>578</v>
      </c>
      <c r="C27" s="447">
        <v>0</v>
      </c>
      <c r="D27" s="611"/>
      <c r="E27" s="569"/>
      <c r="F27" s="686" t="s">
        <v>765</v>
      </c>
    </row>
    <row r="28" spans="1:6" s="539" customFormat="1" ht="12" customHeight="1" thickBot="1">
      <c r="A28" s="589" t="s">
        <v>344</v>
      </c>
      <c r="B28" s="593" t="s">
        <v>699</v>
      </c>
      <c r="C28" s="573">
        <v>0</v>
      </c>
      <c r="D28" s="612"/>
      <c r="E28" s="568"/>
      <c r="F28" s="686" t="s">
        <v>766</v>
      </c>
    </row>
    <row r="29" spans="1:6" s="539" customFormat="1" ht="12" customHeight="1" thickBot="1">
      <c r="A29" s="576" t="s">
        <v>11</v>
      </c>
      <c r="B29" s="386" t="s">
        <v>579</v>
      </c>
      <c r="C29" s="446">
        <v>0</v>
      </c>
      <c r="D29" s="606"/>
      <c r="E29" s="583"/>
      <c r="F29" s="686" t="s">
        <v>767</v>
      </c>
    </row>
    <row r="30" spans="1:6" s="539" customFormat="1" ht="12" customHeight="1">
      <c r="A30" s="590" t="s">
        <v>65</v>
      </c>
      <c r="B30" s="591" t="s">
        <v>362</v>
      </c>
      <c r="C30" s="102">
        <v>0</v>
      </c>
      <c r="D30" s="597"/>
      <c r="E30" s="570"/>
      <c r="F30" s="686" t="s">
        <v>768</v>
      </c>
    </row>
    <row r="31" spans="1:6" s="539" customFormat="1" ht="12" customHeight="1">
      <c r="A31" s="590" t="s">
        <v>66</v>
      </c>
      <c r="B31" s="592" t="s">
        <v>363</v>
      </c>
      <c r="C31" s="447">
        <v>0</v>
      </c>
      <c r="D31" s="611"/>
      <c r="E31" s="569"/>
      <c r="F31" s="686" t="s">
        <v>769</v>
      </c>
    </row>
    <row r="32" spans="1:6" s="539" customFormat="1" ht="12" customHeight="1" thickBot="1">
      <c r="A32" s="589" t="s">
        <v>67</v>
      </c>
      <c r="B32" s="575" t="s">
        <v>365</v>
      </c>
      <c r="C32" s="573">
        <v>0</v>
      </c>
      <c r="D32" s="612"/>
      <c r="E32" s="568"/>
      <c r="F32" s="686" t="s">
        <v>770</v>
      </c>
    </row>
    <row r="33" spans="1:6" s="539" customFormat="1" ht="12" customHeight="1" thickBot="1">
      <c r="A33" s="576" t="s">
        <v>12</v>
      </c>
      <c r="B33" s="386" t="s">
        <v>490</v>
      </c>
      <c r="C33" s="40">
        <v>0</v>
      </c>
      <c r="D33" s="610"/>
      <c r="E33" s="582"/>
      <c r="F33" s="686" t="s">
        <v>771</v>
      </c>
    </row>
    <row r="34" spans="1:6" s="539" customFormat="1" ht="12" customHeight="1" thickBot="1">
      <c r="A34" s="576" t="s">
        <v>13</v>
      </c>
      <c r="B34" s="386" t="s">
        <v>580</v>
      </c>
      <c r="C34" s="40">
        <v>0</v>
      </c>
      <c r="D34" s="610"/>
      <c r="E34" s="582"/>
      <c r="F34" s="686" t="s">
        <v>772</v>
      </c>
    </row>
    <row r="35" spans="1:6" s="539" customFormat="1" ht="12" customHeight="1" thickBot="1">
      <c r="A35" s="513" t="s">
        <v>14</v>
      </c>
      <c r="B35" s="386" t="s">
        <v>581</v>
      </c>
      <c r="C35" s="446">
        <v>0</v>
      </c>
      <c r="D35" s="606"/>
      <c r="E35" s="583"/>
      <c r="F35" s="686" t="s">
        <v>773</v>
      </c>
    </row>
    <row r="36" spans="1:6" s="566" customFormat="1" ht="12" customHeight="1" thickBot="1">
      <c r="A36" s="578" t="s">
        <v>15</v>
      </c>
      <c r="B36" s="386" t="s">
        <v>582</v>
      </c>
      <c r="C36" s="446">
        <f>SUM(C37:C39)</f>
        <v>50829</v>
      </c>
      <c r="D36" s="446">
        <f>SUM(D37:D39)</f>
        <v>50757</v>
      </c>
      <c r="E36" s="446">
        <f>SUM(E37:E39)</f>
        <v>50757</v>
      </c>
      <c r="F36" s="686" t="s">
        <v>774</v>
      </c>
    </row>
    <row r="37" spans="1:6" s="566" customFormat="1" ht="15" customHeight="1">
      <c r="A37" s="590" t="s">
        <v>583</v>
      </c>
      <c r="B37" s="591" t="s">
        <v>168</v>
      </c>
      <c r="C37" s="102">
        <v>0</v>
      </c>
      <c r="D37" s="597"/>
      <c r="E37" s="570"/>
      <c r="F37" s="686" t="s">
        <v>775</v>
      </c>
    </row>
    <row r="38" spans="1:6" s="566" customFormat="1" ht="15" customHeight="1">
      <c r="A38" s="590" t="s">
        <v>584</v>
      </c>
      <c r="B38" s="592" t="s">
        <v>3</v>
      </c>
      <c r="C38" s="447">
        <v>0</v>
      </c>
      <c r="D38" s="611"/>
      <c r="E38" s="569"/>
      <c r="F38" s="686" t="s">
        <v>776</v>
      </c>
    </row>
    <row r="39" spans="1:6" ht="16.5" thickBot="1">
      <c r="A39" s="589" t="s">
        <v>585</v>
      </c>
      <c r="B39" s="575" t="s">
        <v>586</v>
      </c>
      <c r="C39" s="573">
        <v>50829</v>
      </c>
      <c r="D39" s="612">
        <v>50757</v>
      </c>
      <c r="E39" s="568">
        <v>50757</v>
      </c>
      <c r="F39" s="686" t="s">
        <v>777</v>
      </c>
    </row>
    <row r="40" spans="1:6" s="565" customFormat="1" ht="16.5" customHeight="1" thickBot="1">
      <c r="A40" s="578" t="s">
        <v>16</v>
      </c>
      <c r="B40" s="579" t="s">
        <v>587</v>
      </c>
      <c r="C40" s="108">
        <f>C35+C36</f>
        <v>50829</v>
      </c>
      <c r="D40" s="108">
        <f>D35+D36</f>
        <v>50757</v>
      </c>
      <c r="E40" s="108">
        <f>E35+E36</f>
        <v>50757</v>
      </c>
      <c r="F40" s="686" t="s">
        <v>778</v>
      </c>
    </row>
    <row r="41" spans="1:6" s="341" customFormat="1" ht="12" customHeight="1">
      <c r="A41" s="521"/>
      <c r="B41" s="522"/>
      <c r="C41" s="537"/>
      <c r="D41" s="537"/>
      <c r="E41" s="537"/>
      <c r="F41" s="686"/>
    </row>
    <row r="42" spans="1:6" ht="12" customHeight="1" thickBot="1">
      <c r="A42" s="523"/>
      <c r="B42" s="524"/>
      <c r="C42" s="538"/>
      <c r="D42" s="538"/>
      <c r="E42" s="538"/>
      <c r="F42" s="686"/>
    </row>
    <row r="43" spans="1:6" ht="12" customHeight="1" thickBot="1">
      <c r="A43" s="762" t="s">
        <v>45</v>
      </c>
      <c r="B43" s="763"/>
      <c r="C43" s="763"/>
      <c r="D43" s="763"/>
      <c r="E43" s="764"/>
      <c r="F43" s="565"/>
    </row>
    <row r="44" spans="1:6" ht="12" customHeight="1" thickBot="1">
      <c r="A44" s="576" t="s">
        <v>7</v>
      </c>
      <c r="B44" s="386" t="s">
        <v>588</v>
      </c>
      <c r="C44" s="446">
        <f>SUM(C45:C49)</f>
        <v>50829</v>
      </c>
      <c r="D44" s="446">
        <f>SUM(D45:D49)</f>
        <v>50757</v>
      </c>
      <c r="E44" s="446">
        <f>SUM(E45:E49)</f>
        <v>50757</v>
      </c>
      <c r="F44" s="686" t="s">
        <v>746</v>
      </c>
    </row>
    <row r="45" spans="1:6" ht="12" customHeight="1">
      <c r="A45" s="589" t="s">
        <v>72</v>
      </c>
      <c r="B45" s="367" t="s">
        <v>37</v>
      </c>
      <c r="C45" s="102">
        <v>35910</v>
      </c>
      <c r="D45" s="102">
        <v>37979</v>
      </c>
      <c r="E45" s="570">
        <v>37979</v>
      </c>
      <c r="F45" s="686" t="s">
        <v>747</v>
      </c>
    </row>
    <row r="46" spans="1:6" ht="12" customHeight="1">
      <c r="A46" s="589" t="s">
        <v>73</v>
      </c>
      <c r="B46" s="366" t="s">
        <v>134</v>
      </c>
      <c r="C46" s="440">
        <v>9450</v>
      </c>
      <c r="D46" s="440">
        <v>9911</v>
      </c>
      <c r="E46" s="594">
        <v>9911</v>
      </c>
      <c r="F46" s="686" t="s">
        <v>748</v>
      </c>
    </row>
    <row r="47" spans="1:6" ht="12" customHeight="1">
      <c r="A47" s="589" t="s">
        <v>74</v>
      </c>
      <c r="B47" s="366" t="s">
        <v>101</v>
      </c>
      <c r="C47" s="440">
        <v>5469</v>
      </c>
      <c r="D47" s="440">
        <v>2867</v>
      </c>
      <c r="E47" s="594">
        <v>2867</v>
      </c>
      <c r="F47" s="686" t="s">
        <v>749</v>
      </c>
    </row>
    <row r="48" spans="1:6" s="341" customFormat="1" ht="12" customHeight="1">
      <c r="A48" s="589" t="s">
        <v>75</v>
      </c>
      <c r="B48" s="366" t="s">
        <v>135</v>
      </c>
      <c r="C48" s="440">
        <v>0</v>
      </c>
      <c r="D48" s="440"/>
      <c r="E48" s="594"/>
      <c r="F48" s="686" t="s">
        <v>750</v>
      </c>
    </row>
    <row r="49" spans="1:6" ht="12" customHeight="1" thickBot="1">
      <c r="A49" s="589" t="s">
        <v>108</v>
      </c>
      <c r="B49" s="366" t="s">
        <v>136</v>
      </c>
      <c r="C49" s="440">
        <v>0</v>
      </c>
      <c r="D49" s="440"/>
      <c r="E49" s="594"/>
      <c r="F49" s="686" t="s">
        <v>751</v>
      </c>
    </row>
    <row r="50" spans="1:6" ht="12" customHeight="1" thickBot="1">
      <c r="A50" s="576" t="s">
        <v>8</v>
      </c>
      <c r="B50" s="386" t="s">
        <v>589</v>
      </c>
      <c r="C50" s="446">
        <v>0</v>
      </c>
      <c r="D50" s="446"/>
      <c r="E50" s="583"/>
      <c r="F50" s="686" t="s">
        <v>752</v>
      </c>
    </row>
    <row r="51" spans="1:6" ht="12" customHeight="1">
      <c r="A51" s="589" t="s">
        <v>78</v>
      </c>
      <c r="B51" s="367" t="s">
        <v>158</v>
      </c>
      <c r="C51" s="102">
        <v>0</v>
      </c>
      <c r="D51" s="102"/>
      <c r="E51" s="570"/>
      <c r="F51" s="686" t="s">
        <v>753</v>
      </c>
    </row>
    <row r="52" spans="1:6" ht="12" customHeight="1">
      <c r="A52" s="589" t="s">
        <v>79</v>
      </c>
      <c r="B52" s="366" t="s">
        <v>138</v>
      </c>
      <c r="C52" s="440">
        <v>0</v>
      </c>
      <c r="D52" s="440"/>
      <c r="E52" s="594"/>
      <c r="F52" s="686" t="s">
        <v>754</v>
      </c>
    </row>
    <row r="53" spans="1:6" ht="15" customHeight="1">
      <c r="A53" s="589" t="s">
        <v>80</v>
      </c>
      <c r="B53" s="366" t="s">
        <v>46</v>
      </c>
      <c r="C53" s="440">
        <v>0</v>
      </c>
      <c r="D53" s="440">
        <v>0</v>
      </c>
      <c r="E53" s="594">
        <v>0</v>
      </c>
      <c r="F53" s="686" t="s">
        <v>755</v>
      </c>
    </row>
    <row r="54" spans="1:6" ht="16.5" thickBot="1">
      <c r="A54" s="589" t="s">
        <v>81</v>
      </c>
      <c r="B54" s="366" t="s">
        <v>700</v>
      </c>
      <c r="C54" s="440">
        <v>0</v>
      </c>
      <c r="D54" s="440">
        <v>0</v>
      </c>
      <c r="E54" s="594">
        <v>0</v>
      </c>
      <c r="F54" s="686" t="s">
        <v>756</v>
      </c>
    </row>
    <row r="55" spans="1:6" ht="15" customHeight="1" thickBot="1">
      <c r="A55" s="576" t="s">
        <v>9</v>
      </c>
      <c r="B55" s="580" t="s">
        <v>590</v>
      </c>
      <c r="C55" s="108">
        <f>C44+C50</f>
        <v>50829</v>
      </c>
      <c r="D55" s="108">
        <f>D44+D50</f>
        <v>50757</v>
      </c>
      <c r="E55" s="108">
        <f>E44+E50</f>
        <v>50757</v>
      </c>
      <c r="F55" s="686" t="s">
        <v>757</v>
      </c>
    </row>
    <row r="56" spans="3:6" ht="16.5" thickBot="1">
      <c r="C56" s="585"/>
      <c r="D56" s="585"/>
      <c r="E56" s="585"/>
      <c r="F56" s="686"/>
    </row>
    <row r="57" spans="1:6" ht="16.5" thickBot="1">
      <c r="A57" s="525" t="s">
        <v>688</v>
      </c>
      <c r="B57" s="526"/>
      <c r="C57" s="112">
        <v>14</v>
      </c>
      <c r="D57" s="112">
        <v>14</v>
      </c>
      <c r="E57" s="574">
        <v>14</v>
      </c>
      <c r="F57" s="686"/>
    </row>
    <row r="58" spans="1:6" ht="16.5" thickBot="1">
      <c r="A58" s="525" t="s">
        <v>150</v>
      </c>
      <c r="B58" s="526"/>
      <c r="C58" s="112">
        <v>0</v>
      </c>
      <c r="D58" s="112">
        <v>0</v>
      </c>
      <c r="E58" s="574">
        <v>0</v>
      </c>
      <c r="F58" s="686"/>
    </row>
    <row r="59" ht="15.75">
      <c r="F59" s="686"/>
    </row>
    <row r="60" ht="15.75">
      <c r="F60" s="686"/>
    </row>
    <row r="61" ht="15.75">
      <c r="F61" s="686"/>
    </row>
    <row r="62" ht="15.75">
      <c r="F62" s="686"/>
    </row>
    <row r="63" ht="15.75">
      <c r="F63" s="686"/>
    </row>
    <row r="64" ht="15.75">
      <c r="F64" s="686"/>
    </row>
    <row r="65" ht="15.75">
      <c r="F65" s="686"/>
    </row>
    <row r="66" ht="15.75">
      <c r="F66" s="686"/>
    </row>
    <row r="67" ht="15.75">
      <c r="F67" s="686"/>
    </row>
    <row r="68" ht="15.75">
      <c r="F68" s="686"/>
    </row>
    <row r="69" ht="15.75">
      <c r="F69" s="686"/>
    </row>
    <row r="70" ht="15.75">
      <c r="F70" s="686"/>
    </row>
    <row r="71" ht="15.75">
      <c r="F71" s="686"/>
    </row>
    <row r="72" ht="15.75">
      <c r="F72" s="686"/>
    </row>
    <row r="73" ht="15.75">
      <c r="F73" s="686"/>
    </row>
    <row r="74" ht="15.75">
      <c r="F74" s="686"/>
    </row>
    <row r="75" ht="15.75">
      <c r="F75" s="686"/>
    </row>
    <row r="76" ht="15.75">
      <c r="F76" s="686"/>
    </row>
    <row r="77" ht="15.75">
      <c r="F77" s="686"/>
    </row>
    <row r="78" ht="15.75">
      <c r="F78" s="686"/>
    </row>
    <row r="79" ht="15.75">
      <c r="F79" s="686"/>
    </row>
    <row r="80" ht="15.75">
      <c r="F80" s="686"/>
    </row>
    <row r="81" ht="15.75">
      <c r="F81" s="686"/>
    </row>
    <row r="82" ht="15.75">
      <c r="F82" s="686"/>
    </row>
    <row r="83" ht="15.75">
      <c r="F83" s="686"/>
    </row>
    <row r="84" ht="15.75">
      <c r="F84" s="686"/>
    </row>
    <row r="85" ht="15.75">
      <c r="F85" s="686"/>
    </row>
    <row r="86" ht="15.75">
      <c r="F86" s="686"/>
    </row>
    <row r="87" ht="15.75">
      <c r="F87" s="686"/>
    </row>
    <row r="88" ht="15">
      <c r="F88" s="687"/>
    </row>
    <row r="90" ht="15.75">
      <c r="F90" s="686"/>
    </row>
    <row r="91" ht="12.75">
      <c r="F91" s="688"/>
    </row>
    <row r="92" ht="12.75">
      <c r="F92" s="688"/>
    </row>
    <row r="93" ht="12.75">
      <c r="F93" s="688"/>
    </row>
    <row r="94" ht="12.75">
      <c r="F94" s="688"/>
    </row>
    <row r="95" ht="12.75">
      <c r="F95" s="688"/>
    </row>
    <row r="96" ht="12.75">
      <c r="F96" s="688"/>
    </row>
    <row r="97" ht="12.75">
      <c r="F97" s="688"/>
    </row>
    <row r="98" ht="12.75">
      <c r="F98" s="688"/>
    </row>
    <row r="99" ht="12.75">
      <c r="F99" s="688"/>
    </row>
    <row r="100" ht="12.75">
      <c r="F100" s="688"/>
    </row>
    <row r="101" ht="12.75">
      <c r="F101" s="688"/>
    </row>
    <row r="102" ht="12.75">
      <c r="F102" s="688"/>
    </row>
    <row r="103" ht="12.75">
      <c r="F103" s="688"/>
    </row>
    <row r="104" ht="12.75">
      <c r="F104" s="688"/>
    </row>
    <row r="105" ht="12.75">
      <c r="F105" s="688"/>
    </row>
    <row r="106" ht="12.75">
      <c r="F106" s="688"/>
    </row>
    <row r="107" ht="12.75">
      <c r="F107" s="688"/>
    </row>
    <row r="108" ht="12.75">
      <c r="F108" s="688"/>
    </row>
    <row r="109" ht="12.75">
      <c r="F109" s="688"/>
    </row>
    <row r="110" ht="12.75">
      <c r="F110" s="688"/>
    </row>
    <row r="111" ht="12.75">
      <c r="F111" s="688"/>
    </row>
    <row r="112" ht="12.75">
      <c r="F112" s="688"/>
    </row>
    <row r="113" ht="12.75">
      <c r="F113" s="688"/>
    </row>
    <row r="114" ht="12.75">
      <c r="F114" s="688"/>
    </row>
    <row r="115" ht="12.75">
      <c r="F115" s="688"/>
    </row>
    <row r="116" ht="12.75">
      <c r="F116" s="688"/>
    </row>
    <row r="117" ht="12.75">
      <c r="F117" s="688"/>
    </row>
    <row r="118" ht="12.75">
      <c r="F118" s="688"/>
    </row>
    <row r="119" ht="12.75">
      <c r="F119" s="688"/>
    </row>
    <row r="120" ht="12.75">
      <c r="F120" s="688"/>
    </row>
    <row r="121" ht="12.75">
      <c r="F121" s="688"/>
    </row>
    <row r="122" ht="12.75">
      <c r="F122" s="688"/>
    </row>
    <row r="123" ht="12.75">
      <c r="F123" s="688"/>
    </row>
    <row r="124" ht="12.75">
      <c r="F124" s="688"/>
    </row>
    <row r="125" ht="12.75">
      <c r="F125" s="688"/>
    </row>
    <row r="126" ht="12.75">
      <c r="F126" s="688"/>
    </row>
    <row r="127" ht="12.75">
      <c r="F127" s="688"/>
    </row>
    <row r="128" ht="12.75">
      <c r="F128" s="688"/>
    </row>
    <row r="129" ht="12.75">
      <c r="F129" s="688"/>
    </row>
    <row r="130" ht="12.75">
      <c r="F130" s="688"/>
    </row>
    <row r="131" ht="12.75">
      <c r="F131" s="688"/>
    </row>
    <row r="132" ht="12.75">
      <c r="F132" s="688"/>
    </row>
    <row r="133" ht="12.75">
      <c r="F133" s="688"/>
    </row>
    <row r="134" ht="12.75">
      <c r="F134" s="688"/>
    </row>
    <row r="135" ht="12.75">
      <c r="F135" s="688"/>
    </row>
    <row r="136" ht="12.75">
      <c r="F136" s="688"/>
    </row>
    <row r="137" ht="12.75">
      <c r="F137" s="688"/>
    </row>
    <row r="138" ht="12.75">
      <c r="F138" s="688"/>
    </row>
    <row r="139" ht="12.75">
      <c r="F139" s="688"/>
    </row>
    <row r="140" ht="12.75">
      <c r="F140" s="688"/>
    </row>
    <row r="141" ht="12.75">
      <c r="F141" s="688"/>
    </row>
    <row r="142" ht="12.75">
      <c r="F142" s="688"/>
    </row>
    <row r="143" ht="12.75">
      <c r="F143" s="688"/>
    </row>
    <row r="144" ht="12.75">
      <c r="F144" s="688"/>
    </row>
    <row r="145" ht="12.75">
      <c r="F145" s="688"/>
    </row>
    <row r="146" ht="12.75">
      <c r="F146" s="688"/>
    </row>
  </sheetData>
  <sheetProtection/>
  <mergeCells count="4">
    <mergeCell ref="B2:D2"/>
    <mergeCell ref="A43:E43"/>
    <mergeCell ref="A7:E7"/>
    <mergeCell ref="B3:D3"/>
  </mergeCells>
  <printOptions horizontalCentered="1"/>
  <pageMargins left="0.1968503937007874" right="0.1968503937007874" top="0.1968503937007874" bottom="0.1968503937007874" header="0.31496062992125984" footer="0.196850393700787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">
      <selection activeCell="A2" sqref="A2:E58"/>
    </sheetView>
  </sheetViews>
  <sheetFormatPr defaultColWidth="9.00390625" defaultRowHeight="12.75"/>
  <cols>
    <col min="1" max="1" width="14.875" style="581" customWidth="1"/>
    <col min="2" max="2" width="62.00390625" style="31" customWidth="1"/>
    <col min="3" max="3" width="11.50390625" style="31" customWidth="1"/>
    <col min="4" max="4" width="11.625" style="31" customWidth="1"/>
    <col min="5" max="5" width="11.375" style="31" customWidth="1"/>
    <col min="6" max="16384" width="9.375" style="31" customWidth="1"/>
  </cols>
  <sheetData>
    <row r="1" spans="1:5" s="516" customFormat="1" ht="21" customHeight="1" thickBot="1">
      <c r="A1" s="515"/>
      <c r="B1" s="517"/>
      <c r="C1" s="562"/>
      <c r="D1" s="562"/>
      <c r="E1" s="660" t="s">
        <v>880</v>
      </c>
    </row>
    <row r="2" spans="1:5" s="563" customFormat="1" ht="33.75" customHeight="1">
      <c r="A2" s="543" t="s">
        <v>148</v>
      </c>
      <c r="B2" s="768" t="s">
        <v>827</v>
      </c>
      <c r="C2" s="769"/>
      <c r="D2" s="770"/>
      <c r="E2" s="586" t="s">
        <v>50</v>
      </c>
    </row>
    <row r="3" spans="1:5" s="563" customFormat="1" ht="24.75" thickBot="1">
      <c r="A3" s="561" t="s">
        <v>147</v>
      </c>
      <c r="B3" s="765" t="s">
        <v>697</v>
      </c>
      <c r="C3" s="771"/>
      <c r="D3" s="772"/>
      <c r="E3" s="587" t="s">
        <v>50</v>
      </c>
    </row>
    <row r="4" spans="1:5" s="564" customFormat="1" ht="15.75" customHeight="1" thickBot="1">
      <c r="A4" s="518"/>
      <c r="B4" s="518"/>
      <c r="C4" s="519"/>
      <c r="D4" s="519"/>
      <c r="E4" s="519" t="s">
        <v>42</v>
      </c>
    </row>
    <row r="5" spans="1:5" ht="24.75" thickBot="1">
      <c r="A5" s="351" t="s">
        <v>149</v>
      </c>
      <c r="B5" s="352" t="s">
        <v>43</v>
      </c>
      <c r="C5" s="96" t="s">
        <v>181</v>
      </c>
      <c r="D5" s="96" t="s">
        <v>185</v>
      </c>
      <c r="E5" s="520" t="s">
        <v>186</v>
      </c>
    </row>
    <row r="6" spans="1:5" s="565" customFormat="1" ht="12.75" customHeight="1" thickBot="1">
      <c r="A6" s="513" t="s">
        <v>430</v>
      </c>
      <c r="B6" s="514" t="s">
        <v>431</v>
      </c>
      <c r="C6" s="514" t="s">
        <v>432</v>
      </c>
      <c r="D6" s="111" t="s">
        <v>433</v>
      </c>
      <c r="E6" s="109" t="s">
        <v>434</v>
      </c>
    </row>
    <row r="7" spans="1:5" s="565" customFormat="1" ht="15.75" customHeight="1" thickBot="1">
      <c r="A7" s="762" t="s">
        <v>44</v>
      </c>
      <c r="B7" s="763"/>
      <c r="C7" s="763"/>
      <c r="D7" s="763"/>
      <c r="E7" s="764"/>
    </row>
    <row r="8" spans="1:5" s="539" customFormat="1" ht="12" customHeight="1" thickBot="1">
      <c r="A8" s="513" t="s">
        <v>7</v>
      </c>
      <c r="B8" s="577" t="s">
        <v>571</v>
      </c>
      <c r="C8" s="446">
        <f>SUM(C9:C18)</f>
        <v>0</v>
      </c>
      <c r="D8" s="606">
        <f>SUM(D9:D18)</f>
        <v>0</v>
      </c>
      <c r="E8" s="583">
        <f>SUM(E9:E18)</f>
        <v>0</v>
      </c>
    </row>
    <row r="9" spans="1:5" s="539" customFormat="1" ht="12" customHeight="1">
      <c r="A9" s="588" t="s">
        <v>72</v>
      </c>
      <c r="B9" s="368" t="s">
        <v>349</v>
      </c>
      <c r="C9" s="105"/>
      <c r="D9" s="607"/>
      <c r="E9" s="572"/>
    </row>
    <row r="10" spans="1:5" s="539" customFormat="1" ht="12" customHeight="1">
      <c r="A10" s="589" t="s">
        <v>73</v>
      </c>
      <c r="B10" s="366" t="s">
        <v>350</v>
      </c>
      <c r="C10" s="443"/>
      <c r="D10" s="608"/>
      <c r="E10" s="114"/>
    </row>
    <row r="11" spans="1:5" s="539" customFormat="1" ht="12" customHeight="1">
      <c r="A11" s="589" t="s">
        <v>74</v>
      </c>
      <c r="B11" s="366" t="s">
        <v>351</v>
      </c>
      <c r="C11" s="443"/>
      <c r="D11" s="608"/>
      <c r="E11" s="114"/>
    </row>
    <row r="12" spans="1:5" s="539" customFormat="1" ht="12" customHeight="1">
      <c r="A12" s="589" t="s">
        <v>75</v>
      </c>
      <c r="B12" s="366" t="s">
        <v>352</v>
      </c>
      <c r="C12" s="443"/>
      <c r="D12" s="608"/>
      <c r="E12" s="114"/>
    </row>
    <row r="13" spans="1:5" s="539" customFormat="1" ht="12" customHeight="1">
      <c r="A13" s="589" t="s">
        <v>108</v>
      </c>
      <c r="B13" s="366" t="s">
        <v>353</v>
      </c>
      <c r="C13" s="443"/>
      <c r="D13" s="608"/>
      <c r="E13" s="114"/>
    </row>
    <row r="14" spans="1:5" s="539" customFormat="1" ht="12" customHeight="1">
      <c r="A14" s="589" t="s">
        <v>76</v>
      </c>
      <c r="B14" s="366" t="s">
        <v>572</v>
      </c>
      <c r="C14" s="443"/>
      <c r="D14" s="608"/>
      <c r="E14" s="114"/>
    </row>
    <row r="15" spans="1:5" s="566" customFormat="1" ht="12" customHeight="1">
      <c r="A15" s="589" t="s">
        <v>77</v>
      </c>
      <c r="B15" s="365" t="s">
        <v>573</v>
      </c>
      <c r="C15" s="443"/>
      <c r="D15" s="608"/>
      <c r="E15" s="114"/>
    </row>
    <row r="16" spans="1:5" s="566" customFormat="1" ht="12" customHeight="1">
      <c r="A16" s="589" t="s">
        <v>85</v>
      </c>
      <c r="B16" s="366" t="s">
        <v>356</v>
      </c>
      <c r="C16" s="106"/>
      <c r="D16" s="609"/>
      <c r="E16" s="571"/>
    </row>
    <row r="17" spans="1:5" s="539" customFormat="1" ht="12" customHeight="1">
      <c r="A17" s="589" t="s">
        <v>86</v>
      </c>
      <c r="B17" s="366" t="s">
        <v>358</v>
      </c>
      <c r="C17" s="443"/>
      <c r="D17" s="608"/>
      <c r="E17" s="114"/>
    </row>
    <row r="18" spans="1:5" s="566" customFormat="1" ht="12" customHeight="1" thickBot="1">
      <c r="A18" s="589" t="s">
        <v>87</v>
      </c>
      <c r="B18" s="365" t="s">
        <v>360</v>
      </c>
      <c r="C18" s="445"/>
      <c r="D18" s="115"/>
      <c r="E18" s="567"/>
    </row>
    <row r="19" spans="1:5" s="566" customFormat="1" ht="12" customHeight="1" thickBot="1">
      <c r="A19" s="513" t="s">
        <v>8</v>
      </c>
      <c r="B19" s="577" t="s">
        <v>574</v>
      </c>
      <c r="C19" s="446">
        <f>SUM(C20:C22)</f>
        <v>0</v>
      </c>
      <c r="D19" s="606">
        <f>SUM(D20:D22)</f>
        <v>0</v>
      </c>
      <c r="E19" s="583">
        <f>SUM(E20:E22)</f>
        <v>0</v>
      </c>
    </row>
    <row r="20" spans="1:5" s="566" customFormat="1" ht="12" customHeight="1">
      <c r="A20" s="589" t="s">
        <v>78</v>
      </c>
      <c r="B20" s="367" t="s">
        <v>322</v>
      </c>
      <c r="C20" s="443"/>
      <c r="D20" s="608"/>
      <c r="E20" s="114"/>
    </row>
    <row r="21" spans="1:5" s="566" customFormat="1" ht="12" customHeight="1">
      <c r="A21" s="589" t="s">
        <v>79</v>
      </c>
      <c r="B21" s="366" t="s">
        <v>575</v>
      </c>
      <c r="C21" s="443"/>
      <c r="D21" s="608"/>
      <c r="E21" s="114"/>
    </row>
    <row r="22" spans="1:5" s="566" customFormat="1" ht="12" customHeight="1">
      <c r="A22" s="589" t="s">
        <v>80</v>
      </c>
      <c r="B22" s="366" t="s">
        <v>576</v>
      </c>
      <c r="C22" s="443"/>
      <c r="D22" s="608"/>
      <c r="E22" s="114"/>
    </row>
    <row r="23" spans="1:5" s="539" customFormat="1" ht="12" customHeight="1" thickBot="1">
      <c r="A23" s="589" t="s">
        <v>81</v>
      </c>
      <c r="B23" s="366" t="s">
        <v>698</v>
      </c>
      <c r="C23" s="443"/>
      <c r="D23" s="608"/>
      <c r="E23" s="114"/>
    </row>
    <row r="24" spans="1:5" s="539" customFormat="1" ht="12" customHeight="1" thickBot="1">
      <c r="A24" s="576" t="s">
        <v>9</v>
      </c>
      <c r="B24" s="386" t="s">
        <v>125</v>
      </c>
      <c r="C24" s="40"/>
      <c r="D24" s="610"/>
      <c r="E24" s="582"/>
    </row>
    <row r="25" spans="1:5" s="539" customFormat="1" ht="12" customHeight="1" thickBot="1">
      <c r="A25" s="576" t="s">
        <v>10</v>
      </c>
      <c r="B25" s="386" t="s">
        <v>577</v>
      </c>
      <c r="C25" s="446">
        <f>+C26+C27</f>
        <v>0</v>
      </c>
      <c r="D25" s="606">
        <f>+D26+D27</f>
        <v>0</v>
      </c>
      <c r="E25" s="583">
        <f>+E26+E27</f>
        <v>0</v>
      </c>
    </row>
    <row r="26" spans="1:5" s="539" customFormat="1" ht="12" customHeight="1">
      <c r="A26" s="590" t="s">
        <v>336</v>
      </c>
      <c r="B26" s="591" t="s">
        <v>575</v>
      </c>
      <c r="C26" s="102"/>
      <c r="D26" s="597"/>
      <c r="E26" s="570"/>
    </row>
    <row r="27" spans="1:5" s="539" customFormat="1" ht="12" customHeight="1">
      <c r="A27" s="590" t="s">
        <v>342</v>
      </c>
      <c r="B27" s="592" t="s">
        <v>578</v>
      </c>
      <c r="C27" s="447"/>
      <c r="D27" s="611"/>
      <c r="E27" s="569"/>
    </row>
    <row r="28" spans="1:5" s="539" customFormat="1" ht="12" customHeight="1" thickBot="1">
      <c r="A28" s="589" t="s">
        <v>344</v>
      </c>
      <c r="B28" s="593" t="s">
        <v>699</v>
      </c>
      <c r="C28" s="573"/>
      <c r="D28" s="612"/>
      <c r="E28" s="568"/>
    </row>
    <row r="29" spans="1:5" s="539" customFormat="1" ht="12" customHeight="1" thickBot="1">
      <c r="A29" s="576" t="s">
        <v>11</v>
      </c>
      <c r="B29" s="386" t="s">
        <v>579</v>
      </c>
      <c r="C29" s="446">
        <f>+C30+C31+C32</f>
        <v>0</v>
      </c>
      <c r="D29" s="606">
        <f>+D30+D31+D32</f>
        <v>0</v>
      </c>
      <c r="E29" s="583">
        <f>+E30+E31+E32</f>
        <v>0</v>
      </c>
    </row>
    <row r="30" spans="1:5" s="539" customFormat="1" ht="12" customHeight="1">
      <c r="A30" s="590" t="s">
        <v>65</v>
      </c>
      <c r="B30" s="591" t="s">
        <v>362</v>
      </c>
      <c r="C30" s="102"/>
      <c r="D30" s="597"/>
      <c r="E30" s="570"/>
    </row>
    <row r="31" spans="1:5" s="539" customFormat="1" ht="12" customHeight="1">
      <c r="A31" s="590" t="s">
        <v>66</v>
      </c>
      <c r="B31" s="592" t="s">
        <v>363</v>
      </c>
      <c r="C31" s="447"/>
      <c r="D31" s="611"/>
      <c r="E31" s="569"/>
    </row>
    <row r="32" spans="1:5" s="539" customFormat="1" ht="12" customHeight="1" thickBot="1">
      <c r="A32" s="589" t="s">
        <v>67</v>
      </c>
      <c r="B32" s="575" t="s">
        <v>365</v>
      </c>
      <c r="C32" s="573"/>
      <c r="D32" s="612"/>
      <c r="E32" s="568"/>
    </row>
    <row r="33" spans="1:5" s="539" customFormat="1" ht="12" customHeight="1" thickBot="1">
      <c r="A33" s="576" t="s">
        <v>12</v>
      </c>
      <c r="B33" s="386" t="s">
        <v>490</v>
      </c>
      <c r="C33" s="40"/>
      <c r="D33" s="610"/>
      <c r="E33" s="582"/>
    </row>
    <row r="34" spans="1:5" s="539" customFormat="1" ht="12" customHeight="1" thickBot="1">
      <c r="A34" s="576" t="s">
        <v>13</v>
      </c>
      <c r="B34" s="386" t="s">
        <v>580</v>
      </c>
      <c r="C34" s="40"/>
      <c r="D34" s="610"/>
      <c r="E34" s="582"/>
    </row>
    <row r="35" spans="1:5" s="539" customFormat="1" ht="12" customHeight="1" thickBot="1">
      <c r="A35" s="513" t="s">
        <v>14</v>
      </c>
      <c r="B35" s="386" t="s">
        <v>581</v>
      </c>
      <c r="C35" s="446">
        <f>+C8+C19+C24+C25+C29+C33+C34</f>
        <v>0</v>
      </c>
      <c r="D35" s="606">
        <f>+D8+D19+D24+D25+D29+D33+D34</f>
        <v>0</v>
      </c>
      <c r="E35" s="583">
        <f>+E8+E19+E24+E25+E29+E33+E34</f>
        <v>0</v>
      </c>
    </row>
    <row r="36" spans="1:5" s="566" customFormat="1" ht="12" customHeight="1" thickBot="1">
      <c r="A36" s="578" t="s">
        <v>15</v>
      </c>
      <c r="B36" s="386" t="s">
        <v>582</v>
      </c>
      <c r="C36" s="446">
        <f>+C37+C38+C39</f>
        <v>0</v>
      </c>
      <c r="D36" s="606">
        <f>+D37+D38+D39</f>
        <v>0</v>
      </c>
      <c r="E36" s="583">
        <f>+E37+E38+E39</f>
        <v>0</v>
      </c>
    </row>
    <row r="37" spans="1:5" s="566" customFormat="1" ht="15" customHeight="1">
      <c r="A37" s="590" t="s">
        <v>583</v>
      </c>
      <c r="B37" s="591" t="s">
        <v>168</v>
      </c>
      <c r="C37" s="102"/>
      <c r="D37" s="597"/>
      <c r="E37" s="570"/>
    </row>
    <row r="38" spans="1:5" s="566" customFormat="1" ht="15" customHeight="1">
      <c r="A38" s="590" t="s">
        <v>584</v>
      </c>
      <c r="B38" s="592" t="s">
        <v>3</v>
      </c>
      <c r="C38" s="447"/>
      <c r="D38" s="611"/>
      <c r="E38" s="569"/>
    </row>
    <row r="39" spans="1:5" ht="13.5" thickBot="1">
      <c r="A39" s="589" t="s">
        <v>585</v>
      </c>
      <c r="B39" s="575" t="s">
        <v>586</v>
      </c>
      <c r="C39" s="573"/>
      <c r="D39" s="612"/>
      <c r="E39" s="568"/>
    </row>
    <row r="40" spans="1:5" s="565" customFormat="1" ht="16.5" customHeight="1" thickBot="1">
      <c r="A40" s="578" t="s">
        <v>16</v>
      </c>
      <c r="B40" s="579" t="s">
        <v>587</v>
      </c>
      <c r="C40" s="108">
        <f>+C35+C36</f>
        <v>0</v>
      </c>
      <c r="D40" s="613">
        <f>+D35+D36</f>
        <v>0</v>
      </c>
      <c r="E40" s="584">
        <f>+E35+E36</f>
        <v>0</v>
      </c>
    </row>
    <row r="41" spans="1:5" s="341" customFormat="1" ht="12" customHeight="1">
      <c r="A41" s="521"/>
      <c r="B41" s="522"/>
      <c r="C41" s="537"/>
      <c r="D41" s="537"/>
      <c r="E41" s="537"/>
    </row>
    <row r="42" spans="1:5" ht="12" customHeight="1" thickBot="1">
      <c r="A42" s="523"/>
      <c r="B42" s="524"/>
      <c r="C42" s="538"/>
      <c r="D42" s="538"/>
      <c r="E42" s="538"/>
    </row>
    <row r="43" spans="1:5" ht="12" customHeight="1" thickBot="1">
      <c r="A43" s="762" t="s">
        <v>45</v>
      </c>
      <c r="B43" s="763"/>
      <c r="C43" s="763"/>
      <c r="D43" s="763"/>
      <c r="E43" s="764"/>
    </row>
    <row r="44" spans="1:5" ht="12" customHeight="1" thickBot="1">
      <c r="A44" s="576" t="s">
        <v>7</v>
      </c>
      <c r="B44" s="386" t="s">
        <v>588</v>
      </c>
      <c r="C44" s="446">
        <f>SUM(C45:C49)</f>
        <v>0</v>
      </c>
      <c r="D44" s="446">
        <f>SUM(D45:D49)</f>
        <v>0</v>
      </c>
      <c r="E44" s="583">
        <f>SUM(E45:E49)</f>
        <v>0</v>
      </c>
    </row>
    <row r="45" spans="1:5" ht="12" customHeight="1">
      <c r="A45" s="589" t="s">
        <v>72</v>
      </c>
      <c r="B45" s="367" t="s">
        <v>37</v>
      </c>
      <c r="C45" s="102"/>
      <c r="D45" s="102"/>
      <c r="E45" s="570"/>
    </row>
    <row r="46" spans="1:5" ht="12" customHeight="1">
      <c r="A46" s="589" t="s">
        <v>73</v>
      </c>
      <c r="B46" s="366" t="s">
        <v>134</v>
      </c>
      <c r="C46" s="440"/>
      <c r="D46" s="440"/>
      <c r="E46" s="594"/>
    </row>
    <row r="47" spans="1:5" ht="12" customHeight="1">
      <c r="A47" s="589" t="s">
        <v>74</v>
      </c>
      <c r="B47" s="366" t="s">
        <v>101</v>
      </c>
      <c r="C47" s="440"/>
      <c r="D47" s="440"/>
      <c r="E47" s="594"/>
    </row>
    <row r="48" spans="1:5" s="341" customFormat="1" ht="12" customHeight="1">
      <c r="A48" s="589" t="s">
        <v>75</v>
      </c>
      <c r="B48" s="366" t="s">
        <v>135</v>
      </c>
      <c r="C48" s="440"/>
      <c r="D48" s="440"/>
      <c r="E48" s="594"/>
    </row>
    <row r="49" spans="1:5" ht="12" customHeight="1" thickBot="1">
      <c r="A49" s="589" t="s">
        <v>108</v>
      </c>
      <c r="B49" s="366" t="s">
        <v>136</v>
      </c>
      <c r="C49" s="440"/>
      <c r="D49" s="440"/>
      <c r="E49" s="594"/>
    </row>
    <row r="50" spans="1:5" ht="12" customHeight="1" thickBot="1">
      <c r="A50" s="576" t="s">
        <v>8</v>
      </c>
      <c r="B50" s="386" t="s">
        <v>589</v>
      </c>
      <c r="C50" s="446">
        <f>SUM(C51:C53)</f>
        <v>0</v>
      </c>
      <c r="D50" s="446">
        <f>SUM(D51:D53)</f>
        <v>0</v>
      </c>
      <c r="E50" s="583">
        <f>SUM(E51:E53)</f>
        <v>0</v>
      </c>
    </row>
    <row r="51" spans="1:5" ht="12" customHeight="1">
      <c r="A51" s="589" t="s">
        <v>78</v>
      </c>
      <c r="B51" s="367" t="s">
        <v>158</v>
      </c>
      <c r="C51" s="102"/>
      <c r="D51" s="102"/>
      <c r="E51" s="570"/>
    </row>
    <row r="52" spans="1:5" ht="12" customHeight="1">
      <c r="A52" s="589" t="s">
        <v>79</v>
      </c>
      <c r="B52" s="366" t="s">
        <v>138</v>
      </c>
      <c r="C52" s="440"/>
      <c r="D52" s="440"/>
      <c r="E52" s="594"/>
    </row>
    <row r="53" spans="1:5" ht="15" customHeight="1">
      <c r="A53" s="589" t="s">
        <v>80</v>
      </c>
      <c r="B53" s="366" t="s">
        <v>46</v>
      </c>
      <c r="C53" s="440"/>
      <c r="D53" s="440"/>
      <c r="E53" s="594"/>
    </row>
    <row r="54" spans="1:5" ht="13.5" thickBot="1">
      <c r="A54" s="589" t="s">
        <v>81</v>
      </c>
      <c r="B54" s="366" t="s">
        <v>700</v>
      </c>
      <c r="C54" s="440"/>
      <c r="D54" s="440"/>
      <c r="E54" s="594"/>
    </row>
    <row r="55" spans="1:5" ht="15" customHeight="1" thickBot="1">
      <c r="A55" s="576" t="s">
        <v>9</v>
      </c>
      <c r="B55" s="580" t="s">
        <v>590</v>
      </c>
      <c r="C55" s="108">
        <f>+C44+C50</f>
        <v>0</v>
      </c>
      <c r="D55" s="108">
        <f>+D44+D50</f>
        <v>0</v>
      </c>
      <c r="E55" s="584">
        <f>+E44+E50</f>
        <v>0</v>
      </c>
    </row>
    <row r="56" spans="3:5" ht="13.5" thickBot="1">
      <c r="C56" s="585"/>
      <c r="D56" s="585"/>
      <c r="E56" s="585"/>
    </row>
    <row r="57" spans="1:5" ht="13.5" thickBot="1">
      <c r="A57" s="525" t="s">
        <v>688</v>
      </c>
      <c r="B57" s="526"/>
      <c r="C57" s="112"/>
      <c r="D57" s="112"/>
      <c r="E57" s="574"/>
    </row>
    <row r="58" spans="1:5" ht="13.5" thickBot="1">
      <c r="A58" s="525" t="s">
        <v>150</v>
      </c>
      <c r="B58" s="526"/>
      <c r="C58" s="112"/>
      <c r="D58" s="112"/>
      <c r="E58" s="574"/>
    </row>
  </sheetData>
  <sheetProtection/>
  <mergeCells count="4">
    <mergeCell ref="B2:D2"/>
    <mergeCell ref="A43:E43"/>
    <mergeCell ref="A7:E7"/>
    <mergeCell ref="B3:D3"/>
  </mergeCells>
  <printOptions horizontalCentered="1"/>
  <pageMargins left="0.1968503937007874" right="0.1968503937007874" top="0.1968503937007874" bottom="0.1968503937007874" header="0.31496062992125984" footer="0.118110236220472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">
      <selection activeCell="A2" sqref="A2:E58"/>
    </sheetView>
  </sheetViews>
  <sheetFormatPr defaultColWidth="9.00390625" defaultRowHeight="12.75"/>
  <cols>
    <col min="1" max="1" width="16.375" style="581" customWidth="1"/>
    <col min="2" max="2" width="62.00390625" style="31" customWidth="1"/>
    <col min="3" max="3" width="10.875" style="31" customWidth="1"/>
    <col min="4" max="4" width="11.50390625" style="31" customWidth="1"/>
    <col min="5" max="5" width="10.875" style="31" customWidth="1"/>
    <col min="6" max="16384" width="9.375" style="31" customWidth="1"/>
  </cols>
  <sheetData>
    <row r="1" spans="1:5" s="516" customFormat="1" ht="21" customHeight="1" thickBot="1">
      <c r="A1" s="515"/>
      <c r="B1" s="517"/>
      <c r="C1" s="562"/>
      <c r="D1" s="562"/>
      <c r="E1" s="660" t="s">
        <v>881</v>
      </c>
    </row>
    <row r="2" spans="1:5" s="563" customFormat="1" ht="25.5" customHeight="1">
      <c r="A2" s="543" t="s">
        <v>148</v>
      </c>
      <c r="B2" s="768" t="s">
        <v>827</v>
      </c>
      <c r="C2" s="769"/>
      <c r="D2" s="770"/>
      <c r="E2" s="586" t="s">
        <v>50</v>
      </c>
    </row>
    <row r="3" spans="1:5" s="563" customFormat="1" ht="24.75" thickBot="1">
      <c r="A3" s="561" t="s">
        <v>147</v>
      </c>
      <c r="B3" s="765" t="s">
        <v>707</v>
      </c>
      <c r="C3" s="771"/>
      <c r="D3" s="772"/>
      <c r="E3" s="587" t="s">
        <v>51</v>
      </c>
    </row>
    <row r="4" spans="1:5" s="564" customFormat="1" ht="15.75" customHeight="1" thickBot="1">
      <c r="A4" s="518"/>
      <c r="B4" s="518"/>
      <c r="C4" s="519"/>
      <c r="D4" s="519"/>
      <c r="E4" s="519" t="s">
        <v>42</v>
      </c>
    </row>
    <row r="5" spans="1:5" ht="36.75" thickBot="1">
      <c r="A5" s="351" t="s">
        <v>149</v>
      </c>
      <c r="B5" s="352" t="s">
        <v>43</v>
      </c>
      <c r="C5" s="96" t="s">
        <v>181</v>
      </c>
      <c r="D5" s="96" t="s">
        <v>185</v>
      </c>
      <c r="E5" s="520" t="s">
        <v>186</v>
      </c>
    </row>
    <row r="6" spans="1:5" s="565" customFormat="1" ht="12.75" customHeight="1" thickBot="1">
      <c r="A6" s="513" t="s">
        <v>430</v>
      </c>
      <c r="B6" s="514" t="s">
        <v>431</v>
      </c>
      <c r="C6" s="514" t="s">
        <v>432</v>
      </c>
      <c r="D6" s="111" t="s">
        <v>433</v>
      </c>
      <c r="E6" s="109" t="s">
        <v>434</v>
      </c>
    </row>
    <row r="7" spans="1:5" s="565" customFormat="1" ht="15.75" customHeight="1" thickBot="1">
      <c r="A7" s="762" t="s">
        <v>44</v>
      </c>
      <c r="B7" s="763"/>
      <c r="C7" s="763"/>
      <c r="D7" s="763"/>
      <c r="E7" s="764"/>
    </row>
    <row r="8" spans="1:5" s="539" customFormat="1" ht="12" customHeight="1" thickBot="1">
      <c r="A8" s="513" t="s">
        <v>7</v>
      </c>
      <c r="B8" s="577" t="s">
        <v>571</v>
      </c>
      <c r="C8" s="446">
        <f>SUM(C9:C18)</f>
        <v>0</v>
      </c>
      <c r="D8" s="606">
        <f>SUM(D9:D18)</f>
        <v>0</v>
      </c>
      <c r="E8" s="583">
        <f>SUM(E9:E18)</f>
        <v>0</v>
      </c>
    </row>
    <row r="9" spans="1:5" s="539" customFormat="1" ht="12" customHeight="1">
      <c r="A9" s="588" t="s">
        <v>72</v>
      </c>
      <c r="B9" s="368" t="s">
        <v>349</v>
      </c>
      <c r="C9" s="105"/>
      <c r="D9" s="607"/>
      <c r="E9" s="572"/>
    </row>
    <row r="10" spans="1:5" s="539" customFormat="1" ht="12" customHeight="1">
      <c r="A10" s="589" t="s">
        <v>73</v>
      </c>
      <c r="B10" s="366" t="s">
        <v>350</v>
      </c>
      <c r="C10" s="443"/>
      <c r="D10" s="608"/>
      <c r="E10" s="114"/>
    </row>
    <row r="11" spans="1:5" s="539" customFormat="1" ht="12" customHeight="1">
      <c r="A11" s="589" t="s">
        <v>74</v>
      </c>
      <c r="B11" s="366" t="s">
        <v>351</v>
      </c>
      <c r="C11" s="443"/>
      <c r="D11" s="608"/>
      <c r="E11" s="114"/>
    </row>
    <row r="12" spans="1:5" s="539" customFormat="1" ht="12" customHeight="1">
      <c r="A12" s="589" t="s">
        <v>75</v>
      </c>
      <c r="B12" s="366" t="s">
        <v>352</v>
      </c>
      <c r="C12" s="443"/>
      <c r="D12" s="608"/>
      <c r="E12" s="114"/>
    </row>
    <row r="13" spans="1:5" s="539" customFormat="1" ht="12" customHeight="1">
      <c r="A13" s="589" t="s">
        <v>108</v>
      </c>
      <c r="B13" s="366" t="s">
        <v>353</v>
      </c>
      <c r="C13" s="443"/>
      <c r="D13" s="608"/>
      <c r="E13" s="114"/>
    </row>
    <row r="14" spans="1:5" s="539" customFormat="1" ht="12" customHeight="1">
      <c r="A14" s="589" t="s">
        <v>76</v>
      </c>
      <c r="B14" s="366" t="s">
        <v>572</v>
      </c>
      <c r="C14" s="443"/>
      <c r="D14" s="608"/>
      <c r="E14" s="114"/>
    </row>
    <row r="15" spans="1:5" s="566" customFormat="1" ht="12" customHeight="1">
      <c r="A15" s="589" t="s">
        <v>77</v>
      </c>
      <c r="B15" s="365" t="s">
        <v>573</v>
      </c>
      <c r="C15" s="443"/>
      <c r="D15" s="608"/>
      <c r="E15" s="114"/>
    </row>
    <row r="16" spans="1:5" s="566" customFormat="1" ht="12" customHeight="1">
      <c r="A16" s="589" t="s">
        <v>85</v>
      </c>
      <c r="B16" s="366" t="s">
        <v>356</v>
      </c>
      <c r="C16" s="106"/>
      <c r="D16" s="609"/>
      <c r="E16" s="571"/>
    </row>
    <row r="17" spans="1:5" s="539" customFormat="1" ht="12" customHeight="1">
      <c r="A17" s="589" t="s">
        <v>86</v>
      </c>
      <c r="B17" s="366" t="s">
        <v>358</v>
      </c>
      <c r="C17" s="443"/>
      <c r="D17" s="608"/>
      <c r="E17" s="114"/>
    </row>
    <row r="18" spans="1:5" s="566" customFormat="1" ht="12" customHeight="1" thickBot="1">
      <c r="A18" s="589" t="s">
        <v>87</v>
      </c>
      <c r="B18" s="365" t="s">
        <v>360</v>
      </c>
      <c r="C18" s="445"/>
      <c r="D18" s="115"/>
      <c r="E18" s="567"/>
    </row>
    <row r="19" spans="1:5" s="566" customFormat="1" ht="12" customHeight="1" thickBot="1">
      <c r="A19" s="513" t="s">
        <v>8</v>
      </c>
      <c r="B19" s="577" t="s">
        <v>574</v>
      </c>
      <c r="C19" s="446">
        <f>SUM(C20:C22)</f>
        <v>0</v>
      </c>
      <c r="D19" s="606">
        <f>SUM(D20:D22)</f>
        <v>0</v>
      </c>
      <c r="E19" s="583">
        <f>SUM(E20:E22)</f>
        <v>0</v>
      </c>
    </row>
    <row r="20" spans="1:5" s="566" customFormat="1" ht="12" customHeight="1">
      <c r="A20" s="589" t="s">
        <v>78</v>
      </c>
      <c r="B20" s="367" t="s">
        <v>322</v>
      </c>
      <c r="C20" s="443"/>
      <c r="D20" s="608"/>
      <c r="E20" s="114"/>
    </row>
    <row r="21" spans="1:5" s="566" customFormat="1" ht="12" customHeight="1">
      <c r="A21" s="589" t="s">
        <v>79</v>
      </c>
      <c r="B21" s="366" t="s">
        <v>575</v>
      </c>
      <c r="C21" s="443"/>
      <c r="D21" s="608"/>
      <c r="E21" s="114"/>
    </row>
    <row r="22" spans="1:5" s="566" customFormat="1" ht="12" customHeight="1">
      <c r="A22" s="589" t="s">
        <v>80</v>
      </c>
      <c r="B22" s="366" t="s">
        <v>576</v>
      </c>
      <c r="C22" s="443"/>
      <c r="D22" s="608"/>
      <c r="E22" s="114"/>
    </row>
    <row r="23" spans="1:5" s="539" customFormat="1" ht="12" customHeight="1" thickBot="1">
      <c r="A23" s="589" t="s">
        <v>81</v>
      </c>
      <c r="B23" s="366" t="s">
        <v>698</v>
      </c>
      <c r="C23" s="443"/>
      <c r="D23" s="608"/>
      <c r="E23" s="114"/>
    </row>
    <row r="24" spans="1:5" s="539" customFormat="1" ht="12" customHeight="1" thickBot="1">
      <c r="A24" s="576" t="s">
        <v>9</v>
      </c>
      <c r="B24" s="386" t="s">
        <v>125</v>
      </c>
      <c r="C24" s="40"/>
      <c r="D24" s="610"/>
      <c r="E24" s="582"/>
    </row>
    <row r="25" spans="1:5" s="539" customFormat="1" ht="12" customHeight="1" thickBot="1">
      <c r="A25" s="576" t="s">
        <v>10</v>
      </c>
      <c r="B25" s="386" t="s">
        <v>577</v>
      </c>
      <c r="C25" s="446">
        <f>+C26+C27</f>
        <v>0</v>
      </c>
      <c r="D25" s="606">
        <f>+D26+D27</f>
        <v>0</v>
      </c>
      <c r="E25" s="583">
        <f>+E26+E27</f>
        <v>0</v>
      </c>
    </row>
    <row r="26" spans="1:5" s="539" customFormat="1" ht="12" customHeight="1">
      <c r="A26" s="590" t="s">
        <v>336</v>
      </c>
      <c r="B26" s="591" t="s">
        <v>575</v>
      </c>
      <c r="C26" s="102"/>
      <c r="D26" s="597"/>
      <c r="E26" s="570"/>
    </row>
    <row r="27" spans="1:5" s="539" customFormat="1" ht="12" customHeight="1">
      <c r="A27" s="590" t="s">
        <v>342</v>
      </c>
      <c r="B27" s="592" t="s">
        <v>578</v>
      </c>
      <c r="C27" s="447"/>
      <c r="D27" s="611"/>
      <c r="E27" s="569"/>
    </row>
    <row r="28" spans="1:5" s="539" customFormat="1" ht="12" customHeight="1" thickBot="1">
      <c r="A28" s="589" t="s">
        <v>344</v>
      </c>
      <c r="B28" s="593" t="s">
        <v>699</v>
      </c>
      <c r="C28" s="573"/>
      <c r="D28" s="612"/>
      <c r="E28" s="568"/>
    </row>
    <row r="29" spans="1:5" s="539" customFormat="1" ht="12" customHeight="1" thickBot="1">
      <c r="A29" s="576" t="s">
        <v>11</v>
      </c>
      <c r="B29" s="386" t="s">
        <v>579</v>
      </c>
      <c r="C29" s="446">
        <f>+C30+C31+C32</f>
        <v>0</v>
      </c>
      <c r="D29" s="606">
        <f>+D30+D31+D32</f>
        <v>0</v>
      </c>
      <c r="E29" s="583">
        <f>+E30+E31+E32</f>
        <v>0</v>
      </c>
    </row>
    <row r="30" spans="1:5" s="539" customFormat="1" ht="12" customHeight="1">
      <c r="A30" s="590" t="s">
        <v>65</v>
      </c>
      <c r="B30" s="591" t="s">
        <v>362</v>
      </c>
      <c r="C30" s="102"/>
      <c r="D30" s="597"/>
      <c r="E30" s="570"/>
    </row>
    <row r="31" spans="1:5" s="539" customFormat="1" ht="12" customHeight="1">
      <c r="A31" s="590" t="s">
        <v>66</v>
      </c>
      <c r="B31" s="592" t="s">
        <v>363</v>
      </c>
      <c r="C31" s="447"/>
      <c r="D31" s="611"/>
      <c r="E31" s="569"/>
    </row>
    <row r="32" spans="1:5" s="539" customFormat="1" ht="12" customHeight="1" thickBot="1">
      <c r="A32" s="589" t="s">
        <v>67</v>
      </c>
      <c r="B32" s="575" t="s">
        <v>365</v>
      </c>
      <c r="C32" s="573"/>
      <c r="D32" s="612"/>
      <c r="E32" s="568"/>
    </row>
    <row r="33" spans="1:5" s="539" customFormat="1" ht="12" customHeight="1" thickBot="1">
      <c r="A33" s="576" t="s">
        <v>12</v>
      </c>
      <c r="B33" s="386" t="s">
        <v>490</v>
      </c>
      <c r="C33" s="40"/>
      <c r="D33" s="610"/>
      <c r="E33" s="582"/>
    </row>
    <row r="34" spans="1:5" s="539" customFormat="1" ht="12" customHeight="1" thickBot="1">
      <c r="A34" s="576" t="s">
        <v>13</v>
      </c>
      <c r="B34" s="386" t="s">
        <v>580</v>
      </c>
      <c r="C34" s="40"/>
      <c r="D34" s="610"/>
      <c r="E34" s="582"/>
    </row>
    <row r="35" spans="1:5" s="539" customFormat="1" ht="12" customHeight="1" thickBot="1">
      <c r="A35" s="513" t="s">
        <v>14</v>
      </c>
      <c r="B35" s="386" t="s">
        <v>581</v>
      </c>
      <c r="C35" s="446">
        <f>+C8+C19+C24+C25+C29+C33+C34</f>
        <v>0</v>
      </c>
      <c r="D35" s="606">
        <f>+D8+D19+D24+D25+D29+D33+D34</f>
        <v>0</v>
      </c>
      <c r="E35" s="583">
        <f>+E8+E19+E24+E25+E29+E33+E34</f>
        <v>0</v>
      </c>
    </row>
    <row r="36" spans="1:5" s="566" customFormat="1" ht="12" customHeight="1" thickBot="1">
      <c r="A36" s="578" t="s">
        <v>15</v>
      </c>
      <c r="B36" s="386" t="s">
        <v>582</v>
      </c>
      <c r="C36" s="446">
        <f>+C37+C38+C39</f>
        <v>0</v>
      </c>
      <c r="D36" s="606">
        <f>+D37+D38+D39</f>
        <v>0</v>
      </c>
      <c r="E36" s="583">
        <f>+E37+E38+E39</f>
        <v>0</v>
      </c>
    </row>
    <row r="37" spans="1:5" s="566" customFormat="1" ht="15" customHeight="1">
      <c r="A37" s="590" t="s">
        <v>583</v>
      </c>
      <c r="B37" s="591" t="s">
        <v>168</v>
      </c>
      <c r="C37" s="102"/>
      <c r="D37" s="597"/>
      <c r="E37" s="570"/>
    </row>
    <row r="38" spans="1:5" s="566" customFormat="1" ht="15" customHeight="1">
      <c r="A38" s="590" t="s">
        <v>584</v>
      </c>
      <c r="B38" s="592" t="s">
        <v>3</v>
      </c>
      <c r="C38" s="447"/>
      <c r="D38" s="611"/>
      <c r="E38" s="569"/>
    </row>
    <row r="39" spans="1:5" ht="13.5" thickBot="1">
      <c r="A39" s="589" t="s">
        <v>585</v>
      </c>
      <c r="B39" s="575" t="s">
        <v>586</v>
      </c>
      <c r="C39" s="573"/>
      <c r="D39" s="612"/>
      <c r="E39" s="568"/>
    </row>
    <row r="40" spans="1:5" s="565" customFormat="1" ht="16.5" customHeight="1" thickBot="1">
      <c r="A40" s="578" t="s">
        <v>16</v>
      </c>
      <c r="B40" s="579" t="s">
        <v>587</v>
      </c>
      <c r="C40" s="108">
        <f>+C35+C36</f>
        <v>0</v>
      </c>
      <c r="D40" s="613">
        <f>+D35+D36</f>
        <v>0</v>
      </c>
      <c r="E40" s="584">
        <f>+E35+E36</f>
        <v>0</v>
      </c>
    </row>
    <row r="41" spans="1:5" s="341" customFormat="1" ht="12" customHeight="1">
      <c r="A41" s="521"/>
      <c r="B41" s="522"/>
      <c r="C41" s="537"/>
      <c r="D41" s="537"/>
      <c r="E41" s="537"/>
    </row>
    <row r="42" spans="1:5" ht="12" customHeight="1" thickBot="1">
      <c r="A42" s="523"/>
      <c r="B42" s="524"/>
      <c r="C42" s="538"/>
      <c r="D42" s="538"/>
      <c r="E42" s="538"/>
    </row>
    <row r="43" spans="1:5" ht="12" customHeight="1" thickBot="1">
      <c r="A43" s="762" t="s">
        <v>45</v>
      </c>
      <c r="B43" s="763"/>
      <c r="C43" s="763"/>
      <c r="D43" s="763"/>
      <c r="E43" s="764"/>
    </row>
    <row r="44" spans="1:5" ht="12" customHeight="1" thickBot="1">
      <c r="A44" s="576" t="s">
        <v>7</v>
      </c>
      <c r="B44" s="386" t="s">
        <v>588</v>
      </c>
      <c r="C44" s="446">
        <f>SUM(C45:C49)</f>
        <v>0</v>
      </c>
      <c r="D44" s="446">
        <f>SUM(D45:D49)</f>
        <v>0</v>
      </c>
      <c r="E44" s="583">
        <f>SUM(E45:E49)</f>
        <v>0</v>
      </c>
    </row>
    <row r="45" spans="1:5" ht="12" customHeight="1">
      <c r="A45" s="589" t="s">
        <v>72</v>
      </c>
      <c r="B45" s="367" t="s">
        <v>37</v>
      </c>
      <c r="C45" s="102"/>
      <c r="D45" s="102"/>
      <c r="E45" s="570"/>
    </row>
    <row r="46" spans="1:5" ht="12" customHeight="1">
      <c r="A46" s="589" t="s">
        <v>73</v>
      </c>
      <c r="B46" s="366" t="s">
        <v>134</v>
      </c>
      <c r="C46" s="440"/>
      <c r="D46" s="440"/>
      <c r="E46" s="594"/>
    </row>
    <row r="47" spans="1:5" ht="12" customHeight="1">
      <c r="A47" s="589" t="s">
        <v>74</v>
      </c>
      <c r="B47" s="366" t="s">
        <v>101</v>
      </c>
      <c r="C47" s="440"/>
      <c r="D47" s="440"/>
      <c r="E47" s="594"/>
    </row>
    <row r="48" spans="1:5" s="341" customFormat="1" ht="12" customHeight="1">
      <c r="A48" s="589" t="s">
        <v>75</v>
      </c>
      <c r="B48" s="366" t="s">
        <v>135</v>
      </c>
      <c r="C48" s="440"/>
      <c r="D48" s="440"/>
      <c r="E48" s="594"/>
    </row>
    <row r="49" spans="1:5" ht="12" customHeight="1" thickBot="1">
      <c r="A49" s="589" t="s">
        <v>108</v>
      </c>
      <c r="B49" s="366" t="s">
        <v>136</v>
      </c>
      <c r="C49" s="440"/>
      <c r="D49" s="440"/>
      <c r="E49" s="594"/>
    </row>
    <row r="50" spans="1:5" ht="12" customHeight="1" thickBot="1">
      <c r="A50" s="576" t="s">
        <v>8</v>
      </c>
      <c r="B50" s="386" t="s">
        <v>589</v>
      </c>
      <c r="C50" s="446">
        <f>SUM(C51:C53)</f>
        <v>0</v>
      </c>
      <c r="D50" s="446">
        <f>SUM(D51:D53)</f>
        <v>0</v>
      </c>
      <c r="E50" s="583">
        <f>SUM(E51:E53)</f>
        <v>0</v>
      </c>
    </row>
    <row r="51" spans="1:5" ht="12" customHeight="1">
      <c r="A51" s="589" t="s">
        <v>78</v>
      </c>
      <c r="B51" s="367" t="s">
        <v>158</v>
      </c>
      <c r="C51" s="102"/>
      <c r="D51" s="102"/>
      <c r="E51" s="570"/>
    </row>
    <row r="52" spans="1:5" ht="12" customHeight="1">
      <c r="A52" s="589" t="s">
        <v>79</v>
      </c>
      <c r="B52" s="366" t="s">
        <v>138</v>
      </c>
      <c r="C52" s="440"/>
      <c r="D52" s="440"/>
      <c r="E52" s="594"/>
    </row>
    <row r="53" spans="1:5" ht="15" customHeight="1">
      <c r="A53" s="589" t="s">
        <v>80</v>
      </c>
      <c r="B53" s="366" t="s">
        <v>46</v>
      </c>
      <c r="C53" s="440"/>
      <c r="D53" s="440"/>
      <c r="E53" s="594"/>
    </row>
    <row r="54" spans="1:5" ht="13.5" thickBot="1">
      <c r="A54" s="589" t="s">
        <v>81</v>
      </c>
      <c r="B54" s="366" t="s">
        <v>700</v>
      </c>
      <c r="C54" s="440"/>
      <c r="D54" s="440"/>
      <c r="E54" s="594"/>
    </row>
    <row r="55" spans="1:5" ht="15" customHeight="1" thickBot="1">
      <c r="A55" s="576" t="s">
        <v>9</v>
      </c>
      <c r="B55" s="580" t="s">
        <v>590</v>
      </c>
      <c r="C55" s="108">
        <f>+C44+C50</f>
        <v>0</v>
      </c>
      <c r="D55" s="108">
        <f>+D44+D50</f>
        <v>0</v>
      </c>
      <c r="E55" s="584">
        <f>+E44+E50</f>
        <v>0</v>
      </c>
    </row>
    <row r="56" spans="3:5" ht="13.5" thickBot="1">
      <c r="C56" s="585"/>
      <c r="D56" s="585"/>
      <c r="E56" s="585"/>
    </row>
    <row r="57" spans="1:5" ht="13.5" thickBot="1">
      <c r="A57" s="525" t="s">
        <v>688</v>
      </c>
      <c r="B57" s="526"/>
      <c r="C57" s="112"/>
      <c r="D57" s="112"/>
      <c r="E57" s="574"/>
    </row>
    <row r="58" spans="1:5" ht="13.5" thickBot="1">
      <c r="A58" s="525" t="s">
        <v>150</v>
      </c>
      <c r="B58" s="526"/>
      <c r="C58" s="112"/>
      <c r="D58" s="112"/>
      <c r="E58" s="574"/>
    </row>
  </sheetData>
  <sheetProtection/>
  <mergeCells count="4">
    <mergeCell ref="B2:D2"/>
    <mergeCell ref="A43:E43"/>
    <mergeCell ref="A7:E7"/>
    <mergeCell ref="B3:D3"/>
  </mergeCells>
  <printOptions horizontalCentered="1"/>
  <pageMargins left="0.1968503937007874" right="0.1968503937007874" top="0.1968503937007874" bottom="0.1968503937007874" header="0.31496062992125984" footer="0.1181102362204724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F58"/>
  <sheetViews>
    <sheetView zoomScaleSheetLayoutView="145" zoomScalePageLayoutView="0" workbookViewId="0" topLeftCell="A1">
      <selection activeCell="A2" sqref="A2:E58"/>
    </sheetView>
  </sheetViews>
  <sheetFormatPr defaultColWidth="9.00390625" defaultRowHeight="12.75"/>
  <cols>
    <col min="1" max="1" width="18.00390625" style="581" customWidth="1"/>
    <col min="2" max="2" width="59.625" style="31" customWidth="1"/>
    <col min="3" max="3" width="10.875" style="31" customWidth="1"/>
    <col min="4" max="4" width="11.875" style="31" customWidth="1"/>
    <col min="5" max="5" width="10.625" style="31" customWidth="1"/>
    <col min="6" max="6" width="0" style="31" hidden="1" customWidth="1"/>
    <col min="7" max="16384" width="9.375" style="31" customWidth="1"/>
  </cols>
  <sheetData>
    <row r="1" spans="1:5" s="516" customFormat="1" ht="21" customHeight="1" thickBot="1">
      <c r="A1" s="515"/>
      <c r="B1" s="517"/>
      <c r="C1" s="562"/>
      <c r="D1" s="562"/>
      <c r="E1" s="660" t="s">
        <v>882</v>
      </c>
    </row>
    <row r="2" spans="1:5" s="563" customFormat="1" ht="32.25" customHeight="1">
      <c r="A2" s="543" t="s">
        <v>148</v>
      </c>
      <c r="B2" s="768" t="s">
        <v>826</v>
      </c>
      <c r="C2" s="769"/>
      <c r="D2" s="770"/>
      <c r="E2" s="586" t="s">
        <v>51</v>
      </c>
    </row>
    <row r="3" spans="1:5" s="563" customFormat="1" ht="24.75" thickBot="1">
      <c r="A3" s="561" t="s">
        <v>147</v>
      </c>
      <c r="B3" s="765" t="s">
        <v>563</v>
      </c>
      <c r="C3" s="771"/>
      <c r="D3" s="772"/>
      <c r="E3" s="587" t="s">
        <v>41</v>
      </c>
    </row>
    <row r="4" spans="1:5" s="564" customFormat="1" ht="15.75" customHeight="1" thickBot="1">
      <c r="A4" s="518"/>
      <c r="B4" s="518"/>
      <c r="C4" s="519"/>
      <c r="D4" s="519"/>
      <c r="E4" s="519" t="s">
        <v>42</v>
      </c>
    </row>
    <row r="5" spans="1:5" ht="36.75" thickBot="1">
      <c r="A5" s="351" t="s">
        <v>149</v>
      </c>
      <c r="B5" s="352" t="s">
        <v>43</v>
      </c>
      <c r="C5" s="96" t="s">
        <v>181</v>
      </c>
      <c r="D5" s="96" t="s">
        <v>185</v>
      </c>
      <c r="E5" s="520" t="s">
        <v>186</v>
      </c>
    </row>
    <row r="6" spans="1:5" s="565" customFormat="1" ht="12.75" customHeight="1" thickBot="1">
      <c r="A6" s="513" t="s">
        <v>430</v>
      </c>
      <c r="B6" s="514" t="s">
        <v>431</v>
      </c>
      <c r="C6" s="514" t="s">
        <v>432</v>
      </c>
      <c r="D6" s="111" t="s">
        <v>433</v>
      </c>
      <c r="E6" s="109" t="s">
        <v>434</v>
      </c>
    </row>
    <row r="7" spans="1:5" s="565" customFormat="1" ht="15.75" customHeight="1" thickBot="1">
      <c r="A7" s="762" t="s">
        <v>44</v>
      </c>
      <c r="B7" s="763"/>
      <c r="C7" s="763"/>
      <c r="D7" s="763"/>
      <c r="E7" s="764"/>
    </row>
    <row r="8" spans="1:6" s="539" customFormat="1" ht="12" customHeight="1" thickBot="1">
      <c r="A8" s="513" t="s">
        <v>7</v>
      </c>
      <c r="B8" s="577" t="s">
        <v>571</v>
      </c>
      <c r="C8" s="446">
        <v>0</v>
      </c>
      <c r="D8" s="606">
        <v>0</v>
      </c>
      <c r="E8" s="583">
        <v>0</v>
      </c>
      <c r="F8" s="539" t="s">
        <v>746</v>
      </c>
    </row>
    <row r="9" spans="1:6" s="539" customFormat="1" ht="12" customHeight="1">
      <c r="A9" s="588" t="s">
        <v>72</v>
      </c>
      <c r="B9" s="368" t="s">
        <v>349</v>
      </c>
      <c r="C9" s="105">
        <v>0</v>
      </c>
      <c r="D9" s="607">
        <v>0</v>
      </c>
      <c r="E9" s="572">
        <v>0</v>
      </c>
      <c r="F9" s="539" t="s">
        <v>747</v>
      </c>
    </row>
    <row r="10" spans="1:6" s="539" customFormat="1" ht="12" customHeight="1">
      <c r="A10" s="589" t="s">
        <v>73</v>
      </c>
      <c r="B10" s="366" t="s">
        <v>350</v>
      </c>
      <c r="C10" s="443">
        <v>0</v>
      </c>
      <c r="D10" s="608"/>
      <c r="E10" s="114"/>
      <c r="F10" s="539" t="s">
        <v>748</v>
      </c>
    </row>
    <row r="11" spans="1:6" s="539" customFormat="1" ht="12" customHeight="1">
      <c r="A11" s="589" t="s">
        <v>74</v>
      </c>
      <c r="B11" s="366" t="s">
        <v>351</v>
      </c>
      <c r="C11" s="443">
        <v>0</v>
      </c>
      <c r="D11" s="608"/>
      <c r="E11" s="114"/>
      <c r="F11" s="539" t="s">
        <v>749</v>
      </c>
    </row>
    <row r="12" spans="1:6" s="539" customFormat="1" ht="12" customHeight="1">
      <c r="A12" s="589" t="s">
        <v>75</v>
      </c>
      <c r="B12" s="366" t="s">
        <v>352</v>
      </c>
      <c r="C12" s="443">
        <v>0</v>
      </c>
      <c r="D12" s="608"/>
      <c r="E12" s="114"/>
      <c r="F12" s="539" t="s">
        <v>750</v>
      </c>
    </row>
    <row r="13" spans="1:6" s="539" customFormat="1" ht="12" customHeight="1">
      <c r="A13" s="589" t="s">
        <v>108</v>
      </c>
      <c r="B13" s="366" t="s">
        <v>353</v>
      </c>
      <c r="C13" s="443">
        <v>0</v>
      </c>
      <c r="D13" s="608"/>
      <c r="E13" s="114"/>
      <c r="F13" s="539" t="s">
        <v>751</v>
      </c>
    </row>
    <row r="14" spans="1:6" s="539" customFormat="1" ht="12" customHeight="1">
      <c r="A14" s="589" t="s">
        <v>76</v>
      </c>
      <c r="B14" s="366" t="s">
        <v>572</v>
      </c>
      <c r="C14" s="443">
        <v>0</v>
      </c>
      <c r="D14" s="608"/>
      <c r="E14" s="114"/>
      <c r="F14" s="539" t="s">
        <v>752</v>
      </c>
    </row>
    <row r="15" spans="1:6" s="566" customFormat="1" ht="12" customHeight="1">
      <c r="A15" s="589" t="s">
        <v>77</v>
      </c>
      <c r="B15" s="365" t="s">
        <v>573</v>
      </c>
      <c r="C15" s="443">
        <v>0</v>
      </c>
      <c r="D15" s="608"/>
      <c r="E15" s="114"/>
      <c r="F15" s="566" t="s">
        <v>753</v>
      </c>
    </row>
    <row r="16" spans="1:6" s="566" customFormat="1" ht="12" customHeight="1">
      <c r="A16" s="589" t="s">
        <v>85</v>
      </c>
      <c r="B16" s="366" t="s">
        <v>356</v>
      </c>
      <c r="C16" s="106">
        <v>0</v>
      </c>
      <c r="D16" s="609"/>
      <c r="E16" s="571"/>
      <c r="F16" s="566" t="s">
        <v>754</v>
      </c>
    </row>
    <row r="17" spans="1:6" s="539" customFormat="1" ht="12" customHeight="1">
      <c r="A17" s="589" t="s">
        <v>86</v>
      </c>
      <c r="B17" s="366" t="s">
        <v>358</v>
      </c>
      <c r="C17" s="443">
        <v>0</v>
      </c>
      <c r="D17" s="608"/>
      <c r="E17" s="114"/>
      <c r="F17" s="539" t="s">
        <v>755</v>
      </c>
    </row>
    <row r="18" spans="1:6" s="566" customFormat="1" ht="12" customHeight="1" thickBot="1">
      <c r="A18" s="589" t="s">
        <v>87</v>
      </c>
      <c r="B18" s="365" t="s">
        <v>360</v>
      </c>
      <c r="C18" s="445">
        <v>0</v>
      </c>
      <c r="D18" s="115"/>
      <c r="E18" s="567"/>
      <c r="F18" s="566" t="s">
        <v>756</v>
      </c>
    </row>
    <row r="19" spans="1:6" s="566" customFormat="1" ht="25.5" customHeight="1" thickBot="1">
      <c r="A19" s="513" t="s">
        <v>8</v>
      </c>
      <c r="B19" s="577" t="s">
        <v>574</v>
      </c>
      <c r="C19" s="446">
        <v>0</v>
      </c>
      <c r="D19" s="606"/>
      <c r="E19" s="583"/>
      <c r="F19" s="566" t="s">
        <v>757</v>
      </c>
    </row>
    <row r="20" spans="1:6" s="566" customFormat="1" ht="12" customHeight="1">
      <c r="A20" s="589" t="s">
        <v>78</v>
      </c>
      <c r="B20" s="367" t="s">
        <v>322</v>
      </c>
      <c r="C20" s="443">
        <v>0</v>
      </c>
      <c r="D20" s="608">
        <v>0</v>
      </c>
      <c r="E20" s="114">
        <v>0</v>
      </c>
      <c r="F20" s="566" t="s">
        <v>758</v>
      </c>
    </row>
    <row r="21" spans="1:6" s="566" customFormat="1" ht="12" customHeight="1">
      <c r="A21" s="589" t="s">
        <v>79</v>
      </c>
      <c r="B21" s="366" t="s">
        <v>575</v>
      </c>
      <c r="C21" s="443">
        <v>0</v>
      </c>
      <c r="D21" s="608">
        <v>0</v>
      </c>
      <c r="E21" s="114">
        <v>0</v>
      </c>
      <c r="F21" s="566" t="s">
        <v>759</v>
      </c>
    </row>
    <row r="22" spans="1:6" s="566" customFormat="1" ht="12" customHeight="1">
      <c r="A22" s="589" t="s">
        <v>80</v>
      </c>
      <c r="B22" s="366" t="s">
        <v>576</v>
      </c>
      <c r="C22" s="443">
        <v>0</v>
      </c>
      <c r="D22" s="608"/>
      <c r="E22" s="114"/>
      <c r="F22" s="566" t="s">
        <v>760</v>
      </c>
    </row>
    <row r="23" spans="1:6" s="539" customFormat="1" ht="12" customHeight="1" thickBot="1">
      <c r="A23" s="589" t="s">
        <v>81</v>
      </c>
      <c r="B23" s="366" t="s">
        <v>698</v>
      </c>
      <c r="C23" s="443">
        <v>0</v>
      </c>
      <c r="D23" s="608">
        <v>0</v>
      </c>
      <c r="E23" s="114">
        <v>0</v>
      </c>
      <c r="F23" s="539" t="s">
        <v>761</v>
      </c>
    </row>
    <row r="24" spans="1:6" s="539" customFormat="1" ht="12" customHeight="1" thickBot="1">
      <c r="A24" s="576" t="s">
        <v>9</v>
      </c>
      <c r="B24" s="386" t="s">
        <v>125</v>
      </c>
      <c r="C24" s="40">
        <v>0</v>
      </c>
      <c r="D24" s="610"/>
      <c r="E24" s="582"/>
      <c r="F24" s="539" t="s">
        <v>762</v>
      </c>
    </row>
    <row r="25" spans="1:6" s="539" customFormat="1" ht="23.25" customHeight="1" thickBot="1">
      <c r="A25" s="576" t="s">
        <v>10</v>
      </c>
      <c r="B25" s="386" t="s">
        <v>577</v>
      </c>
      <c r="C25" s="446">
        <v>0</v>
      </c>
      <c r="D25" s="606"/>
      <c r="E25" s="583"/>
      <c r="F25" s="539" t="s">
        <v>763</v>
      </c>
    </row>
    <row r="26" spans="1:6" s="539" customFormat="1" ht="12" customHeight="1">
      <c r="A26" s="590" t="s">
        <v>336</v>
      </c>
      <c r="B26" s="591" t="s">
        <v>575</v>
      </c>
      <c r="C26" s="102">
        <v>0</v>
      </c>
      <c r="D26" s="597">
        <v>0</v>
      </c>
      <c r="E26" s="570">
        <v>0</v>
      </c>
      <c r="F26" s="539" t="s">
        <v>764</v>
      </c>
    </row>
    <row r="27" spans="1:6" s="539" customFormat="1" ht="12" customHeight="1">
      <c r="A27" s="590" t="s">
        <v>342</v>
      </c>
      <c r="B27" s="592" t="s">
        <v>578</v>
      </c>
      <c r="C27" s="447">
        <v>0</v>
      </c>
      <c r="D27" s="611">
        <v>0</v>
      </c>
      <c r="E27" s="569">
        <v>0</v>
      </c>
      <c r="F27" s="539" t="s">
        <v>765</v>
      </c>
    </row>
    <row r="28" spans="1:6" s="539" customFormat="1" ht="12" customHeight="1" thickBot="1">
      <c r="A28" s="589" t="s">
        <v>344</v>
      </c>
      <c r="B28" s="593" t="s">
        <v>699</v>
      </c>
      <c r="C28" s="573">
        <v>0</v>
      </c>
      <c r="D28" s="612">
        <v>0</v>
      </c>
      <c r="E28" s="568">
        <v>0</v>
      </c>
      <c r="F28" s="539" t="s">
        <v>766</v>
      </c>
    </row>
    <row r="29" spans="1:6" s="539" customFormat="1" ht="12" customHeight="1" thickBot="1">
      <c r="A29" s="576" t="s">
        <v>11</v>
      </c>
      <c r="B29" s="386" t="s">
        <v>579</v>
      </c>
      <c r="C29" s="446">
        <v>0</v>
      </c>
      <c r="D29" s="606"/>
      <c r="E29" s="583"/>
      <c r="F29" s="539" t="s">
        <v>767</v>
      </c>
    </row>
    <row r="30" spans="1:6" s="539" customFormat="1" ht="12" customHeight="1">
      <c r="A30" s="590" t="s">
        <v>65</v>
      </c>
      <c r="B30" s="591" t="s">
        <v>362</v>
      </c>
      <c r="C30" s="102">
        <v>0</v>
      </c>
      <c r="D30" s="597">
        <v>0</v>
      </c>
      <c r="E30" s="570">
        <v>0</v>
      </c>
      <c r="F30" s="539" t="s">
        <v>768</v>
      </c>
    </row>
    <row r="31" spans="1:6" s="539" customFormat="1" ht="12" customHeight="1">
      <c r="A31" s="590" t="s">
        <v>66</v>
      </c>
      <c r="B31" s="592" t="s">
        <v>363</v>
      </c>
      <c r="C31" s="447">
        <v>0</v>
      </c>
      <c r="D31" s="611">
        <v>0</v>
      </c>
      <c r="E31" s="569">
        <v>0</v>
      </c>
      <c r="F31" s="539" t="s">
        <v>769</v>
      </c>
    </row>
    <row r="32" spans="1:6" s="539" customFormat="1" ht="12" customHeight="1" thickBot="1">
      <c r="A32" s="589" t="s">
        <v>67</v>
      </c>
      <c r="B32" s="575" t="s">
        <v>365</v>
      </c>
      <c r="C32" s="573">
        <v>0</v>
      </c>
      <c r="D32" s="612"/>
      <c r="E32" s="568"/>
      <c r="F32" s="539" t="s">
        <v>770</v>
      </c>
    </row>
    <row r="33" spans="1:6" s="539" customFormat="1" ht="12" customHeight="1" thickBot="1">
      <c r="A33" s="576" t="s">
        <v>12</v>
      </c>
      <c r="B33" s="386" t="s">
        <v>490</v>
      </c>
      <c r="C33" s="40">
        <v>0</v>
      </c>
      <c r="D33" s="610"/>
      <c r="E33" s="582"/>
      <c r="F33" s="539" t="s">
        <v>771</v>
      </c>
    </row>
    <row r="34" spans="1:6" s="539" customFormat="1" ht="12" customHeight="1" thickBot="1">
      <c r="A34" s="576" t="s">
        <v>13</v>
      </c>
      <c r="B34" s="386" t="s">
        <v>580</v>
      </c>
      <c r="C34" s="40">
        <v>0</v>
      </c>
      <c r="D34" s="610"/>
      <c r="E34" s="582"/>
      <c r="F34" s="539" t="s">
        <v>772</v>
      </c>
    </row>
    <row r="35" spans="1:6" s="539" customFormat="1" ht="12" customHeight="1" thickBot="1">
      <c r="A35" s="513" t="s">
        <v>14</v>
      </c>
      <c r="B35" s="386" t="s">
        <v>581</v>
      </c>
      <c r="C35" s="446">
        <v>0</v>
      </c>
      <c r="D35" s="606"/>
      <c r="E35" s="583"/>
      <c r="F35" s="539" t="s">
        <v>773</v>
      </c>
    </row>
    <row r="36" spans="1:6" s="566" customFormat="1" ht="12" customHeight="1" thickBot="1">
      <c r="A36" s="578" t="s">
        <v>15</v>
      </c>
      <c r="B36" s="386" t="s">
        <v>582</v>
      </c>
      <c r="C36" s="446">
        <f>SUM(C37:C39)</f>
        <v>2555</v>
      </c>
      <c r="D36" s="446">
        <f>SUM(D37:D39)</f>
        <v>3964</v>
      </c>
      <c r="E36" s="446">
        <f>SUM(E37:E39)</f>
        <v>3964</v>
      </c>
      <c r="F36" s="566" t="s">
        <v>774</v>
      </c>
    </row>
    <row r="37" spans="1:6" s="566" customFormat="1" ht="15" customHeight="1">
      <c r="A37" s="590" t="s">
        <v>583</v>
      </c>
      <c r="B37" s="591" t="s">
        <v>168</v>
      </c>
      <c r="C37" s="102">
        <v>0</v>
      </c>
      <c r="D37" s="597">
        <v>0</v>
      </c>
      <c r="E37" s="570">
        <v>0</v>
      </c>
      <c r="F37" s="566" t="s">
        <v>775</v>
      </c>
    </row>
    <row r="38" spans="1:6" s="566" customFormat="1" ht="15" customHeight="1">
      <c r="A38" s="590" t="s">
        <v>584</v>
      </c>
      <c r="B38" s="592" t="s">
        <v>3</v>
      </c>
      <c r="C38" s="447">
        <v>0</v>
      </c>
      <c r="D38" s="611">
        <v>0</v>
      </c>
      <c r="E38" s="569">
        <v>0</v>
      </c>
      <c r="F38" s="566" t="s">
        <v>776</v>
      </c>
    </row>
    <row r="39" spans="1:6" ht="13.5" thickBot="1">
      <c r="A39" s="589" t="s">
        <v>585</v>
      </c>
      <c r="B39" s="575" t="s">
        <v>586</v>
      </c>
      <c r="C39" s="573">
        <v>2555</v>
      </c>
      <c r="D39" s="612">
        <v>3964</v>
      </c>
      <c r="E39" s="568">
        <v>3964</v>
      </c>
      <c r="F39" s="31" t="s">
        <v>777</v>
      </c>
    </row>
    <row r="40" spans="1:6" s="565" customFormat="1" ht="16.5" customHeight="1" thickBot="1">
      <c r="A40" s="578" t="s">
        <v>16</v>
      </c>
      <c r="B40" s="579" t="s">
        <v>587</v>
      </c>
      <c r="C40" s="108">
        <f>C35+C36</f>
        <v>2555</v>
      </c>
      <c r="D40" s="108">
        <f>D35+D36</f>
        <v>3964</v>
      </c>
      <c r="E40" s="108">
        <f>E35+E36</f>
        <v>3964</v>
      </c>
      <c r="F40" s="565" t="s">
        <v>778</v>
      </c>
    </row>
    <row r="41" spans="1:5" s="341" customFormat="1" ht="12" customHeight="1">
      <c r="A41" s="521"/>
      <c r="B41" s="522"/>
      <c r="C41" s="537"/>
      <c r="D41" s="537"/>
      <c r="E41" s="537"/>
    </row>
    <row r="42" spans="1:5" ht="12" customHeight="1" thickBot="1">
      <c r="A42" s="523"/>
      <c r="B42" s="524"/>
      <c r="C42" s="538"/>
      <c r="D42" s="538"/>
      <c r="E42" s="538"/>
    </row>
    <row r="43" spans="1:5" ht="12" customHeight="1" thickBot="1">
      <c r="A43" s="762" t="s">
        <v>45</v>
      </c>
      <c r="B43" s="763"/>
      <c r="C43" s="763"/>
      <c r="D43" s="763"/>
      <c r="E43" s="764"/>
    </row>
    <row r="44" spans="1:6" ht="12" customHeight="1" thickBot="1">
      <c r="A44" s="576" t="s">
        <v>7</v>
      </c>
      <c r="B44" s="386" t="s">
        <v>588</v>
      </c>
      <c r="C44" s="446">
        <f>SUM(C45:C49)</f>
        <v>2555</v>
      </c>
      <c r="D44" s="446">
        <f>SUM(D45:D49)</f>
        <v>3964</v>
      </c>
      <c r="E44" s="446">
        <f>SUM(E45:E49)</f>
        <v>3960</v>
      </c>
      <c r="F44" s="31" t="s">
        <v>746</v>
      </c>
    </row>
    <row r="45" spans="1:6" ht="12" customHeight="1">
      <c r="A45" s="589" t="s">
        <v>72</v>
      </c>
      <c r="B45" s="367" t="s">
        <v>37</v>
      </c>
      <c r="C45" s="102">
        <v>1789</v>
      </c>
      <c r="D45" s="102">
        <v>1881</v>
      </c>
      <c r="E45" s="570">
        <v>1881</v>
      </c>
      <c r="F45" s="31" t="s">
        <v>747</v>
      </c>
    </row>
    <row r="46" spans="1:6" ht="12" customHeight="1">
      <c r="A46" s="589" t="s">
        <v>73</v>
      </c>
      <c r="B46" s="366" t="s">
        <v>134</v>
      </c>
      <c r="C46" s="440">
        <v>480</v>
      </c>
      <c r="D46" s="440">
        <v>521</v>
      </c>
      <c r="E46" s="594">
        <v>521</v>
      </c>
      <c r="F46" s="31" t="s">
        <v>748</v>
      </c>
    </row>
    <row r="47" spans="1:6" ht="12" customHeight="1">
      <c r="A47" s="589" t="s">
        <v>74</v>
      </c>
      <c r="B47" s="366" t="s">
        <v>101</v>
      </c>
      <c r="C47" s="440">
        <v>286</v>
      </c>
      <c r="D47" s="440">
        <v>1562</v>
      </c>
      <c r="E47" s="594">
        <v>1558</v>
      </c>
      <c r="F47" s="31" t="s">
        <v>749</v>
      </c>
    </row>
    <row r="48" spans="1:6" s="341" customFormat="1" ht="12" customHeight="1">
      <c r="A48" s="589" t="s">
        <v>75</v>
      </c>
      <c r="B48" s="366" t="s">
        <v>135</v>
      </c>
      <c r="C48" s="440">
        <v>0</v>
      </c>
      <c r="D48" s="440"/>
      <c r="E48" s="594"/>
      <c r="F48" s="341" t="s">
        <v>750</v>
      </c>
    </row>
    <row r="49" spans="1:6" ht="12" customHeight="1" thickBot="1">
      <c r="A49" s="589" t="s">
        <v>108</v>
      </c>
      <c r="B49" s="366" t="s">
        <v>136</v>
      </c>
      <c r="C49" s="440">
        <v>0</v>
      </c>
      <c r="D49" s="440"/>
      <c r="E49" s="594"/>
      <c r="F49" s="31" t="s">
        <v>751</v>
      </c>
    </row>
    <row r="50" spans="1:6" ht="12" customHeight="1" thickBot="1">
      <c r="A50" s="576" t="s">
        <v>8</v>
      </c>
      <c r="B50" s="386" t="s">
        <v>589</v>
      </c>
      <c r="C50" s="446">
        <v>0</v>
      </c>
      <c r="D50" s="446"/>
      <c r="E50" s="583"/>
      <c r="F50" s="31" t="s">
        <v>752</v>
      </c>
    </row>
    <row r="51" spans="1:6" ht="12" customHeight="1">
      <c r="A51" s="589" t="s">
        <v>78</v>
      </c>
      <c r="B51" s="367" t="s">
        <v>158</v>
      </c>
      <c r="C51" s="102">
        <v>0</v>
      </c>
      <c r="D51" s="102"/>
      <c r="E51" s="570"/>
      <c r="F51" s="31" t="s">
        <v>753</v>
      </c>
    </row>
    <row r="52" spans="1:6" ht="12" customHeight="1">
      <c r="A52" s="589" t="s">
        <v>79</v>
      </c>
      <c r="B52" s="366" t="s">
        <v>138</v>
      </c>
      <c r="C52" s="440">
        <v>0</v>
      </c>
      <c r="D52" s="440"/>
      <c r="E52" s="594"/>
      <c r="F52" s="31" t="s">
        <v>754</v>
      </c>
    </row>
    <row r="53" spans="1:6" ht="15" customHeight="1">
      <c r="A53" s="589" t="s">
        <v>80</v>
      </c>
      <c r="B53" s="366" t="s">
        <v>46</v>
      </c>
      <c r="C53" s="440">
        <v>0</v>
      </c>
      <c r="D53" s="440">
        <v>0</v>
      </c>
      <c r="E53" s="594">
        <v>0</v>
      </c>
      <c r="F53" s="31" t="s">
        <v>755</v>
      </c>
    </row>
    <row r="54" spans="1:6" ht="23.25" thickBot="1">
      <c r="A54" s="589" t="s">
        <v>81</v>
      </c>
      <c r="B54" s="366" t="s">
        <v>700</v>
      </c>
      <c r="C54" s="440">
        <v>0</v>
      </c>
      <c r="D54" s="440">
        <v>0</v>
      </c>
      <c r="E54" s="594">
        <v>0</v>
      </c>
      <c r="F54" s="31" t="s">
        <v>756</v>
      </c>
    </row>
    <row r="55" spans="1:6" ht="15" customHeight="1" thickBot="1">
      <c r="A55" s="576" t="s">
        <v>9</v>
      </c>
      <c r="B55" s="580" t="s">
        <v>590</v>
      </c>
      <c r="C55" s="108">
        <f>C44+C50</f>
        <v>2555</v>
      </c>
      <c r="D55" s="108">
        <f>D44+D50</f>
        <v>3964</v>
      </c>
      <c r="E55" s="108">
        <f>E44+E50</f>
        <v>3960</v>
      </c>
      <c r="F55" s="31" t="s">
        <v>757</v>
      </c>
    </row>
    <row r="56" spans="3:5" ht="13.5" thickBot="1">
      <c r="C56" s="585"/>
      <c r="D56" s="585"/>
      <c r="E56" s="585"/>
    </row>
    <row r="57" spans="1:5" ht="13.5" thickBot="1">
      <c r="A57" s="525" t="s">
        <v>688</v>
      </c>
      <c r="B57" s="526"/>
      <c r="C57" s="112">
        <v>1</v>
      </c>
      <c r="D57" s="112">
        <v>1</v>
      </c>
      <c r="E57" s="574">
        <v>1</v>
      </c>
    </row>
    <row r="58" spans="1:5" ht="13.5" thickBot="1">
      <c r="A58" s="525" t="s">
        <v>150</v>
      </c>
      <c r="B58" s="526"/>
      <c r="C58" s="112">
        <v>0</v>
      </c>
      <c r="D58" s="112">
        <v>0</v>
      </c>
      <c r="E58" s="574">
        <v>0</v>
      </c>
    </row>
  </sheetData>
  <sheetProtection/>
  <mergeCells count="4">
    <mergeCell ref="B2:D2"/>
    <mergeCell ref="A43:E43"/>
    <mergeCell ref="A7:E7"/>
    <mergeCell ref="B3:D3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zoomScaleSheetLayoutView="145" zoomScalePageLayoutView="0" workbookViewId="0" topLeftCell="A1">
      <selection activeCell="A2" sqref="A2:E58"/>
    </sheetView>
  </sheetViews>
  <sheetFormatPr defaultColWidth="9.00390625" defaultRowHeight="12.75"/>
  <cols>
    <col min="1" max="1" width="18.625" style="581" customWidth="1"/>
    <col min="2" max="2" width="61.125" style="31" customWidth="1"/>
    <col min="3" max="3" width="11.125" style="31" customWidth="1"/>
    <col min="4" max="4" width="10.875" style="31" customWidth="1"/>
    <col min="5" max="5" width="10.375" style="31" customWidth="1"/>
    <col min="6" max="6" width="0" style="680" hidden="1" customWidth="1"/>
    <col min="7" max="16384" width="9.375" style="31" customWidth="1"/>
  </cols>
  <sheetData>
    <row r="1" spans="1:6" s="516" customFormat="1" ht="21" customHeight="1" thickBot="1">
      <c r="A1" s="515"/>
      <c r="B1" s="517"/>
      <c r="C1" s="562"/>
      <c r="D1" s="562"/>
      <c r="E1" s="660" t="s">
        <v>883</v>
      </c>
      <c r="F1" s="683"/>
    </row>
    <row r="2" spans="1:6" s="563" customFormat="1" ht="25.5" customHeight="1">
      <c r="A2" s="543" t="s">
        <v>148</v>
      </c>
      <c r="B2" s="768" t="s">
        <v>826</v>
      </c>
      <c r="C2" s="769"/>
      <c r="D2" s="770"/>
      <c r="E2" s="586" t="s">
        <v>51</v>
      </c>
      <c r="F2" s="684"/>
    </row>
    <row r="3" spans="1:6" s="563" customFormat="1" ht="24.75" thickBot="1">
      <c r="A3" s="561" t="s">
        <v>147</v>
      </c>
      <c r="B3" s="765" t="s">
        <v>706</v>
      </c>
      <c r="C3" s="771"/>
      <c r="D3" s="772"/>
      <c r="E3" s="587" t="s">
        <v>49</v>
      </c>
      <c r="F3" s="684"/>
    </row>
    <row r="4" spans="1:6" s="564" customFormat="1" ht="12.75" customHeight="1" thickBot="1">
      <c r="A4" s="518"/>
      <c r="B4" s="518"/>
      <c r="C4" s="519"/>
      <c r="D4" s="519"/>
      <c r="E4" s="519" t="s">
        <v>42</v>
      </c>
      <c r="F4" s="685"/>
    </row>
    <row r="5" spans="1:5" ht="33.75" customHeight="1" thickBot="1">
      <c r="A5" s="351" t="s">
        <v>149</v>
      </c>
      <c r="B5" s="352" t="s">
        <v>43</v>
      </c>
      <c r="C5" s="96" t="s">
        <v>181</v>
      </c>
      <c r="D5" s="96" t="s">
        <v>185</v>
      </c>
      <c r="E5" s="520" t="s">
        <v>186</v>
      </c>
    </row>
    <row r="6" spans="1:6" s="565" customFormat="1" ht="12.75" customHeight="1" thickBot="1">
      <c r="A6" s="513" t="s">
        <v>430</v>
      </c>
      <c r="B6" s="514" t="s">
        <v>431</v>
      </c>
      <c r="C6" s="514" t="s">
        <v>432</v>
      </c>
      <c r="D6" s="111" t="s">
        <v>433</v>
      </c>
      <c r="E6" s="109" t="s">
        <v>434</v>
      </c>
      <c r="F6" s="686"/>
    </row>
    <row r="7" spans="1:6" s="565" customFormat="1" ht="15.75" customHeight="1" thickBot="1">
      <c r="A7" s="762" t="s">
        <v>44</v>
      </c>
      <c r="B7" s="763"/>
      <c r="C7" s="763"/>
      <c r="D7" s="763"/>
      <c r="E7" s="764"/>
      <c r="F7" s="686"/>
    </row>
    <row r="8" spans="1:6" s="539" customFormat="1" ht="12" customHeight="1" thickBot="1">
      <c r="A8" s="513" t="s">
        <v>7</v>
      </c>
      <c r="B8" s="577" t="s">
        <v>571</v>
      </c>
      <c r="C8" s="446">
        <v>0</v>
      </c>
      <c r="D8" s="606">
        <v>0</v>
      </c>
      <c r="E8" s="583">
        <v>0</v>
      </c>
      <c r="F8" s="686" t="s">
        <v>746</v>
      </c>
    </row>
    <row r="9" spans="1:6" s="539" customFormat="1" ht="12" customHeight="1">
      <c r="A9" s="588" t="s">
        <v>72</v>
      </c>
      <c r="B9" s="368" t="s">
        <v>349</v>
      </c>
      <c r="C9" s="105">
        <v>0</v>
      </c>
      <c r="D9" s="607">
        <v>0</v>
      </c>
      <c r="E9" s="572">
        <v>0</v>
      </c>
      <c r="F9" s="686" t="s">
        <v>747</v>
      </c>
    </row>
    <row r="10" spans="1:6" s="539" customFormat="1" ht="12" customHeight="1">
      <c r="A10" s="589" t="s">
        <v>73</v>
      </c>
      <c r="B10" s="366" t="s">
        <v>350</v>
      </c>
      <c r="C10" s="443">
        <v>0</v>
      </c>
      <c r="D10" s="608"/>
      <c r="E10" s="114"/>
      <c r="F10" s="686" t="s">
        <v>748</v>
      </c>
    </row>
    <row r="11" spans="1:6" s="539" customFormat="1" ht="12" customHeight="1">
      <c r="A11" s="589" t="s">
        <v>74</v>
      </c>
      <c r="B11" s="366" t="s">
        <v>351</v>
      </c>
      <c r="C11" s="443">
        <v>0</v>
      </c>
      <c r="D11" s="608"/>
      <c r="E11" s="114"/>
      <c r="F11" s="686" t="s">
        <v>749</v>
      </c>
    </row>
    <row r="12" spans="1:6" s="539" customFormat="1" ht="12" customHeight="1">
      <c r="A12" s="589" t="s">
        <v>75</v>
      </c>
      <c r="B12" s="366" t="s">
        <v>352</v>
      </c>
      <c r="C12" s="443">
        <v>0</v>
      </c>
      <c r="D12" s="608"/>
      <c r="E12" s="114"/>
      <c r="F12" s="686" t="s">
        <v>750</v>
      </c>
    </row>
    <row r="13" spans="1:6" s="539" customFormat="1" ht="12" customHeight="1">
      <c r="A13" s="589" t="s">
        <v>108</v>
      </c>
      <c r="B13" s="366" t="s">
        <v>353</v>
      </c>
      <c r="C13" s="443">
        <v>0</v>
      </c>
      <c r="D13" s="608"/>
      <c r="E13" s="114"/>
      <c r="F13" s="686" t="s">
        <v>751</v>
      </c>
    </row>
    <row r="14" spans="1:6" s="539" customFormat="1" ht="12" customHeight="1">
      <c r="A14" s="589" t="s">
        <v>76</v>
      </c>
      <c r="B14" s="366" t="s">
        <v>572</v>
      </c>
      <c r="C14" s="443">
        <v>0</v>
      </c>
      <c r="D14" s="608"/>
      <c r="E14" s="114"/>
      <c r="F14" s="686" t="s">
        <v>752</v>
      </c>
    </row>
    <row r="15" spans="1:6" s="566" customFormat="1" ht="12" customHeight="1">
      <c r="A15" s="589" t="s">
        <v>77</v>
      </c>
      <c r="B15" s="365" t="s">
        <v>573</v>
      </c>
      <c r="C15" s="443">
        <v>0</v>
      </c>
      <c r="D15" s="608"/>
      <c r="E15" s="114"/>
      <c r="F15" s="686" t="s">
        <v>753</v>
      </c>
    </row>
    <row r="16" spans="1:6" s="566" customFormat="1" ht="12" customHeight="1">
      <c r="A16" s="589" t="s">
        <v>85</v>
      </c>
      <c r="B16" s="366" t="s">
        <v>356</v>
      </c>
      <c r="C16" s="106">
        <v>0</v>
      </c>
      <c r="D16" s="609"/>
      <c r="E16" s="571"/>
      <c r="F16" s="686" t="s">
        <v>754</v>
      </c>
    </row>
    <row r="17" spans="1:6" s="539" customFormat="1" ht="12" customHeight="1">
      <c r="A17" s="589" t="s">
        <v>86</v>
      </c>
      <c r="B17" s="366" t="s">
        <v>358</v>
      </c>
      <c r="C17" s="443">
        <v>0</v>
      </c>
      <c r="D17" s="608"/>
      <c r="E17" s="114"/>
      <c r="F17" s="686" t="s">
        <v>755</v>
      </c>
    </row>
    <row r="18" spans="1:6" s="566" customFormat="1" ht="12" customHeight="1" thickBot="1">
      <c r="A18" s="589" t="s">
        <v>87</v>
      </c>
      <c r="B18" s="365" t="s">
        <v>360</v>
      </c>
      <c r="C18" s="445">
        <v>0</v>
      </c>
      <c r="D18" s="115"/>
      <c r="E18" s="567"/>
      <c r="F18" s="686" t="s">
        <v>756</v>
      </c>
    </row>
    <row r="19" spans="1:6" s="566" customFormat="1" ht="21.75" customHeight="1" thickBot="1">
      <c r="A19" s="513" t="s">
        <v>8</v>
      </c>
      <c r="B19" s="577" t="s">
        <v>574</v>
      </c>
      <c r="C19" s="446">
        <v>0</v>
      </c>
      <c r="D19" s="606"/>
      <c r="E19" s="583"/>
      <c r="F19" s="686" t="s">
        <v>757</v>
      </c>
    </row>
    <row r="20" spans="1:6" s="566" customFormat="1" ht="12" customHeight="1">
      <c r="A20" s="589" t="s">
        <v>78</v>
      </c>
      <c r="B20" s="367" t="s">
        <v>322</v>
      </c>
      <c r="C20" s="443">
        <v>0</v>
      </c>
      <c r="D20" s="608"/>
      <c r="E20" s="114"/>
      <c r="F20" s="686" t="s">
        <v>758</v>
      </c>
    </row>
    <row r="21" spans="1:6" s="566" customFormat="1" ht="12" customHeight="1">
      <c r="A21" s="589" t="s">
        <v>79</v>
      </c>
      <c r="B21" s="366" t="s">
        <v>575</v>
      </c>
      <c r="C21" s="443">
        <v>0</v>
      </c>
      <c r="D21" s="608"/>
      <c r="E21" s="114"/>
      <c r="F21" s="686" t="s">
        <v>759</v>
      </c>
    </row>
    <row r="22" spans="1:6" s="566" customFormat="1" ht="12" customHeight="1">
      <c r="A22" s="589" t="s">
        <v>80</v>
      </c>
      <c r="B22" s="366" t="s">
        <v>576</v>
      </c>
      <c r="C22" s="443">
        <v>0</v>
      </c>
      <c r="D22" s="608"/>
      <c r="E22" s="114"/>
      <c r="F22" s="686" t="s">
        <v>760</v>
      </c>
    </row>
    <row r="23" spans="1:6" s="539" customFormat="1" ht="12" customHeight="1" thickBot="1">
      <c r="A23" s="589" t="s">
        <v>81</v>
      </c>
      <c r="B23" s="366" t="s">
        <v>698</v>
      </c>
      <c r="C23" s="443">
        <v>0</v>
      </c>
      <c r="D23" s="608"/>
      <c r="E23" s="114"/>
      <c r="F23" s="686" t="s">
        <v>761</v>
      </c>
    </row>
    <row r="24" spans="1:6" s="539" customFormat="1" ht="12" customHeight="1" thickBot="1">
      <c r="A24" s="576" t="s">
        <v>9</v>
      </c>
      <c r="B24" s="386" t="s">
        <v>125</v>
      </c>
      <c r="C24" s="40">
        <v>0</v>
      </c>
      <c r="D24" s="610"/>
      <c r="E24" s="582"/>
      <c r="F24" s="686" t="s">
        <v>762</v>
      </c>
    </row>
    <row r="25" spans="1:6" s="539" customFormat="1" ht="21" customHeight="1" thickBot="1">
      <c r="A25" s="576" t="s">
        <v>10</v>
      </c>
      <c r="B25" s="386" t="s">
        <v>577</v>
      </c>
      <c r="C25" s="446">
        <v>0</v>
      </c>
      <c r="D25" s="606"/>
      <c r="E25" s="583"/>
      <c r="F25" s="686" t="s">
        <v>763</v>
      </c>
    </row>
    <row r="26" spans="1:6" s="539" customFormat="1" ht="12" customHeight="1">
      <c r="A26" s="590" t="s">
        <v>336</v>
      </c>
      <c r="B26" s="591" t="s">
        <v>575</v>
      </c>
      <c r="C26" s="102">
        <v>0</v>
      </c>
      <c r="D26" s="597"/>
      <c r="E26" s="570"/>
      <c r="F26" s="686" t="s">
        <v>764</v>
      </c>
    </row>
    <row r="27" spans="1:6" s="539" customFormat="1" ht="12" customHeight="1">
      <c r="A27" s="590" t="s">
        <v>342</v>
      </c>
      <c r="B27" s="592" t="s">
        <v>578</v>
      </c>
      <c r="C27" s="447">
        <v>0</v>
      </c>
      <c r="D27" s="611"/>
      <c r="E27" s="569"/>
      <c r="F27" s="686" t="s">
        <v>765</v>
      </c>
    </row>
    <row r="28" spans="1:6" s="539" customFormat="1" ht="12" customHeight="1" thickBot="1">
      <c r="A28" s="589" t="s">
        <v>344</v>
      </c>
      <c r="B28" s="593" t="s">
        <v>699</v>
      </c>
      <c r="C28" s="573">
        <v>0</v>
      </c>
      <c r="D28" s="612"/>
      <c r="E28" s="568"/>
      <c r="F28" s="686" t="s">
        <v>766</v>
      </c>
    </row>
    <row r="29" spans="1:6" s="539" customFormat="1" ht="12" customHeight="1" thickBot="1">
      <c r="A29" s="576" t="s">
        <v>11</v>
      </c>
      <c r="B29" s="386" t="s">
        <v>579</v>
      </c>
      <c r="C29" s="446">
        <v>0</v>
      </c>
      <c r="D29" s="606"/>
      <c r="E29" s="583"/>
      <c r="F29" s="686" t="s">
        <v>767</v>
      </c>
    </row>
    <row r="30" spans="1:6" s="539" customFormat="1" ht="12" customHeight="1">
      <c r="A30" s="590" t="s">
        <v>65</v>
      </c>
      <c r="B30" s="591" t="s">
        <v>362</v>
      </c>
      <c r="C30" s="102">
        <v>0</v>
      </c>
      <c r="D30" s="597">
        <v>0</v>
      </c>
      <c r="E30" s="570">
        <v>0</v>
      </c>
      <c r="F30" s="686" t="s">
        <v>768</v>
      </c>
    </row>
    <row r="31" spans="1:6" s="539" customFormat="1" ht="12" customHeight="1">
      <c r="A31" s="590" t="s">
        <v>66</v>
      </c>
      <c r="B31" s="592" t="s">
        <v>363</v>
      </c>
      <c r="C31" s="447">
        <v>0</v>
      </c>
      <c r="D31" s="611">
        <v>0</v>
      </c>
      <c r="E31" s="569">
        <v>0</v>
      </c>
      <c r="F31" s="686" t="s">
        <v>769</v>
      </c>
    </row>
    <row r="32" spans="1:6" s="539" customFormat="1" ht="12" customHeight="1" thickBot="1">
      <c r="A32" s="589" t="s">
        <v>67</v>
      </c>
      <c r="B32" s="575" t="s">
        <v>365</v>
      </c>
      <c r="C32" s="573">
        <v>0</v>
      </c>
      <c r="D32" s="612"/>
      <c r="E32" s="568"/>
      <c r="F32" s="686" t="s">
        <v>770</v>
      </c>
    </row>
    <row r="33" spans="1:6" s="539" customFormat="1" ht="12" customHeight="1" thickBot="1">
      <c r="A33" s="576" t="s">
        <v>12</v>
      </c>
      <c r="B33" s="386" t="s">
        <v>490</v>
      </c>
      <c r="C33" s="40">
        <v>0</v>
      </c>
      <c r="D33" s="610"/>
      <c r="E33" s="582"/>
      <c r="F33" s="686" t="s">
        <v>771</v>
      </c>
    </row>
    <row r="34" spans="1:6" s="539" customFormat="1" ht="12" customHeight="1" thickBot="1">
      <c r="A34" s="576" t="s">
        <v>13</v>
      </c>
      <c r="B34" s="386" t="s">
        <v>580</v>
      </c>
      <c r="C34" s="40">
        <v>0</v>
      </c>
      <c r="D34" s="610"/>
      <c r="E34" s="582"/>
      <c r="F34" s="686" t="s">
        <v>772</v>
      </c>
    </row>
    <row r="35" spans="1:6" s="539" customFormat="1" ht="12" customHeight="1" thickBot="1">
      <c r="A35" s="513" t="s">
        <v>14</v>
      </c>
      <c r="B35" s="386" t="s">
        <v>581</v>
      </c>
      <c r="C35" s="446">
        <v>0</v>
      </c>
      <c r="D35" s="606"/>
      <c r="E35" s="583"/>
      <c r="F35" s="686" t="s">
        <v>773</v>
      </c>
    </row>
    <row r="36" spans="1:6" s="566" customFormat="1" ht="12" customHeight="1" thickBot="1">
      <c r="A36" s="578" t="s">
        <v>15</v>
      </c>
      <c r="B36" s="386" t="s">
        <v>582</v>
      </c>
      <c r="C36" s="446">
        <f>SUM(C37:C39)</f>
        <v>2555</v>
      </c>
      <c r="D36" s="446">
        <f>SUM(D37:D39)</f>
        <v>3964</v>
      </c>
      <c r="E36" s="446">
        <f>SUM(E37:E39)</f>
        <v>3964</v>
      </c>
      <c r="F36" s="686" t="s">
        <v>774</v>
      </c>
    </row>
    <row r="37" spans="1:6" s="566" customFormat="1" ht="15" customHeight="1">
      <c r="A37" s="590" t="s">
        <v>583</v>
      </c>
      <c r="B37" s="591" t="s">
        <v>168</v>
      </c>
      <c r="C37" s="102">
        <v>0</v>
      </c>
      <c r="D37" s="597">
        <v>0</v>
      </c>
      <c r="E37" s="570">
        <v>0</v>
      </c>
      <c r="F37" s="686" t="s">
        <v>775</v>
      </c>
    </row>
    <row r="38" spans="1:6" s="566" customFormat="1" ht="15" customHeight="1">
      <c r="A38" s="590" t="s">
        <v>584</v>
      </c>
      <c r="B38" s="592" t="s">
        <v>3</v>
      </c>
      <c r="C38" s="447">
        <v>0</v>
      </c>
      <c r="D38" s="611">
        <v>0</v>
      </c>
      <c r="E38" s="569">
        <v>0</v>
      </c>
      <c r="F38" s="686" t="s">
        <v>776</v>
      </c>
    </row>
    <row r="39" spans="1:6" ht="16.5" thickBot="1">
      <c r="A39" s="589" t="s">
        <v>585</v>
      </c>
      <c r="B39" s="575" t="s">
        <v>586</v>
      </c>
      <c r="C39" s="573">
        <v>2555</v>
      </c>
      <c r="D39" s="612">
        <v>3964</v>
      </c>
      <c r="E39" s="568">
        <v>3964</v>
      </c>
      <c r="F39" s="686" t="s">
        <v>777</v>
      </c>
    </row>
    <row r="40" spans="1:6" s="565" customFormat="1" ht="16.5" customHeight="1" thickBot="1">
      <c r="A40" s="578" t="s">
        <v>16</v>
      </c>
      <c r="B40" s="579" t="s">
        <v>587</v>
      </c>
      <c r="C40" s="108">
        <f>C36+C35</f>
        <v>2555</v>
      </c>
      <c r="D40" s="108">
        <f>D36+D35</f>
        <v>3964</v>
      </c>
      <c r="E40" s="108">
        <f>E36+E35</f>
        <v>3964</v>
      </c>
      <c r="F40" s="686" t="s">
        <v>778</v>
      </c>
    </row>
    <row r="41" spans="1:6" s="341" customFormat="1" ht="12" customHeight="1">
      <c r="A41" s="521"/>
      <c r="B41" s="522"/>
      <c r="C41" s="537"/>
      <c r="D41" s="537"/>
      <c r="E41" s="537"/>
      <c r="F41" s="686"/>
    </row>
    <row r="42" spans="1:6" ht="12" customHeight="1" thickBot="1">
      <c r="A42" s="523"/>
      <c r="B42" s="524"/>
      <c r="C42" s="538"/>
      <c r="D42" s="538"/>
      <c r="E42" s="538"/>
      <c r="F42" s="686"/>
    </row>
    <row r="43" spans="1:6" ht="12" customHeight="1" thickBot="1">
      <c r="A43" s="762" t="s">
        <v>45</v>
      </c>
      <c r="B43" s="763"/>
      <c r="C43" s="763"/>
      <c r="D43" s="763"/>
      <c r="E43" s="764"/>
      <c r="F43" s="565"/>
    </row>
    <row r="44" spans="1:6" ht="12" customHeight="1" thickBot="1">
      <c r="A44" s="576" t="s">
        <v>7</v>
      </c>
      <c r="B44" s="386" t="s">
        <v>588</v>
      </c>
      <c r="C44" s="446">
        <f>SUM(C45:C49)</f>
        <v>2555</v>
      </c>
      <c r="D44" s="446">
        <f>SUM(D45:D49)</f>
        <v>3964</v>
      </c>
      <c r="E44" s="446">
        <f>SUM(E45:E49)</f>
        <v>3960</v>
      </c>
      <c r="F44" s="686" t="s">
        <v>746</v>
      </c>
    </row>
    <row r="45" spans="1:6" ht="12" customHeight="1">
      <c r="A45" s="589" t="s">
        <v>72</v>
      </c>
      <c r="B45" s="367" t="s">
        <v>37</v>
      </c>
      <c r="C45" s="102">
        <v>1789</v>
      </c>
      <c r="D45" s="102">
        <v>1881</v>
      </c>
      <c r="E45" s="570">
        <v>1881</v>
      </c>
      <c r="F45" s="686" t="s">
        <v>747</v>
      </c>
    </row>
    <row r="46" spans="1:6" ht="12" customHeight="1">
      <c r="A46" s="589" t="s">
        <v>73</v>
      </c>
      <c r="B46" s="366" t="s">
        <v>134</v>
      </c>
      <c r="C46" s="440">
        <v>480</v>
      </c>
      <c r="D46" s="440">
        <v>521</v>
      </c>
      <c r="E46" s="594">
        <v>521</v>
      </c>
      <c r="F46" s="686" t="s">
        <v>748</v>
      </c>
    </row>
    <row r="47" spans="1:6" ht="12" customHeight="1">
      <c r="A47" s="589" t="s">
        <v>74</v>
      </c>
      <c r="B47" s="366" t="s">
        <v>101</v>
      </c>
      <c r="C47" s="440">
        <v>286</v>
      </c>
      <c r="D47" s="440">
        <v>1562</v>
      </c>
      <c r="E47" s="594">
        <v>1558</v>
      </c>
      <c r="F47" s="686" t="s">
        <v>749</v>
      </c>
    </row>
    <row r="48" spans="1:6" s="341" customFormat="1" ht="12" customHeight="1">
      <c r="A48" s="589" t="s">
        <v>75</v>
      </c>
      <c r="B48" s="366" t="s">
        <v>135</v>
      </c>
      <c r="C48" s="440">
        <v>0</v>
      </c>
      <c r="D48" s="440"/>
      <c r="E48" s="594"/>
      <c r="F48" s="686" t="s">
        <v>750</v>
      </c>
    </row>
    <row r="49" spans="1:6" ht="12" customHeight="1" thickBot="1">
      <c r="A49" s="589" t="s">
        <v>108</v>
      </c>
      <c r="B49" s="366" t="s">
        <v>136</v>
      </c>
      <c r="C49" s="440">
        <v>0</v>
      </c>
      <c r="D49" s="440"/>
      <c r="E49" s="594"/>
      <c r="F49" s="686" t="s">
        <v>751</v>
      </c>
    </row>
    <row r="50" spans="1:6" ht="12" customHeight="1" thickBot="1">
      <c r="A50" s="576" t="s">
        <v>8</v>
      </c>
      <c r="B50" s="386" t="s">
        <v>589</v>
      </c>
      <c r="C50" s="446">
        <v>0</v>
      </c>
      <c r="D50" s="446"/>
      <c r="E50" s="583"/>
      <c r="F50" s="686" t="s">
        <v>752</v>
      </c>
    </row>
    <row r="51" spans="1:6" ht="12" customHeight="1">
      <c r="A51" s="589" t="s">
        <v>78</v>
      </c>
      <c r="B51" s="367" t="s">
        <v>158</v>
      </c>
      <c r="C51" s="102">
        <v>0</v>
      </c>
      <c r="D51" s="102"/>
      <c r="E51" s="570"/>
      <c r="F51" s="686" t="s">
        <v>753</v>
      </c>
    </row>
    <row r="52" spans="1:6" ht="12" customHeight="1">
      <c r="A52" s="589" t="s">
        <v>79</v>
      </c>
      <c r="B52" s="366" t="s">
        <v>138</v>
      </c>
      <c r="C52" s="440">
        <v>0</v>
      </c>
      <c r="D52" s="440"/>
      <c r="E52" s="594"/>
      <c r="F52" s="686" t="s">
        <v>754</v>
      </c>
    </row>
    <row r="53" spans="1:6" ht="15" customHeight="1">
      <c r="A53" s="589" t="s">
        <v>80</v>
      </c>
      <c r="B53" s="366" t="s">
        <v>46</v>
      </c>
      <c r="C53" s="440">
        <v>0</v>
      </c>
      <c r="D53" s="440"/>
      <c r="E53" s="594"/>
      <c r="F53" s="686" t="s">
        <v>755</v>
      </c>
    </row>
    <row r="54" spans="1:6" ht="23.25" thickBot="1">
      <c r="A54" s="589" t="s">
        <v>81</v>
      </c>
      <c r="B54" s="366" t="s">
        <v>700</v>
      </c>
      <c r="C54" s="440">
        <v>0</v>
      </c>
      <c r="D54" s="440">
        <v>0</v>
      </c>
      <c r="E54" s="594">
        <v>0</v>
      </c>
      <c r="F54" s="686" t="s">
        <v>756</v>
      </c>
    </row>
    <row r="55" spans="1:6" ht="15" customHeight="1" thickBot="1">
      <c r="A55" s="576" t="s">
        <v>9</v>
      </c>
      <c r="B55" s="580" t="s">
        <v>590</v>
      </c>
      <c r="C55" s="108">
        <f>C44+C50</f>
        <v>2555</v>
      </c>
      <c r="D55" s="108">
        <f>D44+D50</f>
        <v>3964</v>
      </c>
      <c r="E55" s="108">
        <f>E44+E50</f>
        <v>3960</v>
      </c>
      <c r="F55" s="686" t="s">
        <v>757</v>
      </c>
    </row>
    <row r="56" spans="3:6" ht="16.5" thickBot="1">
      <c r="C56" s="585"/>
      <c r="D56" s="585"/>
      <c r="E56" s="585"/>
      <c r="F56" s="686"/>
    </row>
    <row r="57" spans="1:6" ht="16.5" thickBot="1">
      <c r="A57" s="525" t="s">
        <v>688</v>
      </c>
      <c r="B57" s="526"/>
      <c r="C57" s="112">
        <v>1</v>
      </c>
      <c r="D57" s="112">
        <v>1</v>
      </c>
      <c r="E57" s="574">
        <v>1</v>
      </c>
      <c r="F57" s="686"/>
    </row>
    <row r="58" spans="1:6" ht="16.5" thickBot="1">
      <c r="A58" s="525" t="s">
        <v>150</v>
      </c>
      <c r="B58" s="526"/>
      <c r="C58" s="112"/>
      <c r="D58" s="112"/>
      <c r="E58" s="574"/>
      <c r="F58" s="686"/>
    </row>
    <row r="59" ht="15.75">
      <c r="F59" s="686"/>
    </row>
    <row r="60" ht="15.75">
      <c r="F60" s="686"/>
    </row>
    <row r="61" ht="15.75">
      <c r="F61" s="686"/>
    </row>
    <row r="62" ht="15.75">
      <c r="F62" s="686"/>
    </row>
    <row r="63" ht="15.75">
      <c r="F63" s="686"/>
    </row>
    <row r="64" ht="15.75">
      <c r="F64" s="686"/>
    </row>
    <row r="65" ht="15.75">
      <c r="F65" s="686"/>
    </row>
    <row r="66" ht="15.75">
      <c r="F66" s="686"/>
    </row>
    <row r="67" ht="15.75">
      <c r="F67" s="686"/>
    </row>
    <row r="68" ht="15.75">
      <c r="F68" s="686"/>
    </row>
    <row r="69" ht="15.75">
      <c r="F69" s="686"/>
    </row>
    <row r="70" ht="15.75">
      <c r="F70" s="686"/>
    </row>
    <row r="71" ht="15.75">
      <c r="F71" s="686"/>
    </row>
    <row r="72" ht="15.75">
      <c r="F72" s="686"/>
    </row>
    <row r="73" ht="15.75">
      <c r="F73" s="686"/>
    </row>
    <row r="74" ht="15.75">
      <c r="F74" s="686"/>
    </row>
    <row r="75" ht="15.75">
      <c r="F75" s="686"/>
    </row>
    <row r="76" ht="15.75">
      <c r="F76" s="686"/>
    </row>
    <row r="77" ht="15.75">
      <c r="F77" s="686"/>
    </row>
    <row r="78" ht="15.75">
      <c r="F78" s="686"/>
    </row>
    <row r="79" ht="15.75">
      <c r="F79" s="686"/>
    </row>
    <row r="80" ht="15.75">
      <c r="F80" s="686"/>
    </row>
    <row r="81" ht="15.75">
      <c r="F81" s="686"/>
    </row>
    <row r="82" ht="15.75">
      <c r="F82" s="686"/>
    </row>
    <row r="83" ht="15.75">
      <c r="F83" s="686"/>
    </row>
    <row r="84" ht="15.75">
      <c r="F84" s="686"/>
    </row>
    <row r="85" ht="15.75">
      <c r="F85" s="686"/>
    </row>
    <row r="86" ht="15.75">
      <c r="F86" s="686"/>
    </row>
    <row r="87" ht="15.75">
      <c r="F87" s="686"/>
    </row>
    <row r="88" ht="15">
      <c r="F88" s="687"/>
    </row>
    <row r="90" ht="15.75">
      <c r="F90" s="686"/>
    </row>
    <row r="91" ht="12.75">
      <c r="F91" s="688"/>
    </row>
    <row r="92" ht="12.75">
      <c r="F92" s="688"/>
    </row>
    <row r="93" ht="12.75">
      <c r="F93" s="688"/>
    </row>
    <row r="94" ht="12.75">
      <c r="F94" s="688"/>
    </row>
    <row r="95" ht="12.75">
      <c r="F95" s="688"/>
    </row>
    <row r="96" ht="12.75">
      <c r="F96" s="688"/>
    </row>
    <row r="97" ht="12.75">
      <c r="F97" s="688"/>
    </row>
    <row r="98" ht="12.75">
      <c r="F98" s="688"/>
    </row>
    <row r="99" ht="12.75">
      <c r="F99" s="688"/>
    </row>
    <row r="100" ht="12.75">
      <c r="F100" s="688"/>
    </row>
    <row r="101" ht="12.75">
      <c r="F101" s="688"/>
    </row>
    <row r="102" ht="12.75">
      <c r="F102" s="688"/>
    </row>
    <row r="103" ht="12.75">
      <c r="F103" s="688"/>
    </row>
    <row r="104" ht="12.75">
      <c r="F104" s="688"/>
    </row>
    <row r="105" ht="12.75">
      <c r="F105" s="688"/>
    </row>
    <row r="106" ht="12.75">
      <c r="F106" s="688"/>
    </row>
    <row r="107" ht="12.75">
      <c r="F107" s="688"/>
    </row>
    <row r="108" ht="12.75">
      <c r="F108" s="688"/>
    </row>
    <row r="109" ht="12.75">
      <c r="F109" s="688"/>
    </row>
    <row r="110" ht="12.75">
      <c r="F110" s="688"/>
    </row>
    <row r="111" ht="12.75">
      <c r="F111" s="688"/>
    </row>
    <row r="112" ht="12.75">
      <c r="F112" s="688"/>
    </row>
    <row r="113" ht="12.75">
      <c r="F113" s="688"/>
    </row>
    <row r="114" ht="12.75">
      <c r="F114" s="688"/>
    </row>
    <row r="115" ht="12.75">
      <c r="F115" s="688"/>
    </row>
    <row r="116" ht="12.75">
      <c r="F116" s="688"/>
    </row>
    <row r="117" ht="12.75">
      <c r="F117" s="688"/>
    </row>
    <row r="118" ht="12.75">
      <c r="F118" s="688"/>
    </row>
    <row r="119" ht="12.75">
      <c r="F119" s="688"/>
    </row>
    <row r="120" ht="12.75">
      <c r="F120" s="688"/>
    </row>
    <row r="121" ht="12.75">
      <c r="F121" s="688"/>
    </row>
    <row r="122" ht="12.75">
      <c r="F122" s="688"/>
    </row>
    <row r="123" ht="12.75">
      <c r="F123" s="688"/>
    </row>
    <row r="124" ht="12.75">
      <c r="F124" s="688"/>
    </row>
    <row r="125" ht="12.75">
      <c r="F125" s="688"/>
    </row>
    <row r="126" ht="12.75">
      <c r="F126" s="688"/>
    </row>
    <row r="127" ht="12.75">
      <c r="F127" s="688"/>
    </row>
    <row r="128" ht="12.75">
      <c r="F128" s="688"/>
    </row>
    <row r="129" ht="12.75">
      <c r="F129" s="688"/>
    </row>
    <row r="130" ht="12.75">
      <c r="F130" s="688"/>
    </row>
    <row r="131" ht="12.75">
      <c r="F131" s="688"/>
    </row>
    <row r="132" ht="12.75">
      <c r="F132" s="688"/>
    </row>
    <row r="133" ht="12.75">
      <c r="F133" s="688"/>
    </row>
    <row r="134" ht="12.75">
      <c r="F134" s="688"/>
    </row>
    <row r="135" ht="12.75">
      <c r="F135" s="688"/>
    </row>
    <row r="136" ht="12.75">
      <c r="F136" s="688"/>
    </row>
    <row r="137" ht="12.75">
      <c r="F137" s="688"/>
    </row>
    <row r="138" ht="12.75">
      <c r="F138" s="688"/>
    </row>
    <row r="139" ht="12.75">
      <c r="F139" s="688"/>
    </row>
    <row r="140" ht="12.75">
      <c r="F140" s="688"/>
    </row>
    <row r="141" ht="12.75">
      <c r="F141" s="688"/>
    </row>
    <row r="142" ht="12.75">
      <c r="F142" s="688"/>
    </row>
    <row r="143" ht="12.75">
      <c r="F143" s="688"/>
    </row>
    <row r="144" ht="12.75">
      <c r="F144" s="688"/>
    </row>
    <row r="145" ht="12.75">
      <c r="F145" s="688"/>
    </row>
    <row r="146" ht="12.75">
      <c r="F146" s="688"/>
    </row>
  </sheetData>
  <sheetProtection/>
  <mergeCells count="4">
    <mergeCell ref="B2:D2"/>
    <mergeCell ref="A43:E43"/>
    <mergeCell ref="A7:E7"/>
    <mergeCell ref="B3:D3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">
      <selection activeCell="I5" sqref="I5"/>
    </sheetView>
  </sheetViews>
  <sheetFormatPr defaultColWidth="9.00390625" defaultRowHeight="12.75"/>
  <cols>
    <col min="1" max="1" width="18.625" style="581" customWidth="1"/>
    <col min="2" max="2" width="60.125" style="31" customWidth="1"/>
    <col min="3" max="4" width="10.875" style="31" customWidth="1"/>
    <col min="5" max="5" width="9.50390625" style="31" customWidth="1"/>
    <col min="6" max="16384" width="9.375" style="31" customWidth="1"/>
  </cols>
  <sheetData>
    <row r="1" spans="1:5" s="516" customFormat="1" ht="21" customHeight="1" thickBot="1">
      <c r="A1" s="515"/>
      <c r="B1" s="517"/>
      <c r="C1" s="562"/>
      <c r="D1" s="562"/>
      <c r="E1" s="660" t="s">
        <v>884</v>
      </c>
    </row>
    <row r="2" spans="1:5" s="563" customFormat="1" ht="25.5" customHeight="1">
      <c r="A2" s="543" t="s">
        <v>148</v>
      </c>
      <c r="B2" s="768" t="s">
        <v>826</v>
      </c>
      <c r="C2" s="769"/>
      <c r="D2" s="770"/>
      <c r="E2" s="586" t="s">
        <v>51</v>
      </c>
    </row>
    <row r="3" spans="1:5" s="563" customFormat="1" ht="24.75" thickBot="1">
      <c r="A3" s="561" t="s">
        <v>147</v>
      </c>
      <c r="B3" s="765" t="s">
        <v>697</v>
      </c>
      <c r="C3" s="771"/>
      <c r="D3" s="772"/>
      <c r="E3" s="587" t="s">
        <v>50</v>
      </c>
    </row>
    <row r="4" spans="1:5" s="564" customFormat="1" ht="15.75" customHeight="1" thickBot="1">
      <c r="A4" s="518"/>
      <c r="B4" s="518"/>
      <c r="C4" s="519"/>
      <c r="D4" s="519"/>
      <c r="E4" s="519" t="s">
        <v>42</v>
      </c>
    </row>
    <row r="5" spans="1:5" ht="33.75" customHeight="1" thickBot="1">
      <c r="A5" s="351" t="s">
        <v>149</v>
      </c>
      <c r="B5" s="352" t="s">
        <v>43</v>
      </c>
      <c r="C5" s="96" t="s">
        <v>181</v>
      </c>
      <c r="D5" s="96" t="s">
        <v>185</v>
      </c>
      <c r="E5" s="520" t="s">
        <v>186</v>
      </c>
    </row>
    <row r="6" spans="1:5" s="565" customFormat="1" ht="12.75" customHeight="1" thickBot="1">
      <c r="A6" s="513" t="s">
        <v>430</v>
      </c>
      <c r="B6" s="514" t="s">
        <v>431</v>
      </c>
      <c r="C6" s="514" t="s">
        <v>432</v>
      </c>
      <c r="D6" s="111" t="s">
        <v>433</v>
      </c>
      <c r="E6" s="109" t="s">
        <v>434</v>
      </c>
    </row>
    <row r="7" spans="1:5" s="565" customFormat="1" ht="15.75" customHeight="1" thickBot="1">
      <c r="A7" s="762" t="s">
        <v>44</v>
      </c>
      <c r="B7" s="763"/>
      <c r="C7" s="763"/>
      <c r="D7" s="763"/>
      <c r="E7" s="764"/>
    </row>
    <row r="8" spans="1:5" s="539" customFormat="1" ht="12" customHeight="1" thickBot="1">
      <c r="A8" s="513" t="s">
        <v>7</v>
      </c>
      <c r="B8" s="577" t="s">
        <v>571</v>
      </c>
      <c r="C8" s="446">
        <f>SUM(C9:C18)</f>
        <v>0</v>
      </c>
      <c r="D8" s="606">
        <f>SUM(D9:D18)</f>
        <v>0</v>
      </c>
      <c r="E8" s="583">
        <f>SUM(E9:E18)</f>
        <v>0</v>
      </c>
    </row>
    <row r="9" spans="1:5" s="539" customFormat="1" ht="12" customHeight="1">
      <c r="A9" s="588" t="s">
        <v>72</v>
      </c>
      <c r="B9" s="368" t="s">
        <v>349</v>
      </c>
      <c r="C9" s="105"/>
      <c r="D9" s="607"/>
      <c r="E9" s="572"/>
    </row>
    <row r="10" spans="1:5" s="539" customFormat="1" ht="12" customHeight="1">
      <c r="A10" s="589" t="s">
        <v>73</v>
      </c>
      <c r="B10" s="366" t="s">
        <v>350</v>
      </c>
      <c r="C10" s="443"/>
      <c r="D10" s="608"/>
      <c r="E10" s="114"/>
    </row>
    <row r="11" spans="1:5" s="539" customFormat="1" ht="12" customHeight="1">
      <c r="A11" s="589" t="s">
        <v>74</v>
      </c>
      <c r="B11" s="366" t="s">
        <v>351</v>
      </c>
      <c r="C11" s="443"/>
      <c r="D11" s="608"/>
      <c r="E11" s="114"/>
    </row>
    <row r="12" spans="1:5" s="539" customFormat="1" ht="12" customHeight="1">
      <c r="A12" s="589" t="s">
        <v>75</v>
      </c>
      <c r="B12" s="366" t="s">
        <v>352</v>
      </c>
      <c r="C12" s="443"/>
      <c r="D12" s="608"/>
      <c r="E12" s="114"/>
    </row>
    <row r="13" spans="1:5" s="539" customFormat="1" ht="12" customHeight="1">
      <c r="A13" s="589" t="s">
        <v>108</v>
      </c>
      <c r="B13" s="366" t="s">
        <v>353</v>
      </c>
      <c r="C13" s="443"/>
      <c r="D13" s="608"/>
      <c r="E13" s="114"/>
    </row>
    <row r="14" spans="1:5" s="539" customFormat="1" ht="12" customHeight="1">
      <c r="A14" s="589" t="s">
        <v>76</v>
      </c>
      <c r="B14" s="366" t="s">
        <v>572</v>
      </c>
      <c r="C14" s="443"/>
      <c r="D14" s="608"/>
      <c r="E14" s="114"/>
    </row>
    <row r="15" spans="1:5" s="566" customFormat="1" ht="12" customHeight="1">
      <c r="A15" s="589" t="s">
        <v>77</v>
      </c>
      <c r="B15" s="365" t="s">
        <v>573</v>
      </c>
      <c r="C15" s="443"/>
      <c r="D15" s="608"/>
      <c r="E15" s="114"/>
    </row>
    <row r="16" spans="1:5" s="566" customFormat="1" ht="12" customHeight="1">
      <c r="A16" s="589" t="s">
        <v>85</v>
      </c>
      <c r="B16" s="366" t="s">
        <v>356</v>
      </c>
      <c r="C16" s="106"/>
      <c r="D16" s="609"/>
      <c r="E16" s="571"/>
    </row>
    <row r="17" spans="1:5" s="539" customFormat="1" ht="12" customHeight="1">
      <c r="A17" s="589" t="s">
        <v>86</v>
      </c>
      <c r="B17" s="366" t="s">
        <v>358</v>
      </c>
      <c r="C17" s="443"/>
      <c r="D17" s="608"/>
      <c r="E17" s="114"/>
    </row>
    <row r="18" spans="1:5" s="566" customFormat="1" ht="12" customHeight="1" thickBot="1">
      <c r="A18" s="589" t="s">
        <v>87</v>
      </c>
      <c r="B18" s="365" t="s">
        <v>360</v>
      </c>
      <c r="C18" s="445"/>
      <c r="D18" s="115"/>
      <c r="E18" s="567"/>
    </row>
    <row r="19" spans="1:5" s="566" customFormat="1" ht="24" customHeight="1" thickBot="1">
      <c r="A19" s="513" t="s">
        <v>8</v>
      </c>
      <c r="B19" s="577" t="s">
        <v>574</v>
      </c>
      <c r="C19" s="446">
        <f>SUM(C20:C22)</f>
        <v>0</v>
      </c>
      <c r="D19" s="606">
        <f>SUM(D20:D22)</f>
        <v>0</v>
      </c>
      <c r="E19" s="583">
        <f>SUM(E20:E22)</f>
        <v>0</v>
      </c>
    </row>
    <row r="20" spans="1:5" s="566" customFormat="1" ht="12" customHeight="1">
      <c r="A20" s="589" t="s">
        <v>78</v>
      </c>
      <c r="B20" s="367" t="s">
        <v>322</v>
      </c>
      <c r="C20" s="443"/>
      <c r="D20" s="608"/>
      <c r="E20" s="114"/>
    </row>
    <row r="21" spans="1:5" s="566" customFormat="1" ht="12" customHeight="1">
      <c r="A21" s="589" t="s">
        <v>79</v>
      </c>
      <c r="B21" s="366" t="s">
        <v>575</v>
      </c>
      <c r="C21" s="443"/>
      <c r="D21" s="608"/>
      <c r="E21" s="114"/>
    </row>
    <row r="22" spans="1:5" s="566" customFormat="1" ht="12" customHeight="1">
      <c r="A22" s="589" t="s">
        <v>80</v>
      </c>
      <c r="B22" s="366" t="s">
        <v>576</v>
      </c>
      <c r="C22" s="443"/>
      <c r="D22" s="608"/>
      <c r="E22" s="114"/>
    </row>
    <row r="23" spans="1:5" s="539" customFormat="1" ht="12" customHeight="1" thickBot="1">
      <c r="A23" s="589" t="s">
        <v>81</v>
      </c>
      <c r="B23" s="366" t="s">
        <v>698</v>
      </c>
      <c r="C23" s="443"/>
      <c r="D23" s="608"/>
      <c r="E23" s="114"/>
    </row>
    <row r="24" spans="1:5" s="539" customFormat="1" ht="12" customHeight="1" thickBot="1">
      <c r="A24" s="576" t="s">
        <v>9</v>
      </c>
      <c r="B24" s="386" t="s">
        <v>125</v>
      </c>
      <c r="C24" s="40"/>
      <c r="D24" s="610"/>
      <c r="E24" s="582"/>
    </row>
    <row r="25" spans="1:5" s="539" customFormat="1" ht="19.5" customHeight="1" thickBot="1">
      <c r="A25" s="576" t="s">
        <v>10</v>
      </c>
      <c r="B25" s="386" t="s">
        <v>577</v>
      </c>
      <c r="C25" s="446">
        <f>+C26+C27</f>
        <v>0</v>
      </c>
      <c r="D25" s="606">
        <f>+D26+D27</f>
        <v>0</v>
      </c>
      <c r="E25" s="583">
        <f>+E26+E27</f>
        <v>0</v>
      </c>
    </row>
    <row r="26" spans="1:5" s="539" customFormat="1" ht="12" customHeight="1">
      <c r="A26" s="590" t="s">
        <v>336</v>
      </c>
      <c r="B26" s="591" t="s">
        <v>575</v>
      </c>
      <c r="C26" s="102"/>
      <c r="D26" s="597"/>
      <c r="E26" s="570"/>
    </row>
    <row r="27" spans="1:5" s="539" customFormat="1" ht="12" customHeight="1">
      <c r="A27" s="590" t="s">
        <v>342</v>
      </c>
      <c r="B27" s="592" t="s">
        <v>578</v>
      </c>
      <c r="C27" s="447"/>
      <c r="D27" s="611"/>
      <c r="E27" s="569"/>
    </row>
    <row r="28" spans="1:5" s="539" customFormat="1" ht="12" customHeight="1" thickBot="1">
      <c r="A28" s="589" t="s">
        <v>344</v>
      </c>
      <c r="B28" s="593" t="s">
        <v>699</v>
      </c>
      <c r="C28" s="573"/>
      <c r="D28" s="612"/>
      <c r="E28" s="568"/>
    </row>
    <row r="29" spans="1:5" s="539" customFormat="1" ht="12" customHeight="1" thickBot="1">
      <c r="A29" s="576" t="s">
        <v>11</v>
      </c>
      <c r="B29" s="386" t="s">
        <v>579</v>
      </c>
      <c r="C29" s="446">
        <f>+C30+C31+C32</f>
        <v>0</v>
      </c>
      <c r="D29" s="606">
        <f>+D30+D31+D32</f>
        <v>0</v>
      </c>
      <c r="E29" s="583">
        <f>+E30+E31+E32</f>
        <v>0</v>
      </c>
    </row>
    <row r="30" spans="1:5" s="539" customFormat="1" ht="12" customHeight="1">
      <c r="A30" s="590" t="s">
        <v>65</v>
      </c>
      <c r="B30" s="591" t="s">
        <v>362</v>
      </c>
      <c r="C30" s="102"/>
      <c r="D30" s="597"/>
      <c r="E30" s="570"/>
    </row>
    <row r="31" spans="1:5" s="539" customFormat="1" ht="12" customHeight="1">
      <c r="A31" s="590" t="s">
        <v>66</v>
      </c>
      <c r="B31" s="592" t="s">
        <v>363</v>
      </c>
      <c r="C31" s="447"/>
      <c r="D31" s="611"/>
      <c r="E31" s="569"/>
    </row>
    <row r="32" spans="1:5" s="539" customFormat="1" ht="12" customHeight="1" thickBot="1">
      <c r="A32" s="589" t="s">
        <v>67</v>
      </c>
      <c r="B32" s="575" t="s">
        <v>365</v>
      </c>
      <c r="C32" s="573"/>
      <c r="D32" s="612"/>
      <c r="E32" s="568"/>
    </row>
    <row r="33" spans="1:5" s="539" customFormat="1" ht="12" customHeight="1" thickBot="1">
      <c r="A33" s="576" t="s">
        <v>12</v>
      </c>
      <c r="B33" s="386" t="s">
        <v>490</v>
      </c>
      <c r="C33" s="40"/>
      <c r="D33" s="610"/>
      <c r="E33" s="582"/>
    </row>
    <row r="34" spans="1:5" s="539" customFormat="1" ht="12" customHeight="1" thickBot="1">
      <c r="A34" s="576" t="s">
        <v>13</v>
      </c>
      <c r="B34" s="386" t="s">
        <v>580</v>
      </c>
      <c r="C34" s="40"/>
      <c r="D34" s="610"/>
      <c r="E34" s="582"/>
    </row>
    <row r="35" spans="1:5" s="539" customFormat="1" ht="12" customHeight="1" thickBot="1">
      <c r="A35" s="513" t="s">
        <v>14</v>
      </c>
      <c r="B35" s="386" t="s">
        <v>581</v>
      </c>
      <c r="C35" s="446">
        <f>+C8+C19+C24+C25+C29+C33+C34</f>
        <v>0</v>
      </c>
      <c r="D35" s="606">
        <f>+D8+D19+D24+D25+D29+D33+D34</f>
        <v>0</v>
      </c>
      <c r="E35" s="583">
        <f>+E8+E19+E24+E25+E29+E33+E34</f>
        <v>0</v>
      </c>
    </row>
    <row r="36" spans="1:5" s="566" customFormat="1" ht="12" customHeight="1" thickBot="1">
      <c r="A36" s="578" t="s">
        <v>15</v>
      </c>
      <c r="B36" s="386" t="s">
        <v>582</v>
      </c>
      <c r="C36" s="446">
        <f>+C37+C38+C39</f>
        <v>0</v>
      </c>
      <c r="D36" s="606">
        <f>+D37+D38+D39</f>
        <v>0</v>
      </c>
      <c r="E36" s="583">
        <f>+E37+E38+E39</f>
        <v>0</v>
      </c>
    </row>
    <row r="37" spans="1:5" s="566" customFormat="1" ht="15" customHeight="1">
      <c r="A37" s="590" t="s">
        <v>583</v>
      </c>
      <c r="B37" s="591" t="s">
        <v>168</v>
      </c>
      <c r="C37" s="102"/>
      <c r="D37" s="597"/>
      <c r="E37" s="570"/>
    </row>
    <row r="38" spans="1:5" s="566" customFormat="1" ht="15" customHeight="1">
      <c r="A38" s="590" t="s">
        <v>584</v>
      </c>
      <c r="B38" s="592" t="s">
        <v>3</v>
      </c>
      <c r="C38" s="447"/>
      <c r="D38" s="611"/>
      <c r="E38" s="569"/>
    </row>
    <row r="39" spans="1:5" ht="13.5" thickBot="1">
      <c r="A39" s="589" t="s">
        <v>585</v>
      </c>
      <c r="B39" s="575" t="s">
        <v>586</v>
      </c>
      <c r="C39" s="573"/>
      <c r="D39" s="612"/>
      <c r="E39" s="568"/>
    </row>
    <row r="40" spans="1:5" s="565" customFormat="1" ht="16.5" customHeight="1" thickBot="1">
      <c r="A40" s="578" t="s">
        <v>16</v>
      </c>
      <c r="B40" s="579" t="s">
        <v>587</v>
      </c>
      <c r="C40" s="108">
        <f>+C35+C36</f>
        <v>0</v>
      </c>
      <c r="D40" s="613">
        <f>+D35+D36</f>
        <v>0</v>
      </c>
      <c r="E40" s="584">
        <f>+E35+E36</f>
        <v>0</v>
      </c>
    </row>
    <row r="41" spans="1:5" s="341" customFormat="1" ht="12" customHeight="1">
      <c r="A41" s="521"/>
      <c r="B41" s="522"/>
      <c r="C41" s="537"/>
      <c r="D41" s="537"/>
      <c r="E41" s="537"/>
    </row>
    <row r="42" spans="1:5" ht="12" customHeight="1" thickBot="1">
      <c r="A42" s="523"/>
      <c r="B42" s="524"/>
      <c r="C42" s="538"/>
      <c r="D42" s="538"/>
      <c r="E42" s="538"/>
    </row>
    <row r="43" spans="1:5" ht="12" customHeight="1" thickBot="1">
      <c r="A43" s="762" t="s">
        <v>45</v>
      </c>
      <c r="B43" s="763"/>
      <c r="C43" s="763"/>
      <c r="D43" s="763"/>
      <c r="E43" s="764"/>
    </row>
    <row r="44" spans="1:5" ht="12" customHeight="1" thickBot="1">
      <c r="A44" s="576" t="s">
        <v>7</v>
      </c>
      <c r="B44" s="386" t="s">
        <v>588</v>
      </c>
      <c r="C44" s="446">
        <f>SUM(C45:C49)</f>
        <v>0</v>
      </c>
      <c r="D44" s="446">
        <f>SUM(D45:D49)</f>
        <v>0</v>
      </c>
      <c r="E44" s="583">
        <f>SUM(E45:E49)</f>
        <v>0</v>
      </c>
    </row>
    <row r="45" spans="1:5" ht="12" customHeight="1">
      <c r="A45" s="589" t="s">
        <v>72</v>
      </c>
      <c r="B45" s="367" t="s">
        <v>37</v>
      </c>
      <c r="C45" s="102"/>
      <c r="D45" s="102"/>
      <c r="E45" s="570"/>
    </row>
    <row r="46" spans="1:5" ht="12" customHeight="1">
      <c r="A46" s="589" t="s">
        <v>73</v>
      </c>
      <c r="B46" s="366" t="s">
        <v>134</v>
      </c>
      <c r="C46" s="440"/>
      <c r="D46" s="440"/>
      <c r="E46" s="594"/>
    </row>
    <row r="47" spans="1:5" ht="12" customHeight="1">
      <c r="A47" s="589" t="s">
        <v>74</v>
      </c>
      <c r="B47" s="366" t="s">
        <v>101</v>
      </c>
      <c r="C47" s="440"/>
      <c r="D47" s="440"/>
      <c r="E47" s="594"/>
    </row>
    <row r="48" spans="1:5" s="341" customFormat="1" ht="12" customHeight="1">
      <c r="A48" s="589" t="s">
        <v>75</v>
      </c>
      <c r="B48" s="366" t="s">
        <v>135</v>
      </c>
      <c r="C48" s="440"/>
      <c r="D48" s="440"/>
      <c r="E48" s="594"/>
    </row>
    <row r="49" spans="1:5" ht="12" customHeight="1" thickBot="1">
      <c r="A49" s="589" t="s">
        <v>108</v>
      </c>
      <c r="B49" s="366" t="s">
        <v>136</v>
      </c>
      <c r="C49" s="440"/>
      <c r="D49" s="440"/>
      <c r="E49" s="594"/>
    </row>
    <row r="50" spans="1:5" ht="12" customHeight="1" thickBot="1">
      <c r="A50" s="576" t="s">
        <v>8</v>
      </c>
      <c r="B50" s="386" t="s">
        <v>589</v>
      </c>
      <c r="C50" s="446">
        <f>SUM(C51:C53)</f>
        <v>0</v>
      </c>
      <c r="D50" s="446">
        <f>SUM(D51:D53)</f>
        <v>0</v>
      </c>
      <c r="E50" s="583">
        <f>SUM(E51:E53)</f>
        <v>0</v>
      </c>
    </row>
    <row r="51" spans="1:5" ht="12" customHeight="1">
      <c r="A51" s="589" t="s">
        <v>78</v>
      </c>
      <c r="B51" s="367" t="s">
        <v>158</v>
      </c>
      <c r="C51" s="102"/>
      <c r="D51" s="102"/>
      <c r="E51" s="570"/>
    </row>
    <row r="52" spans="1:5" ht="12" customHeight="1">
      <c r="A52" s="589" t="s">
        <v>79</v>
      </c>
      <c r="B52" s="366" t="s">
        <v>138</v>
      </c>
      <c r="C52" s="440"/>
      <c r="D52" s="440"/>
      <c r="E52" s="594"/>
    </row>
    <row r="53" spans="1:5" ht="15" customHeight="1">
      <c r="A53" s="589" t="s">
        <v>80</v>
      </c>
      <c r="B53" s="366" t="s">
        <v>46</v>
      </c>
      <c r="C53" s="440"/>
      <c r="D53" s="440"/>
      <c r="E53" s="594"/>
    </row>
    <row r="54" spans="1:5" ht="23.25" thickBot="1">
      <c r="A54" s="589" t="s">
        <v>81</v>
      </c>
      <c r="B54" s="366" t="s">
        <v>700</v>
      </c>
      <c r="C54" s="440"/>
      <c r="D54" s="440"/>
      <c r="E54" s="594"/>
    </row>
    <row r="55" spans="1:5" ht="15" customHeight="1" thickBot="1">
      <c r="A55" s="576" t="s">
        <v>9</v>
      </c>
      <c r="B55" s="580" t="s">
        <v>590</v>
      </c>
      <c r="C55" s="108">
        <f>+C44+C50</f>
        <v>0</v>
      </c>
      <c r="D55" s="108">
        <f>+D44+D50</f>
        <v>0</v>
      </c>
      <c r="E55" s="584">
        <f>+E44+E50</f>
        <v>0</v>
      </c>
    </row>
    <row r="56" spans="3:5" ht="13.5" thickBot="1">
      <c r="C56" s="585"/>
      <c r="D56" s="585"/>
      <c r="E56" s="585"/>
    </row>
    <row r="57" spans="1:5" ht="13.5" thickBot="1">
      <c r="A57" s="525" t="s">
        <v>688</v>
      </c>
      <c r="B57" s="526"/>
      <c r="C57" s="112"/>
      <c r="D57" s="112"/>
      <c r="E57" s="574"/>
    </row>
    <row r="58" spans="1:5" ht="13.5" thickBot="1">
      <c r="A58" s="525" t="s">
        <v>150</v>
      </c>
      <c r="B58" s="526"/>
      <c r="C58" s="112"/>
      <c r="D58" s="112"/>
      <c r="E58" s="574"/>
    </row>
  </sheetData>
  <sheetProtection/>
  <mergeCells count="4">
    <mergeCell ref="B2:D2"/>
    <mergeCell ref="A43:E43"/>
    <mergeCell ref="A7:E7"/>
    <mergeCell ref="B3:D3"/>
  </mergeCells>
  <printOptions horizontalCentered="1"/>
  <pageMargins left="0.1968503937007874" right="0.1968503937007874" top="0.1968503937007874" bottom="0.1968503937007874" header="0.5118110236220472" footer="0.1181102362204724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">
      <selection activeCell="A1" sqref="A1:E58"/>
    </sheetView>
  </sheetViews>
  <sheetFormatPr defaultColWidth="9.00390625" defaultRowHeight="12.75"/>
  <cols>
    <col min="1" max="1" width="18.625" style="581" customWidth="1"/>
    <col min="2" max="2" width="61.125" style="31" customWidth="1"/>
    <col min="3" max="3" width="11.125" style="31" customWidth="1"/>
    <col min="4" max="4" width="11.00390625" style="31" customWidth="1"/>
    <col min="5" max="5" width="10.00390625" style="31" customWidth="1"/>
    <col min="6" max="16384" width="9.375" style="31" customWidth="1"/>
  </cols>
  <sheetData>
    <row r="1" spans="1:5" s="516" customFormat="1" ht="21" customHeight="1" thickBot="1">
      <c r="A1" s="515"/>
      <c r="B1" s="517"/>
      <c r="C1" s="562"/>
      <c r="D1" s="562"/>
      <c r="E1" s="660" t="s">
        <v>885</v>
      </c>
    </row>
    <row r="2" spans="1:5" s="563" customFormat="1" ht="25.5" customHeight="1">
      <c r="A2" s="543" t="s">
        <v>148</v>
      </c>
      <c r="B2" s="768" t="s">
        <v>826</v>
      </c>
      <c r="C2" s="769"/>
      <c r="D2" s="770"/>
      <c r="E2" s="586" t="s">
        <v>51</v>
      </c>
    </row>
    <row r="3" spans="1:5" s="563" customFormat="1" ht="24.75" thickBot="1">
      <c r="A3" s="561" t="s">
        <v>147</v>
      </c>
      <c r="B3" s="765" t="s">
        <v>692</v>
      </c>
      <c r="C3" s="771"/>
      <c r="D3" s="772"/>
      <c r="E3" s="587" t="s">
        <v>51</v>
      </c>
    </row>
    <row r="4" spans="1:5" s="564" customFormat="1" ht="15.75" customHeight="1" thickBot="1">
      <c r="A4" s="518"/>
      <c r="B4" s="518"/>
      <c r="C4" s="519"/>
      <c r="D4" s="519"/>
      <c r="E4" s="519" t="s">
        <v>42</v>
      </c>
    </row>
    <row r="5" spans="1:5" ht="30" customHeight="1" thickBot="1">
      <c r="A5" s="351" t="s">
        <v>149</v>
      </c>
      <c r="B5" s="352" t="s">
        <v>43</v>
      </c>
      <c r="C5" s="96" t="s">
        <v>181</v>
      </c>
      <c r="D5" s="96" t="s">
        <v>185</v>
      </c>
      <c r="E5" s="520" t="s">
        <v>186</v>
      </c>
    </row>
    <row r="6" spans="1:5" s="565" customFormat="1" ht="12.75" customHeight="1" thickBot="1">
      <c r="A6" s="513" t="s">
        <v>430</v>
      </c>
      <c r="B6" s="514" t="s">
        <v>431</v>
      </c>
      <c r="C6" s="514" t="s">
        <v>432</v>
      </c>
      <c r="D6" s="111" t="s">
        <v>433</v>
      </c>
      <c r="E6" s="109" t="s">
        <v>434</v>
      </c>
    </row>
    <row r="7" spans="1:5" s="565" customFormat="1" ht="15.75" customHeight="1" thickBot="1">
      <c r="A7" s="762" t="s">
        <v>44</v>
      </c>
      <c r="B7" s="763"/>
      <c r="C7" s="763"/>
      <c r="D7" s="763"/>
      <c r="E7" s="764"/>
    </row>
    <row r="8" spans="1:5" s="539" customFormat="1" ht="12" customHeight="1" thickBot="1">
      <c r="A8" s="513" t="s">
        <v>7</v>
      </c>
      <c r="B8" s="577" t="s">
        <v>571</v>
      </c>
      <c r="C8" s="446">
        <f>SUM(C9:C18)</f>
        <v>0</v>
      </c>
      <c r="D8" s="606">
        <f>SUM(D9:D18)</f>
        <v>0</v>
      </c>
      <c r="E8" s="583">
        <f>SUM(E9:E18)</f>
        <v>0</v>
      </c>
    </row>
    <row r="9" spans="1:5" s="539" customFormat="1" ht="12" customHeight="1">
      <c r="A9" s="588" t="s">
        <v>72</v>
      </c>
      <c r="B9" s="368" t="s">
        <v>349</v>
      </c>
      <c r="C9" s="105"/>
      <c r="D9" s="607"/>
      <c r="E9" s="572"/>
    </row>
    <row r="10" spans="1:5" s="539" customFormat="1" ht="12" customHeight="1">
      <c r="A10" s="589" t="s">
        <v>73</v>
      </c>
      <c r="B10" s="366" t="s">
        <v>350</v>
      </c>
      <c r="C10" s="443"/>
      <c r="D10" s="608"/>
      <c r="E10" s="114"/>
    </row>
    <row r="11" spans="1:5" s="539" customFormat="1" ht="12" customHeight="1">
      <c r="A11" s="589" t="s">
        <v>74</v>
      </c>
      <c r="B11" s="366" t="s">
        <v>351</v>
      </c>
      <c r="C11" s="443"/>
      <c r="D11" s="608"/>
      <c r="E11" s="114"/>
    </row>
    <row r="12" spans="1:5" s="539" customFormat="1" ht="12" customHeight="1">
      <c r="A12" s="589" t="s">
        <v>75</v>
      </c>
      <c r="B12" s="366" t="s">
        <v>352</v>
      </c>
      <c r="C12" s="443"/>
      <c r="D12" s="608"/>
      <c r="E12" s="114"/>
    </row>
    <row r="13" spans="1:5" s="539" customFormat="1" ht="12" customHeight="1">
      <c r="A13" s="589" t="s">
        <v>108</v>
      </c>
      <c r="B13" s="366" t="s">
        <v>353</v>
      </c>
      <c r="C13" s="443"/>
      <c r="D13" s="608"/>
      <c r="E13" s="114"/>
    </row>
    <row r="14" spans="1:5" s="539" customFormat="1" ht="12" customHeight="1">
      <c r="A14" s="589" t="s">
        <v>76</v>
      </c>
      <c r="B14" s="366" t="s">
        <v>572</v>
      </c>
      <c r="C14" s="443"/>
      <c r="D14" s="608"/>
      <c r="E14" s="114"/>
    </row>
    <row r="15" spans="1:5" s="566" customFormat="1" ht="12" customHeight="1">
      <c r="A15" s="589" t="s">
        <v>77</v>
      </c>
      <c r="B15" s="365" t="s">
        <v>573</v>
      </c>
      <c r="C15" s="443"/>
      <c r="D15" s="608"/>
      <c r="E15" s="114"/>
    </row>
    <row r="16" spans="1:5" s="566" customFormat="1" ht="12" customHeight="1">
      <c r="A16" s="589" t="s">
        <v>85</v>
      </c>
      <c r="B16" s="366" t="s">
        <v>356</v>
      </c>
      <c r="C16" s="106"/>
      <c r="D16" s="609"/>
      <c r="E16" s="571"/>
    </row>
    <row r="17" spans="1:5" s="539" customFormat="1" ht="12" customHeight="1">
      <c r="A17" s="589" t="s">
        <v>86</v>
      </c>
      <c r="B17" s="366" t="s">
        <v>358</v>
      </c>
      <c r="C17" s="443"/>
      <c r="D17" s="608"/>
      <c r="E17" s="114"/>
    </row>
    <row r="18" spans="1:5" s="566" customFormat="1" ht="10.5" customHeight="1" thickBot="1">
      <c r="A18" s="589" t="s">
        <v>87</v>
      </c>
      <c r="B18" s="365" t="s">
        <v>360</v>
      </c>
      <c r="C18" s="445"/>
      <c r="D18" s="115"/>
      <c r="E18" s="567"/>
    </row>
    <row r="19" spans="1:5" s="566" customFormat="1" ht="21.75" customHeight="1" thickBot="1">
      <c r="A19" s="513" t="s">
        <v>8</v>
      </c>
      <c r="B19" s="577" t="s">
        <v>574</v>
      </c>
      <c r="C19" s="446">
        <f>SUM(C20:C22)</f>
        <v>0</v>
      </c>
      <c r="D19" s="606">
        <f>SUM(D20:D22)</f>
        <v>0</v>
      </c>
      <c r="E19" s="583">
        <f>SUM(E20:E22)</f>
        <v>0</v>
      </c>
    </row>
    <row r="20" spans="1:5" s="566" customFormat="1" ht="12" customHeight="1">
      <c r="A20" s="589" t="s">
        <v>78</v>
      </c>
      <c r="B20" s="367" t="s">
        <v>322</v>
      </c>
      <c r="C20" s="443"/>
      <c r="D20" s="608"/>
      <c r="E20" s="114"/>
    </row>
    <row r="21" spans="1:5" s="566" customFormat="1" ht="12" customHeight="1">
      <c r="A21" s="589" t="s">
        <v>79</v>
      </c>
      <c r="B21" s="366" t="s">
        <v>575</v>
      </c>
      <c r="C21" s="443"/>
      <c r="D21" s="608"/>
      <c r="E21" s="114"/>
    </row>
    <row r="22" spans="1:5" s="566" customFormat="1" ht="12" customHeight="1">
      <c r="A22" s="589" t="s">
        <v>80</v>
      </c>
      <c r="B22" s="366" t="s">
        <v>576</v>
      </c>
      <c r="C22" s="443"/>
      <c r="D22" s="608"/>
      <c r="E22" s="114"/>
    </row>
    <row r="23" spans="1:5" s="539" customFormat="1" ht="12" customHeight="1" thickBot="1">
      <c r="A23" s="589" t="s">
        <v>81</v>
      </c>
      <c r="B23" s="366" t="s">
        <v>698</v>
      </c>
      <c r="C23" s="443"/>
      <c r="D23" s="608"/>
      <c r="E23" s="114"/>
    </row>
    <row r="24" spans="1:5" s="539" customFormat="1" ht="12" customHeight="1" thickBot="1">
      <c r="A24" s="576" t="s">
        <v>9</v>
      </c>
      <c r="B24" s="386" t="s">
        <v>125</v>
      </c>
      <c r="C24" s="40"/>
      <c r="D24" s="610"/>
      <c r="E24" s="582"/>
    </row>
    <row r="25" spans="1:5" s="539" customFormat="1" ht="21.75" customHeight="1" thickBot="1">
      <c r="A25" s="576" t="s">
        <v>10</v>
      </c>
      <c r="B25" s="386" t="s">
        <v>577</v>
      </c>
      <c r="C25" s="446">
        <f>+C26+C27</f>
        <v>0</v>
      </c>
      <c r="D25" s="606">
        <f>+D26+D27</f>
        <v>0</v>
      </c>
      <c r="E25" s="583">
        <f>+E26+E27</f>
        <v>0</v>
      </c>
    </row>
    <row r="26" spans="1:5" s="539" customFormat="1" ht="12" customHeight="1">
      <c r="A26" s="590" t="s">
        <v>336</v>
      </c>
      <c r="B26" s="591" t="s">
        <v>575</v>
      </c>
      <c r="C26" s="102"/>
      <c r="D26" s="597"/>
      <c r="E26" s="570"/>
    </row>
    <row r="27" spans="1:5" s="539" customFormat="1" ht="12" customHeight="1">
      <c r="A27" s="590" t="s">
        <v>342</v>
      </c>
      <c r="B27" s="592" t="s">
        <v>578</v>
      </c>
      <c r="C27" s="447"/>
      <c r="D27" s="611"/>
      <c r="E27" s="569"/>
    </row>
    <row r="28" spans="1:5" s="539" customFormat="1" ht="12" customHeight="1" thickBot="1">
      <c r="A28" s="589" t="s">
        <v>344</v>
      </c>
      <c r="B28" s="593" t="s">
        <v>699</v>
      </c>
      <c r="C28" s="573"/>
      <c r="D28" s="612"/>
      <c r="E28" s="568"/>
    </row>
    <row r="29" spans="1:5" s="539" customFormat="1" ht="12" customHeight="1" thickBot="1">
      <c r="A29" s="576" t="s">
        <v>11</v>
      </c>
      <c r="B29" s="386" t="s">
        <v>579</v>
      </c>
      <c r="C29" s="446">
        <f>+C30+C31+C32</f>
        <v>0</v>
      </c>
      <c r="D29" s="606">
        <f>+D30+D31+D32</f>
        <v>0</v>
      </c>
      <c r="E29" s="583">
        <f>+E30+E31+E32</f>
        <v>0</v>
      </c>
    </row>
    <row r="30" spans="1:5" s="539" customFormat="1" ht="12" customHeight="1">
      <c r="A30" s="590" t="s">
        <v>65</v>
      </c>
      <c r="B30" s="591" t="s">
        <v>362</v>
      </c>
      <c r="C30" s="102"/>
      <c r="D30" s="597"/>
      <c r="E30" s="570"/>
    </row>
    <row r="31" spans="1:5" s="539" customFormat="1" ht="12" customHeight="1">
      <c r="A31" s="590" t="s">
        <v>66</v>
      </c>
      <c r="B31" s="592" t="s">
        <v>363</v>
      </c>
      <c r="C31" s="447"/>
      <c r="D31" s="611"/>
      <c r="E31" s="569"/>
    </row>
    <row r="32" spans="1:5" s="539" customFormat="1" ht="12" customHeight="1" thickBot="1">
      <c r="A32" s="589" t="s">
        <v>67</v>
      </c>
      <c r="B32" s="575" t="s">
        <v>365</v>
      </c>
      <c r="C32" s="573"/>
      <c r="D32" s="612"/>
      <c r="E32" s="568"/>
    </row>
    <row r="33" spans="1:5" s="539" customFormat="1" ht="12" customHeight="1" thickBot="1">
      <c r="A33" s="576" t="s">
        <v>12</v>
      </c>
      <c r="B33" s="386" t="s">
        <v>490</v>
      </c>
      <c r="C33" s="40"/>
      <c r="D33" s="610"/>
      <c r="E33" s="582"/>
    </row>
    <row r="34" spans="1:5" s="539" customFormat="1" ht="12" customHeight="1" thickBot="1">
      <c r="A34" s="576" t="s">
        <v>13</v>
      </c>
      <c r="B34" s="386" t="s">
        <v>580</v>
      </c>
      <c r="C34" s="40"/>
      <c r="D34" s="610"/>
      <c r="E34" s="582"/>
    </row>
    <row r="35" spans="1:5" s="539" customFormat="1" ht="12" customHeight="1" thickBot="1">
      <c r="A35" s="513" t="s">
        <v>14</v>
      </c>
      <c r="B35" s="386" t="s">
        <v>581</v>
      </c>
      <c r="C35" s="446">
        <f>+C8+C19+C24+C25+C29+C33+C34</f>
        <v>0</v>
      </c>
      <c r="D35" s="606">
        <f>+D8+D19+D24+D25+D29+D33+D34</f>
        <v>0</v>
      </c>
      <c r="E35" s="583">
        <f>+E8+E19+E24+E25+E29+E33+E34</f>
        <v>0</v>
      </c>
    </row>
    <row r="36" spans="1:5" s="566" customFormat="1" ht="12" customHeight="1" thickBot="1">
      <c r="A36" s="578" t="s">
        <v>15</v>
      </c>
      <c r="B36" s="386" t="s">
        <v>582</v>
      </c>
      <c r="C36" s="446">
        <f>+C37+C38+C39</f>
        <v>0</v>
      </c>
      <c r="D36" s="606">
        <f>+D37+D38+D39</f>
        <v>0</v>
      </c>
      <c r="E36" s="583">
        <f>+E37+E38+E39</f>
        <v>0</v>
      </c>
    </row>
    <row r="37" spans="1:5" s="566" customFormat="1" ht="15" customHeight="1">
      <c r="A37" s="590" t="s">
        <v>583</v>
      </c>
      <c r="B37" s="591" t="s">
        <v>168</v>
      </c>
      <c r="C37" s="102"/>
      <c r="D37" s="597"/>
      <c r="E37" s="570"/>
    </row>
    <row r="38" spans="1:5" s="566" customFormat="1" ht="15" customHeight="1">
      <c r="A38" s="590" t="s">
        <v>584</v>
      </c>
      <c r="B38" s="592" t="s">
        <v>3</v>
      </c>
      <c r="C38" s="447"/>
      <c r="D38" s="611"/>
      <c r="E38" s="569"/>
    </row>
    <row r="39" spans="1:5" ht="13.5" thickBot="1">
      <c r="A39" s="589" t="s">
        <v>585</v>
      </c>
      <c r="B39" s="575" t="s">
        <v>586</v>
      </c>
      <c r="C39" s="573"/>
      <c r="D39" s="612"/>
      <c r="E39" s="568"/>
    </row>
    <row r="40" spans="1:5" s="565" customFormat="1" ht="16.5" customHeight="1" thickBot="1">
      <c r="A40" s="578" t="s">
        <v>16</v>
      </c>
      <c r="B40" s="579" t="s">
        <v>587</v>
      </c>
      <c r="C40" s="108">
        <f>+C35+C36</f>
        <v>0</v>
      </c>
      <c r="D40" s="613">
        <f>+D35+D36</f>
        <v>0</v>
      </c>
      <c r="E40" s="584">
        <f>+E35+E36</f>
        <v>0</v>
      </c>
    </row>
    <row r="41" spans="1:5" s="341" customFormat="1" ht="12" customHeight="1">
      <c r="A41" s="521"/>
      <c r="B41" s="522"/>
      <c r="C41" s="537"/>
      <c r="D41" s="537"/>
      <c r="E41" s="537"/>
    </row>
    <row r="42" spans="1:5" ht="12" customHeight="1" thickBot="1">
      <c r="A42" s="523"/>
      <c r="B42" s="524"/>
      <c r="C42" s="538"/>
      <c r="D42" s="538"/>
      <c r="E42" s="538"/>
    </row>
    <row r="43" spans="1:5" ht="12" customHeight="1" thickBot="1">
      <c r="A43" s="762" t="s">
        <v>45</v>
      </c>
      <c r="B43" s="763"/>
      <c r="C43" s="763"/>
      <c r="D43" s="763"/>
      <c r="E43" s="764"/>
    </row>
    <row r="44" spans="1:5" ht="12" customHeight="1" thickBot="1">
      <c r="A44" s="576" t="s">
        <v>7</v>
      </c>
      <c r="B44" s="386" t="s">
        <v>588</v>
      </c>
      <c r="C44" s="446">
        <f>SUM(C45:C49)</f>
        <v>0</v>
      </c>
      <c r="D44" s="446">
        <f>SUM(D45:D49)</f>
        <v>0</v>
      </c>
      <c r="E44" s="583">
        <f>SUM(E45:E49)</f>
        <v>0</v>
      </c>
    </row>
    <row r="45" spans="1:5" ht="12" customHeight="1">
      <c r="A45" s="589" t="s">
        <v>72</v>
      </c>
      <c r="B45" s="367" t="s">
        <v>37</v>
      </c>
      <c r="C45" s="102"/>
      <c r="D45" s="102"/>
      <c r="E45" s="570"/>
    </row>
    <row r="46" spans="1:5" ht="12" customHeight="1">
      <c r="A46" s="589" t="s">
        <v>73</v>
      </c>
      <c r="B46" s="366" t="s">
        <v>134</v>
      </c>
      <c r="C46" s="440"/>
      <c r="D46" s="440"/>
      <c r="E46" s="594"/>
    </row>
    <row r="47" spans="1:5" ht="12" customHeight="1">
      <c r="A47" s="589" t="s">
        <v>74</v>
      </c>
      <c r="B47" s="366" t="s">
        <v>101</v>
      </c>
      <c r="C47" s="440"/>
      <c r="D47" s="440"/>
      <c r="E47" s="594"/>
    </row>
    <row r="48" spans="1:5" s="341" customFormat="1" ht="12" customHeight="1">
      <c r="A48" s="589" t="s">
        <v>75</v>
      </c>
      <c r="B48" s="366" t="s">
        <v>135</v>
      </c>
      <c r="C48" s="440"/>
      <c r="D48" s="440"/>
      <c r="E48" s="594"/>
    </row>
    <row r="49" spans="1:5" ht="12" customHeight="1" thickBot="1">
      <c r="A49" s="589" t="s">
        <v>108</v>
      </c>
      <c r="B49" s="366" t="s">
        <v>136</v>
      </c>
      <c r="C49" s="440"/>
      <c r="D49" s="440"/>
      <c r="E49" s="594"/>
    </row>
    <row r="50" spans="1:5" ht="12" customHeight="1" thickBot="1">
      <c r="A50" s="576" t="s">
        <v>8</v>
      </c>
      <c r="B50" s="386" t="s">
        <v>589</v>
      </c>
      <c r="C50" s="446">
        <f>SUM(C51:C53)</f>
        <v>0</v>
      </c>
      <c r="D50" s="446">
        <f>SUM(D51:D53)</f>
        <v>0</v>
      </c>
      <c r="E50" s="583">
        <f>SUM(E51:E53)</f>
        <v>0</v>
      </c>
    </row>
    <row r="51" spans="1:5" ht="12" customHeight="1">
      <c r="A51" s="589" t="s">
        <v>78</v>
      </c>
      <c r="B51" s="367" t="s">
        <v>158</v>
      </c>
      <c r="C51" s="102"/>
      <c r="D51" s="102"/>
      <c r="E51" s="570"/>
    </row>
    <row r="52" spans="1:5" ht="12" customHeight="1">
      <c r="A52" s="589" t="s">
        <v>79</v>
      </c>
      <c r="B52" s="366" t="s">
        <v>138</v>
      </c>
      <c r="C52" s="440"/>
      <c r="D52" s="440"/>
      <c r="E52" s="594"/>
    </row>
    <row r="53" spans="1:5" ht="15" customHeight="1">
      <c r="A53" s="589" t="s">
        <v>80</v>
      </c>
      <c r="B53" s="366" t="s">
        <v>46</v>
      </c>
      <c r="C53" s="440"/>
      <c r="D53" s="440"/>
      <c r="E53" s="594"/>
    </row>
    <row r="54" spans="1:5" ht="23.25" thickBot="1">
      <c r="A54" s="589" t="s">
        <v>81</v>
      </c>
      <c r="B54" s="366" t="s">
        <v>700</v>
      </c>
      <c r="C54" s="440"/>
      <c r="D54" s="440"/>
      <c r="E54" s="594"/>
    </row>
    <row r="55" spans="1:5" ht="15" customHeight="1" thickBot="1">
      <c r="A55" s="576" t="s">
        <v>9</v>
      </c>
      <c r="B55" s="580" t="s">
        <v>590</v>
      </c>
      <c r="C55" s="108">
        <f>+C44+C50</f>
        <v>0</v>
      </c>
      <c r="D55" s="108">
        <f>+D44+D50</f>
        <v>0</v>
      </c>
      <c r="E55" s="584">
        <f>+E44+E50</f>
        <v>0</v>
      </c>
    </row>
    <row r="56" spans="3:5" ht="13.5" thickBot="1">
      <c r="C56" s="585"/>
      <c r="D56" s="585"/>
      <c r="E56" s="585"/>
    </row>
    <row r="57" spans="1:5" ht="13.5" thickBot="1">
      <c r="A57" s="525" t="s">
        <v>688</v>
      </c>
      <c r="B57" s="526"/>
      <c r="C57" s="112"/>
      <c r="D57" s="112"/>
      <c r="E57" s="574"/>
    </row>
    <row r="58" spans="1:5" ht="13.5" thickBot="1">
      <c r="A58" s="525" t="s">
        <v>150</v>
      </c>
      <c r="B58" s="526"/>
      <c r="C58" s="112"/>
      <c r="D58" s="112"/>
      <c r="E58" s="574"/>
    </row>
  </sheetData>
  <sheetProtection/>
  <mergeCells count="4">
    <mergeCell ref="B2:D2"/>
    <mergeCell ref="A43:E43"/>
    <mergeCell ref="A7:E7"/>
    <mergeCell ref="B3:D3"/>
  </mergeCells>
  <printOptions horizontalCentered="1"/>
  <pageMargins left="0.1968503937007874" right="0.1968503937007874" top="0.1968503937007874" bottom="0.1968503937007874" header="0.31496062992125984" footer="0.1181102362204724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zoomScalePageLayoutView="0" workbookViewId="0" topLeftCell="A1">
      <selection activeCell="A1" sqref="A1:G36"/>
    </sheetView>
  </sheetViews>
  <sheetFormatPr defaultColWidth="9.00390625" defaultRowHeight="12.75"/>
  <cols>
    <col min="1" max="1" width="7.00390625" style="339" customWidth="1"/>
    <col min="2" max="2" width="32.00390625" style="31" customWidth="1"/>
    <col min="3" max="3" width="12.50390625" style="31" customWidth="1"/>
    <col min="4" max="6" width="11.875" style="31" customWidth="1"/>
    <col min="7" max="7" width="12.875" style="31" customWidth="1"/>
    <col min="8" max="16384" width="9.375" style="31" customWidth="1"/>
  </cols>
  <sheetData>
    <row r="1" ht="14.25" thickBot="1">
      <c r="G1" s="38" t="s">
        <v>52</v>
      </c>
    </row>
    <row r="2" spans="1:7" ht="17.25" customHeight="1" thickBot="1">
      <c r="A2" s="779" t="s">
        <v>5</v>
      </c>
      <c r="B2" s="777" t="s">
        <v>313</v>
      </c>
      <c r="C2" s="777" t="s">
        <v>701</v>
      </c>
      <c r="D2" s="777" t="s">
        <v>744</v>
      </c>
      <c r="E2" s="775" t="s">
        <v>702</v>
      </c>
      <c r="F2" s="775"/>
      <c r="G2" s="776"/>
    </row>
    <row r="3" spans="1:7" s="340" customFormat="1" ht="57.75" customHeight="1" thickBot="1">
      <c r="A3" s="780"/>
      <c r="B3" s="778"/>
      <c r="C3" s="778"/>
      <c r="D3" s="778"/>
      <c r="E3" s="29" t="s">
        <v>703</v>
      </c>
      <c r="F3" s="29" t="s">
        <v>704</v>
      </c>
      <c r="G3" s="675" t="s">
        <v>705</v>
      </c>
    </row>
    <row r="4" spans="1:7" s="341" customFormat="1" ht="15" customHeight="1" thickBot="1">
      <c r="A4" s="513" t="s">
        <v>430</v>
      </c>
      <c r="B4" s="514" t="s">
        <v>431</v>
      </c>
      <c r="C4" s="514" t="s">
        <v>432</v>
      </c>
      <c r="D4" s="514" t="s">
        <v>433</v>
      </c>
      <c r="E4" s="514" t="s">
        <v>745</v>
      </c>
      <c r="F4" s="514" t="s">
        <v>511</v>
      </c>
      <c r="G4" s="598" t="s">
        <v>512</v>
      </c>
    </row>
    <row r="5" spans="1:7" ht="15" customHeight="1">
      <c r="A5" s="342" t="s">
        <v>7</v>
      </c>
      <c r="B5" s="343" t="s">
        <v>851</v>
      </c>
      <c r="C5" s="344">
        <v>3267</v>
      </c>
      <c r="D5" s="344"/>
      <c r="E5" s="345">
        <f aca="true" t="shared" si="0" ref="E5:E29">C5+D5</f>
        <v>3267</v>
      </c>
      <c r="F5" s="344">
        <v>3267</v>
      </c>
      <c r="G5" s="346"/>
    </row>
    <row r="6" spans="1:7" ht="15" customHeight="1">
      <c r="A6" s="347" t="s">
        <v>8</v>
      </c>
      <c r="B6" s="348" t="s">
        <v>826</v>
      </c>
      <c r="C6" s="2">
        <v>4</v>
      </c>
      <c r="D6" s="2"/>
      <c r="E6" s="345">
        <f t="shared" si="0"/>
        <v>4</v>
      </c>
      <c r="F6" s="2">
        <v>4</v>
      </c>
      <c r="G6" s="180"/>
    </row>
    <row r="7" spans="1:7" ht="15" customHeight="1">
      <c r="A7" s="347" t="s">
        <v>9</v>
      </c>
      <c r="B7" s="348" t="s">
        <v>155</v>
      </c>
      <c r="C7" s="2">
        <v>11010</v>
      </c>
      <c r="D7" s="2"/>
      <c r="E7" s="345">
        <f t="shared" si="0"/>
        <v>11010</v>
      </c>
      <c r="F7" s="2"/>
      <c r="G7" s="180">
        <v>11010</v>
      </c>
    </row>
    <row r="8" spans="1:7" ht="15" customHeight="1">
      <c r="A8" s="347" t="s">
        <v>10</v>
      </c>
      <c r="B8" s="348" t="s">
        <v>827</v>
      </c>
      <c r="C8" s="2">
        <v>-177</v>
      </c>
      <c r="D8" s="2"/>
      <c r="E8" s="345">
        <f t="shared" si="0"/>
        <v>-177</v>
      </c>
      <c r="F8" s="2"/>
      <c r="G8" s="180"/>
    </row>
    <row r="9" spans="1:7" ht="15" customHeight="1">
      <c r="A9" s="347" t="s">
        <v>11</v>
      </c>
      <c r="B9" s="348"/>
      <c r="C9" s="2"/>
      <c r="D9" s="2"/>
      <c r="E9" s="345">
        <f t="shared" si="0"/>
        <v>0</v>
      </c>
      <c r="F9" s="2"/>
      <c r="G9" s="180"/>
    </row>
    <row r="10" spans="1:7" ht="15" customHeight="1">
      <c r="A10" s="347" t="s">
        <v>12</v>
      </c>
      <c r="B10" s="348"/>
      <c r="C10" s="2"/>
      <c r="D10" s="2"/>
      <c r="E10" s="345">
        <f t="shared" si="0"/>
        <v>0</v>
      </c>
      <c r="F10" s="2"/>
      <c r="G10" s="180"/>
    </row>
    <row r="11" spans="1:7" ht="15" customHeight="1">
      <c r="A11" s="347" t="s">
        <v>13</v>
      </c>
      <c r="B11" s="348"/>
      <c r="C11" s="2"/>
      <c r="D11" s="2"/>
      <c r="E11" s="345">
        <f t="shared" si="0"/>
        <v>0</v>
      </c>
      <c r="F11" s="2"/>
      <c r="G11" s="180"/>
    </row>
    <row r="12" spans="1:7" ht="15" customHeight="1">
      <c r="A12" s="347" t="s">
        <v>14</v>
      </c>
      <c r="B12" s="348"/>
      <c r="C12" s="2"/>
      <c r="D12" s="2"/>
      <c r="E12" s="345">
        <f t="shared" si="0"/>
        <v>0</v>
      </c>
      <c r="F12" s="2"/>
      <c r="G12" s="180"/>
    </row>
    <row r="13" spans="1:7" ht="15" customHeight="1">
      <c r="A13" s="347" t="s">
        <v>15</v>
      </c>
      <c r="B13" s="348"/>
      <c r="C13" s="2"/>
      <c r="D13" s="2"/>
      <c r="E13" s="345">
        <f t="shared" si="0"/>
        <v>0</v>
      </c>
      <c r="F13" s="2"/>
      <c r="G13" s="180"/>
    </row>
    <row r="14" spans="1:7" ht="15" customHeight="1">
      <c r="A14" s="347" t="s">
        <v>16</v>
      </c>
      <c r="B14" s="348"/>
      <c r="C14" s="2"/>
      <c r="D14" s="2"/>
      <c r="E14" s="345">
        <f t="shared" si="0"/>
        <v>0</v>
      </c>
      <c r="F14" s="2"/>
      <c r="G14" s="180"/>
    </row>
    <row r="15" spans="1:7" ht="15" customHeight="1">
      <c r="A15" s="347" t="s">
        <v>17</v>
      </c>
      <c r="B15" s="348"/>
      <c r="C15" s="2"/>
      <c r="D15" s="2"/>
      <c r="E15" s="345">
        <f t="shared" si="0"/>
        <v>0</v>
      </c>
      <c r="F15" s="2"/>
      <c r="G15" s="180"/>
    </row>
    <row r="16" spans="1:7" ht="15" customHeight="1">
      <c r="A16" s="347" t="s">
        <v>18</v>
      </c>
      <c r="B16" s="348"/>
      <c r="C16" s="2"/>
      <c r="D16" s="2"/>
      <c r="E16" s="345">
        <f t="shared" si="0"/>
        <v>0</v>
      </c>
      <c r="F16" s="2"/>
      <c r="G16" s="180"/>
    </row>
    <row r="17" spans="1:7" ht="15" customHeight="1">
      <c r="A17" s="347" t="s">
        <v>19</v>
      </c>
      <c r="B17" s="348"/>
      <c r="C17" s="2"/>
      <c r="D17" s="2"/>
      <c r="E17" s="345">
        <f t="shared" si="0"/>
        <v>0</v>
      </c>
      <c r="F17" s="2"/>
      <c r="G17" s="180"/>
    </row>
    <row r="18" spans="1:7" ht="15" customHeight="1">
      <c r="A18" s="347" t="s">
        <v>20</v>
      </c>
      <c r="B18" s="348"/>
      <c r="C18" s="2"/>
      <c r="D18" s="2"/>
      <c r="E18" s="345">
        <f t="shared" si="0"/>
        <v>0</v>
      </c>
      <c r="F18" s="2"/>
      <c r="G18" s="180"/>
    </row>
    <row r="19" spans="1:7" ht="15" customHeight="1">
      <c r="A19" s="347" t="s">
        <v>21</v>
      </c>
      <c r="B19" s="348"/>
      <c r="C19" s="2"/>
      <c r="D19" s="2"/>
      <c r="E19" s="345">
        <f t="shared" si="0"/>
        <v>0</v>
      </c>
      <c r="F19" s="2"/>
      <c r="G19" s="180"/>
    </row>
    <row r="20" spans="1:7" ht="15" customHeight="1">
      <c r="A20" s="347" t="s">
        <v>22</v>
      </c>
      <c r="B20" s="348"/>
      <c r="C20" s="2"/>
      <c r="D20" s="2"/>
      <c r="E20" s="345">
        <f t="shared" si="0"/>
        <v>0</v>
      </c>
      <c r="F20" s="2"/>
      <c r="G20" s="180"/>
    </row>
    <row r="21" spans="1:7" ht="15" customHeight="1">
      <c r="A21" s="347" t="s">
        <v>23</v>
      </c>
      <c r="B21" s="348"/>
      <c r="C21" s="2"/>
      <c r="D21" s="2"/>
      <c r="E21" s="345">
        <f t="shared" si="0"/>
        <v>0</v>
      </c>
      <c r="F21" s="2"/>
      <c r="G21" s="180"/>
    </row>
    <row r="22" spans="1:7" ht="15" customHeight="1">
      <c r="A22" s="347" t="s">
        <v>24</v>
      </c>
      <c r="B22" s="348"/>
      <c r="C22" s="2"/>
      <c r="D22" s="2"/>
      <c r="E22" s="345">
        <f t="shared" si="0"/>
        <v>0</v>
      </c>
      <c r="F22" s="2"/>
      <c r="G22" s="180"/>
    </row>
    <row r="23" spans="1:7" ht="15" customHeight="1">
      <c r="A23" s="347" t="s">
        <v>25</v>
      </c>
      <c r="B23" s="348"/>
      <c r="C23" s="2"/>
      <c r="D23" s="2"/>
      <c r="E23" s="345">
        <f t="shared" si="0"/>
        <v>0</v>
      </c>
      <c r="F23" s="2"/>
      <c r="G23" s="180"/>
    </row>
    <row r="24" spans="1:7" ht="15" customHeight="1">
      <c r="A24" s="347" t="s">
        <v>26</v>
      </c>
      <c r="B24" s="348"/>
      <c r="C24" s="2"/>
      <c r="D24" s="2"/>
      <c r="E24" s="345">
        <f t="shared" si="0"/>
        <v>0</v>
      </c>
      <c r="F24" s="2"/>
      <c r="G24" s="180"/>
    </row>
    <row r="25" spans="1:7" ht="15" customHeight="1">
      <c r="A25" s="347" t="s">
        <v>27</v>
      </c>
      <c r="B25" s="348"/>
      <c r="C25" s="2"/>
      <c r="D25" s="2"/>
      <c r="E25" s="345">
        <f t="shared" si="0"/>
        <v>0</v>
      </c>
      <c r="F25" s="2"/>
      <c r="G25" s="180"/>
    </row>
    <row r="26" spans="1:7" ht="15" customHeight="1">
      <c r="A26" s="347" t="s">
        <v>28</v>
      </c>
      <c r="B26" s="348"/>
      <c r="C26" s="2"/>
      <c r="D26" s="2"/>
      <c r="E26" s="345">
        <f t="shared" si="0"/>
        <v>0</v>
      </c>
      <c r="F26" s="2"/>
      <c r="G26" s="180"/>
    </row>
    <row r="27" spans="1:7" ht="15" customHeight="1">
      <c r="A27" s="347" t="s">
        <v>29</v>
      </c>
      <c r="B27" s="348"/>
      <c r="C27" s="2"/>
      <c r="D27" s="2"/>
      <c r="E27" s="345">
        <f t="shared" si="0"/>
        <v>0</v>
      </c>
      <c r="F27" s="2"/>
      <c r="G27" s="180"/>
    </row>
    <row r="28" spans="1:7" ht="15" customHeight="1">
      <c r="A28" s="347" t="s">
        <v>30</v>
      </c>
      <c r="B28" s="348"/>
      <c r="C28" s="2"/>
      <c r="D28" s="2"/>
      <c r="E28" s="345">
        <f t="shared" si="0"/>
        <v>0</v>
      </c>
      <c r="F28" s="2"/>
      <c r="G28" s="180"/>
    </row>
    <row r="29" spans="1:7" ht="15" customHeight="1">
      <c r="A29" s="347" t="s">
        <v>31</v>
      </c>
      <c r="B29" s="348"/>
      <c r="C29" s="2"/>
      <c r="D29" s="2"/>
      <c r="E29" s="345">
        <f t="shared" si="0"/>
        <v>0</v>
      </c>
      <c r="F29" s="2"/>
      <c r="G29" s="180"/>
    </row>
    <row r="30" spans="1:7" ht="15" customHeight="1">
      <c r="A30" s="347" t="s">
        <v>32</v>
      </c>
      <c r="B30" s="348"/>
      <c r="C30" s="2"/>
      <c r="D30" s="2"/>
      <c r="E30" s="345"/>
      <c r="F30" s="2"/>
      <c r="G30" s="180"/>
    </row>
    <row r="31" spans="1:7" ht="15" customHeight="1">
      <c r="A31" s="347" t="s">
        <v>33</v>
      </c>
      <c r="B31" s="348"/>
      <c r="C31" s="2"/>
      <c r="D31" s="2"/>
      <c r="E31" s="345">
        <f>C31+D31</f>
        <v>0</v>
      </c>
      <c r="F31" s="2"/>
      <c r="G31" s="180"/>
    </row>
    <row r="32" spans="1:7" ht="15" customHeight="1">
      <c r="A32" s="347" t="s">
        <v>34</v>
      </c>
      <c r="B32" s="348"/>
      <c r="C32" s="2"/>
      <c r="D32" s="2"/>
      <c r="E32" s="345">
        <f>C32+D32</f>
        <v>0</v>
      </c>
      <c r="F32" s="2"/>
      <c r="G32" s="180"/>
    </row>
    <row r="33" spans="1:7" ht="15" customHeight="1">
      <c r="A33" s="347" t="s">
        <v>35</v>
      </c>
      <c r="B33" s="348"/>
      <c r="C33" s="2"/>
      <c r="D33" s="2"/>
      <c r="E33" s="345">
        <f>C33+D33</f>
        <v>0</v>
      </c>
      <c r="F33" s="2"/>
      <c r="G33" s="180"/>
    </row>
    <row r="34" spans="1:7" ht="15" customHeight="1">
      <c r="A34" s="347" t="s">
        <v>92</v>
      </c>
      <c r="B34" s="348"/>
      <c r="C34" s="2"/>
      <c r="D34" s="2"/>
      <c r="E34" s="345">
        <f>C34+D34</f>
        <v>0</v>
      </c>
      <c r="F34" s="2"/>
      <c r="G34" s="180"/>
    </row>
    <row r="35" spans="1:7" ht="15" customHeight="1" thickBot="1">
      <c r="A35" s="347" t="s">
        <v>189</v>
      </c>
      <c r="B35" s="349"/>
      <c r="C35" s="3"/>
      <c r="D35" s="3"/>
      <c r="E35" s="345">
        <f>C35+D35</f>
        <v>0</v>
      </c>
      <c r="F35" s="3"/>
      <c r="G35" s="350"/>
    </row>
    <row r="36" spans="1:7" ht="15" customHeight="1" thickBot="1">
      <c r="A36" s="773" t="s">
        <v>40</v>
      </c>
      <c r="B36" s="774"/>
      <c r="C36" s="13">
        <f>SUM(C5:C35)</f>
        <v>14104</v>
      </c>
      <c r="D36" s="13">
        <f>SUM(D5:D35)</f>
        <v>0</v>
      </c>
      <c r="E36" s="13">
        <f>SUM(E5:E35)</f>
        <v>14104</v>
      </c>
      <c r="F36" s="13">
        <f>SUM(F5:F35)</f>
        <v>3271</v>
      </c>
      <c r="G36" s="14">
        <f>SUM(G5:G35)</f>
        <v>11010</v>
      </c>
    </row>
  </sheetData>
  <sheetProtection/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1968503937007874" right="0.1968503937007874" top="1.5748031496062993" bottom="0.5905511811023623" header="0.5118110236220472" footer="0.5118110236220472"/>
  <pageSetup horizontalDpi="600" verticalDpi="600" orientation="portrait" paperSize="9" r:id="rId1"/>
  <headerFooter alignWithMargins="0">
    <oddHeader>&amp;C&amp;"Times New Roman CE,Félkövér"&amp;12
KÖLTSÉGVETÉSI SZERVEK PÉNZMARADVÁNYÁNAK ALAKULÁSA&amp;R&amp;"Times New Roman CE,Félkövér dőlt"&amp;12 9. melléklet a ……/2015. (……) önkormányzati rendelethez&amp;"Times New Roman CE,Dőlt"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zoomScale="120" zoomScaleNormal="120" zoomScaleSheetLayoutView="100" zoomScalePageLayoutView="0" workbookViewId="0" topLeftCell="A1">
      <selection activeCell="B21" sqref="B21"/>
    </sheetView>
  </sheetViews>
  <sheetFormatPr defaultColWidth="9.00390625" defaultRowHeight="12.75"/>
  <cols>
    <col min="1" max="1" width="9.00390625" style="407" customWidth="1"/>
    <col min="2" max="2" width="62.00390625" style="407" customWidth="1"/>
    <col min="3" max="3" width="11.875" style="407" customWidth="1"/>
    <col min="4" max="5" width="12.00390625" style="408" customWidth="1"/>
    <col min="6" max="6" width="0" style="676" hidden="1" customWidth="1"/>
    <col min="7" max="16384" width="9.375" style="418" customWidth="1"/>
  </cols>
  <sheetData>
    <row r="1" spans="1:5" ht="15.75" customHeight="1">
      <c r="A1" s="717" t="s">
        <v>4</v>
      </c>
      <c r="B1" s="717"/>
      <c r="C1" s="717"/>
      <c r="D1" s="717"/>
      <c r="E1" s="717"/>
    </row>
    <row r="2" spans="1:5" ht="15.75" customHeight="1" thickBot="1">
      <c r="A2" s="44" t="s">
        <v>112</v>
      </c>
      <c r="B2" s="44"/>
      <c r="C2" s="44"/>
      <c r="D2" s="405"/>
      <c r="E2" s="405" t="s">
        <v>159</v>
      </c>
    </row>
    <row r="3" spans="1:5" ht="15.75" customHeight="1">
      <c r="A3" s="723" t="s">
        <v>60</v>
      </c>
      <c r="B3" s="720" t="s">
        <v>6</v>
      </c>
      <c r="C3" s="781" t="str">
        <f>+CONCATENATE(LEFT(ÖSSZEFÜGGÉSEK!A4,4)-1,". évi tény")</f>
        <v>2013. évi tény</v>
      </c>
      <c r="D3" s="718" t="str">
        <f>+CONCATENATE(LEFT(ÖSSZEFÜGGÉSEK!A4,4),". évi")</f>
        <v>2014. évi</v>
      </c>
      <c r="E3" s="719"/>
    </row>
    <row r="4" spans="1:5" ht="37.5" customHeight="1" thickBot="1">
      <c r="A4" s="724"/>
      <c r="B4" s="721"/>
      <c r="C4" s="782"/>
      <c r="D4" s="46" t="s">
        <v>185</v>
      </c>
      <c r="E4" s="47" t="s">
        <v>186</v>
      </c>
    </row>
    <row r="5" spans="1:6" s="419" customFormat="1" ht="12" customHeight="1" thickBot="1">
      <c r="A5" s="383" t="s">
        <v>430</v>
      </c>
      <c r="B5" s="384" t="s">
        <v>431</v>
      </c>
      <c r="C5" s="384" t="s">
        <v>432</v>
      </c>
      <c r="D5" s="384" t="s">
        <v>434</v>
      </c>
      <c r="E5" s="385" t="s">
        <v>511</v>
      </c>
      <c r="F5" s="677"/>
    </row>
    <row r="6" spans="1:6" s="420" customFormat="1" ht="12" customHeight="1" thickBot="1">
      <c r="A6" s="378" t="s">
        <v>7</v>
      </c>
      <c r="B6" s="614" t="s">
        <v>314</v>
      </c>
      <c r="C6" s="410">
        <f>+C7+C8+C9+C10+C11+C12</f>
        <v>158817</v>
      </c>
      <c r="D6" s="410">
        <f>+D7+D8+D9+D10+D11+D12</f>
        <v>180190</v>
      </c>
      <c r="E6" s="393">
        <f>+E7+E8+E9+E10+E11+E12</f>
        <v>178420</v>
      </c>
      <c r="F6" s="678" t="s">
        <v>746</v>
      </c>
    </row>
    <row r="7" spans="1:6" s="420" customFormat="1" ht="12" customHeight="1">
      <c r="A7" s="373" t="s">
        <v>72</v>
      </c>
      <c r="B7" s="615" t="s">
        <v>315</v>
      </c>
      <c r="C7" s="412">
        <v>59155</v>
      </c>
      <c r="D7" s="412">
        <v>81520</v>
      </c>
      <c r="E7" s="395">
        <v>88207</v>
      </c>
      <c r="F7" s="678" t="s">
        <v>747</v>
      </c>
    </row>
    <row r="8" spans="1:6" s="420" customFormat="1" ht="12" customHeight="1">
      <c r="A8" s="372" t="s">
        <v>73</v>
      </c>
      <c r="B8" s="616" t="s">
        <v>316</v>
      </c>
      <c r="C8" s="411">
        <v>44939</v>
      </c>
      <c r="D8" s="411">
        <v>46276</v>
      </c>
      <c r="E8" s="394">
        <v>46276</v>
      </c>
      <c r="F8" s="678" t="s">
        <v>748</v>
      </c>
    </row>
    <row r="9" spans="1:6" s="420" customFormat="1" ht="12" customHeight="1">
      <c r="A9" s="372" t="s">
        <v>74</v>
      </c>
      <c r="B9" s="616" t="s">
        <v>317</v>
      </c>
      <c r="C9" s="411">
        <v>35308</v>
      </c>
      <c r="D9" s="411">
        <v>28838</v>
      </c>
      <c r="E9" s="394">
        <v>32348</v>
      </c>
      <c r="F9" s="678" t="s">
        <v>749</v>
      </c>
    </row>
    <row r="10" spans="1:6" s="420" customFormat="1" ht="12" customHeight="1">
      <c r="A10" s="372" t="s">
        <v>75</v>
      </c>
      <c r="B10" s="616" t="s">
        <v>318</v>
      </c>
      <c r="C10" s="411">
        <v>4000</v>
      </c>
      <c r="D10" s="411">
        <v>4014</v>
      </c>
      <c r="E10" s="394">
        <v>4014</v>
      </c>
      <c r="F10" s="678" t="s">
        <v>750</v>
      </c>
    </row>
    <row r="11" spans="1:6" s="420" customFormat="1" ht="12" customHeight="1">
      <c r="A11" s="372" t="s">
        <v>108</v>
      </c>
      <c r="B11" s="616" t="s">
        <v>319</v>
      </c>
      <c r="C11" s="604">
        <v>2492</v>
      </c>
      <c r="D11" s="411">
        <v>0</v>
      </c>
      <c r="E11" s="394">
        <v>5130</v>
      </c>
      <c r="F11" s="678" t="s">
        <v>751</v>
      </c>
    </row>
    <row r="12" spans="1:6" s="420" customFormat="1" ht="12" customHeight="1" thickBot="1">
      <c r="A12" s="374" t="s">
        <v>76</v>
      </c>
      <c r="B12" s="617" t="s">
        <v>320</v>
      </c>
      <c r="C12" s="605">
        <v>12923</v>
      </c>
      <c r="D12" s="413">
        <v>19542</v>
      </c>
      <c r="E12" s="396">
        <v>2445</v>
      </c>
      <c r="F12" s="678" t="s">
        <v>752</v>
      </c>
    </row>
    <row r="13" spans="1:6" s="420" customFormat="1" ht="12" customHeight="1" thickBot="1">
      <c r="A13" s="378" t="s">
        <v>8</v>
      </c>
      <c r="B13" s="618" t="s">
        <v>321</v>
      </c>
      <c r="C13" s="410">
        <f>+C14+C15+C16+C17+C18</f>
        <v>42817</v>
      </c>
      <c r="D13" s="410">
        <f>+D14+D15+D16+D17+D18</f>
        <v>97752</v>
      </c>
      <c r="E13" s="393">
        <f>+E14+E15+E16+E17+E18</f>
        <v>81155</v>
      </c>
      <c r="F13" s="678" t="s">
        <v>753</v>
      </c>
    </row>
    <row r="14" spans="1:6" s="420" customFormat="1" ht="12" customHeight="1">
      <c r="A14" s="373" t="s">
        <v>78</v>
      </c>
      <c r="B14" s="615" t="s">
        <v>322</v>
      </c>
      <c r="C14" s="412"/>
      <c r="D14" s="412"/>
      <c r="E14" s="395"/>
      <c r="F14" s="678" t="s">
        <v>754</v>
      </c>
    </row>
    <row r="15" spans="1:6" s="420" customFormat="1" ht="12" customHeight="1">
      <c r="A15" s="372" t="s">
        <v>79</v>
      </c>
      <c r="B15" s="616" t="s">
        <v>323</v>
      </c>
      <c r="C15" s="411"/>
      <c r="D15" s="411"/>
      <c r="E15" s="394"/>
      <c r="F15" s="678" t="s">
        <v>755</v>
      </c>
    </row>
    <row r="16" spans="1:6" s="420" customFormat="1" ht="12" customHeight="1">
      <c r="A16" s="372" t="s">
        <v>80</v>
      </c>
      <c r="B16" s="616" t="s">
        <v>324</v>
      </c>
      <c r="C16" s="411"/>
      <c r="D16" s="411"/>
      <c r="E16" s="394"/>
      <c r="F16" s="678" t="s">
        <v>756</v>
      </c>
    </row>
    <row r="17" spans="1:6" s="420" customFormat="1" ht="12" customHeight="1">
      <c r="A17" s="372" t="s">
        <v>81</v>
      </c>
      <c r="B17" s="616" t="s">
        <v>325</v>
      </c>
      <c r="C17" s="411"/>
      <c r="D17" s="411"/>
      <c r="E17" s="394"/>
      <c r="F17" s="678" t="s">
        <v>757</v>
      </c>
    </row>
    <row r="18" spans="1:6" s="420" customFormat="1" ht="12" customHeight="1">
      <c r="A18" s="372" t="s">
        <v>82</v>
      </c>
      <c r="B18" s="616" t="s">
        <v>326</v>
      </c>
      <c r="C18" s="411">
        <v>42817</v>
      </c>
      <c r="D18" s="411">
        <v>97752</v>
      </c>
      <c r="E18" s="394">
        <v>81155</v>
      </c>
      <c r="F18" s="678" t="s">
        <v>758</v>
      </c>
    </row>
    <row r="19" spans="1:6" s="420" customFormat="1" ht="12" customHeight="1" thickBot="1">
      <c r="A19" s="374" t="s">
        <v>89</v>
      </c>
      <c r="B19" s="617" t="s">
        <v>327</v>
      </c>
      <c r="C19" s="413"/>
      <c r="D19" s="413"/>
      <c r="E19" s="396"/>
      <c r="F19" s="678" t="s">
        <v>759</v>
      </c>
    </row>
    <row r="20" spans="1:6" s="420" customFormat="1" ht="12" customHeight="1" thickBot="1">
      <c r="A20" s="378" t="s">
        <v>9</v>
      </c>
      <c r="B20" s="614" t="s">
        <v>328</v>
      </c>
      <c r="C20" s="410">
        <f>+C21+C22+C23+C24+C25</f>
        <v>7267</v>
      </c>
      <c r="D20" s="410">
        <f>+D21+D22+D23+D24+D25</f>
        <v>0</v>
      </c>
      <c r="E20" s="393">
        <f>+E21+E22+E23+E24+E25</f>
        <v>0</v>
      </c>
      <c r="F20" s="678" t="s">
        <v>760</v>
      </c>
    </row>
    <row r="21" spans="1:6" s="420" customFormat="1" ht="12" customHeight="1">
      <c r="A21" s="373" t="s">
        <v>61</v>
      </c>
      <c r="B21" s="615" t="s">
        <v>329</v>
      </c>
      <c r="C21" s="412"/>
      <c r="D21" s="412"/>
      <c r="E21" s="395"/>
      <c r="F21" s="678" t="s">
        <v>761</v>
      </c>
    </row>
    <row r="22" spans="1:6" s="420" customFormat="1" ht="12" customHeight="1">
      <c r="A22" s="372" t="s">
        <v>62</v>
      </c>
      <c r="B22" s="616" t="s">
        <v>330</v>
      </c>
      <c r="C22" s="411"/>
      <c r="D22" s="411"/>
      <c r="E22" s="394"/>
      <c r="F22" s="678" t="s">
        <v>762</v>
      </c>
    </row>
    <row r="23" spans="1:6" s="420" customFormat="1" ht="12" customHeight="1">
      <c r="A23" s="372" t="s">
        <v>63</v>
      </c>
      <c r="B23" s="616" t="s">
        <v>331</v>
      </c>
      <c r="C23" s="411"/>
      <c r="D23" s="411"/>
      <c r="E23" s="394"/>
      <c r="F23" s="678" t="s">
        <v>763</v>
      </c>
    </row>
    <row r="24" spans="1:6" s="420" customFormat="1" ht="12" customHeight="1">
      <c r="A24" s="372" t="s">
        <v>64</v>
      </c>
      <c r="B24" s="616" t="s">
        <v>332</v>
      </c>
      <c r="C24" s="411"/>
      <c r="D24" s="411"/>
      <c r="E24" s="394"/>
      <c r="F24" s="678" t="s">
        <v>764</v>
      </c>
    </row>
    <row r="25" spans="1:6" s="420" customFormat="1" ht="12" customHeight="1">
      <c r="A25" s="372" t="s">
        <v>122</v>
      </c>
      <c r="B25" s="616" t="s">
        <v>333</v>
      </c>
      <c r="C25" s="411">
        <v>7267</v>
      </c>
      <c r="D25" s="411"/>
      <c r="E25" s="394"/>
      <c r="F25" s="678" t="s">
        <v>765</v>
      </c>
    </row>
    <row r="26" spans="1:6" s="420" customFormat="1" ht="12" customHeight="1" thickBot="1">
      <c r="A26" s="374" t="s">
        <v>123</v>
      </c>
      <c r="B26" s="617" t="s">
        <v>334</v>
      </c>
      <c r="C26" s="413"/>
      <c r="D26" s="413"/>
      <c r="E26" s="396"/>
      <c r="F26" s="678" t="s">
        <v>766</v>
      </c>
    </row>
    <row r="27" spans="1:6" s="420" customFormat="1" ht="12" customHeight="1" thickBot="1">
      <c r="A27" s="378" t="s">
        <v>124</v>
      </c>
      <c r="B27" s="614" t="s">
        <v>335</v>
      </c>
      <c r="C27" s="416">
        <f>+C28+C31+C32+C33</f>
        <v>0</v>
      </c>
      <c r="D27" s="416">
        <f>+D28+D31+D32+D33</f>
        <v>82282</v>
      </c>
      <c r="E27" s="428">
        <f>+E28+E31+E32+E33</f>
        <v>60585</v>
      </c>
      <c r="F27" s="678" t="s">
        <v>767</v>
      </c>
    </row>
    <row r="28" spans="1:6" s="420" customFormat="1" ht="12" customHeight="1">
      <c r="A28" s="373" t="s">
        <v>336</v>
      </c>
      <c r="B28" s="615" t="s">
        <v>337</v>
      </c>
      <c r="C28" s="430">
        <f>+C29+C30</f>
        <v>0</v>
      </c>
      <c r="D28" s="430">
        <f>D30+D29</f>
        <v>19825</v>
      </c>
      <c r="E28" s="430">
        <f>E30+E29</f>
        <v>0</v>
      </c>
      <c r="F28" s="678" t="s">
        <v>768</v>
      </c>
    </row>
    <row r="29" spans="1:6" s="420" customFormat="1" ht="12" customHeight="1">
      <c r="A29" s="372" t="s">
        <v>338</v>
      </c>
      <c r="B29" s="616" t="s">
        <v>339</v>
      </c>
      <c r="C29" s="411"/>
      <c r="D29" s="411">
        <v>0</v>
      </c>
      <c r="E29" s="394">
        <v>0</v>
      </c>
      <c r="F29" s="678" t="s">
        <v>769</v>
      </c>
    </row>
    <row r="30" spans="1:6" s="420" customFormat="1" ht="12" customHeight="1">
      <c r="A30" s="372" t="s">
        <v>340</v>
      </c>
      <c r="B30" s="616" t="s">
        <v>341</v>
      </c>
      <c r="C30" s="411"/>
      <c r="D30" s="411">
        <f>'6.1. sz. mell'!D32</f>
        <v>19825</v>
      </c>
      <c r="E30" s="394">
        <v>0</v>
      </c>
      <c r="F30" s="678" t="s">
        <v>770</v>
      </c>
    </row>
    <row r="31" spans="1:6" s="420" customFormat="1" ht="12" customHeight="1">
      <c r="A31" s="372" t="s">
        <v>342</v>
      </c>
      <c r="B31" s="616" t="s">
        <v>343</v>
      </c>
      <c r="C31" s="411"/>
      <c r="D31" s="411">
        <f>'6.1. sz. mell'!D33</f>
        <v>13452</v>
      </c>
      <c r="E31" s="394">
        <v>12595</v>
      </c>
      <c r="F31" s="678" t="s">
        <v>771</v>
      </c>
    </row>
    <row r="32" spans="1:6" s="420" customFormat="1" ht="12" customHeight="1">
      <c r="A32" s="372" t="s">
        <v>344</v>
      </c>
      <c r="B32" s="616" t="s">
        <v>345</v>
      </c>
      <c r="C32" s="411"/>
      <c r="D32" s="411">
        <f>'6.1. sz. mell'!D34</f>
        <v>44885</v>
      </c>
      <c r="E32" s="394">
        <v>44885</v>
      </c>
      <c r="F32" s="678" t="s">
        <v>772</v>
      </c>
    </row>
    <row r="33" spans="1:6" s="420" customFormat="1" ht="12" customHeight="1" thickBot="1">
      <c r="A33" s="374" t="s">
        <v>346</v>
      </c>
      <c r="B33" s="617" t="s">
        <v>347</v>
      </c>
      <c r="C33" s="413"/>
      <c r="D33" s="413">
        <f>'6.1. sz. mell'!D35</f>
        <v>4120</v>
      </c>
      <c r="E33" s="396">
        <v>3105</v>
      </c>
      <c r="F33" s="678" t="s">
        <v>773</v>
      </c>
    </row>
    <row r="34" spans="1:6" s="420" customFormat="1" ht="12" customHeight="1" thickBot="1">
      <c r="A34" s="378" t="s">
        <v>11</v>
      </c>
      <c r="B34" s="614" t="s">
        <v>348</v>
      </c>
      <c r="C34" s="410">
        <f>SUM(C35:C44)</f>
        <v>14259</v>
      </c>
      <c r="D34" s="410">
        <f>SUM(D35:D44)</f>
        <v>16172</v>
      </c>
      <c r="E34" s="393">
        <f>SUM(E35:E44)</f>
        <v>13023</v>
      </c>
      <c r="F34" s="678" t="s">
        <v>774</v>
      </c>
    </row>
    <row r="35" spans="1:6" s="420" customFormat="1" ht="12" customHeight="1">
      <c r="A35" s="373" t="s">
        <v>65</v>
      </c>
      <c r="B35" s="615" t="s">
        <v>349</v>
      </c>
      <c r="C35" s="412">
        <v>3422</v>
      </c>
      <c r="D35" s="412">
        <v>0</v>
      </c>
      <c r="E35" s="395">
        <v>0</v>
      </c>
      <c r="F35" s="678" t="s">
        <v>775</v>
      </c>
    </row>
    <row r="36" spans="1:6" s="420" customFormat="1" ht="12" customHeight="1">
      <c r="A36" s="372" t="s">
        <v>66</v>
      </c>
      <c r="B36" s="616" t="s">
        <v>350</v>
      </c>
      <c r="C36" s="411">
        <v>162</v>
      </c>
      <c r="D36" s="411">
        <v>6000</v>
      </c>
      <c r="E36" s="394">
        <v>5583</v>
      </c>
      <c r="F36" s="678" t="s">
        <v>776</v>
      </c>
    </row>
    <row r="37" spans="1:6" s="420" customFormat="1" ht="12" customHeight="1">
      <c r="A37" s="372" t="s">
        <v>67</v>
      </c>
      <c r="B37" s="616" t="s">
        <v>351</v>
      </c>
      <c r="C37" s="411"/>
      <c r="D37" s="411">
        <v>0</v>
      </c>
      <c r="E37" s="394">
        <v>0</v>
      </c>
      <c r="F37" s="678" t="s">
        <v>777</v>
      </c>
    </row>
    <row r="38" spans="1:6" s="420" customFormat="1" ht="12" customHeight="1">
      <c r="A38" s="372" t="s">
        <v>126</v>
      </c>
      <c r="B38" s="616" t="s">
        <v>352</v>
      </c>
      <c r="C38" s="411">
        <v>1684</v>
      </c>
      <c r="D38" s="411">
        <v>1630</v>
      </c>
      <c r="E38" s="394">
        <v>0</v>
      </c>
      <c r="F38" s="678" t="s">
        <v>778</v>
      </c>
    </row>
    <row r="39" spans="1:6" s="420" customFormat="1" ht="12" customHeight="1">
      <c r="A39" s="372" t="s">
        <v>127</v>
      </c>
      <c r="B39" s="616" t="s">
        <v>353</v>
      </c>
      <c r="C39" s="411">
        <v>5665</v>
      </c>
      <c r="D39" s="411">
        <v>5200</v>
      </c>
      <c r="E39" s="394">
        <v>4576</v>
      </c>
      <c r="F39" s="678" t="s">
        <v>779</v>
      </c>
    </row>
    <row r="40" spans="1:6" s="420" customFormat="1" ht="12" customHeight="1">
      <c r="A40" s="372" t="s">
        <v>128</v>
      </c>
      <c r="B40" s="616" t="s">
        <v>354</v>
      </c>
      <c r="C40" s="411">
        <v>2855</v>
      </c>
      <c r="D40" s="411">
        <v>3000</v>
      </c>
      <c r="E40" s="394">
        <v>2750</v>
      </c>
      <c r="F40" s="678" t="s">
        <v>780</v>
      </c>
    </row>
    <row r="41" spans="1:6" s="420" customFormat="1" ht="12" customHeight="1">
      <c r="A41" s="372" t="s">
        <v>129</v>
      </c>
      <c r="B41" s="616" t="s">
        <v>355</v>
      </c>
      <c r="C41" s="411"/>
      <c r="D41" s="411">
        <v>0</v>
      </c>
      <c r="E41" s="394">
        <v>0</v>
      </c>
      <c r="F41" s="678" t="s">
        <v>781</v>
      </c>
    </row>
    <row r="42" spans="1:6" s="420" customFormat="1" ht="12" customHeight="1">
      <c r="A42" s="372" t="s">
        <v>130</v>
      </c>
      <c r="B42" s="616" t="s">
        <v>356</v>
      </c>
      <c r="C42" s="411">
        <v>471</v>
      </c>
      <c r="D42" s="411">
        <v>250</v>
      </c>
      <c r="E42" s="394">
        <v>22</v>
      </c>
      <c r="F42" s="678" t="s">
        <v>782</v>
      </c>
    </row>
    <row r="43" spans="1:6" s="420" customFormat="1" ht="12" customHeight="1">
      <c r="A43" s="372" t="s">
        <v>357</v>
      </c>
      <c r="B43" s="616" t="s">
        <v>358</v>
      </c>
      <c r="C43" s="414"/>
      <c r="D43" s="414">
        <v>0</v>
      </c>
      <c r="E43" s="397">
        <v>0</v>
      </c>
      <c r="F43" s="678" t="s">
        <v>783</v>
      </c>
    </row>
    <row r="44" spans="1:6" s="420" customFormat="1" ht="12" customHeight="1" thickBot="1">
      <c r="A44" s="374" t="s">
        <v>359</v>
      </c>
      <c r="B44" s="617" t="s">
        <v>360</v>
      </c>
      <c r="C44" s="415"/>
      <c r="D44" s="415">
        <v>92</v>
      </c>
      <c r="E44" s="398">
        <v>92</v>
      </c>
      <c r="F44" s="678" t="s">
        <v>784</v>
      </c>
    </row>
    <row r="45" spans="1:6" s="420" customFormat="1" ht="12" customHeight="1" thickBot="1">
      <c r="A45" s="378" t="s">
        <v>12</v>
      </c>
      <c r="B45" s="614" t="s">
        <v>361</v>
      </c>
      <c r="C45" s="410">
        <f>SUM(C46:C50)</f>
        <v>0</v>
      </c>
      <c r="D45" s="410">
        <f>SUM(D46:D50)</f>
        <v>50</v>
      </c>
      <c r="E45" s="393">
        <f>SUM(E46:E50)</f>
        <v>26</v>
      </c>
      <c r="F45" s="678" t="s">
        <v>785</v>
      </c>
    </row>
    <row r="46" spans="1:6" s="420" customFormat="1" ht="12" customHeight="1">
      <c r="A46" s="373" t="s">
        <v>68</v>
      </c>
      <c r="B46" s="615" t="s">
        <v>362</v>
      </c>
      <c r="C46" s="432"/>
      <c r="D46" s="432"/>
      <c r="E46" s="399"/>
      <c r="F46" s="678" t="s">
        <v>786</v>
      </c>
    </row>
    <row r="47" spans="1:6" s="420" customFormat="1" ht="12" customHeight="1">
      <c r="A47" s="372" t="s">
        <v>69</v>
      </c>
      <c r="B47" s="616" t="s">
        <v>363</v>
      </c>
      <c r="C47" s="414"/>
      <c r="D47" s="414"/>
      <c r="E47" s="397"/>
      <c r="F47" s="678" t="s">
        <v>787</v>
      </c>
    </row>
    <row r="48" spans="1:6" s="420" customFormat="1" ht="12" customHeight="1">
      <c r="A48" s="372" t="s">
        <v>364</v>
      </c>
      <c r="B48" s="616" t="s">
        <v>365</v>
      </c>
      <c r="C48" s="414"/>
      <c r="D48" s="414">
        <v>50</v>
      </c>
      <c r="E48" s="397">
        <v>26</v>
      </c>
      <c r="F48" s="678" t="s">
        <v>788</v>
      </c>
    </row>
    <row r="49" spans="1:6" s="420" customFormat="1" ht="12" customHeight="1">
      <c r="A49" s="372" t="s">
        <v>366</v>
      </c>
      <c r="B49" s="616" t="s">
        <v>367</v>
      </c>
      <c r="C49" s="414"/>
      <c r="D49" s="414"/>
      <c r="E49" s="397"/>
      <c r="F49" s="678" t="s">
        <v>789</v>
      </c>
    </row>
    <row r="50" spans="1:6" s="420" customFormat="1" ht="12" customHeight="1" thickBot="1">
      <c r="A50" s="374" t="s">
        <v>368</v>
      </c>
      <c r="B50" s="617" t="s">
        <v>369</v>
      </c>
      <c r="C50" s="415"/>
      <c r="D50" s="415"/>
      <c r="E50" s="398"/>
      <c r="F50" s="678" t="s">
        <v>790</v>
      </c>
    </row>
    <row r="51" spans="1:6" s="420" customFormat="1" ht="13.5" thickBot="1">
      <c r="A51" s="378" t="s">
        <v>131</v>
      </c>
      <c r="B51" s="614" t="s">
        <v>370</v>
      </c>
      <c r="C51" s="410">
        <f>SUM(C52:C54)</f>
        <v>0</v>
      </c>
      <c r="D51" s="410">
        <f>SUM(D52:D54)</f>
        <v>5780</v>
      </c>
      <c r="E51" s="393">
        <f>SUM(E52:E54)</f>
        <v>5780</v>
      </c>
      <c r="F51" s="678" t="s">
        <v>791</v>
      </c>
    </row>
    <row r="52" spans="1:6" s="420" customFormat="1" ht="12.75">
      <c r="A52" s="373" t="s">
        <v>70</v>
      </c>
      <c r="B52" s="615" t="s">
        <v>371</v>
      </c>
      <c r="C52" s="412"/>
      <c r="D52" s="412"/>
      <c r="E52" s="395"/>
      <c r="F52" s="678" t="s">
        <v>792</v>
      </c>
    </row>
    <row r="53" spans="1:6" s="420" customFormat="1" ht="14.25" customHeight="1">
      <c r="A53" s="372" t="s">
        <v>71</v>
      </c>
      <c r="B53" s="616" t="s">
        <v>591</v>
      </c>
      <c r="C53" s="411"/>
      <c r="D53" s="411">
        <v>5780</v>
      </c>
      <c r="E53" s="394">
        <v>5780</v>
      </c>
      <c r="F53" s="678" t="s">
        <v>793</v>
      </c>
    </row>
    <row r="54" spans="1:6" s="420" customFormat="1" ht="12.75">
      <c r="A54" s="372" t="s">
        <v>373</v>
      </c>
      <c r="B54" s="616" t="s">
        <v>374</v>
      </c>
      <c r="C54" s="411"/>
      <c r="D54" s="411"/>
      <c r="E54" s="394"/>
      <c r="F54" s="678" t="s">
        <v>794</v>
      </c>
    </row>
    <row r="55" spans="1:6" s="420" customFormat="1" ht="13.5" thickBot="1">
      <c r="A55" s="374" t="s">
        <v>375</v>
      </c>
      <c r="B55" s="617" t="s">
        <v>376</v>
      </c>
      <c r="C55" s="413"/>
      <c r="D55" s="413"/>
      <c r="E55" s="396"/>
      <c r="F55" s="678" t="s">
        <v>795</v>
      </c>
    </row>
    <row r="56" spans="1:6" s="420" customFormat="1" ht="13.5" thickBot="1">
      <c r="A56" s="378" t="s">
        <v>14</v>
      </c>
      <c r="B56" s="618" t="s">
        <v>377</v>
      </c>
      <c r="C56" s="410">
        <f>SUM(C57:C59)</f>
        <v>170190</v>
      </c>
      <c r="D56" s="410">
        <f>SUM(D57:D59)</f>
        <v>75929</v>
      </c>
      <c r="E56" s="393">
        <f>SUM(E57:E59)</f>
        <v>38872</v>
      </c>
      <c r="F56" s="678" t="s">
        <v>796</v>
      </c>
    </row>
    <row r="57" spans="1:6" s="420" customFormat="1" ht="12.75">
      <c r="A57" s="372" t="s">
        <v>132</v>
      </c>
      <c r="B57" s="615" t="s">
        <v>378</v>
      </c>
      <c r="C57" s="414"/>
      <c r="D57" s="414"/>
      <c r="E57" s="397"/>
      <c r="F57" s="678" t="s">
        <v>797</v>
      </c>
    </row>
    <row r="58" spans="1:6" s="420" customFormat="1" ht="12.75" customHeight="1">
      <c r="A58" s="372" t="s">
        <v>133</v>
      </c>
      <c r="B58" s="616" t="s">
        <v>592</v>
      </c>
      <c r="C58" s="414"/>
      <c r="D58" s="414"/>
      <c r="E58" s="397"/>
      <c r="F58" s="678" t="s">
        <v>798</v>
      </c>
    </row>
    <row r="59" spans="1:6" s="420" customFormat="1" ht="12.75">
      <c r="A59" s="372" t="s">
        <v>160</v>
      </c>
      <c r="B59" s="616" t="s">
        <v>380</v>
      </c>
      <c r="C59" s="414">
        <f>151388+18802</f>
        <v>170190</v>
      </c>
      <c r="D59" s="414">
        <v>75929</v>
      </c>
      <c r="E59" s="397">
        <v>38872</v>
      </c>
      <c r="F59" s="678" t="s">
        <v>799</v>
      </c>
    </row>
    <row r="60" spans="1:6" s="420" customFormat="1" ht="13.5" thickBot="1">
      <c r="A60" s="372" t="s">
        <v>381</v>
      </c>
      <c r="B60" s="617" t="s">
        <v>382</v>
      </c>
      <c r="C60" s="414"/>
      <c r="D60" s="414"/>
      <c r="E60" s="397"/>
      <c r="F60" s="678" t="s">
        <v>800</v>
      </c>
    </row>
    <row r="61" spans="1:6" s="420" customFormat="1" ht="13.5" thickBot="1">
      <c r="A61" s="378" t="s">
        <v>15</v>
      </c>
      <c r="B61" s="614" t="s">
        <v>383</v>
      </c>
      <c r="C61" s="416">
        <f>+C6+C13+C20+C27+C34+C45+C51+C56</f>
        <v>393350</v>
      </c>
      <c r="D61" s="416">
        <f>+D6+D13+D20+D27+D34+D45+D51+D56</f>
        <v>458155</v>
      </c>
      <c r="E61" s="428">
        <f>+E6+E13+E20+E27+E34+E45+E51+E56</f>
        <v>377861</v>
      </c>
      <c r="F61" s="678" t="s">
        <v>801</v>
      </c>
    </row>
    <row r="62" spans="1:6" s="420" customFormat="1" ht="13.5" thickBot="1">
      <c r="A62" s="433" t="s">
        <v>384</v>
      </c>
      <c r="B62" s="618" t="s">
        <v>708</v>
      </c>
      <c r="C62" s="410">
        <f>SUM(C63:C65)</f>
        <v>0</v>
      </c>
      <c r="D62" s="410">
        <f>SUM(D63:D65)</f>
        <v>0</v>
      </c>
      <c r="E62" s="393">
        <f>SUM(E63:E65)</f>
        <v>0</v>
      </c>
      <c r="F62" s="678" t="s">
        <v>802</v>
      </c>
    </row>
    <row r="63" spans="1:6" s="420" customFormat="1" ht="12.75">
      <c r="A63" s="372" t="s">
        <v>386</v>
      </c>
      <c r="B63" s="615" t="s">
        <v>387</v>
      </c>
      <c r="C63" s="414"/>
      <c r="D63" s="414"/>
      <c r="E63" s="397"/>
      <c r="F63" s="678" t="s">
        <v>803</v>
      </c>
    </row>
    <row r="64" spans="1:6" s="420" customFormat="1" ht="12.75">
      <c r="A64" s="372" t="s">
        <v>388</v>
      </c>
      <c r="B64" s="616" t="s">
        <v>389</v>
      </c>
      <c r="C64" s="414"/>
      <c r="D64" s="414"/>
      <c r="E64" s="397"/>
      <c r="F64" s="678" t="s">
        <v>804</v>
      </c>
    </row>
    <row r="65" spans="1:6" s="420" customFormat="1" ht="13.5" thickBot="1">
      <c r="A65" s="372" t="s">
        <v>390</v>
      </c>
      <c r="B65" s="358" t="s">
        <v>435</v>
      </c>
      <c r="C65" s="414"/>
      <c r="D65" s="414"/>
      <c r="E65" s="397"/>
      <c r="F65" s="678" t="s">
        <v>805</v>
      </c>
    </row>
    <row r="66" spans="1:6" s="420" customFormat="1" ht="13.5" thickBot="1">
      <c r="A66" s="433" t="s">
        <v>392</v>
      </c>
      <c r="B66" s="618" t="s">
        <v>393</v>
      </c>
      <c r="C66" s="410">
        <f>SUM(C67:C70)</f>
        <v>0</v>
      </c>
      <c r="D66" s="410">
        <f>SUM(D67:D70)</f>
        <v>0</v>
      </c>
      <c r="E66" s="393">
        <f>SUM(E67:E70)</f>
        <v>0</v>
      </c>
      <c r="F66" s="678" t="s">
        <v>806</v>
      </c>
    </row>
    <row r="67" spans="1:6" s="420" customFormat="1" ht="12.75">
      <c r="A67" s="372" t="s">
        <v>109</v>
      </c>
      <c r="B67" s="615" t="s">
        <v>394</v>
      </c>
      <c r="C67" s="414"/>
      <c r="D67" s="414"/>
      <c r="E67" s="397"/>
      <c r="F67" s="678" t="s">
        <v>807</v>
      </c>
    </row>
    <row r="68" spans="1:6" s="420" customFormat="1" ht="12.75">
      <c r="A68" s="372" t="s">
        <v>110</v>
      </c>
      <c r="B68" s="616" t="s">
        <v>395</v>
      </c>
      <c r="C68" s="414"/>
      <c r="D68" s="414"/>
      <c r="E68" s="397"/>
      <c r="F68" s="678" t="s">
        <v>808</v>
      </c>
    </row>
    <row r="69" spans="1:6" s="420" customFormat="1" ht="12" customHeight="1">
      <c r="A69" s="372" t="s">
        <v>396</v>
      </c>
      <c r="B69" s="616" t="s">
        <v>397</v>
      </c>
      <c r="C69" s="414"/>
      <c r="D69" s="414"/>
      <c r="E69" s="397"/>
      <c r="F69" s="678" t="s">
        <v>809</v>
      </c>
    </row>
    <row r="70" spans="1:6" s="420" customFormat="1" ht="12" customHeight="1" thickBot="1">
      <c r="A70" s="372" t="s">
        <v>398</v>
      </c>
      <c r="B70" s="617" t="s">
        <v>399</v>
      </c>
      <c r="C70" s="414"/>
      <c r="D70" s="414"/>
      <c r="E70" s="397"/>
      <c r="F70" s="678" t="s">
        <v>810</v>
      </c>
    </row>
    <row r="71" spans="1:6" s="420" customFormat="1" ht="12" customHeight="1" thickBot="1">
      <c r="A71" s="433" t="s">
        <v>400</v>
      </c>
      <c r="B71" s="618" t="s">
        <v>401</v>
      </c>
      <c r="C71" s="410">
        <f>SUM(C72:C73)</f>
        <v>0</v>
      </c>
      <c r="D71" s="410">
        <f>SUM(D72:D73)</f>
        <v>0</v>
      </c>
      <c r="E71" s="393">
        <f>SUM(E72:E73)</f>
        <v>0</v>
      </c>
      <c r="F71" s="678" t="s">
        <v>811</v>
      </c>
    </row>
    <row r="72" spans="1:6" s="420" customFormat="1" ht="12" customHeight="1">
      <c r="A72" s="372" t="s">
        <v>402</v>
      </c>
      <c r="B72" s="615" t="s">
        <v>403</v>
      </c>
      <c r="C72" s="414"/>
      <c r="D72" s="414"/>
      <c r="E72" s="397"/>
      <c r="F72" s="678" t="s">
        <v>812</v>
      </c>
    </row>
    <row r="73" spans="1:6" s="420" customFormat="1" ht="12" customHeight="1" thickBot="1">
      <c r="A73" s="372" t="s">
        <v>404</v>
      </c>
      <c r="B73" s="617" t="s">
        <v>405</v>
      </c>
      <c r="C73" s="414"/>
      <c r="D73" s="414"/>
      <c r="E73" s="397"/>
      <c r="F73" s="678" t="s">
        <v>813</v>
      </c>
    </row>
    <row r="74" spans="1:6" s="420" customFormat="1" ht="12" customHeight="1" thickBot="1">
      <c r="A74" s="433" t="s">
        <v>406</v>
      </c>
      <c r="B74" s="618" t="s">
        <v>407</v>
      </c>
      <c r="C74" s="410">
        <f>SUM(C75:C77)</f>
        <v>0</v>
      </c>
      <c r="D74" s="410">
        <f>SUM(D75:D77)</f>
        <v>6272</v>
      </c>
      <c r="E74" s="393">
        <f>SUM(E75:E77)</f>
        <v>6272</v>
      </c>
      <c r="F74" s="678" t="s">
        <v>814</v>
      </c>
    </row>
    <row r="75" spans="1:6" s="420" customFormat="1" ht="12" customHeight="1">
      <c r="A75" s="372" t="s">
        <v>408</v>
      </c>
      <c r="B75" s="615" t="s">
        <v>409</v>
      </c>
      <c r="C75" s="414"/>
      <c r="D75" s="414">
        <v>6272</v>
      </c>
      <c r="E75" s="397">
        <v>6272</v>
      </c>
      <c r="F75" s="678" t="s">
        <v>815</v>
      </c>
    </row>
    <row r="76" spans="1:6" s="420" customFormat="1" ht="12" customHeight="1">
      <c r="A76" s="372" t="s">
        <v>410</v>
      </c>
      <c r="B76" s="616" t="s">
        <v>411</v>
      </c>
      <c r="C76" s="414"/>
      <c r="D76" s="414"/>
      <c r="E76" s="397"/>
      <c r="F76" s="678" t="s">
        <v>816</v>
      </c>
    </row>
    <row r="77" spans="1:6" s="420" customFormat="1" ht="12" customHeight="1" thickBot="1">
      <c r="A77" s="372" t="s">
        <v>412</v>
      </c>
      <c r="B77" s="617" t="s">
        <v>413</v>
      </c>
      <c r="C77" s="414"/>
      <c r="D77" s="414"/>
      <c r="E77" s="397"/>
      <c r="F77" s="678" t="s">
        <v>817</v>
      </c>
    </row>
    <row r="78" spans="1:6" s="420" customFormat="1" ht="12" customHeight="1" thickBot="1">
      <c r="A78" s="433" t="s">
        <v>414</v>
      </c>
      <c r="B78" s="618" t="s">
        <v>415</v>
      </c>
      <c r="C78" s="410">
        <f>SUM(C79:C82)</f>
        <v>0</v>
      </c>
      <c r="D78" s="410">
        <f>SUM(D79:D82)</f>
        <v>0</v>
      </c>
      <c r="E78" s="393">
        <f>SUM(E79:E82)</f>
        <v>0</v>
      </c>
      <c r="F78" s="678" t="s">
        <v>818</v>
      </c>
    </row>
    <row r="79" spans="1:6" s="420" customFormat="1" ht="12" customHeight="1">
      <c r="A79" s="602" t="s">
        <v>416</v>
      </c>
      <c r="B79" s="615" t="s">
        <v>417</v>
      </c>
      <c r="C79" s="414"/>
      <c r="D79" s="414"/>
      <c r="E79" s="397"/>
      <c r="F79" s="678" t="s">
        <v>819</v>
      </c>
    </row>
    <row r="80" spans="1:6" s="420" customFormat="1" ht="12" customHeight="1">
      <c r="A80" s="603" t="s">
        <v>418</v>
      </c>
      <c r="B80" s="616" t="s">
        <v>419</v>
      </c>
      <c r="C80" s="414"/>
      <c r="D80" s="414"/>
      <c r="E80" s="397"/>
      <c r="F80" s="678" t="s">
        <v>820</v>
      </c>
    </row>
    <row r="81" spans="1:6" s="420" customFormat="1" ht="12" customHeight="1">
      <c r="A81" s="603" t="s">
        <v>420</v>
      </c>
      <c r="B81" s="616" t="s">
        <v>421</v>
      </c>
      <c r="C81" s="414"/>
      <c r="D81" s="414"/>
      <c r="E81" s="397"/>
      <c r="F81" s="678" t="s">
        <v>821</v>
      </c>
    </row>
    <row r="82" spans="1:6" s="420" customFormat="1" ht="12" customHeight="1" thickBot="1">
      <c r="A82" s="434" t="s">
        <v>422</v>
      </c>
      <c r="B82" s="617" t="s">
        <v>423</v>
      </c>
      <c r="C82" s="414"/>
      <c r="D82" s="414"/>
      <c r="E82" s="397"/>
      <c r="F82" s="678" t="s">
        <v>822</v>
      </c>
    </row>
    <row r="83" spans="1:6" s="420" customFormat="1" ht="12" customHeight="1" thickBot="1">
      <c r="A83" s="433" t="s">
        <v>424</v>
      </c>
      <c r="B83" s="618" t="s">
        <v>425</v>
      </c>
      <c r="C83" s="436"/>
      <c r="D83" s="436"/>
      <c r="E83" s="437"/>
      <c r="F83" s="678" t="s">
        <v>823</v>
      </c>
    </row>
    <row r="84" spans="1:6" s="420" customFormat="1" ht="13.5" customHeight="1" thickBot="1">
      <c r="A84" s="433" t="s">
        <v>426</v>
      </c>
      <c r="B84" s="356" t="s">
        <v>427</v>
      </c>
      <c r="C84" s="416">
        <f>+C62+C66+C71+C74+C78+C83</f>
        <v>0</v>
      </c>
      <c r="D84" s="416">
        <f>+D62+D66+D71+D74+D78+D83</f>
        <v>6272</v>
      </c>
      <c r="E84" s="428">
        <f>+E62+E66+E71+E74+E78+E83</f>
        <v>6272</v>
      </c>
      <c r="F84" s="678" t="s">
        <v>824</v>
      </c>
    </row>
    <row r="85" spans="1:6" s="420" customFormat="1" ht="12" customHeight="1" thickBot="1">
      <c r="A85" s="435" t="s">
        <v>428</v>
      </c>
      <c r="B85" s="359" t="s">
        <v>429</v>
      </c>
      <c r="C85" s="416">
        <f>+C61+C84</f>
        <v>393350</v>
      </c>
      <c r="D85" s="416">
        <f>+D61+D84</f>
        <v>464427</v>
      </c>
      <c r="E85" s="428">
        <f>+E61+E84</f>
        <v>384133</v>
      </c>
      <c r="F85" s="678" t="s">
        <v>825</v>
      </c>
    </row>
    <row r="86" spans="1:5" ht="16.5" customHeight="1">
      <c r="A86" s="717" t="s">
        <v>36</v>
      </c>
      <c r="B86" s="717"/>
      <c r="C86" s="717"/>
      <c r="D86" s="717"/>
      <c r="E86" s="717"/>
    </row>
    <row r="87" spans="1:6" s="426" customFormat="1" ht="16.5" customHeight="1" thickBot="1">
      <c r="A87" s="45" t="s">
        <v>113</v>
      </c>
      <c r="B87" s="45"/>
      <c r="C87" s="45"/>
      <c r="D87" s="387"/>
      <c r="E87" s="387" t="s">
        <v>159</v>
      </c>
      <c r="F87" s="679"/>
    </row>
    <row r="88" spans="1:6" s="426" customFormat="1" ht="16.5" customHeight="1">
      <c r="A88" s="723" t="s">
        <v>60</v>
      </c>
      <c r="B88" s="720" t="s">
        <v>180</v>
      </c>
      <c r="C88" s="781" t="str">
        <f>+C3</f>
        <v>2013. évi tény</v>
      </c>
      <c r="D88" s="718" t="str">
        <f>+D3</f>
        <v>2014. évi</v>
      </c>
      <c r="E88" s="719"/>
      <c r="F88" s="679"/>
    </row>
    <row r="89" spans="1:5" ht="37.5" customHeight="1" thickBot="1">
      <c r="A89" s="724"/>
      <c r="B89" s="721"/>
      <c r="C89" s="782"/>
      <c r="D89" s="46" t="s">
        <v>185</v>
      </c>
      <c r="E89" s="47" t="s">
        <v>186</v>
      </c>
    </row>
    <row r="90" spans="1:6" s="419" customFormat="1" ht="12" customHeight="1" thickBot="1">
      <c r="A90" s="383" t="s">
        <v>430</v>
      </c>
      <c r="B90" s="384" t="s">
        <v>431</v>
      </c>
      <c r="C90" s="384" t="s">
        <v>432</v>
      </c>
      <c r="D90" s="384" t="s">
        <v>434</v>
      </c>
      <c r="E90" s="431" t="s">
        <v>511</v>
      </c>
      <c r="F90" s="677"/>
    </row>
    <row r="91" spans="1:6" ht="12" customHeight="1" thickBot="1">
      <c r="A91" s="380" t="s">
        <v>7</v>
      </c>
      <c r="B91" s="382" t="s">
        <v>593</v>
      </c>
      <c r="C91" s="703">
        <f>SUM(C92:C96)</f>
        <v>165081</v>
      </c>
      <c r="D91" s="701">
        <f>+D92+D93+D94+D95+D96</f>
        <v>209603</v>
      </c>
      <c r="E91" s="364">
        <f>+E92+E93+E94+E95+E96</f>
        <v>209603</v>
      </c>
      <c r="F91" s="676" t="s">
        <v>746</v>
      </c>
    </row>
    <row r="92" spans="1:6" ht="12" customHeight="1">
      <c r="A92" s="375" t="s">
        <v>72</v>
      </c>
      <c r="B92" s="619" t="s">
        <v>37</v>
      </c>
      <c r="C92" s="97">
        <v>48549</v>
      </c>
      <c r="D92" s="97">
        <v>71186</v>
      </c>
      <c r="E92" s="363">
        <v>71186</v>
      </c>
      <c r="F92" s="676" t="s">
        <v>747</v>
      </c>
    </row>
    <row r="93" spans="1:6" ht="12" customHeight="1">
      <c r="A93" s="372" t="s">
        <v>73</v>
      </c>
      <c r="B93" s="620" t="s">
        <v>134</v>
      </c>
      <c r="C93" s="411">
        <v>7948</v>
      </c>
      <c r="D93" s="411">
        <v>10183</v>
      </c>
      <c r="E93" s="394">
        <v>10183</v>
      </c>
      <c r="F93" s="676" t="s">
        <v>748</v>
      </c>
    </row>
    <row r="94" spans="1:6" ht="12" customHeight="1">
      <c r="A94" s="372" t="s">
        <v>74</v>
      </c>
      <c r="B94" s="620" t="s">
        <v>101</v>
      </c>
      <c r="C94" s="413">
        <v>69811</v>
      </c>
      <c r="D94" s="411">
        <v>70094</v>
      </c>
      <c r="E94" s="396">
        <v>70094</v>
      </c>
      <c r="F94" s="676" t="s">
        <v>749</v>
      </c>
    </row>
    <row r="95" spans="1:6" ht="12" customHeight="1">
      <c r="A95" s="372" t="s">
        <v>75</v>
      </c>
      <c r="B95" s="621" t="s">
        <v>135</v>
      </c>
      <c r="C95" s="413"/>
      <c r="D95" s="411">
        <v>5031</v>
      </c>
      <c r="E95" s="396">
        <v>5031</v>
      </c>
      <c r="F95" s="676" t="s">
        <v>750</v>
      </c>
    </row>
    <row r="96" spans="1:6" ht="12" customHeight="1">
      <c r="A96" s="372" t="s">
        <v>84</v>
      </c>
      <c r="B96" s="622" t="s">
        <v>136</v>
      </c>
      <c r="C96" s="413">
        <v>38773</v>
      </c>
      <c r="D96" s="411">
        <v>53109</v>
      </c>
      <c r="E96" s="396">
        <v>53109</v>
      </c>
      <c r="F96" s="676" t="s">
        <v>751</v>
      </c>
    </row>
    <row r="97" spans="1:6" ht="12" customHeight="1">
      <c r="A97" s="372" t="s">
        <v>76</v>
      </c>
      <c r="B97" s="620" t="s">
        <v>437</v>
      </c>
      <c r="C97" s="413"/>
      <c r="D97" s="411">
        <v>0</v>
      </c>
      <c r="E97" s="396">
        <v>0</v>
      </c>
      <c r="F97" s="676" t="s">
        <v>752</v>
      </c>
    </row>
    <row r="98" spans="1:6" ht="12" customHeight="1">
      <c r="A98" s="372" t="s">
        <v>77</v>
      </c>
      <c r="B98" s="623" t="s">
        <v>438</v>
      </c>
      <c r="C98" s="413"/>
      <c r="D98" s="411">
        <v>0</v>
      </c>
      <c r="E98" s="396">
        <v>0</v>
      </c>
      <c r="F98" s="676" t="s">
        <v>753</v>
      </c>
    </row>
    <row r="99" spans="1:6" ht="12" customHeight="1">
      <c r="A99" s="372" t="s">
        <v>85</v>
      </c>
      <c r="B99" s="620" t="s">
        <v>439</v>
      </c>
      <c r="C99" s="413"/>
      <c r="D99" s="411">
        <v>300</v>
      </c>
      <c r="E99" s="396">
        <v>300</v>
      </c>
      <c r="F99" s="676" t="s">
        <v>754</v>
      </c>
    </row>
    <row r="100" spans="1:6" ht="12" customHeight="1">
      <c r="A100" s="372" t="s">
        <v>86</v>
      </c>
      <c r="B100" s="620" t="s">
        <v>440</v>
      </c>
      <c r="C100" s="413"/>
      <c r="D100" s="411">
        <v>0</v>
      </c>
      <c r="E100" s="396">
        <v>0</v>
      </c>
      <c r="F100" s="676" t="s">
        <v>755</v>
      </c>
    </row>
    <row r="101" spans="1:6" ht="12" customHeight="1">
      <c r="A101" s="372" t="s">
        <v>87</v>
      </c>
      <c r="B101" s="623" t="s">
        <v>441</v>
      </c>
      <c r="C101" s="413"/>
      <c r="D101" s="411">
        <v>1341</v>
      </c>
      <c r="E101" s="396">
        <v>1341</v>
      </c>
      <c r="F101" s="676" t="s">
        <v>756</v>
      </c>
    </row>
    <row r="102" spans="1:6" ht="12" customHeight="1">
      <c r="A102" s="372" t="s">
        <v>88</v>
      </c>
      <c r="B102" s="623" t="s">
        <v>442</v>
      </c>
      <c r="C102" s="413"/>
      <c r="D102" s="411">
        <v>0</v>
      </c>
      <c r="E102" s="396">
        <v>0</v>
      </c>
      <c r="F102" s="676" t="s">
        <v>757</v>
      </c>
    </row>
    <row r="103" spans="1:6" ht="12" customHeight="1">
      <c r="A103" s="372" t="s">
        <v>90</v>
      </c>
      <c r="B103" s="620" t="s">
        <v>443</v>
      </c>
      <c r="C103" s="413"/>
      <c r="D103" s="411">
        <v>9869</v>
      </c>
      <c r="E103" s="396">
        <v>9869</v>
      </c>
      <c r="F103" s="676" t="s">
        <v>758</v>
      </c>
    </row>
    <row r="104" spans="1:6" ht="12" customHeight="1">
      <c r="A104" s="371" t="s">
        <v>137</v>
      </c>
      <c r="B104" s="624" t="s">
        <v>444</v>
      </c>
      <c r="C104" s="413"/>
      <c r="D104" s="411">
        <v>0</v>
      </c>
      <c r="E104" s="396">
        <v>0</v>
      </c>
      <c r="F104" s="676" t="s">
        <v>759</v>
      </c>
    </row>
    <row r="105" spans="1:6" ht="12" customHeight="1">
      <c r="A105" s="372" t="s">
        <v>445</v>
      </c>
      <c r="B105" s="624" t="s">
        <v>446</v>
      </c>
      <c r="C105" s="413"/>
      <c r="D105" s="411">
        <v>0</v>
      </c>
      <c r="E105" s="396">
        <v>0</v>
      </c>
      <c r="F105" s="676" t="s">
        <v>760</v>
      </c>
    </row>
    <row r="106" spans="1:6" ht="12" customHeight="1" thickBot="1">
      <c r="A106" s="376" t="s">
        <v>447</v>
      </c>
      <c r="B106" s="625" t="s">
        <v>448</v>
      </c>
      <c r="C106" s="98">
        <v>38773</v>
      </c>
      <c r="D106" s="98">
        <v>41599</v>
      </c>
      <c r="E106" s="357">
        <v>41599</v>
      </c>
      <c r="F106" s="676" t="s">
        <v>761</v>
      </c>
    </row>
    <row r="107" spans="1:6" ht="12" customHeight="1" thickBot="1">
      <c r="A107" s="706" t="s">
        <v>8</v>
      </c>
      <c r="B107" s="707" t="s">
        <v>594</v>
      </c>
      <c r="C107" s="705">
        <f>+C108+C110+C112</f>
        <v>57259</v>
      </c>
      <c r="D107" s="705">
        <f>+D108+D110+D112</f>
        <v>121504</v>
      </c>
      <c r="E107" s="708">
        <f>+E108+E110+E112</f>
        <v>36649</v>
      </c>
      <c r="F107" s="676" t="s">
        <v>762</v>
      </c>
    </row>
    <row r="108" spans="1:6" ht="12" customHeight="1">
      <c r="A108" s="375" t="s">
        <v>78</v>
      </c>
      <c r="B108" s="619" t="s">
        <v>158</v>
      </c>
      <c r="C108" s="97">
        <v>44612</v>
      </c>
      <c r="D108" s="97">
        <v>24319</v>
      </c>
      <c r="E108" s="363">
        <v>9472</v>
      </c>
      <c r="F108" s="676" t="s">
        <v>763</v>
      </c>
    </row>
    <row r="109" spans="1:6" ht="12" customHeight="1">
      <c r="A109" s="373" t="s">
        <v>79</v>
      </c>
      <c r="B109" s="624" t="s">
        <v>450</v>
      </c>
      <c r="C109" s="412"/>
      <c r="D109" s="411">
        <v>0</v>
      </c>
      <c r="E109" s="395">
        <v>9472</v>
      </c>
      <c r="F109" s="676" t="s">
        <v>764</v>
      </c>
    </row>
    <row r="110" spans="1:6" ht="15.75">
      <c r="A110" s="373" t="s">
        <v>80</v>
      </c>
      <c r="B110" s="624" t="s">
        <v>138</v>
      </c>
      <c r="C110" s="411">
        <v>12647</v>
      </c>
      <c r="D110" s="411">
        <v>97185</v>
      </c>
      <c r="E110" s="394">
        <v>27177</v>
      </c>
      <c r="F110" s="676" t="s">
        <v>765</v>
      </c>
    </row>
    <row r="111" spans="1:6" ht="12" customHeight="1">
      <c r="A111" s="373" t="s">
        <v>81</v>
      </c>
      <c r="B111" s="624" t="s">
        <v>451</v>
      </c>
      <c r="C111" s="411"/>
      <c r="D111" s="411">
        <v>0</v>
      </c>
      <c r="E111" s="394">
        <v>27177</v>
      </c>
      <c r="F111" s="676" t="s">
        <v>766</v>
      </c>
    </row>
    <row r="112" spans="1:6" ht="12" customHeight="1">
      <c r="A112" s="373" t="s">
        <v>82</v>
      </c>
      <c r="B112" s="617" t="s">
        <v>161</v>
      </c>
      <c r="C112" s="411"/>
      <c r="D112" s="411">
        <v>0</v>
      </c>
      <c r="E112" s="394">
        <v>0</v>
      </c>
      <c r="F112" s="676" t="s">
        <v>767</v>
      </c>
    </row>
    <row r="113" spans="1:6" ht="15.75">
      <c r="A113" s="373" t="s">
        <v>89</v>
      </c>
      <c r="B113" s="616" t="s">
        <v>452</v>
      </c>
      <c r="C113" s="411"/>
      <c r="D113" s="411">
        <v>0</v>
      </c>
      <c r="E113" s="394">
        <v>0</v>
      </c>
      <c r="F113" s="676" t="s">
        <v>768</v>
      </c>
    </row>
    <row r="114" spans="1:6" ht="15.75">
      <c r="A114" s="373" t="s">
        <v>91</v>
      </c>
      <c r="B114" s="626" t="s">
        <v>453</v>
      </c>
      <c r="C114" s="411"/>
      <c r="D114" s="411">
        <v>0</v>
      </c>
      <c r="E114" s="394">
        <v>0</v>
      </c>
      <c r="F114" s="676" t="s">
        <v>769</v>
      </c>
    </row>
    <row r="115" spans="1:6" ht="12" customHeight="1">
      <c r="A115" s="373" t="s">
        <v>139</v>
      </c>
      <c r="B115" s="620" t="s">
        <v>440</v>
      </c>
      <c r="C115" s="411"/>
      <c r="D115" s="411">
        <v>0</v>
      </c>
      <c r="E115" s="394">
        <v>0</v>
      </c>
      <c r="F115" s="676" t="s">
        <v>770</v>
      </c>
    </row>
    <row r="116" spans="1:6" ht="12" customHeight="1">
      <c r="A116" s="373" t="s">
        <v>140</v>
      </c>
      <c r="B116" s="620" t="s">
        <v>454</v>
      </c>
      <c r="C116" s="411"/>
      <c r="D116" s="411">
        <v>0</v>
      </c>
      <c r="E116" s="394">
        <v>0</v>
      </c>
      <c r="F116" s="676" t="s">
        <v>771</v>
      </c>
    </row>
    <row r="117" spans="1:6" ht="12" customHeight="1">
      <c r="A117" s="373" t="s">
        <v>141</v>
      </c>
      <c r="B117" s="620" t="s">
        <v>455</v>
      </c>
      <c r="C117" s="411"/>
      <c r="D117" s="411">
        <v>0</v>
      </c>
      <c r="E117" s="394">
        <v>0</v>
      </c>
      <c r="F117" s="676" t="s">
        <v>772</v>
      </c>
    </row>
    <row r="118" spans="1:6" s="438" customFormat="1" ht="12" customHeight="1">
      <c r="A118" s="373" t="s">
        <v>456</v>
      </c>
      <c r="B118" s="620" t="s">
        <v>443</v>
      </c>
      <c r="C118" s="411"/>
      <c r="D118" s="411">
        <v>0</v>
      </c>
      <c r="E118" s="394">
        <v>0</v>
      </c>
      <c r="F118" s="676" t="s">
        <v>773</v>
      </c>
    </row>
    <row r="119" spans="1:6" ht="12" customHeight="1">
      <c r="A119" s="373" t="s">
        <v>457</v>
      </c>
      <c r="B119" s="620" t="s">
        <v>458</v>
      </c>
      <c r="C119" s="411"/>
      <c r="D119" s="411">
        <v>0</v>
      </c>
      <c r="E119" s="394">
        <v>0</v>
      </c>
      <c r="F119" s="676" t="s">
        <v>774</v>
      </c>
    </row>
    <row r="120" spans="1:6" ht="12" customHeight="1" thickBot="1">
      <c r="A120" s="710" t="s">
        <v>459</v>
      </c>
      <c r="B120" s="625" t="s">
        <v>460</v>
      </c>
      <c r="C120" s="98"/>
      <c r="D120" s="98">
        <v>0</v>
      </c>
      <c r="E120" s="357">
        <v>0</v>
      </c>
      <c r="F120" s="676" t="s">
        <v>775</v>
      </c>
    </row>
    <row r="121" spans="1:6" ht="12" customHeight="1" thickBot="1">
      <c r="A121" s="704" t="s">
        <v>9</v>
      </c>
      <c r="B121" s="709" t="s">
        <v>461</v>
      </c>
      <c r="C121" s="698">
        <f>+C122+C123</f>
        <v>0</v>
      </c>
      <c r="D121" s="698">
        <f>+D122+D123</f>
        <v>0</v>
      </c>
      <c r="E121" s="699">
        <f>+E122+E123</f>
        <v>0</v>
      </c>
      <c r="F121" s="676" t="s">
        <v>776</v>
      </c>
    </row>
    <row r="122" spans="1:6" ht="12" customHeight="1">
      <c r="A122" s="373" t="s">
        <v>61</v>
      </c>
      <c r="B122" s="626" t="s">
        <v>47</v>
      </c>
      <c r="C122" s="412"/>
      <c r="D122" s="412"/>
      <c r="E122" s="395"/>
      <c r="F122" s="676" t="s">
        <v>777</v>
      </c>
    </row>
    <row r="123" spans="1:6" ht="12" customHeight="1" thickBot="1">
      <c r="A123" s="374" t="s">
        <v>62</v>
      </c>
      <c r="B123" s="624" t="s">
        <v>48</v>
      </c>
      <c r="C123" s="413"/>
      <c r="D123" s="413"/>
      <c r="E123" s="396"/>
      <c r="F123" s="676" t="s">
        <v>778</v>
      </c>
    </row>
    <row r="124" spans="1:6" ht="12" customHeight="1" thickBot="1">
      <c r="A124" s="378" t="s">
        <v>10</v>
      </c>
      <c r="B124" s="596" t="s">
        <v>462</v>
      </c>
      <c r="C124" s="410">
        <f>+C91+C107+C121</f>
        <v>222340</v>
      </c>
      <c r="D124" s="410">
        <f>+D91+D107+D121</f>
        <v>331107</v>
      </c>
      <c r="E124" s="393">
        <f>+E91+E107+E121</f>
        <v>246252</v>
      </c>
      <c r="F124" s="676" t="s">
        <v>779</v>
      </c>
    </row>
    <row r="125" spans="1:6" ht="12" customHeight="1" thickBot="1">
      <c r="A125" s="378" t="s">
        <v>11</v>
      </c>
      <c r="B125" s="596" t="s">
        <v>463</v>
      </c>
      <c r="C125" s="410">
        <f>+C126+C127+C128</f>
        <v>0</v>
      </c>
      <c r="D125" s="410">
        <f>+D126+D127+D128</f>
        <v>0</v>
      </c>
      <c r="E125" s="393">
        <f>+E126+E127+E128</f>
        <v>0</v>
      </c>
      <c r="F125" s="676" t="s">
        <v>780</v>
      </c>
    </row>
    <row r="126" spans="1:6" ht="12" customHeight="1">
      <c r="A126" s="373" t="s">
        <v>65</v>
      </c>
      <c r="B126" s="626" t="s">
        <v>595</v>
      </c>
      <c r="C126" s="411"/>
      <c r="D126" s="411"/>
      <c r="E126" s="394"/>
      <c r="F126" s="676" t="s">
        <v>781</v>
      </c>
    </row>
    <row r="127" spans="1:6" ht="12" customHeight="1">
      <c r="A127" s="373" t="s">
        <v>66</v>
      </c>
      <c r="B127" s="626" t="s">
        <v>596</v>
      </c>
      <c r="C127" s="411"/>
      <c r="D127" s="411"/>
      <c r="E127" s="394"/>
      <c r="F127" s="676" t="s">
        <v>782</v>
      </c>
    </row>
    <row r="128" spans="1:6" ht="12" customHeight="1" thickBot="1">
      <c r="A128" s="371" t="s">
        <v>67</v>
      </c>
      <c r="B128" s="627" t="s">
        <v>597</v>
      </c>
      <c r="C128" s="411"/>
      <c r="D128" s="411"/>
      <c r="E128" s="394"/>
      <c r="F128" s="676" t="s">
        <v>783</v>
      </c>
    </row>
    <row r="129" spans="1:6" ht="12" customHeight="1" thickBot="1">
      <c r="A129" s="378" t="s">
        <v>12</v>
      </c>
      <c r="B129" s="596" t="s">
        <v>467</v>
      </c>
      <c r="C129" s="410">
        <f>+C130+C131+C132+C133</f>
        <v>0</v>
      </c>
      <c r="D129" s="410">
        <f>+D130+D131+D132+D133</f>
        <v>0</v>
      </c>
      <c r="E129" s="393">
        <f>+E130+E131+E132+E133</f>
        <v>0</v>
      </c>
      <c r="F129" s="676" t="s">
        <v>784</v>
      </c>
    </row>
    <row r="130" spans="1:6" ht="12" customHeight="1">
      <c r="A130" s="373" t="s">
        <v>68</v>
      </c>
      <c r="B130" s="626" t="s">
        <v>598</v>
      </c>
      <c r="C130" s="411"/>
      <c r="D130" s="411"/>
      <c r="E130" s="394"/>
      <c r="F130" s="676" t="s">
        <v>785</v>
      </c>
    </row>
    <row r="131" spans="1:6" ht="12" customHeight="1">
      <c r="A131" s="373" t="s">
        <v>69</v>
      </c>
      <c r="B131" s="626" t="s">
        <v>599</v>
      </c>
      <c r="C131" s="411"/>
      <c r="D131" s="411"/>
      <c r="E131" s="394"/>
      <c r="F131" s="676" t="s">
        <v>786</v>
      </c>
    </row>
    <row r="132" spans="1:6" ht="12" customHeight="1">
      <c r="A132" s="373" t="s">
        <v>364</v>
      </c>
      <c r="B132" s="626" t="s">
        <v>600</v>
      </c>
      <c r="C132" s="411"/>
      <c r="D132" s="411"/>
      <c r="E132" s="394"/>
      <c r="F132" s="676" t="s">
        <v>787</v>
      </c>
    </row>
    <row r="133" spans="1:6" ht="12" customHeight="1" thickBot="1">
      <c r="A133" s="371" t="s">
        <v>366</v>
      </c>
      <c r="B133" s="627" t="s">
        <v>601</v>
      </c>
      <c r="C133" s="411"/>
      <c r="D133" s="411"/>
      <c r="E133" s="394"/>
      <c r="F133" s="676" t="s">
        <v>788</v>
      </c>
    </row>
    <row r="134" spans="1:6" ht="12" customHeight="1" thickBot="1">
      <c r="A134" s="378" t="s">
        <v>13</v>
      </c>
      <c r="B134" s="596" t="s">
        <v>472</v>
      </c>
      <c r="C134" s="416">
        <f>+C135+C136+C137+C138</f>
        <v>0</v>
      </c>
      <c r="D134" s="416">
        <f>+D135+D136+D137+D138</f>
        <v>6272</v>
      </c>
      <c r="E134" s="428">
        <f>+E135+E136+E137+E138</f>
        <v>6272</v>
      </c>
      <c r="F134" s="676" t="s">
        <v>789</v>
      </c>
    </row>
    <row r="135" spans="1:6" ht="12" customHeight="1">
      <c r="A135" s="373" t="s">
        <v>70</v>
      </c>
      <c r="B135" s="626" t="s">
        <v>473</v>
      </c>
      <c r="C135" s="411"/>
      <c r="D135" s="411"/>
      <c r="E135" s="394"/>
      <c r="F135" s="676" t="s">
        <v>790</v>
      </c>
    </row>
    <row r="136" spans="1:6" ht="12" customHeight="1">
      <c r="A136" s="373" t="s">
        <v>71</v>
      </c>
      <c r="B136" s="626" t="s">
        <v>474</v>
      </c>
      <c r="C136" s="411"/>
      <c r="D136" s="411">
        <v>6272</v>
      </c>
      <c r="E136" s="394">
        <v>6272</v>
      </c>
      <c r="F136" s="676" t="s">
        <v>791</v>
      </c>
    </row>
    <row r="137" spans="1:6" ht="12" customHeight="1">
      <c r="A137" s="373" t="s">
        <v>373</v>
      </c>
      <c r="B137" s="626" t="s">
        <v>602</v>
      </c>
      <c r="C137" s="411"/>
      <c r="D137" s="411"/>
      <c r="E137" s="394"/>
      <c r="F137" s="676" t="s">
        <v>792</v>
      </c>
    </row>
    <row r="138" spans="1:6" ht="12" customHeight="1" thickBot="1">
      <c r="A138" s="371" t="s">
        <v>375</v>
      </c>
      <c r="B138" s="627" t="s">
        <v>518</v>
      </c>
      <c r="C138" s="411"/>
      <c r="D138" s="411"/>
      <c r="E138" s="394"/>
      <c r="F138" s="676" t="s">
        <v>793</v>
      </c>
    </row>
    <row r="139" spans="1:9" ht="15" customHeight="1" thickBot="1">
      <c r="A139" s="378" t="s">
        <v>14</v>
      </c>
      <c r="B139" s="596" t="s">
        <v>569</v>
      </c>
      <c r="C139" s="99">
        <f>+C140+C141+C142+C143</f>
        <v>0</v>
      </c>
      <c r="D139" s="99">
        <f>+D140+D141+D142+D143</f>
        <v>0</v>
      </c>
      <c r="E139" s="362">
        <f>+E140+E141+E142+E143</f>
        <v>0</v>
      </c>
      <c r="F139" s="676" t="s">
        <v>794</v>
      </c>
      <c r="G139" s="427"/>
      <c r="H139" s="427"/>
      <c r="I139" s="427"/>
    </row>
    <row r="140" spans="1:6" s="420" customFormat="1" ht="12.75" customHeight="1">
      <c r="A140" s="373" t="s">
        <v>132</v>
      </c>
      <c r="B140" s="626" t="s">
        <v>478</v>
      </c>
      <c r="C140" s="411"/>
      <c r="D140" s="411"/>
      <c r="E140" s="394"/>
      <c r="F140" s="676" t="s">
        <v>795</v>
      </c>
    </row>
    <row r="141" spans="1:6" ht="13.5" customHeight="1">
      <c r="A141" s="373" t="s">
        <v>133</v>
      </c>
      <c r="B141" s="626" t="s">
        <v>479</v>
      </c>
      <c r="C141" s="411"/>
      <c r="D141" s="411"/>
      <c r="E141" s="394"/>
      <c r="F141" s="676" t="s">
        <v>796</v>
      </c>
    </row>
    <row r="142" spans="1:6" ht="13.5" customHeight="1">
      <c r="A142" s="373" t="s">
        <v>160</v>
      </c>
      <c r="B142" s="626" t="s">
        <v>480</v>
      </c>
      <c r="C142" s="411"/>
      <c r="D142" s="411"/>
      <c r="E142" s="394"/>
      <c r="F142" s="676" t="s">
        <v>797</v>
      </c>
    </row>
    <row r="143" spans="1:6" ht="13.5" customHeight="1" thickBot="1">
      <c r="A143" s="373" t="s">
        <v>381</v>
      </c>
      <c r="B143" s="626" t="s">
        <v>481</v>
      </c>
      <c r="C143" s="411"/>
      <c r="D143" s="411"/>
      <c r="E143" s="394"/>
      <c r="F143" s="676" t="s">
        <v>798</v>
      </c>
    </row>
    <row r="144" spans="1:6" ht="12.75" customHeight="1" thickBot="1">
      <c r="A144" s="378" t="s">
        <v>15</v>
      </c>
      <c r="B144" s="596" t="s">
        <v>482</v>
      </c>
      <c r="C144" s="360">
        <f>+C125+C129+C134+C139</f>
        <v>0</v>
      </c>
      <c r="D144" s="360">
        <f>+D125+D129+D134+D139</f>
        <v>6272</v>
      </c>
      <c r="E144" s="361">
        <f>+E125+E129+E134+E139</f>
        <v>6272</v>
      </c>
      <c r="F144" s="676" t="s">
        <v>799</v>
      </c>
    </row>
    <row r="145" spans="1:6" ht="13.5" customHeight="1" thickBot="1">
      <c r="A145" s="403" t="s">
        <v>16</v>
      </c>
      <c r="B145" s="628" t="s">
        <v>483</v>
      </c>
      <c r="C145" s="360">
        <f>+C124+C144</f>
        <v>222340</v>
      </c>
      <c r="D145" s="360">
        <f>+D124+D144</f>
        <v>337379</v>
      </c>
      <c r="E145" s="361">
        <f>+E124+E144</f>
        <v>252524</v>
      </c>
      <c r="F145" s="676" t="s">
        <v>800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B88:B89"/>
    <mergeCell ref="D88:E88"/>
    <mergeCell ref="A88:A89"/>
    <mergeCell ref="A86:E86"/>
    <mergeCell ref="D3:E3"/>
    <mergeCell ref="C3:C4"/>
    <mergeCell ref="B3:B4"/>
    <mergeCell ref="A3:A4"/>
    <mergeCell ref="C88:C89"/>
  </mergeCells>
  <printOptions horizontalCentered="1"/>
  <pageMargins left="0.1968503937007874" right="0.1968503937007874" top="1.4566929133858268" bottom="0.07874015748031496" header="0.5118110236220472" footer="0.11811023622047245"/>
  <pageSetup horizontalDpi="600" verticalDpi="600" orientation="portrait" paperSize="9" r:id="rId1"/>
  <headerFooter alignWithMargins="0">
    <oddHeader>&amp;C&amp;"Times New Roman CE,Félkövér"&amp;12
Nyírpazony Község Önkormányzat
2014. ÉVI ZÁRSZÁMADÁSÁNAK PÉNZÜGYI MÉRLEGE&amp;10
&amp;R&amp;"Times New Roman CE,Félkövér dőlt"&amp;11 1. tájékoztató tábla a ....../2015. (......) önkormányzati rendelethez</oddHeader>
  </headerFooter>
  <rowBreaks count="1" manualBreakCount="1">
    <brk id="85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zoomScale="130" zoomScaleNormal="130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9.50390625" style="407" customWidth="1"/>
    <col min="2" max="2" width="60.875" style="407" customWidth="1"/>
    <col min="3" max="3" width="11.375" style="408" customWidth="1"/>
    <col min="4" max="4" width="13.625" style="408" customWidth="1"/>
    <col min="5" max="5" width="14.50390625" style="408" customWidth="1"/>
    <col min="6" max="6" width="9.375" style="418" hidden="1" customWidth="1"/>
    <col min="7" max="16384" width="9.375" style="418" customWidth="1"/>
  </cols>
  <sheetData>
    <row r="1" spans="1:5" ht="15.75" customHeight="1">
      <c r="A1" s="717" t="s">
        <v>4</v>
      </c>
      <c r="B1" s="717"/>
      <c r="C1" s="717"/>
      <c r="D1" s="717"/>
      <c r="E1" s="717"/>
    </row>
    <row r="2" spans="1:5" ht="15.75" customHeight="1" thickBot="1">
      <c r="A2" s="44" t="s">
        <v>112</v>
      </c>
      <c r="B2" s="44"/>
      <c r="C2" s="405"/>
      <c r="D2" s="405"/>
      <c r="E2" s="405" t="s">
        <v>159</v>
      </c>
    </row>
    <row r="3" spans="1:6" ht="15.75" customHeight="1">
      <c r="A3" s="723" t="s">
        <v>60</v>
      </c>
      <c r="B3" s="720" t="s">
        <v>6</v>
      </c>
      <c r="C3" s="718" t="str">
        <f>+'1.1.sz.mell.'!C3:E3</f>
        <v>2014. évi</v>
      </c>
      <c r="D3" s="718"/>
      <c r="E3" s="719"/>
      <c r="F3" s="676"/>
    </row>
    <row r="4" spans="1:6" ht="37.5" customHeight="1" thickBot="1">
      <c r="A4" s="724"/>
      <c r="B4" s="721"/>
      <c r="C4" s="46" t="s">
        <v>181</v>
      </c>
      <c r="D4" s="46" t="s">
        <v>185</v>
      </c>
      <c r="E4" s="47" t="s">
        <v>186</v>
      </c>
      <c r="F4" s="676"/>
    </row>
    <row r="5" spans="1:6" s="419" customFormat="1" ht="12" customHeight="1" thickBot="1">
      <c r="A5" s="383" t="s">
        <v>430</v>
      </c>
      <c r="B5" s="384" t="s">
        <v>431</v>
      </c>
      <c r="C5" s="384" t="s">
        <v>432</v>
      </c>
      <c r="D5" s="384" t="s">
        <v>433</v>
      </c>
      <c r="E5" s="431" t="s">
        <v>434</v>
      </c>
      <c r="F5" s="677"/>
    </row>
    <row r="6" spans="1:6" s="420" customFormat="1" ht="12" customHeight="1" thickBot="1">
      <c r="A6" s="378" t="s">
        <v>7</v>
      </c>
      <c r="B6" s="379" t="s">
        <v>314</v>
      </c>
      <c r="C6" s="410">
        <f>SUM(C7:C12)</f>
        <v>179848</v>
      </c>
      <c r="D6" s="410">
        <f>SUM(D7:D12)</f>
        <v>180190</v>
      </c>
      <c r="E6" s="410">
        <f>SUM(E7:E12)</f>
        <v>178420</v>
      </c>
      <c r="F6" s="678" t="s">
        <v>746</v>
      </c>
    </row>
    <row r="7" spans="1:6" s="420" customFormat="1" ht="12" customHeight="1">
      <c r="A7" s="373" t="s">
        <v>72</v>
      </c>
      <c r="B7" s="421" t="s">
        <v>315</v>
      </c>
      <c r="C7" s="412">
        <f>'6.1. sz. mell'!C9</f>
        <v>88207</v>
      </c>
      <c r="D7" s="412">
        <v>81520</v>
      </c>
      <c r="E7" s="395">
        <v>88207</v>
      </c>
      <c r="F7" s="678" t="s">
        <v>747</v>
      </c>
    </row>
    <row r="8" spans="1:6" s="420" customFormat="1" ht="12" customHeight="1">
      <c r="A8" s="372" t="s">
        <v>73</v>
      </c>
      <c r="B8" s="422" t="s">
        <v>316</v>
      </c>
      <c r="C8" s="411">
        <f>'6.1. sz. mell'!C10</f>
        <v>46276</v>
      </c>
      <c r="D8" s="411">
        <v>46276</v>
      </c>
      <c r="E8" s="394">
        <v>46276</v>
      </c>
      <c r="F8" s="678" t="s">
        <v>748</v>
      </c>
    </row>
    <row r="9" spans="1:6" s="420" customFormat="1" ht="12" customHeight="1">
      <c r="A9" s="372" t="s">
        <v>74</v>
      </c>
      <c r="B9" s="422" t="s">
        <v>317</v>
      </c>
      <c r="C9" s="411">
        <f>'6.1. sz. mell'!C11</f>
        <v>18079</v>
      </c>
      <c r="D9" s="411">
        <v>28838</v>
      </c>
      <c r="E9" s="394">
        <v>32348</v>
      </c>
      <c r="F9" s="678" t="s">
        <v>749</v>
      </c>
    </row>
    <row r="10" spans="1:6" s="420" customFormat="1" ht="12" customHeight="1">
      <c r="A10" s="372" t="s">
        <v>75</v>
      </c>
      <c r="B10" s="422" t="s">
        <v>318</v>
      </c>
      <c r="C10" s="411">
        <f>'6.1. sz. mell'!C12</f>
        <v>4014</v>
      </c>
      <c r="D10" s="411">
        <v>4014</v>
      </c>
      <c r="E10" s="394">
        <v>4014</v>
      </c>
      <c r="F10" s="678" t="s">
        <v>750</v>
      </c>
    </row>
    <row r="11" spans="1:6" s="420" customFormat="1" ht="12" customHeight="1">
      <c r="A11" s="372" t="s">
        <v>108</v>
      </c>
      <c r="B11" s="422" t="s">
        <v>319</v>
      </c>
      <c r="C11" s="411">
        <f>'6.1. sz. mell'!C13</f>
        <v>4072</v>
      </c>
      <c r="D11" s="411">
        <v>0</v>
      </c>
      <c r="E11" s="394">
        <v>5130</v>
      </c>
      <c r="F11" s="678" t="s">
        <v>751</v>
      </c>
    </row>
    <row r="12" spans="1:6" s="420" customFormat="1" ht="12" customHeight="1" thickBot="1">
      <c r="A12" s="374" t="s">
        <v>76</v>
      </c>
      <c r="B12" s="423" t="s">
        <v>320</v>
      </c>
      <c r="C12" s="413">
        <f>'6.1. sz. mell'!C14</f>
        <v>19200</v>
      </c>
      <c r="D12" s="413">
        <v>19542</v>
      </c>
      <c r="E12" s="396">
        <v>2445</v>
      </c>
      <c r="F12" s="678" t="s">
        <v>752</v>
      </c>
    </row>
    <row r="13" spans="1:6" s="420" customFormat="1" ht="12" customHeight="1" thickBot="1">
      <c r="A13" s="378" t="s">
        <v>8</v>
      </c>
      <c r="B13" s="400" t="s">
        <v>321</v>
      </c>
      <c r="C13" s="410">
        <f>SUM(C14:C18)</f>
        <v>50450</v>
      </c>
      <c r="D13" s="410">
        <f>SUM(D14:D18)</f>
        <v>99831</v>
      </c>
      <c r="E13" s="410">
        <f>SUM(E14:E18)</f>
        <v>83234</v>
      </c>
      <c r="F13" s="678" t="s">
        <v>753</v>
      </c>
    </row>
    <row r="14" spans="1:6" s="420" customFormat="1" ht="12" customHeight="1">
      <c r="A14" s="373" t="s">
        <v>78</v>
      </c>
      <c r="B14" s="421" t="s">
        <v>322</v>
      </c>
      <c r="C14" s="412">
        <v>0</v>
      </c>
      <c r="D14" s="412">
        <v>0</v>
      </c>
      <c r="E14" s="395">
        <v>0</v>
      </c>
      <c r="F14" s="678" t="s">
        <v>754</v>
      </c>
    </row>
    <row r="15" spans="1:6" s="420" customFormat="1" ht="12" customHeight="1">
      <c r="A15" s="372" t="s">
        <v>79</v>
      </c>
      <c r="B15" s="422" t="s">
        <v>323</v>
      </c>
      <c r="C15" s="411">
        <v>0</v>
      </c>
      <c r="D15" s="411">
        <v>0</v>
      </c>
      <c r="E15" s="394">
        <v>0</v>
      </c>
      <c r="F15" s="678" t="s">
        <v>755</v>
      </c>
    </row>
    <row r="16" spans="1:6" s="420" customFormat="1" ht="12" customHeight="1">
      <c r="A16" s="372" t="s">
        <v>80</v>
      </c>
      <c r="B16" s="422" t="s">
        <v>324</v>
      </c>
      <c r="C16" s="411">
        <v>0</v>
      </c>
      <c r="D16" s="411">
        <v>0</v>
      </c>
      <c r="E16" s="394">
        <v>0</v>
      </c>
      <c r="F16" s="678" t="s">
        <v>756</v>
      </c>
    </row>
    <row r="17" spans="1:6" s="420" customFormat="1" ht="12" customHeight="1">
      <c r="A17" s="372" t="s">
        <v>81</v>
      </c>
      <c r="B17" s="422" t="s">
        <v>325</v>
      </c>
      <c r="C17" s="411">
        <v>0</v>
      </c>
      <c r="D17" s="411">
        <v>0</v>
      </c>
      <c r="E17" s="394">
        <v>0</v>
      </c>
      <c r="F17" s="678" t="s">
        <v>757</v>
      </c>
    </row>
    <row r="18" spans="1:6" s="420" customFormat="1" ht="12" customHeight="1">
      <c r="A18" s="372" t="s">
        <v>82</v>
      </c>
      <c r="B18" s="422" t="s">
        <v>326</v>
      </c>
      <c r="C18" s="411">
        <f>'6.1. sz. mell'!C20</f>
        <v>50450</v>
      </c>
      <c r="D18" s="411">
        <f>'6.1. sz. mell'!D20+'7.1. sz. mell'!D22</f>
        <v>99831</v>
      </c>
      <c r="E18" s="394">
        <f>'6.1. sz. mell'!E20+'7.1. sz. mell'!E22</f>
        <v>83234</v>
      </c>
      <c r="F18" s="678" t="s">
        <v>758</v>
      </c>
    </row>
    <row r="19" spans="1:6" s="420" customFormat="1" ht="12" customHeight="1" thickBot="1">
      <c r="A19" s="374" t="s">
        <v>89</v>
      </c>
      <c r="B19" s="423" t="s">
        <v>327</v>
      </c>
      <c r="C19" s="413">
        <v>0</v>
      </c>
      <c r="D19" s="413">
        <v>0</v>
      </c>
      <c r="E19" s="396">
        <v>0</v>
      </c>
      <c r="F19" s="678" t="s">
        <v>759</v>
      </c>
    </row>
    <row r="20" spans="1:6" s="420" customFormat="1" ht="12" customHeight="1" thickBot="1">
      <c r="A20" s="378" t="s">
        <v>9</v>
      </c>
      <c r="B20" s="379" t="s">
        <v>328</v>
      </c>
      <c r="C20" s="410">
        <f>SUM(C21:C25)</f>
        <v>28000</v>
      </c>
      <c r="D20" s="410">
        <v>0</v>
      </c>
      <c r="E20" s="393">
        <v>0</v>
      </c>
      <c r="F20" s="678" t="s">
        <v>760</v>
      </c>
    </row>
    <row r="21" spans="1:6" s="420" customFormat="1" ht="12" customHeight="1">
      <c r="A21" s="373" t="s">
        <v>61</v>
      </c>
      <c r="B21" s="421" t="s">
        <v>329</v>
      </c>
      <c r="C21" s="412">
        <f>'6.1. sz. mell'!C23</f>
        <v>28000</v>
      </c>
      <c r="D21" s="412"/>
      <c r="E21" s="395">
        <v>0</v>
      </c>
      <c r="F21" s="678" t="s">
        <v>761</v>
      </c>
    </row>
    <row r="22" spans="1:6" s="420" customFormat="1" ht="12" customHeight="1">
      <c r="A22" s="372" t="s">
        <v>62</v>
      </c>
      <c r="B22" s="422" t="s">
        <v>330</v>
      </c>
      <c r="C22" s="411">
        <v>0</v>
      </c>
      <c r="D22" s="411">
        <v>0</v>
      </c>
      <c r="E22" s="394">
        <v>0</v>
      </c>
      <c r="F22" s="678" t="s">
        <v>762</v>
      </c>
    </row>
    <row r="23" spans="1:6" s="420" customFormat="1" ht="12" customHeight="1">
      <c r="A23" s="372" t="s">
        <v>63</v>
      </c>
      <c r="B23" s="422" t="s">
        <v>331</v>
      </c>
      <c r="C23" s="411">
        <v>0</v>
      </c>
      <c r="D23" s="411">
        <v>0</v>
      </c>
      <c r="E23" s="394">
        <v>0</v>
      </c>
      <c r="F23" s="678" t="s">
        <v>763</v>
      </c>
    </row>
    <row r="24" spans="1:6" s="420" customFormat="1" ht="12" customHeight="1">
      <c r="A24" s="372" t="s">
        <v>64</v>
      </c>
      <c r="B24" s="422" t="s">
        <v>332</v>
      </c>
      <c r="C24" s="411">
        <v>0</v>
      </c>
      <c r="D24" s="411">
        <v>0</v>
      </c>
      <c r="E24" s="394">
        <v>0</v>
      </c>
      <c r="F24" s="678" t="s">
        <v>764</v>
      </c>
    </row>
    <row r="25" spans="1:6" s="420" customFormat="1" ht="12" customHeight="1">
      <c r="A25" s="372" t="s">
        <v>122</v>
      </c>
      <c r="B25" s="422" t="s">
        <v>333</v>
      </c>
      <c r="C25" s="411">
        <v>0</v>
      </c>
      <c r="D25" s="411">
        <v>0</v>
      </c>
      <c r="E25" s="394">
        <v>0</v>
      </c>
      <c r="F25" s="678" t="s">
        <v>765</v>
      </c>
    </row>
    <row r="26" spans="1:6" s="420" customFormat="1" ht="12" customHeight="1" thickBot="1">
      <c r="A26" s="374" t="s">
        <v>123</v>
      </c>
      <c r="B26" s="423" t="s">
        <v>334</v>
      </c>
      <c r="C26" s="413">
        <v>0</v>
      </c>
      <c r="D26" s="413">
        <v>0</v>
      </c>
      <c r="E26" s="396">
        <v>0</v>
      </c>
      <c r="F26" s="678" t="s">
        <v>766</v>
      </c>
    </row>
    <row r="27" spans="1:6" s="420" customFormat="1" ht="12" customHeight="1" thickBot="1">
      <c r="A27" s="378" t="s">
        <v>124</v>
      </c>
      <c r="B27" s="379" t="s">
        <v>335</v>
      </c>
      <c r="C27" s="416">
        <f>C28+C31+C32+C33</f>
        <v>38290</v>
      </c>
      <c r="D27" s="416">
        <f>D28+D31+D32+D33</f>
        <v>84886</v>
      </c>
      <c r="E27" s="416">
        <f>E28+E31+E32+E33</f>
        <v>63189</v>
      </c>
      <c r="F27" s="678" t="s">
        <v>767</v>
      </c>
    </row>
    <row r="28" spans="1:6" s="420" customFormat="1" ht="12" customHeight="1">
      <c r="A28" s="373" t="s">
        <v>336</v>
      </c>
      <c r="B28" s="421" t="s">
        <v>337</v>
      </c>
      <c r="C28" s="430">
        <f>C30+C29</f>
        <v>27000</v>
      </c>
      <c r="D28" s="430">
        <f>D30+D29</f>
        <v>19825</v>
      </c>
      <c r="E28" s="430">
        <f>E30+E29</f>
        <v>0</v>
      </c>
      <c r="F28" s="678" t="s">
        <v>768</v>
      </c>
    </row>
    <row r="29" spans="1:6" s="420" customFormat="1" ht="12" customHeight="1">
      <c r="A29" s="372" t="s">
        <v>338</v>
      </c>
      <c r="B29" s="422" t="s">
        <v>339</v>
      </c>
      <c r="C29" s="411">
        <v>0</v>
      </c>
      <c r="D29" s="411">
        <v>0</v>
      </c>
      <c r="E29" s="394">
        <v>0</v>
      </c>
      <c r="F29" s="678" t="s">
        <v>769</v>
      </c>
    </row>
    <row r="30" spans="1:6" s="420" customFormat="1" ht="12" customHeight="1">
      <c r="A30" s="372" t="s">
        <v>340</v>
      </c>
      <c r="B30" s="422" t="s">
        <v>341</v>
      </c>
      <c r="C30" s="411">
        <f>'6.1. sz. mell'!C32</f>
        <v>27000</v>
      </c>
      <c r="D30" s="411">
        <f>'6.1. sz. mell'!D32</f>
        <v>19825</v>
      </c>
      <c r="E30" s="394">
        <v>0</v>
      </c>
      <c r="F30" s="678" t="s">
        <v>770</v>
      </c>
    </row>
    <row r="31" spans="1:6" s="420" customFormat="1" ht="12" customHeight="1">
      <c r="A31" s="372" t="s">
        <v>342</v>
      </c>
      <c r="B31" s="422" t="s">
        <v>343</v>
      </c>
      <c r="C31" s="411">
        <f>'6.1. sz. mell'!C33</f>
        <v>11000</v>
      </c>
      <c r="D31" s="411">
        <f>'6.1. sz. mell'!D33</f>
        <v>13452</v>
      </c>
      <c r="E31" s="394">
        <v>12595</v>
      </c>
      <c r="F31" s="678" t="s">
        <v>771</v>
      </c>
    </row>
    <row r="32" spans="1:6" s="420" customFormat="1" ht="12" customHeight="1">
      <c r="A32" s="372" t="s">
        <v>344</v>
      </c>
      <c r="B32" s="422" t="s">
        <v>345</v>
      </c>
      <c r="C32" s="411">
        <v>0</v>
      </c>
      <c r="D32" s="411">
        <f>'6.1. sz. mell'!D34</f>
        <v>44885</v>
      </c>
      <c r="E32" s="394">
        <v>44885</v>
      </c>
      <c r="F32" s="678" t="s">
        <v>772</v>
      </c>
    </row>
    <row r="33" spans="1:6" s="420" customFormat="1" ht="12" customHeight="1" thickBot="1">
      <c r="A33" s="374" t="s">
        <v>346</v>
      </c>
      <c r="B33" s="423" t="s">
        <v>347</v>
      </c>
      <c r="C33" s="413">
        <f>'6.1. sz. mell'!C35+'7.1. sz. mell'!C24</f>
        <v>290</v>
      </c>
      <c r="D33" s="413">
        <f>'6.1. sz. mell'!D35+'7.1. sz. mell'!D24</f>
        <v>6724</v>
      </c>
      <c r="E33" s="396">
        <f>3105+'7.1. sz. mell'!E24</f>
        <v>5709</v>
      </c>
      <c r="F33" s="678" t="s">
        <v>773</v>
      </c>
    </row>
    <row r="34" spans="1:6" s="420" customFormat="1" ht="12" customHeight="1" thickBot="1">
      <c r="A34" s="378" t="s">
        <v>11</v>
      </c>
      <c r="B34" s="379" t="s">
        <v>348</v>
      </c>
      <c r="C34" s="410">
        <f>SUM(C35:C44)</f>
        <v>3200</v>
      </c>
      <c r="D34" s="410">
        <f>SUM(D35:D44)</f>
        <v>16173</v>
      </c>
      <c r="E34" s="410">
        <f>SUM(E35:E44)</f>
        <v>13024</v>
      </c>
      <c r="F34" s="678" t="s">
        <v>774</v>
      </c>
    </row>
    <row r="35" spans="1:6" s="420" customFormat="1" ht="12" customHeight="1">
      <c r="A35" s="373" t="s">
        <v>65</v>
      </c>
      <c r="B35" s="421" t="s">
        <v>349</v>
      </c>
      <c r="C35" s="412">
        <v>0</v>
      </c>
      <c r="D35" s="412">
        <v>0</v>
      </c>
      <c r="E35" s="395">
        <v>0</v>
      </c>
      <c r="F35" s="678" t="s">
        <v>775</v>
      </c>
    </row>
    <row r="36" spans="1:6" s="420" customFormat="1" ht="12" customHeight="1">
      <c r="A36" s="372" t="s">
        <v>66</v>
      </c>
      <c r="B36" s="422" t="s">
        <v>350</v>
      </c>
      <c r="C36" s="411">
        <v>0</v>
      </c>
      <c r="D36" s="411">
        <f>'6.1. sz. mell'!D38</f>
        <v>6000</v>
      </c>
      <c r="E36" s="394">
        <v>5583</v>
      </c>
      <c r="F36" s="678" t="s">
        <v>776</v>
      </c>
    </row>
    <row r="37" spans="1:6" s="420" customFormat="1" ht="12" customHeight="1">
      <c r="A37" s="372" t="s">
        <v>67</v>
      </c>
      <c r="B37" s="422" t="s">
        <v>351</v>
      </c>
      <c r="C37" s="411">
        <v>0</v>
      </c>
      <c r="D37" s="411">
        <v>0</v>
      </c>
      <c r="E37" s="394">
        <v>0</v>
      </c>
      <c r="F37" s="678" t="s">
        <v>777</v>
      </c>
    </row>
    <row r="38" spans="1:6" s="420" customFormat="1" ht="12" customHeight="1">
      <c r="A38" s="372" t="s">
        <v>126</v>
      </c>
      <c r="B38" s="422" t="s">
        <v>352</v>
      </c>
      <c r="C38" s="411">
        <f>'6.1. sz. mell'!C40</f>
        <v>1630</v>
      </c>
      <c r="D38" s="411">
        <f>'6.1. sz. mell'!D40</f>
        <v>1630</v>
      </c>
      <c r="E38" s="394">
        <v>0</v>
      </c>
      <c r="F38" s="678" t="s">
        <v>778</v>
      </c>
    </row>
    <row r="39" spans="1:6" s="420" customFormat="1" ht="12" customHeight="1">
      <c r="A39" s="372" t="s">
        <v>127</v>
      </c>
      <c r="B39" s="422" t="s">
        <v>353</v>
      </c>
      <c r="C39" s="411">
        <f>'6.1. sz. mell'!C41</f>
        <v>1200</v>
      </c>
      <c r="D39" s="411">
        <f>'6.1. sz. mell'!D41</f>
        <v>5200</v>
      </c>
      <c r="E39" s="394">
        <v>4576</v>
      </c>
      <c r="F39" s="678" t="s">
        <v>779</v>
      </c>
    </row>
    <row r="40" spans="1:6" s="420" customFormat="1" ht="12" customHeight="1">
      <c r="A40" s="372" t="s">
        <v>128</v>
      </c>
      <c r="B40" s="422" t="s">
        <v>354</v>
      </c>
      <c r="C40" s="411">
        <f>'6.1. sz. mell'!C42</f>
        <v>0</v>
      </c>
      <c r="D40" s="411">
        <f>'6.1. sz. mell'!D42</f>
        <v>3000</v>
      </c>
      <c r="E40" s="394">
        <v>2750</v>
      </c>
      <c r="F40" s="678" t="s">
        <v>780</v>
      </c>
    </row>
    <row r="41" spans="1:6" s="420" customFormat="1" ht="12" customHeight="1">
      <c r="A41" s="372" t="s">
        <v>129</v>
      </c>
      <c r="B41" s="422" t="s">
        <v>355</v>
      </c>
      <c r="C41" s="411">
        <v>0</v>
      </c>
      <c r="D41" s="411">
        <v>0</v>
      </c>
      <c r="E41" s="394">
        <v>0</v>
      </c>
      <c r="F41" s="678" t="s">
        <v>781</v>
      </c>
    </row>
    <row r="42" spans="1:6" s="420" customFormat="1" ht="12" customHeight="1">
      <c r="A42" s="372" t="s">
        <v>130</v>
      </c>
      <c r="B42" s="422" t="s">
        <v>356</v>
      </c>
      <c r="C42" s="411">
        <f>'6.1. sz. mell'!C44</f>
        <v>300</v>
      </c>
      <c r="D42" s="411">
        <f>'6.1. sz. mell'!D44</f>
        <v>250</v>
      </c>
      <c r="E42" s="394">
        <v>22</v>
      </c>
      <c r="F42" s="678" t="s">
        <v>782</v>
      </c>
    </row>
    <row r="43" spans="1:6" s="420" customFormat="1" ht="12" customHeight="1">
      <c r="A43" s="372" t="s">
        <v>357</v>
      </c>
      <c r="B43" s="422" t="s">
        <v>358</v>
      </c>
      <c r="C43" s="414">
        <v>0</v>
      </c>
      <c r="D43" s="414">
        <v>0</v>
      </c>
      <c r="E43" s="397">
        <v>0</v>
      </c>
      <c r="F43" s="678" t="s">
        <v>783</v>
      </c>
    </row>
    <row r="44" spans="1:6" s="420" customFormat="1" ht="12" customHeight="1" thickBot="1">
      <c r="A44" s="374" t="s">
        <v>359</v>
      </c>
      <c r="B44" s="423" t="s">
        <v>360</v>
      </c>
      <c r="C44" s="415">
        <f>'7.1. sz. mell'!C18</f>
        <v>70</v>
      </c>
      <c r="D44" s="415">
        <f>92+'7.1. sz. mell'!D18</f>
        <v>93</v>
      </c>
      <c r="E44" s="398">
        <f>92+'7.1. sz. mell'!E18</f>
        <v>93</v>
      </c>
      <c r="F44" s="678" t="s">
        <v>784</v>
      </c>
    </row>
    <row r="45" spans="1:6" s="420" customFormat="1" ht="12" customHeight="1" thickBot="1">
      <c r="A45" s="378" t="s">
        <v>12</v>
      </c>
      <c r="B45" s="379" t="s">
        <v>361</v>
      </c>
      <c r="C45" s="410">
        <f>SUM(C46:C50)</f>
        <v>0</v>
      </c>
      <c r="D45" s="410">
        <f>SUM(D46:D50)</f>
        <v>50</v>
      </c>
      <c r="E45" s="410">
        <f>SUM(E46:E50)</f>
        <v>26</v>
      </c>
      <c r="F45" s="678" t="s">
        <v>785</v>
      </c>
    </row>
    <row r="46" spans="1:6" s="420" customFormat="1" ht="12" customHeight="1">
      <c r="A46" s="373" t="s">
        <v>68</v>
      </c>
      <c r="B46" s="421" t="s">
        <v>362</v>
      </c>
      <c r="C46" s="432">
        <v>0</v>
      </c>
      <c r="D46" s="432">
        <v>0</v>
      </c>
      <c r="E46" s="399">
        <v>0</v>
      </c>
      <c r="F46" s="678" t="s">
        <v>786</v>
      </c>
    </row>
    <row r="47" spans="1:6" s="420" customFormat="1" ht="12" customHeight="1">
      <c r="A47" s="372" t="s">
        <v>69</v>
      </c>
      <c r="B47" s="422" t="s">
        <v>363</v>
      </c>
      <c r="C47" s="414">
        <v>0</v>
      </c>
      <c r="D47" s="414">
        <v>0</v>
      </c>
      <c r="E47" s="397">
        <v>0</v>
      </c>
      <c r="F47" s="678" t="s">
        <v>787</v>
      </c>
    </row>
    <row r="48" spans="1:6" s="420" customFormat="1" ht="12" customHeight="1">
      <c r="A48" s="372" t="s">
        <v>364</v>
      </c>
      <c r="B48" s="422" t="s">
        <v>365</v>
      </c>
      <c r="C48" s="414">
        <v>0</v>
      </c>
      <c r="D48" s="414">
        <v>50</v>
      </c>
      <c r="E48" s="397">
        <v>26</v>
      </c>
      <c r="F48" s="678" t="s">
        <v>788</v>
      </c>
    </row>
    <row r="49" spans="1:6" s="420" customFormat="1" ht="12" customHeight="1">
      <c r="A49" s="372" t="s">
        <v>366</v>
      </c>
      <c r="B49" s="422" t="s">
        <v>367</v>
      </c>
      <c r="C49" s="414">
        <v>0</v>
      </c>
      <c r="D49" s="414">
        <v>0</v>
      </c>
      <c r="E49" s="397">
        <v>0</v>
      </c>
      <c r="F49" s="678" t="s">
        <v>789</v>
      </c>
    </row>
    <row r="50" spans="1:6" s="420" customFormat="1" ht="12" customHeight="1" thickBot="1">
      <c r="A50" s="374" t="s">
        <v>368</v>
      </c>
      <c r="B50" s="423" t="s">
        <v>369</v>
      </c>
      <c r="C50" s="415">
        <v>0</v>
      </c>
      <c r="D50" s="415">
        <v>0</v>
      </c>
      <c r="E50" s="398">
        <v>0</v>
      </c>
      <c r="F50" s="678" t="s">
        <v>790</v>
      </c>
    </row>
    <row r="51" spans="1:6" s="420" customFormat="1" ht="17.25" customHeight="1" thickBot="1">
      <c r="A51" s="378" t="s">
        <v>131</v>
      </c>
      <c r="B51" s="379" t="s">
        <v>370</v>
      </c>
      <c r="C51" s="410">
        <f>SUM(C52:C55)</f>
        <v>1000</v>
      </c>
      <c r="D51" s="410">
        <f>SUM(D52:D55)</f>
        <v>5780</v>
      </c>
      <c r="E51" s="410">
        <f>SUM(E52:E55)</f>
        <v>5780</v>
      </c>
      <c r="F51" s="678" t="s">
        <v>791</v>
      </c>
    </row>
    <row r="52" spans="1:6" s="420" customFormat="1" ht="12" customHeight="1">
      <c r="A52" s="373" t="s">
        <v>70</v>
      </c>
      <c r="B52" s="421" t="s">
        <v>371</v>
      </c>
      <c r="C52" s="412">
        <v>0</v>
      </c>
      <c r="D52" s="412">
        <v>0</v>
      </c>
      <c r="E52" s="395">
        <v>0</v>
      </c>
      <c r="F52" s="678" t="s">
        <v>792</v>
      </c>
    </row>
    <row r="53" spans="1:6" s="420" customFormat="1" ht="12" customHeight="1">
      <c r="A53" s="372" t="s">
        <v>71</v>
      </c>
      <c r="B53" s="422" t="s">
        <v>372</v>
      </c>
      <c r="C53" s="411">
        <v>1000</v>
      </c>
      <c r="D53" s="411">
        <v>5780</v>
      </c>
      <c r="E53" s="394">
        <v>5780</v>
      </c>
      <c r="F53" s="678" t="s">
        <v>793</v>
      </c>
    </row>
    <row r="54" spans="1:6" s="420" customFormat="1" ht="12" customHeight="1">
      <c r="A54" s="372" t="s">
        <v>373</v>
      </c>
      <c r="B54" s="422" t="s">
        <v>374</v>
      </c>
      <c r="C54" s="411">
        <v>0</v>
      </c>
      <c r="D54" s="411">
        <v>0</v>
      </c>
      <c r="E54" s="394">
        <v>0</v>
      </c>
      <c r="F54" s="678" t="s">
        <v>794</v>
      </c>
    </row>
    <row r="55" spans="1:6" s="420" customFormat="1" ht="12" customHeight="1" thickBot="1">
      <c r="A55" s="374" t="s">
        <v>375</v>
      </c>
      <c r="B55" s="423" t="s">
        <v>376</v>
      </c>
      <c r="C55" s="413">
        <v>0</v>
      </c>
      <c r="D55" s="413">
        <v>0</v>
      </c>
      <c r="E55" s="396">
        <v>0</v>
      </c>
      <c r="F55" s="678" t="s">
        <v>795</v>
      </c>
    </row>
    <row r="56" spans="1:6" s="420" customFormat="1" ht="12" customHeight="1" thickBot="1">
      <c r="A56" s="378" t="s">
        <v>14</v>
      </c>
      <c r="B56" s="400" t="s">
        <v>377</v>
      </c>
      <c r="C56" s="410">
        <f>SUM(C57:C59)</f>
        <v>75607</v>
      </c>
      <c r="D56" s="410">
        <f>SUM(D57:D59)</f>
        <v>75929</v>
      </c>
      <c r="E56" s="410">
        <f>SUM(E58:E59)</f>
        <v>38872</v>
      </c>
      <c r="F56" s="678" t="s">
        <v>796</v>
      </c>
    </row>
    <row r="57" spans="1:6" s="420" customFormat="1" ht="12" customHeight="1">
      <c r="A57" s="373" t="s">
        <v>132</v>
      </c>
      <c r="B57" s="421" t="s">
        <v>378</v>
      </c>
      <c r="C57" s="414">
        <v>0</v>
      </c>
      <c r="D57" s="414">
        <v>0</v>
      </c>
      <c r="E57" s="397">
        <v>0</v>
      </c>
      <c r="F57" s="678" t="s">
        <v>797</v>
      </c>
    </row>
    <row r="58" spans="1:6" s="420" customFormat="1" ht="12" customHeight="1">
      <c r="A58" s="372" t="s">
        <v>133</v>
      </c>
      <c r="B58" s="422" t="s">
        <v>379</v>
      </c>
      <c r="C58" s="414">
        <v>0</v>
      </c>
      <c r="D58" s="414">
        <v>0</v>
      </c>
      <c r="E58" s="397">
        <v>0</v>
      </c>
      <c r="F58" s="678" t="s">
        <v>798</v>
      </c>
    </row>
    <row r="59" spans="1:6" s="420" customFormat="1" ht="12" customHeight="1">
      <c r="A59" s="372" t="s">
        <v>160</v>
      </c>
      <c r="B59" s="422" t="s">
        <v>380</v>
      </c>
      <c r="C59" s="414">
        <v>75607</v>
      </c>
      <c r="D59" s="414">
        <v>75929</v>
      </c>
      <c r="E59" s="397">
        <v>38872</v>
      </c>
      <c r="F59" s="678" t="s">
        <v>799</v>
      </c>
    </row>
    <row r="60" spans="1:6" s="420" customFormat="1" ht="12" customHeight="1" thickBot="1">
      <c r="A60" s="374" t="s">
        <v>381</v>
      </c>
      <c r="B60" s="423" t="s">
        <v>382</v>
      </c>
      <c r="C60" s="414">
        <v>0</v>
      </c>
      <c r="D60" s="414">
        <v>0</v>
      </c>
      <c r="E60" s="397">
        <v>38872</v>
      </c>
      <c r="F60" s="678" t="s">
        <v>800</v>
      </c>
    </row>
    <row r="61" spans="1:6" s="420" customFormat="1" ht="12" customHeight="1" thickBot="1">
      <c r="A61" s="378" t="s">
        <v>15</v>
      </c>
      <c r="B61" s="379" t="s">
        <v>383</v>
      </c>
      <c r="C61" s="416">
        <f>C6+C13+C20+C27+C34+C45+C51+C56</f>
        <v>376395</v>
      </c>
      <c r="D61" s="416">
        <f>D6+D13+D20+D27+D34+D45+D51+D56</f>
        <v>462839</v>
      </c>
      <c r="E61" s="416">
        <f>E6+E13+E20+E27+E34+E45+E51+E56</f>
        <v>382545</v>
      </c>
      <c r="F61" s="678" t="s">
        <v>801</v>
      </c>
    </row>
    <row r="62" spans="1:6" s="420" customFormat="1" ht="12" customHeight="1" thickBot="1">
      <c r="A62" s="433" t="s">
        <v>384</v>
      </c>
      <c r="B62" s="400" t="s">
        <v>385</v>
      </c>
      <c r="C62" s="410">
        <v>0</v>
      </c>
      <c r="D62" s="410"/>
      <c r="E62" s="393"/>
      <c r="F62" s="678" t="s">
        <v>802</v>
      </c>
    </row>
    <row r="63" spans="1:6" s="420" customFormat="1" ht="12" customHeight="1">
      <c r="A63" s="373" t="s">
        <v>386</v>
      </c>
      <c r="B63" s="421" t="s">
        <v>387</v>
      </c>
      <c r="C63" s="414">
        <v>0</v>
      </c>
      <c r="D63" s="414"/>
      <c r="E63" s="397"/>
      <c r="F63" s="678" t="s">
        <v>803</v>
      </c>
    </row>
    <row r="64" spans="1:6" s="420" customFormat="1" ht="12" customHeight="1">
      <c r="A64" s="372" t="s">
        <v>388</v>
      </c>
      <c r="B64" s="422" t="s">
        <v>389</v>
      </c>
      <c r="C64" s="414">
        <v>0</v>
      </c>
      <c r="D64" s="414">
        <v>0</v>
      </c>
      <c r="E64" s="397">
        <v>0</v>
      </c>
      <c r="F64" s="678" t="s">
        <v>804</v>
      </c>
    </row>
    <row r="65" spans="1:6" s="420" customFormat="1" ht="12" customHeight="1" thickBot="1">
      <c r="A65" s="374" t="s">
        <v>390</v>
      </c>
      <c r="B65" s="358" t="s">
        <v>435</v>
      </c>
      <c r="C65" s="414">
        <v>0</v>
      </c>
      <c r="D65" s="414">
        <v>0</v>
      </c>
      <c r="E65" s="397">
        <v>0</v>
      </c>
      <c r="F65" s="678" t="s">
        <v>805</v>
      </c>
    </row>
    <row r="66" spans="1:6" s="420" customFormat="1" ht="12" customHeight="1" thickBot="1">
      <c r="A66" s="433" t="s">
        <v>392</v>
      </c>
      <c r="B66" s="400" t="s">
        <v>393</v>
      </c>
      <c r="C66" s="410">
        <v>0</v>
      </c>
      <c r="D66" s="410"/>
      <c r="E66" s="393"/>
      <c r="F66" s="678" t="s">
        <v>806</v>
      </c>
    </row>
    <row r="67" spans="1:6" s="420" customFormat="1" ht="13.5" customHeight="1">
      <c r="A67" s="373" t="s">
        <v>109</v>
      </c>
      <c r="B67" s="421" t="s">
        <v>394</v>
      </c>
      <c r="C67" s="414">
        <v>0</v>
      </c>
      <c r="D67" s="414">
        <v>0</v>
      </c>
      <c r="E67" s="397">
        <v>0</v>
      </c>
      <c r="F67" s="678" t="s">
        <v>807</v>
      </c>
    </row>
    <row r="68" spans="1:6" s="420" customFormat="1" ht="12" customHeight="1">
      <c r="A68" s="372" t="s">
        <v>110</v>
      </c>
      <c r="B68" s="422" t="s">
        <v>395</v>
      </c>
      <c r="C68" s="414">
        <v>0</v>
      </c>
      <c r="D68" s="414">
        <v>0</v>
      </c>
      <c r="E68" s="397">
        <v>0</v>
      </c>
      <c r="F68" s="678" t="s">
        <v>808</v>
      </c>
    </row>
    <row r="69" spans="1:6" s="420" customFormat="1" ht="12" customHeight="1">
      <c r="A69" s="372" t="s">
        <v>396</v>
      </c>
      <c r="B69" s="422" t="s">
        <v>397</v>
      </c>
      <c r="C69" s="414">
        <v>0</v>
      </c>
      <c r="D69" s="414">
        <v>0</v>
      </c>
      <c r="E69" s="397">
        <v>0</v>
      </c>
      <c r="F69" s="678" t="s">
        <v>809</v>
      </c>
    </row>
    <row r="70" spans="1:6" s="420" customFormat="1" ht="12" customHeight="1" thickBot="1">
      <c r="A70" s="374" t="s">
        <v>398</v>
      </c>
      <c r="B70" s="423" t="s">
        <v>399</v>
      </c>
      <c r="C70" s="414">
        <v>0</v>
      </c>
      <c r="D70" s="414">
        <v>0</v>
      </c>
      <c r="E70" s="397">
        <v>0</v>
      </c>
      <c r="F70" s="678" t="s">
        <v>810</v>
      </c>
    </row>
    <row r="71" spans="1:6" s="420" customFormat="1" ht="12" customHeight="1" thickBot="1">
      <c r="A71" s="433" t="s">
        <v>400</v>
      </c>
      <c r="B71" s="400" t="s">
        <v>401</v>
      </c>
      <c r="C71" s="410">
        <v>0</v>
      </c>
      <c r="D71" s="410"/>
      <c r="E71" s="393"/>
      <c r="F71" s="678" t="s">
        <v>811</v>
      </c>
    </row>
    <row r="72" spans="1:6" s="420" customFormat="1" ht="12" customHeight="1">
      <c r="A72" s="373" t="s">
        <v>402</v>
      </c>
      <c r="B72" s="421" t="s">
        <v>403</v>
      </c>
      <c r="C72" s="414">
        <v>0</v>
      </c>
      <c r="D72" s="414">
        <v>0</v>
      </c>
      <c r="E72" s="397">
        <v>0</v>
      </c>
      <c r="F72" s="678" t="s">
        <v>812</v>
      </c>
    </row>
    <row r="73" spans="1:6" s="420" customFormat="1" ht="12" customHeight="1" thickBot="1">
      <c r="A73" s="374" t="s">
        <v>404</v>
      </c>
      <c r="B73" s="423" t="s">
        <v>405</v>
      </c>
      <c r="C73" s="414">
        <v>0</v>
      </c>
      <c r="D73" s="414">
        <v>0</v>
      </c>
      <c r="E73" s="397">
        <v>0</v>
      </c>
      <c r="F73" s="678" t="s">
        <v>813</v>
      </c>
    </row>
    <row r="74" spans="1:6" s="420" customFormat="1" ht="12" customHeight="1" thickBot="1">
      <c r="A74" s="433" t="s">
        <v>406</v>
      </c>
      <c r="B74" s="400" t="s">
        <v>407</v>
      </c>
      <c r="C74" s="410">
        <v>0</v>
      </c>
      <c r="D74" s="410">
        <f>SUM(D75:D77)</f>
        <v>6272</v>
      </c>
      <c r="E74" s="410">
        <f>SUM(E75:E77)</f>
        <v>6272</v>
      </c>
      <c r="F74" s="678" t="s">
        <v>814</v>
      </c>
    </row>
    <row r="75" spans="1:6" s="420" customFormat="1" ht="12" customHeight="1">
      <c r="A75" s="373" t="s">
        <v>408</v>
      </c>
      <c r="B75" s="421" t="s">
        <v>409</v>
      </c>
      <c r="C75" s="414">
        <v>0</v>
      </c>
      <c r="D75" s="414">
        <v>6272</v>
      </c>
      <c r="E75" s="397">
        <v>6272</v>
      </c>
      <c r="F75" s="678" t="s">
        <v>815</v>
      </c>
    </row>
    <row r="76" spans="1:6" s="420" customFormat="1" ht="12" customHeight="1">
      <c r="A76" s="372" t="s">
        <v>410</v>
      </c>
      <c r="B76" s="422" t="s">
        <v>411</v>
      </c>
      <c r="C76" s="414">
        <v>0</v>
      </c>
      <c r="D76" s="414">
        <v>0</v>
      </c>
      <c r="E76" s="397">
        <v>0</v>
      </c>
      <c r="F76" s="678" t="s">
        <v>816</v>
      </c>
    </row>
    <row r="77" spans="1:6" s="420" customFormat="1" ht="12" customHeight="1" thickBot="1">
      <c r="A77" s="374" t="s">
        <v>412</v>
      </c>
      <c r="B77" s="402" t="s">
        <v>413</v>
      </c>
      <c r="C77" s="414">
        <v>0</v>
      </c>
      <c r="D77" s="414">
        <v>0</v>
      </c>
      <c r="E77" s="397">
        <v>0</v>
      </c>
      <c r="F77" s="678" t="s">
        <v>817</v>
      </c>
    </row>
    <row r="78" spans="1:6" s="420" customFormat="1" ht="12" customHeight="1" thickBot="1">
      <c r="A78" s="433" t="s">
        <v>414</v>
      </c>
      <c r="B78" s="400" t="s">
        <v>415</v>
      </c>
      <c r="C78" s="410">
        <v>0</v>
      </c>
      <c r="D78" s="410"/>
      <c r="E78" s="393"/>
      <c r="F78" s="678" t="s">
        <v>818</v>
      </c>
    </row>
    <row r="79" spans="1:6" s="420" customFormat="1" ht="12" customHeight="1">
      <c r="A79" s="424" t="s">
        <v>416</v>
      </c>
      <c r="B79" s="421" t="s">
        <v>417</v>
      </c>
      <c r="C79" s="414">
        <v>0</v>
      </c>
      <c r="D79" s="414">
        <v>0</v>
      </c>
      <c r="E79" s="397">
        <v>0</v>
      </c>
      <c r="F79" s="678" t="s">
        <v>819</v>
      </c>
    </row>
    <row r="80" spans="1:6" s="420" customFormat="1" ht="12" customHeight="1">
      <c r="A80" s="425" t="s">
        <v>418</v>
      </c>
      <c r="B80" s="422" t="s">
        <v>419</v>
      </c>
      <c r="C80" s="414">
        <v>0</v>
      </c>
      <c r="D80" s="414">
        <v>0</v>
      </c>
      <c r="E80" s="397">
        <v>0</v>
      </c>
      <c r="F80" s="678" t="s">
        <v>820</v>
      </c>
    </row>
    <row r="81" spans="1:6" s="420" customFormat="1" ht="12" customHeight="1">
      <c r="A81" s="425" t="s">
        <v>420</v>
      </c>
      <c r="B81" s="422" t="s">
        <v>421</v>
      </c>
      <c r="C81" s="414">
        <v>0</v>
      </c>
      <c r="D81" s="414">
        <v>0</v>
      </c>
      <c r="E81" s="397">
        <v>0</v>
      </c>
      <c r="F81" s="678" t="s">
        <v>821</v>
      </c>
    </row>
    <row r="82" spans="1:6" s="420" customFormat="1" ht="12" customHeight="1" thickBot="1">
      <c r="A82" s="434" t="s">
        <v>422</v>
      </c>
      <c r="B82" s="402" t="s">
        <v>423</v>
      </c>
      <c r="C82" s="414">
        <v>0</v>
      </c>
      <c r="D82" s="414">
        <v>0</v>
      </c>
      <c r="E82" s="397">
        <v>0</v>
      </c>
      <c r="F82" s="678" t="s">
        <v>822</v>
      </c>
    </row>
    <row r="83" spans="1:6" s="420" customFormat="1" ht="12" customHeight="1" thickBot="1">
      <c r="A83" s="433" t="s">
        <v>424</v>
      </c>
      <c r="B83" s="400" t="s">
        <v>425</v>
      </c>
      <c r="C83" s="436">
        <v>0</v>
      </c>
      <c r="D83" s="436">
        <v>0</v>
      </c>
      <c r="E83" s="437">
        <v>0</v>
      </c>
      <c r="F83" s="678" t="s">
        <v>823</v>
      </c>
    </row>
    <row r="84" spans="1:6" s="420" customFormat="1" ht="12" customHeight="1" thickBot="1">
      <c r="A84" s="433" t="s">
        <v>426</v>
      </c>
      <c r="B84" s="356" t="s">
        <v>427</v>
      </c>
      <c r="C84" s="416">
        <f>C62+C66+C74+C78+C83</f>
        <v>0</v>
      </c>
      <c r="D84" s="416">
        <f>D62+D66+D74+D78+D83</f>
        <v>6272</v>
      </c>
      <c r="E84" s="416">
        <f>E62+E66+E74+E78+E83</f>
        <v>6272</v>
      </c>
      <c r="F84" s="678" t="s">
        <v>824</v>
      </c>
    </row>
    <row r="85" spans="1:6" s="420" customFormat="1" ht="12" customHeight="1" thickBot="1">
      <c r="A85" s="435" t="s">
        <v>428</v>
      </c>
      <c r="B85" s="359" t="s">
        <v>429</v>
      </c>
      <c r="C85" s="416">
        <f>C61+C84</f>
        <v>376395</v>
      </c>
      <c r="D85" s="416">
        <f>D61+D84</f>
        <v>469111</v>
      </c>
      <c r="E85" s="416">
        <f>E61+E84</f>
        <v>388817</v>
      </c>
      <c r="F85" s="678" t="s">
        <v>825</v>
      </c>
    </row>
    <row r="86" spans="1:6" s="420" customFormat="1" ht="12" customHeight="1">
      <c r="A86" s="354"/>
      <c r="B86" s="354"/>
      <c r="C86" s="355"/>
      <c r="D86" s="355"/>
      <c r="E86" s="355"/>
      <c r="F86" s="678"/>
    </row>
    <row r="87" spans="1:6" ht="16.5" customHeight="1">
      <c r="A87" s="717" t="s">
        <v>36</v>
      </c>
      <c r="B87" s="717"/>
      <c r="C87" s="717"/>
      <c r="D87" s="717"/>
      <c r="E87" s="717"/>
      <c r="F87" s="676"/>
    </row>
    <row r="88" spans="1:6" s="426" customFormat="1" ht="16.5" customHeight="1" thickBot="1">
      <c r="A88" s="45" t="s">
        <v>113</v>
      </c>
      <c r="B88" s="45"/>
      <c r="C88" s="387"/>
      <c r="D88" s="387"/>
      <c r="E88" s="387" t="s">
        <v>159</v>
      </c>
      <c r="F88" s="679"/>
    </row>
    <row r="89" spans="1:6" s="426" customFormat="1" ht="16.5" customHeight="1">
      <c r="A89" s="723" t="s">
        <v>60</v>
      </c>
      <c r="B89" s="720" t="s">
        <v>180</v>
      </c>
      <c r="C89" s="718" t="str">
        <f>+C3</f>
        <v>2014. évi</v>
      </c>
      <c r="D89" s="718"/>
      <c r="E89" s="719"/>
      <c r="F89" s="679"/>
    </row>
    <row r="90" spans="1:6" ht="37.5" customHeight="1" thickBot="1">
      <c r="A90" s="724"/>
      <c r="B90" s="721"/>
      <c r="C90" s="46" t="s">
        <v>181</v>
      </c>
      <c r="D90" s="46" t="s">
        <v>185</v>
      </c>
      <c r="E90" s="47" t="s">
        <v>186</v>
      </c>
      <c r="F90" s="676"/>
    </row>
    <row r="91" spans="1:6" s="419" customFormat="1" ht="12" customHeight="1" thickBot="1">
      <c r="A91" s="383" t="s">
        <v>430</v>
      </c>
      <c r="B91" s="384" t="s">
        <v>431</v>
      </c>
      <c r="C91" s="384" t="s">
        <v>432</v>
      </c>
      <c r="D91" s="384" t="s">
        <v>433</v>
      </c>
      <c r="E91" s="385" t="s">
        <v>434</v>
      </c>
      <c r="F91" s="677"/>
    </row>
    <row r="92" spans="1:6" ht="12" customHeight="1" thickBot="1">
      <c r="A92" s="380" t="s">
        <v>7</v>
      </c>
      <c r="B92" s="382" t="s">
        <v>436</v>
      </c>
      <c r="C92" s="409">
        <f>SUM(C93:C97)</f>
        <v>262752</v>
      </c>
      <c r="D92" s="409">
        <f>SUM(D93:D97)</f>
        <v>341335</v>
      </c>
      <c r="E92" s="409">
        <f>SUM(E93:E97)</f>
        <v>338064</v>
      </c>
      <c r="F92" s="676" t="s">
        <v>746</v>
      </c>
    </row>
    <row r="93" spans="1:6" ht="12" customHeight="1">
      <c r="A93" s="375" t="s">
        <v>72</v>
      </c>
      <c r="B93" s="368" t="s">
        <v>37</v>
      </c>
      <c r="C93" s="97">
        <f>45080+'7.1. sz. mell'!C45+'8.1. sz. mell.'!C45+'8.2. sz. mell.'!C45</f>
        <v>112631</v>
      </c>
      <c r="D93" s="97">
        <f>71186+'7.1. sz. mell'!D45+'8.1. sz. mell.'!D45+'8.2. sz. mell.'!D45</f>
        <v>145656</v>
      </c>
      <c r="E93" s="529">
        <f>71186+'7.1. sz. mell'!E45+'8.1. sz. mell.'!E45+'8.2. sz. mell.'!E45</f>
        <v>145656</v>
      </c>
      <c r="F93" s="676" t="s">
        <v>747</v>
      </c>
    </row>
    <row r="94" spans="1:6" ht="12" customHeight="1">
      <c r="A94" s="372" t="s">
        <v>73</v>
      </c>
      <c r="B94" s="366" t="s">
        <v>134</v>
      </c>
      <c r="C94" s="411">
        <f>9369+'7.1. sz. mell'!C46+'8.1. sz. mell.'!C46+'8.2. sz. mell.'!C46</f>
        <v>27359</v>
      </c>
      <c r="D94" s="411">
        <f>10183+'7.1. sz. mell'!D46+'8.1. sz. mell.'!D46+'8.2. sz. mell.'!D46</f>
        <v>29543</v>
      </c>
      <c r="E94" s="530">
        <f>10183+'7.1. sz. mell'!E46+'8.1. sz. mell.'!E46+'8.2. sz. mell.'!E46</f>
        <v>29543</v>
      </c>
      <c r="F94" s="676" t="s">
        <v>748</v>
      </c>
    </row>
    <row r="95" spans="1:6" ht="12" customHeight="1">
      <c r="A95" s="372" t="s">
        <v>74</v>
      </c>
      <c r="B95" s="366" t="s">
        <v>101</v>
      </c>
      <c r="C95" s="411">
        <f>43077+'7.1. sz. mell'!C47+'8.1. sz. mell.'!C47+'8.2. sz. mell.'!C47</f>
        <v>59360</v>
      </c>
      <c r="D95" s="411">
        <f>70094+'7.1. sz. mell'!D47+'8.1. sz. mell.'!D47+'8.2. sz. mell.'!D47</f>
        <v>87654</v>
      </c>
      <c r="E95" s="530">
        <f>70094+'7.1. sz. mell'!E47+'8.1. sz. mell.'!E47+'8.2. sz. mell.'!E47</f>
        <v>84383</v>
      </c>
      <c r="F95" s="676" t="s">
        <v>749</v>
      </c>
    </row>
    <row r="96" spans="1:6" ht="12" customHeight="1">
      <c r="A96" s="372" t="s">
        <v>75</v>
      </c>
      <c r="B96" s="369" t="s">
        <v>135</v>
      </c>
      <c r="C96" s="411">
        <f>5550+'7.1. sz. mell'!C48</f>
        <v>32050</v>
      </c>
      <c r="D96" s="411">
        <f>5031+'7.1. sz. mell'!D48</f>
        <v>25373</v>
      </c>
      <c r="E96" s="530">
        <f>5031+'7.1. sz. mell'!E48</f>
        <v>25373</v>
      </c>
      <c r="F96" s="676" t="s">
        <v>750</v>
      </c>
    </row>
    <row r="97" spans="1:6" ht="12" customHeight="1">
      <c r="A97" s="372" t="s">
        <v>84</v>
      </c>
      <c r="B97" s="377" t="s">
        <v>136</v>
      </c>
      <c r="C97" s="411">
        <v>31352</v>
      </c>
      <c r="D97" s="411">
        <v>53109</v>
      </c>
      <c r="E97" s="530">
        <v>53109</v>
      </c>
      <c r="F97" s="676" t="s">
        <v>751</v>
      </c>
    </row>
    <row r="98" spans="1:6" ht="12" customHeight="1">
      <c r="A98" s="372" t="s">
        <v>76</v>
      </c>
      <c r="B98" s="366" t="s">
        <v>437</v>
      </c>
      <c r="C98" s="411">
        <v>0</v>
      </c>
      <c r="D98" s="411">
        <v>0</v>
      </c>
      <c r="E98" s="530">
        <v>0</v>
      </c>
      <c r="F98" s="676" t="s">
        <v>752</v>
      </c>
    </row>
    <row r="99" spans="1:6" ht="12" customHeight="1">
      <c r="A99" s="372" t="s">
        <v>77</v>
      </c>
      <c r="B99" s="389" t="s">
        <v>438</v>
      </c>
      <c r="C99" s="411">
        <v>0</v>
      </c>
      <c r="D99" s="411">
        <v>0</v>
      </c>
      <c r="E99" s="530">
        <v>0</v>
      </c>
      <c r="F99" s="676" t="s">
        <v>753</v>
      </c>
    </row>
    <row r="100" spans="1:6" ht="12" customHeight="1">
      <c r="A100" s="372" t="s">
        <v>85</v>
      </c>
      <c r="B100" s="390" t="s">
        <v>439</v>
      </c>
      <c r="C100" s="411">
        <v>0</v>
      </c>
      <c r="D100" s="411">
        <v>300</v>
      </c>
      <c r="E100" s="530">
        <v>300</v>
      </c>
      <c r="F100" s="676" t="s">
        <v>754</v>
      </c>
    </row>
    <row r="101" spans="1:6" ht="12" customHeight="1">
      <c r="A101" s="372" t="s">
        <v>86</v>
      </c>
      <c r="B101" s="390" t="s">
        <v>440</v>
      </c>
      <c r="C101" s="411">
        <v>0</v>
      </c>
      <c r="D101" s="411">
        <v>0</v>
      </c>
      <c r="E101" s="530">
        <v>0</v>
      </c>
      <c r="F101" s="676" t="s">
        <v>755</v>
      </c>
    </row>
    <row r="102" spans="1:6" ht="12" customHeight="1">
      <c r="A102" s="372" t="s">
        <v>87</v>
      </c>
      <c r="B102" s="389" t="s">
        <v>441</v>
      </c>
      <c r="C102" s="411">
        <v>0</v>
      </c>
      <c r="D102" s="411">
        <v>1341</v>
      </c>
      <c r="E102" s="530">
        <v>1341</v>
      </c>
      <c r="F102" s="676" t="s">
        <v>756</v>
      </c>
    </row>
    <row r="103" spans="1:6" ht="12" customHeight="1">
      <c r="A103" s="372" t="s">
        <v>88</v>
      </c>
      <c r="B103" s="389" t="s">
        <v>442</v>
      </c>
      <c r="C103" s="411">
        <v>0</v>
      </c>
      <c r="D103" s="411">
        <v>0</v>
      </c>
      <c r="E103" s="530">
        <v>0</v>
      </c>
      <c r="F103" s="676" t="s">
        <v>757</v>
      </c>
    </row>
    <row r="104" spans="1:6" ht="12" customHeight="1">
      <c r="A104" s="372" t="s">
        <v>90</v>
      </c>
      <c r="B104" s="390" t="s">
        <v>443</v>
      </c>
      <c r="C104" s="411">
        <v>0</v>
      </c>
      <c r="D104" s="411">
        <v>9869</v>
      </c>
      <c r="E104" s="530">
        <v>9869</v>
      </c>
      <c r="F104" s="676" t="s">
        <v>758</v>
      </c>
    </row>
    <row r="105" spans="1:6" ht="12" customHeight="1">
      <c r="A105" s="371" t="s">
        <v>137</v>
      </c>
      <c r="B105" s="391" t="s">
        <v>444</v>
      </c>
      <c r="C105" s="411">
        <v>0</v>
      </c>
      <c r="D105" s="411">
        <v>0</v>
      </c>
      <c r="E105" s="530">
        <v>0</v>
      </c>
      <c r="F105" s="676" t="s">
        <v>759</v>
      </c>
    </row>
    <row r="106" spans="1:6" ht="12" customHeight="1">
      <c r="A106" s="372" t="s">
        <v>445</v>
      </c>
      <c r="B106" s="391" t="s">
        <v>446</v>
      </c>
      <c r="C106" s="411">
        <v>0</v>
      </c>
      <c r="D106" s="411">
        <v>0</v>
      </c>
      <c r="E106" s="530">
        <v>0</v>
      </c>
      <c r="F106" s="676" t="s">
        <v>760</v>
      </c>
    </row>
    <row r="107" spans="1:6" ht="12" customHeight="1" thickBot="1">
      <c r="A107" s="376" t="s">
        <v>447</v>
      </c>
      <c r="B107" s="392" t="s">
        <v>448</v>
      </c>
      <c r="C107" s="98">
        <v>0</v>
      </c>
      <c r="D107" s="98">
        <v>41599</v>
      </c>
      <c r="E107" s="534">
        <v>41599</v>
      </c>
      <c r="F107" s="676" t="s">
        <v>761</v>
      </c>
    </row>
    <row r="108" spans="1:6" ht="12" customHeight="1" thickBot="1">
      <c r="A108" s="378" t="s">
        <v>8</v>
      </c>
      <c r="B108" s="381" t="s">
        <v>449</v>
      </c>
      <c r="C108" s="410">
        <f>C109+C111+C113</f>
        <v>111204</v>
      </c>
      <c r="D108" s="410">
        <f>D109+D111+D113</f>
        <v>121504</v>
      </c>
      <c r="E108" s="410">
        <f>E109+E111+E113</f>
        <v>36649</v>
      </c>
      <c r="F108" s="676" t="s">
        <v>762</v>
      </c>
    </row>
    <row r="109" spans="1:6" ht="12" customHeight="1">
      <c r="A109" s="373" t="s">
        <v>78</v>
      </c>
      <c r="B109" s="366" t="s">
        <v>158</v>
      </c>
      <c r="C109" s="412">
        <v>0</v>
      </c>
      <c r="D109" s="412">
        <v>24319</v>
      </c>
      <c r="E109" s="395">
        <v>9472</v>
      </c>
      <c r="F109" s="676" t="s">
        <v>763</v>
      </c>
    </row>
    <row r="110" spans="1:6" ht="12" customHeight="1">
      <c r="A110" s="373" t="s">
        <v>79</v>
      </c>
      <c r="B110" s="370" t="s">
        <v>450</v>
      </c>
      <c r="C110" s="412">
        <v>0</v>
      </c>
      <c r="D110" s="412">
        <v>0</v>
      </c>
      <c r="E110" s="395">
        <v>9472</v>
      </c>
      <c r="F110" s="676" t="s">
        <v>764</v>
      </c>
    </row>
    <row r="111" spans="1:6" ht="15.75">
      <c r="A111" s="373" t="s">
        <v>80</v>
      </c>
      <c r="B111" s="370" t="s">
        <v>138</v>
      </c>
      <c r="C111" s="411">
        <v>110904</v>
      </c>
      <c r="D111" s="411">
        <v>97185</v>
      </c>
      <c r="E111" s="394">
        <v>27177</v>
      </c>
      <c r="F111" s="676" t="s">
        <v>765</v>
      </c>
    </row>
    <row r="112" spans="1:6" ht="12" customHeight="1">
      <c r="A112" s="373" t="s">
        <v>81</v>
      </c>
      <c r="B112" s="370" t="s">
        <v>451</v>
      </c>
      <c r="C112" s="411">
        <v>0</v>
      </c>
      <c r="D112" s="411">
        <v>0</v>
      </c>
      <c r="E112" s="394">
        <v>27177</v>
      </c>
      <c r="F112" s="676" t="s">
        <v>766</v>
      </c>
    </row>
    <row r="113" spans="1:6" ht="12" customHeight="1">
      <c r="A113" s="373" t="s">
        <v>82</v>
      </c>
      <c r="B113" s="402" t="s">
        <v>161</v>
      </c>
      <c r="C113" s="411">
        <v>300</v>
      </c>
      <c r="D113" s="411">
        <v>0</v>
      </c>
      <c r="E113" s="394">
        <v>0</v>
      </c>
      <c r="F113" s="676" t="s">
        <v>767</v>
      </c>
    </row>
    <row r="114" spans="1:6" ht="21.75" customHeight="1">
      <c r="A114" s="373" t="s">
        <v>89</v>
      </c>
      <c r="B114" s="401" t="s">
        <v>452</v>
      </c>
      <c r="C114" s="411">
        <v>0</v>
      </c>
      <c r="D114" s="411">
        <v>0</v>
      </c>
      <c r="E114" s="394">
        <v>0</v>
      </c>
      <c r="F114" s="676" t="s">
        <v>768</v>
      </c>
    </row>
    <row r="115" spans="1:6" ht="24" customHeight="1">
      <c r="A115" s="373" t="s">
        <v>91</v>
      </c>
      <c r="B115" s="417" t="s">
        <v>453</v>
      </c>
      <c r="C115" s="411">
        <v>0</v>
      </c>
      <c r="D115" s="411">
        <v>0</v>
      </c>
      <c r="E115" s="394">
        <v>0</v>
      </c>
      <c r="F115" s="676" t="s">
        <v>769</v>
      </c>
    </row>
    <row r="116" spans="1:6" ht="12" customHeight="1">
      <c r="A116" s="373" t="s">
        <v>139</v>
      </c>
      <c r="B116" s="390" t="s">
        <v>440</v>
      </c>
      <c r="C116" s="411">
        <v>0</v>
      </c>
      <c r="D116" s="411">
        <v>0</v>
      </c>
      <c r="E116" s="394">
        <v>0</v>
      </c>
      <c r="F116" s="676" t="s">
        <v>770</v>
      </c>
    </row>
    <row r="117" spans="1:6" ht="12" customHeight="1">
      <c r="A117" s="373" t="s">
        <v>140</v>
      </c>
      <c r="B117" s="390" t="s">
        <v>454</v>
      </c>
      <c r="C117" s="411">
        <v>0</v>
      </c>
      <c r="D117" s="411">
        <v>0</v>
      </c>
      <c r="E117" s="394">
        <v>0</v>
      </c>
      <c r="F117" s="676" t="s">
        <v>771</v>
      </c>
    </row>
    <row r="118" spans="1:6" ht="12" customHeight="1">
      <c r="A118" s="373" t="s">
        <v>141</v>
      </c>
      <c r="B118" s="390" t="s">
        <v>455</v>
      </c>
      <c r="C118" s="411">
        <v>0</v>
      </c>
      <c r="D118" s="411">
        <v>0</v>
      </c>
      <c r="E118" s="394">
        <v>0</v>
      </c>
      <c r="F118" s="676" t="s">
        <v>772</v>
      </c>
    </row>
    <row r="119" spans="1:6" s="438" customFormat="1" ht="12" customHeight="1">
      <c r="A119" s="373" t="s">
        <v>456</v>
      </c>
      <c r="B119" s="390" t="s">
        <v>443</v>
      </c>
      <c r="C119" s="411">
        <v>0</v>
      </c>
      <c r="D119" s="411">
        <v>0</v>
      </c>
      <c r="E119" s="394">
        <v>0</v>
      </c>
      <c r="F119" s="676" t="s">
        <v>773</v>
      </c>
    </row>
    <row r="120" spans="1:6" ht="12" customHeight="1">
      <c r="A120" s="373" t="s">
        <v>457</v>
      </c>
      <c r="B120" s="390" t="s">
        <v>458</v>
      </c>
      <c r="C120" s="411">
        <v>300</v>
      </c>
      <c r="D120" s="411">
        <v>0</v>
      </c>
      <c r="E120" s="394">
        <v>0</v>
      </c>
      <c r="F120" s="676" t="s">
        <v>774</v>
      </c>
    </row>
    <row r="121" spans="1:6" ht="12" customHeight="1" thickBot="1">
      <c r="A121" s="371" t="s">
        <v>459</v>
      </c>
      <c r="B121" s="390" t="s">
        <v>460</v>
      </c>
      <c r="C121" s="413">
        <v>0</v>
      </c>
      <c r="D121" s="413">
        <v>0</v>
      </c>
      <c r="E121" s="396">
        <v>0</v>
      </c>
      <c r="F121" s="676" t="s">
        <v>775</v>
      </c>
    </row>
    <row r="122" spans="1:6" ht="12" customHeight="1" thickBot="1">
      <c r="A122" s="378" t="s">
        <v>9</v>
      </c>
      <c r="B122" s="386" t="s">
        <v>461</v>
      </c>
      <c r="C122" s="410">
        <f>C123</f>
        <v>2439</v>
      </c>
      <c r="D122" s="410"/>
      <c r="E122" s="393"/>
      <c r="F122" s="676" t="s">
        <v>776</v>
      </c>
    </row>
    <row r="123" spans="1:6" ht="12" customHeight="1">
      <c r="A123" s="373" t="s">
        <v>61</v>
      </c>
      <c r="B123" s="367" t="s">
        <v>47</v>
      </c>
      <c r="C123" s="412">
        <v>2439</v>
      </c>
      <c r="D123" s="412">
        <v>0</v>
      </c>
      <c r="E123" s="395">
        <v>0</v>
      </c>
      <c r="F123" s="676" t="s">
        <v>777</v>
      </c>
    </row>
    <row r="124" spans="1:6" ht="12" customHeight="1" thickBot="1">
      <c r="A124" s="374" t="s">
        <v>62</v>
      </c>
      <c r="B124" s="370" t="s">
        <v>48</v>
      </c>
      <c r="C124" s="413">
        <v>0</v>
      </c>
      <c r="D124" s="413">
        <v>0</v>
      </c>
      <c r="E124" s="396">
        <v>0</v>
      </c>
      <c r="F124" s="676" t="s">
        <v>778</v>
      </c>
    </row>
    <row r="125" spans="1:6" ht="12" customHeight="1" thickBot="1">
      <c r="A125" s="378" t="s">
        <v>10</v>
      </c>
      <c r="B125" s="386" t="s">
        <v>462</v>
      </c>
      <c r="C125" s="410">
        <f>C92+C108+C122</f>
        <v>376395</v>
      </c>
      <c r="D125" s="410">
        <f>D92+D108+D122</f>
        <v>462839</v>
      </c>
      <c r="E125" s="410">
        <f>E92+E108+E122</f>
        <v>374713</v>
      </c>
      <c r="F125" s="676" t="s">
        <v>779</v>
      </c>
    </row>
    <row r="126" spans="1:6" ht="12" customHeight="1" thickBot="1">
      <c r="A126" s="378" t="s">
        <v>11</v>
      </c>
      <c r="B126" s="386" t="s">
        <v>463</v>
      </c>
      <c r="C126" s="410">
        <v>0</v>
      </c>
      <c r="D126" s="410"/>
      <c r="E126" s="393"/>
      <c r="F126" s="676" t="s">
        <v>780</v>
      </c>
    </row>
    <row r="127" spans="1:6" ht="12" customHeight="1">
      <c r="A127" s="373" t="s">
        <v>65</v>
      </c>
      <c r="B127" s="367" t="s">
        <v>464</v>
      </c>
      <c r="C127" s="411">
        <v>0</v>
      </c>
      <c r="D127" s="411">
        <v>0</v>
      </c>
      <c r="E127" s="394">
        <v>0</v>
      </c>
      <c r="F127" s="676" t="s">
        <v>781</v>
      </c>
    </row>
    <row r="128" spans="1:6" ht="12" customHeight="1">
      <c r="A128" s="373" t="s">
        <v>66</v>
      </c>
      <c r="B128" s="367" t="s">
        <v>465</v>
      </c>
      <c r="C128" s="411">
        <v>0</v>
      </c>
      <c r="D128" s="411">
        <v>0</v>
      </c>
      <c r="E128" s="394">
        <v>0</v>
      </c>
      <c r="F128" s="676" t="s">
        <v>782</v>
      </c>
    </row>
    <row r="129" spans="1:6" ht="12" customHeight="1" thickBot="1">
      <c r="A129" s="371" t="s">
        <v>67</v>
      </c>
      <c r="B129" s="365" t="s">
        <v>466</v>
      </c>
      <c r="C129" s="411">
        <v>0</v>
      </c>
      <c r="D129" s="411">
        <v>0</v>
      </c>
      <c r="E129" s="394">
        <v>0</v>
      </c>
      <c r="F129" s="676" t="s">
        <v>783</v>
      </c>
    </row>
    <row r="130" spans="1:6" ht="12" customHeight="1" thickBot="1">
      <c r="A130" s="378" t="s">
        <v>12</v>
      </c>
      <c r="B130" s="386" t="s">
        <v>467</v>
      </c>
      <c r="C130" s="410">
        <v>0</v>
      </c>
      <c r="D130" s="410"/>
      <c r="E130" s="393"/>
      <c r="F130" s="676" t="s">
        <v>784</v>
      </c>
    </row>
    <row r="131" spans="1:6" ht="12" customHeight="1">
      <c r="A131" s="373" t="s">
        <v>68</v>
      </c>
      <c r="B131" s="367" t="s">
        <v>468</v>
      </c>
      <c r="C131" s="411">
        <v>0</v>
      </c>
      <c r="D131" s="411">
        <v>0</v>
      </c>
      <c r="E131" s="394">
        <v>0</v>
      </c>
      <c r="F131" s="676" t="s">
        <v>785</v>
      </c>
    </row>
    <row r="132" spans="1:6" ht="12" customHeight="1">
      <c r="A132" s="373" t="s">
        <v>69</v>
      </c>
      <c r="B132" s="367" t="s">
        <v>469</v>
      </c>
      <c r="C132" s="411">
        <v>0</v>
      </c>
      <c r="D132" s="411">
        <v>0</v>
      </c>
      <c r="E132" s="394">
        <v>0</v>
      </c>
      <c r="F132" s="676" t="s">
        <v>786</v>
      </c>
    </row>
    <row r="133" spans="1:6" ht="12" customHeight="1">
      <c r="A133" s="373" t="s">
        <v>364</v>
      </c>
      <c r="B133" s="367" t="s">
        <v>470</v>
      </c>
      <c r="C133" s="411">
        <v>0</v>
      </c>
      <c r="D133" s="411">
        <v>0</v>
      </c>
      <c r="E133" s="394">
        <v>0</v>
      </c>
      <c r="F133" s="676" t="s">
        <v>787</v>
      </c>
    </row>
    <row r="134" spans="1:6" ht="12" customHeight="1" thickBot="1">
      <c r="A134" s="371" t="s">
        <v>366</v>
      </c>
      <c r="B134" s="365" t="s">
        <v>471</v>
      </c>
      <c r="C134" s="411">
        <v>0</v>
      </c>
      <c r="D134" s="411">
        <v>0</v>
      </c>
      <c r="E134" s="394">
        <v>0</v>
      </c>
      <c r="F134" s="676" t="s">
        <v>788</v>
      </c>
    </row>
    <row r="135" spans="1:6" ht="12" customHeight="1" thickBot="1">
      <c r="A135" s="378" t="s">
        <v>13</v>
      </c>
      <c r="B135" s="386" t="s">
        <v>472</v>
      </c>
      <c r="C135" s="416">
        <v>0</v>
      </c>
      <c r="D135" s="416">
        <f>SUM(D136:D138)</f>
        <v>6272</v>
      </c>
      <c r="E135" s="416">
        <f>SUM(E136:E138)</f>
        <v>6272</v>
      </c>
      <c r="F135" s="676" t="s">
        <v>789</v>
      </c>
    </row>
    <row r="136" spans="1:6" ht="12" customHeight="1">
      <c r="A136" s="373" t="s">
        <v>70</v>
      </c>
      <c r="B136" s="367" t="s">
        <v>473</v>
      </c>
      <c r="C136" s="411">
        <v>0</v>
      </c>
      <c r="D136" s="411">
        <v>0</v>
      </c>
      <c r="E136" s="394">
        <v>0</v>
      </c>
      <c r="F136" s="676" t="s">
        <v>790</v>
      </c>
    </row>
    <row r="137" spans="1:6" ht="12" customHeight="1">
      <c r="A137" s="373" t="s">
        <v>71</v>
      </c>
      <c r="B137" s="367" t="s">
        <v>474</v>
      </c>
      <c r="C137" s="411">
        <v>0</v>
      </c>
      <c r="D137" s="411">
        <v>6272</v>
      </c>
      <c r="E137" s="394">
        <v>6272</v>
      </c>
      <c r="F137" s="676" t="s">
        <v>791</v>
      </c>
    </row>
    <row r="138" spans="1:6" ht="12" customHeight="1">
      <c r="A138" s="373" t="s">
        <v>373</v>
      </c>
      <c r="B138" s="367" t="s">
        <v>475</v>
      </c>
      <c r="C138" s="411">
        <v>0</v>
      </c>
      <c r="D138" s="411">
        <v>0</v>
      </c>
      <c r="E138" s="394">
        <v>0</v>
      </c>
      <c r="F138" s="676" t="s">
        <v>792</v>
      </c>
    </row>
    <row r="139" spans="1:6" ht="12" customHeight="1" thickBot="1">
      <c r="A139" s="371" t="s">
        <v>375</v>
      </c>
      <c r="B139" s="365" t="s">
        <v>476</v>
      </c>
      <c r="C139" s="411">
        <v>0</v>
      </c>
      <c r="D139" s="411">
        <v>0</v>
      </c>
      <c r="E139" s="394">
        <v>0</v>
      </c>
      <c r="F139" s="676" t="s">
        <v>793</v>
      </c>
    </row>
    <row r="140" spans="1:9" ht="15" customHeight="1" thickBot="1">
      <c r="A140" s="378" t="s">
        <v>14</v>
      </c>
      <c r="B140" s="386" t="s">
        <v>477</v>
      </c>
      <c r="C140" s="99">
        <v>0</v>
      </c>
      <c r="D140" s="99"/>
      <c r="E140" s="362"/>
      <c r="F140" s="676" t="s">
        <v>794</v>
      </c>
      <c r="G140" s="427"/>
      <c r="H140" s="427"/>
      <c r="I140" s="427"/>
    </row>
    <row r="141" spans="1:6" s="420" customFormat="1" ht="12.75" customHeight="1">
      <c r="A141" s="373" t="s">
        <v>132</v>
      </c>
      <c r="B141" s="367" t="s">
        <v>478</v>
      </c>
      <c r="C141" s="411">
        <v>0</v>
      </c>
      <c r="D141" s="411">
        <v>0</v>
      </c>
      <c r="E141" s="394">
        <v>0</v>
      </c>
      <c r="F141" s="676" t="s">
        <v>795</v>
      </c>
    </row>
    <row r="142" spans="1:6" ht="12.75" customHeight="1">
      <c r="A142" s="373" t="s">
        <v>133</v>
      </c>
      <c r="B142" s="367" t="s">
        <v>479</v>
      </c>
      <c r="C142" s="411">
        <v>0</v>
      </c>
      <c r="D142" s="411">
        <v>0</v>
      </c>
      <c r="E142" s="394">
        <v>0</v>
      </c>
      <c r="F142" s="676" t="s">
        <v>796</v>
      </c>
    </row>
    <row r="143" spans="1:6" ht="12.75" customHeight="1">
      <c r="A143" s="373" t="s">
        <v>160</v>
      </c>
      <c r="B143" s="367" t="s">
        <v>480</v>
      </c>
      <c r="C143" s="411">
        <v>0</v>
      </c>
      <c r="D143" s="411">
        <v>0</v>
      </c>
      <c r="E143" s="394">
        <v>0</v>
      </c>
      <c r="F143" s="676" t="s">
        <v>797</v>
      </c>
    </row>
    <row r="144" spans="1:6" ht="12.75" customHeight="1" thickBot="1">
      <c r="A144" s="373" t="s">
        <v>381</v>
      </c>
      <c r="B144" s="367" t="s">
        <v>481</v>
      </c>
      <c r="C144" s="411">
        <v>0</v>
      </c>
      <c r="D144" s="411">
        <v>0</v>
      </c>
      <c r="E144" s="394">
        <v>0</v>
      </c>
      <c r="F144" s="676" t="s">
        <v>798</v>
      </c>
    </row>
    <row r="145" spans="1:6" ht="16.5" thickBot="1">
      <c r="A145" s="378" t="s">
        <v>15</v>
      </c>
      <c r="B145" s="386" t="s">
        <v>482</v>
      </c>
      <c r="C145" s="360">
        <f>C126+C130+C135+C140</f>
        <v>0</v>
      </c>
      <c r="D145" s="360">
        <f>D126+D130+D135+D140</f>
        <v>6272</v>
      </c>
      <c r="E145" s="360">
        <f>E126+E130+E135+E140</f>
        <v>6272</v>
      </c>
      <c r="F145" s="676" t="s">
        <v>799</v>
      </c>
    </row>
    <row r="146" spans="1:6" ht="16.5" thickBot="1">
      <c r="A146" s="403" t="s">
        <v>16</v>
      </c>
      <c r="B146" s="406" t="s">
        <v>483</v>
      </c>
      <c r="C146" s="360">
        <f>C125+C145</f>
        <v>376395</v>
      </c>
      <c r="D146" s="360">
        <f>D125+D145</f>
        <v>469111</v>
      </c>
      <c r="E146" s="360">
        <f>E125+E145</f>
        <v>380985</v>
      </c>
      <c r="F146" s="676" t="s">
        <v>800</v>
      </c>
    </row>
    <row r="148" spans="1:5" ht="18.75" customHeight="1">
      <c r="A148" s="722" t="s">
        <v>484</v>
      </c>
      <c r="B148" s="722"/>
      <c r="C148" s="722"/>
      <c r="D148" s="722"/>
      <c r="E148" s="722"/>
    </row>
    <row r="149" spans="1:5" ht="13.5" customHeight="1" thickBot="1">
      <c r="A149" s="388" t="s">
        <v>114</v>
      </c>
      <c r="B149" s="388"/>
      <c r="C149" s="418"/>
      <c r="E149" s="405" t="s">
        <v>159</v>
      </c>
    </row>
    <row r="150" spans="1:5" ht="21.75" thickBot="1">
      <c r="A150" s="378">
        <v>1</v>
      </c>
      <c r="B150" s="381" t="s">
        <v>485</v>
      </c>
      <c r="C150" s="404">
        <f>+C61-C125</f>
        <v>0</v>
      </c>
      <c r="D150" s="404">
        <f>+D61-D125</f>
        <v>0</v>
      </c>
      <c r="E150" s="404">
        <f>+E61-E125</f>
        <v>7832</v>
      </c>
    </row>
    <row r="151" spans="1:5" ht="21.75" thickBot="1">
      <c r="A151" s="378" t="s">
        <v>8</v>
      </c>
      <c r="B151" s="381" t="s">
        <v>486</v>
      </c>
      <c r="C151" s="404">
        <f>+C84-C145</f>
        <v>0</v>
      </c>
      <c r="D151" s="404">
        <f>+D84-D145</f>
        <v>0</v>
      </c>
      <c r="E151" s="404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407" customFormat="1" ht="12.75" customHeight="1">
      <c r="C161" s="408"/>
      <c r="D161" s="408"/>
      <c r="E161" s="408"/>
      <c r="F161" s="418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1968503937007874" right="0.1968503937007874" top="1.6535433070866143" bottom="0.07874015748031496" header="0.5118110236220472" footer="0.11811023622047245"/>
  <pageSetup horizontalDpi="600" verticalDpi="600" orientation="portrait" paperSize="9" r:id="rId1"/>
  <headerFooter alignWithMargins="0">
    <oddHeader>&amp;C&amp;"Times New Roman CE,Félkövér"&amp;12
Nyírpazony Nagyközség 
Önkormányzat
2014. ÉVI ZÁRSZÁMADÁS
KÖTELEZŐ FELADATAINAK MÉRLEGE 
&amp;R&amp;"Times New Roman CE,Félkövér dőlt"&amp;11 1.2. melléklet a ....../2015. (......) önkormányzati rendelethez</oddHeader>
  </headerFooter>
  <rowBreaks count="1" manualBreakCount="1">
    <brk id="86" min="1" max="9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9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17"/>
      <c r="B1" s="118"/>
      <c r="C1" s="118"/>
      <c r="D1" s="118"/>
      <c r="E1" s="118"/>
      <c r="F1" s="118"/>
      <c r="G1" s="118"/>
      <c r="H1" s="118"/>
      <c r="I1" s="118"/>
      <c r="J1" s="119" t="s">
        <v>52</v>
      </c>
      <c r="K1" s="734" t="s">
        <v>886</v>
      </c>
    </row>
    <row r="2" spans="1:11" s="123" customFormat="1" ht="26.25" customHeight="1">
      <c r="A2" s="783" t="s">
        <v>60</v>
      </c>
      <c r="B2" s="787" t="s">
        <v>190</v>
      </c>
      <c r="C2" s="787" t="s">
        <v>191</v>
      </c>
      <c r="D2" s="787" t="s">
        <v>192</v>
      </c>
      <c r="E2" s="787" t="str">
        <f>+CONCATENATE(LEFT(ÖSSZEFÜGGÉSEK!A4,4),". évi teljesítés")</f>
        <v>2014. évi teljesítés</v>
      </c>
      <c r="F2" s="120" t="s">
        <v>193</v>
      </c>
      <c r="G2" s="121"/>
      <c r="H2" s="121"/>
      <c r="I2" s="122"/>
      <c r="J2" s="785" t="s">
        <v>194</v>
      </c>
      <c r="K2" s="734"/>
    </row>
    <row r="3" spans="1:11" s="127" customFormat="1" ht="32.25" customHeight="1" thickBot="1">
      <c r="A3" s="784"/>
      <c r="B3" s="789"/>
      <c r="C3" s="789"/>
      <c r="D3" s="788"/>
      <c r="E3" s="788"/>
      <c r="F3" s="124" t="str">
        <f>+CONCATENATE(LEFT(ÖSSZEFÜGGÉSEK!A4,4)+1,".")</f>
        <v>2015.</v>
      </c>
      <c r="G3" s="125" t="str">
        <f>+CONCATENATE(LEFT(ÖSSZEFÜGGÉSEK!A4,4)+2,".")</f>
        <v>2016.</v>
      </c>
      <c r="H3" s="125" t="str">
        <f>+CONCATENATE(LEFT(ÖSSZEFÜGGÉSEK!A4,4)+3,".")</f>
        <v>2017.</v>
      </c>
      <c r="I3" s="126" t="str">
        <f>+CONCATENATE(LEFT(ÖSSZEFÜGGÉSEK!A4,4)+3,". után")</f>
        <v>2017. után</v>
      </c>
      <c r="J3" s="786"/>
      <c r="K3" s="734"/>
    </row>
    <row r="4" spans="1:11" s="129" customFormat="1" ht="13.5" customHeight="1" thickBot="1">
      <c r="A4" s="599" t="s">
        <v>430</v>
      </c>
      <c r="B4" s="128" t="s">
        <v>603</v>
      </c>
      <c r="C4" s="600" t="s">
        <v>432</v>
      </c>
      <c r="D4" s="600" t="s">
        <v>433</v>
      </c>
      <c r="E4" s="600" t="s">
        <v>434</v>
      </c>
      <c r="F4" s="600" t="s">
        <v>511</v>
      </c>
      <c r="G4" s="600" t="s">
        <v>512</v>
      </c>
      <c r="H4" s="600" t="s">
        <v>513</v>
      </c>
      <c r="I4" s="600" t="s">
        <v>514</v>
      </c>
      <c r="J4" s="601" t="s">
        <v>709</v>
      </c>
      <c r="K4" s="734"/>
    </row>
    <row r="5" spans="1:11" ht="33.75" customHeight="1">
      <c r="A5" s="130" t="s">
        <v>7</v>
      </c>
      <c r="B5" s="131" t="s">
        <v>195</v>
      </c>
      <c r="C5" s="132"/>
      <c r="D5" s="133">
        <f aca="true" t="shared" si="0" ref="D5:I5">SUM(D6:D7)</f>
        <v>0</v>
      </c>
      <c r="E5" s="133">
        <f t="shared" si="0"/>
        <v>0</v>
      </c>
      <c r="F5" s="133">
        <f t="shared" si="0"/>
        <v>0</v>
      </c>
      <c r="G5" s="133">
        <f t="shared" si="0"/>
        <v>0</v>
      </c>
      <c r="H5" s="133">
        <f t="shared" si="0"/>
        <v>0</v>
      </c>
      <c r="I5" s="134">
        <f t="shared" si="0"/>
        <v>0</v>
      </c>
      <c r="J5" s="135">
        <f aca="true" t="shared" si="1" ref="J5:J18">SUM(F5:I5)</f>
        <v>0</v>
      </c>
      <c r="K5" s="734"/>
    </row>
    <row r="6" spans="1:11" ht="21" customHeight="1">
      <c r="A6" s="136" t="s">
        <v>8</v>
      </c>
      <c r="B6" s="137" t="s">
        <v>196</v>
      </c>
      <c r="C6" s="138"/>
      <c r="D6" s="2"/>
      <c r="E6" s="2"/>
      <c r="F6" s="2"/>
      <c r="G6" s="2"/>
      <c r="H6" s="2"/>
      <c r="I6" s="49"/>
      <c r="J6" s="139">
        <f t="shared" si="1"/>
        <v>0</v>
      </c>
      <c r="K6" s="734"/>
    </row>
    <row r="7" spans="1:11" ht="21" customHeight="1">
      <c r="A7" s="136" t="s">
        <v>9</v>
      </c>
      <c r="B7" s="137" t="s">
        <v>196</v>
      </c>
      <c r="C7" s="138"/>
      <c r="D7" s="2"/>
      <c r="E7" s="2"/>
      <c r="F7" s="2"/>
      <c r="G7" s="2"/>
      <c r="H7" s="2"/>
      <c r="I7" s="49"/>
      <c r="J7" s="139">
        <f t="shared" si="1"/>
        <v>0</v>
      </c>
      <c r="K7" s="734"/>
    </row>
    <row r="8" spans="1:11" ht="36" customHeight="1">
      <c r="A8" s="136" t="s">
        <v>10</v>
      </c>
      <c r="B8" s="140" t="s">
        <v>197</v>
      </c>
      <c r="C8" s="141"/>
      <c r="D8" s="142">
        <f aca="true" t="shared" si="2" ref="D8:I8">SUM(D9:D10)</f>
        <v>0</v>
      </c>
      <c r="E8" s="142">
        <f t="shared" si="2"/>
        <v>0</v>
      </c>
      <c r="F8" s="142">
        <f t="shared" si="2"/>
        <v>0</v>
      </c>
      <c r="G8" s="142">
        <f t="shared" si="2"/>
        <v>0</v>
      </c>
      <c r="H8" s="142">
        <f t="shared" si="2"/>
        <v>0</v>
      </c>
      <c r="I8" s="143">
        <f t="shared" si="2"/>
        <v>0</v>
      </c>
      <c r="J8" s="144">
        <f t="shared" si="1"/>
        <v>0</v>
      </c>
      <c r="K8" s="734"/>
    </row>
    <row r="9" spans="1:11" ht="21" customHeight="1">
      <c r="A9" s="136" t="s">
        <v>11</v>
      </c>
      <c r="B9" s="137" t="s">
        <v>196</v>
      </c>
      <c r="C9" s="138"/>
      <c r="D9" s="2"/>
      <c r="E9" s="2"/>
      <c r="F9" s="2"/>
      <c r="G9" s="2"/>
      <c r="H9" s="2"/>
      <c r="I9" s="49"/>
      <c r="J9" s="139">
        <f t="shared" si="1"/>
        <v>0</v>
      </c>
      <c r="K9" s="734"/>
    </row>
    <row r="10" spans="1:11" ht="18" customHeight="1">
      <c r="A10" s="136" t="s">
        <v>12</v>
      </c>
      <c r="B10" s="137" t="s">
        <v>196</v>
      </c>
      <c r="C10" s="138"/>
      <c r="D10" s="2"/>
      <c r="E10" s="2"/>
      <c r="F10" s="2"/>
      <c r="G10" s="2"/>
      <c r="H10" s="2"/>
      <c r="I10" s="49"/>
      <c r="J10" s="139">
        <f t="shared" si="1"/>
        <v>0</v>
      </c>
      <c r="K10" s="734"/>
    </row>
    <row r="11" spans="1:11" ht="21" customHeight="1">
      <c r="A11" s="136" t="s">
        <v>13</v>
      </c>
      <c r="B11" s="145" t="s">
        <v>198</v>
      </c>
      <c r="C11" s="141"/>
      <c r="D11" s="142">
        <f aca="true" t="shared" si="3" ref="D11:I11">SUM(D12:D12)</f>
        <v>0</v>
      </c>
      <c r="E11" s="142">
        <f t="shared" si="3"/>
        <v>0</v>
      </c>
      <c r="F11" s="142">
        <f t="shared" si="3"/>
        <v>0</v>
      </c>
      <c r="G11" s="142">
        <f t="shared" si="3"/>
        <v>0</v>
      </c>
      <c r="H11" s="142">
        <f t="shared" si="3"/>
        <v>0</v>
      </c>
      <c r="I11" s="143">
        <f t="shared" si="3"/>
        <v>0</v>
      </c>
      <c r="J11" s="144">
        <f t="shared" si="1"/>
        <v>0</v>
      </c>
      <c r="K11" s="734"/>
    </row>
    <row r="12" spans="1:11" ht="21" customHeight="1">
      <c r="A12" s="136" t="s">
        <v>14</v>
      </c>
      <c r="B12" s="137" t="s">
        <v>196</v>
      </c>
      <c r="C12" s="138"/>
      <c r="D12" s="2"/>
      <c r="E12" s="2"/>
      <c r="F12" s="2"/>
      <c r="G12" s="2"/>
      <c r="H12" s="2"/>
      <c r="I12" s="49"/>
      <c r="J12" s="139">
        <f t="shared" si="1"/>
        <v>0</v>
      </c>
      <c r="K12" s="734"/>
    </row>
    <row r="13" spans="1:11" ht="21" customHeight="1">
      <c r="A13" s="136" t="s">
        <v>15</v>
      </c>
      <c r="B13" s="145" t="s">
        <v>199</v>
      </c>
      <c r="C13" s="141"/>
      <c r="D13" s="142">
        <f aca="true" t="shared" si="4" ref="D13:I13">SUM(D14:D14)</f>
        <v>0</v>
      </c>
      <c r="E13" s="142">
        <f>SUM(E14:E15)</f>
        <v>13992</v>
      </c>
      <c r="F13" s="142">
        <f>F14+F15</f>
        <v>36457</v>
      </c>
      <c r="G13" s="142">
        <f t="shared" si="4"/>
        <v>0</v>
      </c>
      <c r="H13" s="142">
        <f t="shared" si="4"/>
        <v>0</v>
      </c>
      <c r="I13" s="143">
        <f t="shared" si="4"/>
        <v>0</v>
      </c>
      <c r="J13" s="144">
        <f t="shared" si="1"/>
        <v>36457</v>
      </c>
      <c r="K13" s="734"/>
    </row>
    <row r="14" spans="1:11" ht="21" customHeight="1">
      <c r="A14" s="136" t="s">
        <v>16</v>
      </c>
      <c r="B14" s="137" t="s">
        <v>852</v>
      </c>
      <c r="C14" s="138">
        <v>2013</v>
      </c>
      <c r="D14" s="2"/>
      <c r="E14" s="2">
        <v>10196</v>
      </c>
      <c r="F14" s="2">
        <f>28592-E14</f>
        <v>18396</v>
      </c>
      <c r="G14" s="2"/>
      <c r="H14" s="2"/>
      <c r="I14" s="49"/>
      <c r="J14" s="139">
        <f t="shared" si="1"/>
        <v>18396</v>
      </c>
      <c r="K14" s="734"/>
    </row>
    <row r="15" spans="1:11" ht="21" customHeight="1">
      <c r="A15" s="146" t="s">
        <v>17</v>
      </c>
      <c r="B15" s="137" t="s">
        <v>853</v>
      </c>
      <c r="C15" s="711">
        <v>2013</v>
      </c>
      <c r="D15" s="152"/>
      <c r="E15" s="152">
        <v>3796</v>
      </c>
      <c r="F15" s="152">
        <f>21857-E15</f>
        <v>18061</v>
      </c>
      <c r="G15" s="152"/>
      <c r="H15" s="152"/>
      <c r="I15" s="153"/>
      <c r="J15" s="139">
        <f t="shared" si="1"/>
        <v>18061</v>
      </c>
      <c r="K15" s="734"/>
    </row>
    <row r="16" spans="1:11" ht="21" customHeight="1">
      <c r="A16" s="146" t="s">
        <v>18</v>
      </c>
      <c r="B16" s="147" t="s">
        <v>200</v>
      </c>
      <c r="C16" s="148"/>
      <c r="D16" s="149">
        <f aca="true" t="shared" si="5" ref="D16:I16">SUM(D17:D18)</f>
        <v>0</v>
      </c>
      <c r="E16" s="149">
        <f t="shared" si="5"/>
        <v>0</v>
      </c>
      <c r="F16" s="149">
        <f t="shared" si="5"/>
        <v>0</v>
      </c>
      <c r="G16" s="149">
        <f t="shared" si="5"/>
        <v>0</v>
      </c>
      <c r="H16" s="149">
        <f t="shared" si="5"/>
        <v>0</v>
      </c>
      <c r="I16" s="150">
        <f t="shared" si="5"/>
        <v>0</v>
      </c>
      <c r="J16" s="144">
        <f t="shared" si="1"/>
        <v>0</v>
      </c>
      <c r="K16" s="734"/>
    </row>
    <row r="17" spans="1:11" ht="21" customHeight="1">
      <c r="A17" s="146" t="s">
        <v>19</v>
      </c>
      <c r="B17" s="137" t="s">
        <v>196</v>
      </c>
      <c r="C17" s="138"/>
      <c r="D17" s="2"/>
      <c r="E17" s="2"/>
      <c r="F17" s="2"/>
      <c r="G17" s="2"/>
      <c r="H17" s="2"/>
      <c r="I17" s="49"/>
      <c r="J17" s="139">
        <f t="shared" si="1"/>
        <v>0</v>
      </c>
      <c r="K17" s="734"/>
    </row>
    <row r="18" spans="1:11" ht="21" customHeight="1" thickBot="1">
      <c r="A18" s="146" t="s">
        <v>20</v>
      </c>
      <c r="B18" s="137" t="s">
        <v>196</v>
      </c>
      <c r="C18" s="151"/>
      <c r="D18" s="152"/>
      <c r="E18" s="152"/>
      <c r="F18" s="152"/>
      <c r="G18" s="152"/>
      <c r="H18" s="152"/>
      <c r="I18" s="153"/>
      <c r="J18" s="139">
        <f t="shared" si="1"/>
        <v>0</v>
      </c>
      <c r="K18" s="734"/>
    </row>
    <row r="19" spans="1:11" ht="21" customHeight="1" thickBot="1">
      <c r="A19" s="154" t="s">
        <v>21</v>
      </c>
      <c r="B19" s="155" t="s">
        <v>201</v>
      </c>
      <c r="C19" s="156"/>
      <c r="D19" s="157">
        <f aca="true" t="shared" si="6" ref="D19:J19">D5+D8+D11+D13+D16</f>
        <v>0</v>
      </c>
      <c r="E19" s="157">
        <f t="shared" si="6"/>
        <v>13992</v>
      </c>
      <c r="F19" s="157">
        <f t="shared" si="6"/>
        <v>36457</v>
      </c>
      <c r="G19" s="157">
        <f t="shared" si="6"/>
        <v>0</v>
      </c>
      <c r="H19" s="157">
        <f t="shared" si="6"/>
        <v>0</v>
      </c>
      <c r="I19" s="158">
        <f t="shared" si="6"/>
        <v>0</v>
      </c>
      <c r="J19" s="159">
        <f t="shared" si="6"/>
        <v>36457</v>
      </c>
      <c r="K19" s="734"/>
    </row>
  </sheetData>
  <sheetProtection/>
  <mergeCells count="7">
    <mergeCell ref="A2:A3"/>
    <mergeCell ref="J2:J3"/>
    <mergeCell ref="K1:K19"/>
    <mergeCell ref="E2:E3"/>
    <mergeCell ref="D2:D3"/>
    <mergeCell ref="C2:C3"/>
    <mergeCell ref="B2:B3"/>
  </mergeCells>
  <printOptions horizontalCentered="1"/>
  <pageMargins left="0.1968503937007874" right="0.1968503937007874" top="1.1811023622047245" bottom="0.3937007874015748" header="0.5118110236220472" footer="0.5118110236220472"/>
  <pageSetup horizontalDpi="600" verticalDpi="600" orientation="landscape" paperSize="9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I19"/>
  <sheetViews>
    <sheetView tabSelected="1" zoomScalePageLayoutView="0" workbookViewId="0" topLeftCell="A1">
      <selection activeCell="A1" sqref="A1:I19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8" customFormat="1" ht="15.75" thickBot="1">
      <c r="A1" s="160"/>
      <c r="B1" s="18" t="s">
        <v>860</v>
      </c>
      <c r="H1" s="161" t="s">
        <v>52</v>
      </c>
      <c r="I1" s="793" t="s">
        <v>887</v>
      </c>
    </row>
    <row r="2" spans="1:9" s="123" customFormat="1" ht="26.25" customHeight="1">
      <c r="A2" s="744" t="s">
        <v>60</v>
      </c>
      <c r="B2" s="799" t="s">
        <v>202</v>
      </c>
      <c r="C2" s="744" t="s">
        <v>203</v>
      </c>
      <c r="D2" s="744" t="s">
        <v>204</v>
      </c>
      <c r="E2" s="796" t="str">
        <f>+CONCATENATE("Hitel, kölcsön állomány ",LEFT(ÖSSZEFÜGGÉSEK!A4,4),". dec. 31-én")</f>
        <v>Hitel, kölcsön állomány 2014. dec. 31-én</v>
      </c>
      <c r="F2" s="794" t="s">
        <v>205</v>
      </c>
      <c r="G2" s="795"/>
      <c r="H2" s="791" t="str">
        <f>+CONCATENATE(LEFT(ÖSSZEFÜGGÉSEK!A4,4)+2,". után")</f>
        <v>2016. után</v>
      </c>
      <c r="I2" s="793"/>
    </row>
    <row r="3" spans="1:9" s="127" customFormat="1" ht="40.5" customHeight="1" thickBot="1">
      <c r="A3" s="790"/>
      <c r="B3" s="798"/>
      <c r="C3" s="798"/>
      <c r="D3" s="790"/>
      <c r="E3" s="797"/>
      <c r="F3" s="162" t="str">
        <f>+CONCATENATE(LEFT(ÖSSZEFÜGGÉSEK!A4,4)+1,".")</f>
        <v>2015.</v>
      </c>
      <c r="G3" s="163" t="str">
        <f>+CONCATENATE(LEFT(ÖSSZEFÜGGÉSEK!A4,4)+2,".")</f>
        <v>2016.</v>
      </c>
      <c r="H3" s="792"/>
      <c r="I3" s="793"/>
    </row>
    <row r="4" spans="1:9" s="167" customFormat="1" ht="12.75" customHeight="1" thickBot="1">
      <c r="A4" s="164" t="s">
        <v>430</v>
      </c>
      <c r="B4" s="116" t="s">
        <v>431</v>
      </c>
      <c r="C4" s="116" t="s">
        <v>432</v>
      </c>
      <c r="D4" s="165" t="s">
        <v>433</v>
      </c>
      <c r="E4" s="164" t="s">
        <v>434</v>
      </c>
      <c r="F4" s="165" t="s">
        <v>511</v>
      </c>
      <c r="G4" s="165" t="s">
        <v>512</v>
      </c>
      <c r="H4" s="166" t="s">
        <v>513</v>
      </c>
      <c r="I4" s="793"/>
    </row>
    <row r="5" spans="1:9" ht="22.5" customHeight="1" thickBot="1">
      <c r="A5" s="168" t="s">
        <v>7</v>
      </c>
      <c r="B5" s="169" t="s">
        <v>206</v>
      </c>
      <c r="C5" s="170"/>
      <c r="D5" s="171"/>
      <c r="E5" s="172">
        <f>SUM(E6:E11)</f>
        <v>0</v>
      </c>
      <c r="F5" s="173">
        <f>SUM(F6:F11)</f>
        <v>0</v>
      </c>
      <c r="G5" s="173">
        <f>SUM(G6:G11)</f>
        <v>0</v>
      </c>
      <c r="H5" s="174">
        <f>SUM(H6:H11)</f>
        <v>0</v>
      </c>
      <c r="I5" s="793"/>
    </row>
    <row r="6" spans="1:9" ht="22.5" customHeight="1">
      <c r="A6" s="175" t="s">
        <v>8</v>
      </c>
      <c r="B6" s="176" t="s">
        <v>196</v>
      </c>
      <c r="C6" s="177"/>
      <c r="D6" s="178"/>
      <c r="E6" s="179"/>
      <c r="F6" s="2"/>
      <c r="G6" s="2"/>
      <c r="H6" s="180"/>
      <c r="I6" s="793"/>
    </row>
    <row r="7" spans="1:9" ht="22.5" customHeight="1">
      <c r="A7" s="175" t="s">
        <v>9</v>
      </c>
      <c r="B7" s="176" t="s">
        <v>196</v>
      </c>
      <c r="C7" s="177"/>
      <c r="D7" s="178"/>
      <c r="E7" s="179"/>
      <c r="F7" s="2"/>
      <c r="G7" s="2"/>
      <c r="H7" s="180"/>
      <c r="I7" s="793"/>
    </row>
    <row r="8" spans="1:9" ht="22.5" customHeight="1">
      <c r="A8" s="175" t="s">
        <v>10</v>
      </c>
      <c r="B8" s="176" t="s">
        <v>196</v>
      </c>
      <c r="C8" s="177"/>
      <c r="D8" s="178"/>
      <c r="E8" s="179"/>
      <c r="F8" s="2"/>
      <c r="G8" s="2"/>
      <c r="H8" s="180"/>
      <c r="I8" s="793"/>
    </row>
    <row r="9" spans="1:9" ht="22.5" customHeight="1">
      <c r="A9" s="175" t="s">
        <v>11</v>
      </c>
      <c r="B9" s="176" t="s">
        <v>196</v>
      </c>
      <c r="C9" s="177"/>
      <c r="D9" s="178"/>
      <c r="E9" s="179"/>
      <c r="F9" s="2"/>
      <c r="G9" s="2"/>
      <c r="H9" s="180"/>
      <c r="I9" s="793"/>
    </row>
    <row r="10" spans="1:9" ht="22.5" customHeight="1">
      <c r="A10" s="175" t="s">
        <v>12</v>
      </c>
      <c r="B10" s="176" t="s">
        <v>196</v>
      </c>
      <c r="C10" s="177"/>
      <c r="D10" s="178"/>
      <c r="E10" s="179"/>
      <c r="F10" s="2"/>
      <c r="G10" s="2"/>
      <c r="H10" s="180"/>
      <c r="I10" s="793"/>
    </row>
    <row r="11" spans="1:9" ht="22.5" customHeight="1" thickBot="1">
      <c r="A11" s="175" t="s">
        <v>13</v>
      </c>
      <c r="B11" s="176" t="s">
        <v>196</v>
      </c>
      <c r="C11" s="177"/>
      <c r="D11" s="178"/>
      <c r="E11" s="179"/>
      <c r="F11" s="2"/>
      <c r="G11" s="2"/>
      <c r="H11" s="180"/>
      <c r="I11" s="793"/>
    </row>
    <row r="12" spans="1:9" ht="22.5" customHeight="1" thickBot="1">
      <c r="A12" s="168" t="s">
        <v>14</v>
      </c>
      <c r="B12" s="169" t="s">
        <v>207</v>
      </c>
      <c r="C12" s="181"/>
      <c r="D12" s="182"/>
      <c r="E12" s="172">
        <f>SUM(E13:E18)</f>
        <v>0</v>
      </c>
      <c r="F12" s="173">
        <f>SUM(F13:F18)</f>
        <v>0</v>
      </c>
      <c r="G12" s="173">
        <f>SUM(G13:G18)</f>
        <v>0</v>
      </c>
      <c r="H12" s="174">
        <f>SUM(H13:H18)</f>
        <v>0</v>
      </c>
      <c r="I12" s="793"/>
    </row>
    <row r="13" spans="1:9" ht="22.5" customHeight="1">
      <c r="A13" s="175" t="s">
        <v>15</v>
      </c>
      <c r="B13" s="176" t="s">
        <v>196</v>
      </c>
      <c r="C13" s="177"/>
      <c r="D13" s="178"/>
      <c r="E13" s="179"/>
      <c r="F13" s="2"/>
      <c r="G13" s="2"/>
      <c r="H13" s="180"/>
      <c r="I13" s="793"/>
    </row>
    <row r="14" spans="1:9" ht="22.5" customHeight="1">
      <c r="A14" s="175" t="s">
        <v>16</v>
      </c>
      <c r="B14" s="176" t="s">
        <v>196</v>
      </c>
      <c r="C14" s="177"/>
      <c r="D14" s="178"/>
      <c r="E14" s="179"/>
      <c r="F14" s="2"/>
      <c r="G14" s="2"/>
      <c r="H14" s="180"/>
      <c r="I14" s="793"/>
    </row>
    <row r="15" spans="1:9" ht="22.5" customHeight="1">
      <c r="A15" s="175" t="s">
        <v>17</v>
      </c>
      <c r="B15" s="176" t="s">
        <v>196</v>
      </c>
      <c r="C15" s="177"/>
      <c r="D15" s="178"/>
      <c r="E15" s="179"/>
      <c r="F15" s="2"/>
      <c r="G15" s="2"/>
      <c r="H15" s="180"/>
      <c r="I15" s="793"/>
    </row>
    <row r="16" spans="1:9" ht="22.5" customHeight="1">
      <c r="A16" s="175" t="s">
        <v>18</v>
      </c>
      <c r="B16" s="176" t="s">
        <v>196</v>
      </c>
      <c r="C16" s="177"/>
      <c r="D16" s="178"/>
      <c r="E16" s="179"/>
      <c r="F16" s="2"/>
      <c r="G16" s="2"/>
      <c r="H16" s="180"/>
      <c r="I16" s="793"/>
    </row>
    <row r="17" spans="1:9" ht="22.5" customHeight="1">
      <c r="A17" s="175" t="s">
        <v>19</v>
      </c>
      <c r="B17" s="176" t="s">
        <v>196</v>
      </c>
      <c r="C17" s="177"/>
      <c r="D17" s="178"/>
      <c r="E17" s="179"/>
      <c r="F17" s="2"/>
      <c r="G17" s="2"/>
      <c r="H17" s="180"/>
      <c r="I17" s="793"/>
    </row>
    <row r="18" spans="1:9" ht="22.5" customHeight="1" thickBot="1">
      <c r="A18" s="175" t="s">
        <v>20</v>
      </c>
      <c r="B18" s="176" t="s">
        <v>196</v>
      </c>
      <c r="C18" s="177"/>
      <c r="D18" s="178"/>
      <c r="E18" s="179"/>
      <c r="F18" s="2"/>
      <c r="G18" s="2"/>
      <c r="H18" s="180"/>
      <c r="I18" s="793"/>
    </row>
    <row r="19" spans="1:9" ht="22.5" customHeight="1" thickBot="1">
      <c r="A19" s="168" t="s">
        <v>21</v>
      </c>
      <c r="B19" s="169" t="s">
        <v>710</v>
      </c>
      <c r="C19" s="170"/>
      <c r="D19" s="171"/>
      <c r="E19" s="172">
        <f>E5+E12</f>
        <v>0</v>
      </c>
      <c r="F19" s="173">
        <f>F5+F12</f>
        <v>0</v>
      </c>
      <c r="G19" s="173">
        <f>G5+G12</f>
        <v>0</v>
      </c>
      <c r="H19" s="174">
        <f>H5+H12</f>
        <v>0</v>
      </c>
      <c r="I19" s="793"/>
    </row>
    <row r="20" ht="19.5" customHeight="1"/>
  </sheetData>
  <sheetProtection/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rintOptions horizontalCentered="1"/>
  <pageMargins left="0.1968503937007874" right="0.1968503937007874" top="1.5748031496062993" bottom="0.1968503937007874" header="0.5118110236220472" footer="0.5118110236220472"/>
  <pageSetup horizontalDpi="600" verticalDpi="600" orientation="landscape" paperSize="9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zoomScalePageLayoutView="0" workbookViewId="0" topLeftCell="A1">
      <selection activeCell="A1" sqref="A1:J19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821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2014. december 31-én</v>
      </c>
      <c r="B1" s="822"/>
      <c r="C1" s="822"/>
      <c r="D1" s="822"/>
      <c r="E1" s="822"/>
      <c r="F1" s="822"/>
      <c r="G1" s="822"/>
      <c r="H1" s="822"/>
      <c r="I1" s="822"/>
      <c r="J1" s="793" t="s">
        <v>888</v>
      </c>
    </row>
    <row r="2" spans="2:10" ht="14.25" thickBot="1">
      <c r="B2" s="8" t="s">
        <v>860</v>
      </c>
      <c r="H2" s="810" t="s">
        <v>208</v>
      </c>
      <c r="I2" s="810"/>
      <c r="J2" s="793"/>
    </row>
    <row r="3" spans="1:10" ht="13.5" thickBot="1">
      <c r="A3" s="808" t="s">
        <v>5</v>
      </c>
      <c r="B3" s="806" t="s">
        <v>209</v>
      </c>
      <c r="C3" s="804" t="s">
        <v>210</v>
      </c>
      <c r="D3" s="802" t="s">
        <v>211</v>
      </c>
      <c r="E3" s="803"/>
      <c r="F3" s="803"/>
      <c r="G3" s="803"/>
      <c r="H3" s="803"/>
      <c r="I3" s="800" t="s">
        <v>212</v>
      </c>
      <c r="J3" s="793"/>
    </row>
    <row r="4" spans="1:10" s="19" customFormat="1" ht="42" customHeight="1" thickBot="1">
      <c r="A4" s="809"/>
      <c r="B4" s="807"/>
      <c r="C4" s="805"/>
      <c r="D4" s="183" t="s">
        <v>213</v>
      </c>
      <c r="E4" s="183" t="s">
        <v>214</v>
      </c>
      <c r="F4" s="183" t="s">
        <v>215</v>
      </c>
      <c r="G4" s="184" t="s">
        <v>216</v>
      </c>
      <c r="H4" s="184" t="s">
        <v>217</v>
      </c>
      <c r="I4" s="801"/>
      <c r="J4" s="793"/>
    </row>
    <row r="5" spans="1:10" s="19" customFormat="1" ht="12" customHeight="1" thickBot="1">
      <c r="A5" s="595" t="s">
        <v>430</v>
      </c>
      <c r="B5" s="185" t="s">
        <v>431</v>
      </c>
      <c r="C5" s="185" t="s">
        <v>432</v>
      </c>
      <c r="D5" s="185" t="s">
        <v>433</v>
      </c>
      <c r="E5" s="185" t="s">
        <v>434</v>
      </c>
      <c r="F5" s="185" t="s">
        <v>511</v>
      </c>
      <c r="G5" s="185" t="s">
        <v>512</v>
      </c>
      <c r="H5" s="185" t="s">
        <v>604</v>
      </c>
      <c r="I5" s="186" t="s">
        <v>605</v>
      </c>
      <c r="J5" s="793"/>
    </row>
    <row r="6" spans="1:10" s="19" customFormat="1" ht="18" customHeight="1">
      <c r="A6" s="816" t="s">
        <v>218</v>
      </c>
      <c r="B6" s="817"/>
      <c r="C6" s="817"/>
      <c r="D6" s="817"/>
      <c r="E6" s="817"/>
      <c r="F6" s="817"/>
      <c r="G6" s="817"/>
      <c r="H6" s="817"/>
      <c r="I6" s="818"/>
      <c r="J6" s="793"/>
    </row>
    <row r="7" spans="1:10" ht="15.75" customHeight="1">
      <c r="A7" s="32" t="s">
        <v>7</v>
      </c>
      <c r="B7" s="30" t="s">
        <v>219</v>
      </c>
      <c r="C7" s="22"/>
      <c r="D7" s="22"/>
      <c r="E7" s="22"/>
      <c r="F7" s="22"/>
      <c r="G7" s="188"/>
      <c r="H7" s="189">
        <f aca="true" t="shared" si="0" ref="H7:H13">SUM(D7:G7)</f>
        <v>0</v>
      </c>
      <c r="I7" s="33">
        <f aca="true" t="shared" si="1" ref="I7:I13">C7+H7</f>
        <v>0</v>
      </c>
      <c r="J7" s="793"/>
    </row>
    <row r="8" spans="1:10" ht="22.5">
      <c r="A8" s="32" t="s">
        <v>8</v>
      </c>
      <c r="B8" s="30" t="s">
        <v>151</v>
      </c>
      <c r="C8" s="22"/>
      <c r="D8" s="22"/>
      <c r="E8" s="22"/>
      <c r="F8" s="22"/>
      <c r="G8" s="188"/>
      <c r="H8" s="189">
        <f t="shared" si="0"/>
        <v>0</v>
      </c>
      <c r="I8" s="33">
        <f t="shared" si="1"/>
        <v>0</v>
      </c>
      <c r="J8" s="793"/>
    </row>
    <row r="9" spans="1:10" ht="22.5">
      <c r="A9" s="32" t="s">
        <v>9</v>
      </c>
      <c r="B9" s="30" t="s">
        <v>152</v>
      </c>
      <c r="C9" s="22"/>
      <c r="D9" s="22"/>
      <c r="E9" s="22"/>
      <c r="F9" s="22"/>
      <c r="G9" s="188"/>
      <c r="H9" s="189">
        <f t="shared" si="0"/>
        <v>0</v>
      </c>
      <c r="I9" s="33">
        <f t="shared" si="1"/>
        <v>0</v>
      </c>
      <c r="J9" s="793"/>
    </row>
    <row r="10" spans="1:10" ht="15.75" customHeight="1">
      <c r="A10" s="32" t="s">
        <v>10</v>
      </c>
      <c r="B10" s="30" t="s">
        <v>153</v>
      </c>
      <c r="C10" s="22"/>
      <c r="D10" s="22"/>
      <c r="E10" s="22"/>
      <c r="F10" s="22"/>
      <c r="G10" s="188"/>
      <c r="H10" s="189">
        <f t="shared" si="0"/>
        <v>0</v>
      </c>
      <c r="I10" s="33">
        <f t="shared" si="1"/>
        <v>0</v>
      </c>
      <c r="J10" s="793"/>
    </row>
    <row r="11" spans="1:10" ht="22.5">
      <c r="A11" s="32" t="s">
        <v>11</v>
      </c>
      <c r="B11" s="30" t="s">
        <v>154</v>
      </c>
      <c r="C11" s="22"/>
      <c r="D11" s="22"/>
      <c r="E11" s="22"/>
      <c r="F11" s="22"/>
      <c r="G11" s="188"/>
      <c r="H11" s="189">
        <f t="shared" si="0"/>
        <v>0</v>
      </c>
      <c r="I11" s="33">
        <f t="shared" si="1"/>
        <v>0</v>
      </c>
      <c r="J11" s="793"/>
    </row>
    <row r="12" spans="1:10" ht="15.75" customHeight="1">
      <c r="A12" s="34" t="s">
        <v>12</v>
      </c>
      <c r="B12" s="35" t="s">
        <v>220</v>
      </c>
      <c r="C12" s="23"/>
      <c r="D12" s="23"/>
      <c r="E12" s="23"/>
      <c r="F12" s="23"/>
      <c r="G12" s="190"/>
      <c r="H12" s="189">
        <f t="shared" si="0"/>
        <v>0</v>
      </c>
      <c r="I12" s="33">
        <f t="shared" si="1"/>
        <v>0</v>
      </c>
      <c r="J12" s="793"/>
    </row>
    <row r="13" spans="1:10" ht="15.75" customHeight="1" thickBot="1">
      <c r="A13" s="191" t="s">
        <v>13</v>
      </c>
      <c r="B13" s="192" t="s">
        <v>221</v>
      </c>
      <c r="C13" s="194"/>
      <c r="D13" s="194"/>
      <c r="E13" s="194"/>
      <c r="F13" s="194"/>
      <c r="G13" s="195"/>
      <c r="H13" s="189">
        <f t="shared" si="0"/>
        <v>0</v>
      </c>
      <c r="I13" s="33">
        <f t="shared" si="1"/>
        <v>0</v>
      </c>
      <c r="J13" s="793"/>
    </row>
    <row r="14" spans="1:10" s="24" customFormat="1" ht="18" customHeight="1" thickBot="1">
      <c r="A14" s="819" t="s">
        <v>222</v>
      </c>
      <c r="B14" s="820"/>
      <c r="C14" s="36">
        <f aca="true" t="shared" si="2" ref="C14:I14">SUM(C7:C13)</f>
        <v>0</v>
      </c>
      <c r="D14" s="36">
        <f t="shared" si="2"/>
        <v>0</v>
      </c>
      <c r="E14" s="36">
        <f t="shared" si="2"/>
        <v>0</v>
      </c>
      <c r="F14" s="36">
        <f t="shared" si="2"/>
        <v>0</v>
      </c>
      <c r="G14" s="196">
        <f t="shared" si="2"/>
        <v>0</v>
      </c>
      <c r="H14" s="196">
        <f t="shared" si="2"/>
        <v>0</v>
      </c>
      <c r="I14" s="37">
        <f t="shared" si="2"/>
        <v>0</v>
      </c>
      <c r="J14" s="793"/>
    </row>
    <row r="15" spans="1:10" s="21" customFormat="1" ht="18" customHeight="1">
      <c r="A15" s="811" t="s">
        <v>223</v>
      </c>
      <c r="B15" s="812"/>
      <c r="C15" s="812"/>
      <c r="D15" s="812"/>
      <c r="E15" s="812"/>
      <c r="F15" s="812"/>
      <c r="G15" s="812"/>
      <c r="H15" s="812"/>
      <c r="I15" s="813"/>
      <c r="J15" s="793"/>
    </row>
    <row r="16" spans="1:10" s="21" customFormat="1" ht="12.75">
      <c r="A16" s="32" t="s">
        <v>7</v>
      </c>
      <c r="B16" s="30" t="s">
        <v>224</v>
      </c>
      <c r="C16" s="22"/>
      <c r="D16" s="22"/>
      <c r="E16" s="22"/>
      <c r="F16" s="22"/>
      <c r="G16" s="188"/>
      <c r="H16" s="189">
        <f>SUM(D16:G16)</f>
        <v>0</v>
      </c>
      <c r="I16" s="33">
        <f>C16+H16</f>
        <v>0</v>
      </c>
      <c r="J16" s="793"/>
    </row>
    <row r="17" spans="1:10" ht="13.5" thickBot="1">
      <c r="A17" s="191" t="s">
        <v>8</v>
      </c>
      <c r="B17" s="192" t="s">
        <v>221</v>
      </c>
      <c r="C17" s="194"/>
      <c r="D17" s="194"/>
      <c r="E17" s="194"/>
      <c r="F17" s="194"/>
      <c r="G17" s="195"/>
      <c r="H17" s="189">
        <f>SUM(D17:G17)</f>
        <v>0</v>
      </c>
      <c r="I17" s="197">
        <f>C17+H17</f>
        <v>0</v>
      </c>
      <c r="J17" s="793"/>
    </row>
    <row r="18" spans="1:10" ht="15.75" customHeight="1" thickBot="1">
      <c r="A18" s="819" t="s">
        <v>225</v>
      </c>
      <c r="B18" s="820"/>
      <c r="C18" s="36">
        <f aca="true" t="shared" si="3" ref="C18:I18">SUM(C16:C17)</f>
        <v>0</v>
      </c>
      <c r="D18" s="36">
        <f t="shared" si="3"/>
        <v>0</v>
      </c>
      <c r="E18" s="36">
        <f t="shared" si="3"/>
        <v>0</v>
      </c>
      <c r="F18" s="36">
        <f t="shared" si="3"/>
        <v>0</v>
      </c>
      <c r="G18" s="196">
        <f t="shared" si="3"/>
        <v>0</v>
      </c>
      <c r="H18" s="196">
        <f t="shared" si="3"/>
        <v>0</v>
      </c>
      <c r="I18" s="37">
        <f t="shared" si="3"/>
        <v>0</v>
      </c>
      <c r="J18" s="793"/>
    </row>
    <row r="19" spans="1:10" ht="18" customHeight="1" thickBot="1">
      <c r="A19" s="814" t="s">
        <v>226</v>
      </c>
      <c r="B19" s="815"/>
      <c r="C19" s="198">
        <f aca="true" t="shared" si="4" ref="C19:I19">C14+C18</f>
        <v>0</v>
      </c>
      <c r="D19" s="198">
        <f t="shared" si="4"/>
        <v>0</v>
      </c>
      <c r="E19" s="198">
        <f t="shared" si="4"/>
        <v>0</v>
      </c>
      <c r="F19" s="198">
        <f t="shared" si="4"/>
        <v>0</v>
      </c>
      <c r="G19" s="198">
        <f t="shared" si="4"/>
        <v>0</v>
      </c>
      <c r="H19" s="198">
        <f t="shared" si="4"/>
        <v>0</v>
      </c>
      <c r="I19" s="37">
        <f t="shared" si="4"/>
        <v>0</v>
      </c>
      <c r="J19" s="793"/>
    </row>
  </sheetData>
  <sheetProtection/>
  <mergeCells count="13">
    <mergeCell ref="A15:I15"/>
    <mergeCell ref="A19:B19"/>
    <mergeCell ref="J1:J19"/>
    <mergeCell ref="A6:I6"/>
    <mergeCell ref="A14:B14"/>
    <mergeCell ref="A18:B18"/>
    <mergeCell ref="A1:I1"/>
    <mergeCell ref="I3:I4"/>
    <mergeCell ref="D3:H3"/>
    <mergeCell ref="C3:C4"/>
    <mergeCell ref="B3:B4"/>
    <mergeCell ref="A3:A4"/>
    <mergeCell ref="H2:I2"/>
  </mergeCells>
  <printOptions horizontalCentered="1"/>
  <pageMargins left="0.3937007874015748" right="0.3937007874015748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 dőlt"&amp;12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zoomScalePageLayoutView="0" workbookViewId="0" topLeftCell="A13">
      <selection activeCell="A1" sqref="A1:D30"/>
    </sheetView>
  </sheetViews>
  <sheetFormatPr defaultColWidth="9.00390625" defaultRowHeight="12.75"/>
  <cols>
    <col min="1" max="1" width="5.875" style="218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8" customFormat="1" ht="15.75" thickBot="1">
      <c r="A1" s="160"/>
      <c r="D1" s="161" t="s">
        <v>52</v>
      </c>
    </row>
    <row r="2" spans="1:4" s="19" customFormat="1" ht="48" customHeight="1" thickBot="1">
      <c r="A2" s="199" t="s">
        <v>5</v>
      </c>
      <c r="B2" s="183" t="s">
        <v>6</v>
      </c>
      <c r="C2" s="183" t="s">
        <v>227</v>
      </c>
      <c r="D2" s="200" t="s">
        <v>228</v>
      </c>
    </row>
    <row r="3" spans="1:4" s="19" customFormat="1" ht="13.5" customHeight="1" thickBot="1">
      <c r="A3" s="201" t="s">
        <v>430</v>
      </c>
      <c r="B3" s="202" t="s">
        <v>431</v>
      </c>
      <c r="C3" s="202" t="s">
        <v>432</v>
      </c>
      <c r="D3" s="203" t="s">
        <v>433</v>
      </c>
    </row>
    <row r="4" spans="1:4" ht="18" customHeight="1">
      <c r="A4" s="204" t="s">
        <v>7</v>
      </c>
      <c r="B4" s="205" t="s">
        <v>229</v>
      </c>
      <c r="C4" s="206"/>
      <c r="D4" s="207"/>
    </row>
    <row r="5" spans="1:4" ht="18" customHeight="1">
      <c r="A5" s="208" t="s">
        <v>8</v>
      </c>
      <c r="B5" s="209" t="s">
        <v>230</v>
      </c>
      <c r="C5" s="210"/>
      <c r="D5" s="211"/>
    </row>
    <row r="6" spans="1:4" ht="18" customHeight="1">
      <c r="A6" s="208" t="s">
        <v>9</v>
      </c>
      <c r="B6" s="209" t="s">
        <v>231</v>
      </c>
      <c r="C6" s="210"/>
      <c r="D6" s="211"/>
    </row>
    <row r="7" spans="1:4" ht="18" customHeight="1">
      <c r="A7" s="208" t="s">
        <v>10</v>
      </c>
      <c r="B7" s="209" t="s">
        <v>232</v>
      </c>
      <c r="C7" s="210"/>
      <c r="D7" s="211"/>
    </row>
    <row r="8" spans="1:4" ht="18" customHeight="1">
      <c r="A8" s="212" t="s">
        <v>11</v>
      </c>
      <c r="B8" s="209" t="s">
        <v>233</v>
      </c>
      <c r="C8" s="210"/>
      <c r="D8" s="211"/>
    </row>
    <row r="9" spans="1:4" ht="18" customHeight="1">
      <c r="A9" s="208" t="s">
        <v>12</v>
      </c>
      <c r="B9" s="209" t="s">
        <v>234</v>
      </c>
      <c r="C9" s="210"/>
      <c r="D9" s="211"/>
    </row>
    <row r="10" spans="1:4" ht="18" customHeight="1">
      <c r="A10" s="212" t="s">
        <v>13</v>
      </c>
      <c r="B10" s="213" t="s">
        <v>235</v>
      </c>
      <c r="C10" s="210"/>
      <c r="D10" s="211"/>
    </row>
    <row r="11" spans="1:4" ht="18" customHeight="1">
      <c r="A11" s="212" t="s">
        <v>14</v>
      </c>
      <c r="B11" s="213" t="s">
        <v>236</v>
      </c>
      <c r="C11" s="210"/>
      <c r="D11" s="211"/>
    </row>
    <row r="12" spans="1:4" ht="18" customHeight="1">
      <c r="A12" s="208" t="s">
        <v>15</v>
      </c>
      <c r="B12" s="213" t="s">
        <v>237</v>
      </c>
      <c r="C12" s="210"/>
      <c r="D12" s="211"/>
    </row>
    <row r="13" spans="1:4" ht="18" customHeight="1">
      <c r="A13" s="212" t="s">
        <v>16</v>
      </c>
      <c r="B13" s="213" t="s">
        <v>238</v>
      </c>
      <c r="C13" s="210"/>
      <c r="D13" s="211"/>
    </row>
    <row r="14" spans="1:4" ht="22.5">
      <c r="A14" s="208" t="s">
        <v>17</v>
      </c>
      <c r="B14" s="213" t="s">
        <v>239</v>
      </c>
      <c r="C14" s="210"/>
      <c r="D14" s="211"/>
    </row>
    <row r="15" spans="1:4" ht="18" customHeight="1">
      <c r="A15" s="212" t="s">
        <v>18</v>
      </c>
      <c r="B15" s="209" t="s">
        <v>240</v>
      </c>
      <c r="C15" s="210"/>
      <c r="D15" s="211"/>
    </row>
    <row r="16" spans="1:4" ht="18" customHeight="1">
      <c r="A16" s="208" t="s">
        <v>19</v>
      </c>
      <c r="B16" s="209" t="s">
        <v>241</v>
      </c>
      <c r="C16" s="210"/>
      <c r="D16" s="211"/>
    </row>
    <row r="17" spans="1:4" ht="18" customHeight="1">
      <c r="A17" s="212" t="s">
        <v>20</v>
      </c>
      <c r="B17" s="209" t="s">
        <v>242</v>
      </c>
      <c r="C17" s="210"/>
      <c r="D17" s="211"/>
    </row>
    <row r="18" spans="1:4" ht="18" customHeight="1">
      <c r="A18" s="208" t="s">
        <v>21</v>
      </c>
      <c r="B18" s="209" t="s">
        <v>243</v>
      </c>
      <c r="C18" s="210"/>
      <c r="D18" s="211"/>
    </row>
    <row r="19" spans="1:4" ht="18" customHeight="1">
      <c r="A19" s="212" t="s">
        <v>22</v>
      </c>
      <c r="B19" s="209" t="s">
        <v>244</v>
      </c>
      <c r="C19" s="210"/>
      <c r="D19" s="211"/>
    </row>
    <row r="20" spans="1:4" ht="18" customHeight="1">
      <c r="A20" s="208" t="s">
        <v>23</v>
      </c>
      <c r="B20" s="187"/>
      <c r="C20" s="210"/>
      <c r="D20" s="211"/>
    </row>
    <row r="21" spans="1:4" ht="18" customHeight="1">
      <c r="A21" s="212" t="s">
        <v>24</v>
      </c>
      <c r="B21" s="187"/>
      <c r="C21" s="210"/>
      <c r="D21" s="211"/>
    </row>
    <row r="22" spans="1:4" ht="18" customHeight="1">
      <c r="A22" s="208" t="s">
        <v>25</v>
      </c>
      <c r="B22" s="187"/>
      <c r="C22" s="210"/>
      <c r="D22" s="211"/>
    </row>
    <row r="23" spans="1:4" ht="18" customHeight="1">
      <c r="A23" s="212" t="s">
        <v>26</v>
      </c>
      <c r="B23" s="187"/>
      <c r="C23" s="210"/>
      <c r="D23" s="211"/>
    </row>
    <row r="24" spans="1:4" ht="18" customHeight="1">
      <c r="A24" s="208" t="s">
        <v>27</v>
      </c>
      <c r="B24" s="187"/>
      <c r="C24" s="210"/>
      <c r="D24" s="211"/>
    </row>
    <row r="25" spans="1:4" ht="18" customHeight="1">
      <c r="A25" s="212" t="s">
        <v>28</v>
      </c>
      <c r="B25" s="187"/>
      <c r="C25" s="210"/>
      <c r="D25" s="211"/>
    </row>
    <row r="26" spans="1:4" ht="18" customHeight="1">
      <c r="A26" s="208" t="s">
        <v>29</v>
      </c>
      <c r="B26" s="187"/>
      <c r="C26" s="210"/>
      <c r="D26" s="211"/>
    </row>
    <row r="27" spans="1:4" ht="18" customHeight="1">
      <c r="A27" s="212" t="s">
        <v>30</v>
      </c>
      <c r="B27" s="187"/>
      <c r="C27" s="210"/>
      <c r="D27" s="211"/>
    </row>
    <row r="28" spans="1:4" ht="18" customHeight="1" thickBot="1">
      <c r="A28" s="214" t="s">
        <v>31</v>
      </c>
      <c r="B28" s="193"/>
      <c r="C28" s="215"/>
      <c r="D28" s="216"/>
    </row>
    <row r="29" spans="1:4" ht="18" customHeight="1" thickBot="1">
      <c r="A29" s="309" t="s">
        <v>32</v>
      </c>
      <c r="B29" s="310" t="s">
        <v>40</v>
      </c>
      <c r="C29" s="311">
        <f>+C4+C5+C6+C7+C8+C15+C16+C17+C18+C19+C20+C21+C22+C23+C24+C25+C26+C27+C28</f>
        <v>0</v>
      </c>
      <c r="D29" s="312">
        <f>+D4+D5+D6+D7+D8+D15+D16+D17+D18+D19+D20+D21+D22+D23+D24+D25+D26+D27+D28</f>
        <v>0</v>
      </c>
    </row>
    <row r="30" spans="1:4" ht="25.5" customHeight="1">
      <c r="A30" s="217"/>
      <c r="B30" s="823" t="s">
        <v>245</v>
      </c>
      <c r="C30" s="823"/>
      <c r="D30" s="823"/>
    </row>
  </sheetData>
  <sheetProtection/>
  <mergeCells count="1">
    <mergeCell ref="B30:D30"/>
  </mergeCells>
  <printOptions horizontalCentered="1"/>
  <pageMargins left="0.7874015748031497" right="0.7874015748031497" top="1.7716535433070868" bottom="0.984251968503937" header="0.5" footer="0.5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......../2015. (........)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E36"/>
  <sheetViews>
    <sheetView zoomScalePageLayoutView="0" workbookViewId="0" topLeftCell="A1">
      <selection activeCell="A1" sqref="A1:E36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219"/>
      <c r="D1" s="219"/>
      <c r="E1" s="219" t="s">
        <v>208</v>
      </c>
    </row>
    <row r="2" spans="1:5" ht="42.75" customHeight="1" thickBot="1">
      <c r="A2" s="220" t="s">
        <v>60</v>
      </c>
      <c r="B2" s="713" t="s">
        <v>246</v>
      </c>
      <c r="C2" s="716" t="s">
        <v>247</v>
      </c>
      <c r="D2" s="714" t="s">
        <v>248</v>
      </c>
      <c r="E2" s="221" t="s">
        <v>249</v>
      </c>
    </row>
    <row r="3" spans="1:5" ht="15.75" customHeight="1">
      <c r="A3" s="222" t="s">
        <v>7</v>
      </c>
      <c r="B3" s="223" t="s">
        <v>854</v>
      </c>
      <c r="C3" s="715" t="s">
        <v>863</v>
      </c>
      <c r="D3" s="224">
        <v>200</v>
      </c>
      <c r="E3" s="225">
        <v>200</v>
      </c>
    </row>
    <row r="4" spans="1:5" ht="15.75" customHeight="1">
      <c r="A4" s="226" t="s">
        <v>8</v>
      </c>
      <c r="B4" s="227" t="s">
        <v>855</v>
      </c>
      <c r="C4" s="712" t="s">
        <v>863</v>
      </c>
      <c r="D4" s="228">
        <v>100</v>
      </c>
      <c r="E4" s="229">
        <v>100</v>
      </c>
    </row>
    <row r="5" spans="1:5" ht="15.75" customHeight="1">
      <c r="A5" s="226" t="s">
        <v>9</v>
      </c>
      <c r="B5" s="227" t="s">
        <v>856</v>
      </c>
      <c r="C5" s="712" t="s">
        <v>863</v>
      </c>
      <c r="D5" s="228">
        <f>700+500+700+320+280</f>
        <v>2500</v>
      </c>
      <c r="E5" s="229">
        <v>2500</v>
      </c>
    </row>
    <row r="6" spans="1:5" ht="15.75" customHeight="1">
      <c r="A6" s="226" t="s">
        <v>10</v>
      </c>
      <c r="B6" s="227" t="s">
        <v>857</v>
      </c>
      <c r="C6" s="712" t="s">
        <v>863</v>
      </c>
      <c r="D6" s="228">
        <v>50</v>
      </c>
      <c r="E6" s="229">
        <v>50</v>
      </c>
    </row>
    <row r="7" spans="1:5" ht="15.75" customHeight="1">
      <c r="A7" s="226" t="s">
        <v>11</v>
      </c>
      <c r="B7" s="227" t="s">
        <v>858</v>
      </c>
      <c r="C7" s="712" t="s">
        <v>863</v>
      </c>
      <c r="D7" s="228">
        <f>41599-D3-D4-D5-D6</f>
        <v>38749</v>
      </c>
      <c r="E7" s="228">
        <f>41599-E3-E4-E5-E6</f>
        <v>38749</v>
      </c>
    </row>
    <row r="8" spans="1:5" ht="15.75" customHeight="1">
      <c r="A8" s="226" t="s">
        <v>12</v>
      </c>
      <c r="B8" s="227"/>
      <c r="C8" s="227"/>
      <c r="D8" s="228"/>
      <c r="E8" s="229"/>
    </row>
    <row r="9" spans="1:5" ht="15.75" customHeight="1">
      <c r="A9" s="226" t="s">
        <v>13</v>
      </c>
      <c r="B9" s="227"/>
      <c r="C9" s="227"/>
      <c r="D9" s="228"/>
      <c r="E9" s="229"/>
    </row>
    <row r="10" spans="1:5" ht="15.75" customHeight="1">
      <c r="A10" s="226" t="s">
        <v>14</v>
      </c>
      <c r="B10" s="227"/>
      <c r="C10" s="227"/>
      <c r="D10" s="228"/>
      <c r="E10" s="229"/>
    </row>
    <row r="11" spans="1:5" ht="15.75" customHeight="1">
      <c r="A11" s="226" t="s">
        <v>15</v>
      </c>
      <c r="B11" s="227"/>
      <c r="C11" s="227"/>
      <c r="D11" s="228"/>
      <c r="E11" s="229"/>
    </row>
    <row r="12" spans="1:5" ht="15.75" customHeight="1">
      <c r="A12" s="226" t="s">
        <v>16</v>
      </c>
      <c r="B12" s="227"/>
      <c r="C12" s="227"/>
      <c r="D12" s="228"/>
      <c r="E12" s="229"/>
    </row>
    <row r="13" spans="1:5" ht="15.75" customHeight="1">
      <c r="A13" s="226" t="s">
        <v>17</v>
      </c>
      <c r="B13" s="227"/>
      <c r="C13" s="227"/>
      <c r="D13" s="228"/>
      <c r="E13" s="229"/>
    </row>
    <row r="14" spans="1:5" ht="15.75" customHeight="1">
      <c r="A14" s="226" t="s">
        <v>18</v>
      </c>
      <c r="B14" s="227"/>
      <c r="C14" s="227"/>
      <c r="D14" s="228"/>
      <c r="E14" s="229"/>
    </row>
    <row r="15" spans="1:5" ht="15.75" customHeight="1">
      <c r="A15" s="226" t="s">
        <v>19</v>
      </c>
      <c r="B15" s="227"/>
      <c r="C15" s="227"/>
      <c r="D15" s="228"/>
      <c r="E15" s="229"/>
    </row>
    <row r="16" spans="1:5" ht="15.75" customHeight="1">
      <c r="A16" s="226" t="s">
        <v>20</v>
      </c>
      <c r="B16" s="227"/>
      <c r="C16" s="227"/>
      <c r="D16" s="228"/>
      <c r="E16" s="229"/>
    </row>
    <row r="17" spans="1:5" ht="15.75" customHeight="1">
      <c r="A17" s="226" t="s">
        <v>21</v>
      </c>
      <c r="B17" s="227"/>
      <c r="C17" s="227"/>
      <c r="D17" s="228"/>
      <c r="E17" s="229"/>
    </row>
    <row r="18" spans="1:5" ht="15.75" customHeight="1">
      <c r="A18" s="226" t="s">
        <v>22</v>
      </c>
      <c r="B18" s="227"/>
      <c r="C18" s="227"/>
      <c r="D18" s="228"/>
      <c r="E18" s="229"/>
    </row>
    <row r="19" spans="1:5" ht="15.75" customHeight="1">
      <c r="A19" s="226" t="s">
        <v>23</v>
      </c>
      <c r="B19" s="227"/>
      <c r="C19" s="227"/>
      <c r="D19" s="228"/>
      <c r="E19" s="229"/>
    </row>
    <row r="20" spans="1:5" ht="15.75" customHeight="1">
      <c r="A20" s="226" t="s">
        <v>24</v>
      </c>
      <c r="B20" s="227"/>
      <c r="C20" s="227"/>
      <c r="D20" s="228"/>
      <c r="E20" s="229"/>
    </row>
    <row r="21" spans="1:5" ht="15.75" customHeight="1">
      <c r="A21" s="226" t="s">
        <v>25</v>
      </c>
      <c r="B21" s="227"/>
      <c r="C21" s="227"/>
      <c r="D21" s="228"/>
      <c r="E21" s="229"/>
    </row>
    <row r="22" spans="1:5" ht="15.75" customHeight="1">
      <c r="A22" s="226" t="s">
        <v>26</v>
      </c>
      <c r="B22" s="227"/>
      <c r="C22" s="227"/>
      <c r="D22" s="228"/>
      <c r="E22" s="229"/>
    </row>
    <row r="23" spans="1:5" ht="15.75" customHeight="1">
      <c r="A23" s="226" t="s">
        <v>27</v>
      </c>
      <c r="B23" s="227"/>
      <c r="C23" s="227"/>
      <c r="D23" s="228"/>
      <c r="E23" s="229"/>
    </row>
    <row r="24" spans="1:5" ht="15.75" customHeight="1">
      <c r="A24" s="226" t="s">
        <v>28</v>
      </c>
      <c r="B24" s="227"/>
      <c r="C24" s="227"/>
      <c r="D24" s="228"/>
      <c r="E24" s="229"/>
    </row>
    <row r="25" spans="1:5" ht="15.75" customHeight="1">
      <c r="A25" s="226" t="s">
        <v>29</v>
      </c>
      <c r="B25" s="227"/>
      <c r="C25" s="227"/>
      <c r="D25" s="228"/>
      <c r="E25" s="229"/>
    </row>
    <row r="26" spans="1:5" ht="15.75" customHeight="1">
      <c r="A26" s="226" t="s">
        <v>30</v>
      </c>
      <c r="B26" s="227"/>
      <c r="C26" s="227"/>
      <c r="D26" s="228"/>
      <c r="E26" s="229"/>
    </row>
    <row r="27" spans="1:5" ht="15.75" customHeight="1">
      <c r="A27" s="226" t="s">
        <v>31</v>
      </c>
      <c r="B27" s="227"/>
      <c r="C27" s="227"/>
      <c r="D27" s="228"/>
      <c r="E27" s="229"/>
    </row>
    <row r="28" spans="1:5" ht="15.75" customHeight="1">
      <c r="A28" s="226" t="s">
        <v>32</v>
      </c>
      <c r="B28" s="227"/>
      <c r="C28" s="227"/>
      <c r="D28" s="228"/>
      <c r="E28" s="229"/>
    </row>
    <row r="29" spans="1:5" ht="15.75" customHeight="1">
      <c r="A29" s="226" t="s">
        <v>33</v>
      </c>
      <c r="B29" s="227"/>
      <c r="C29" s="227"/>
      <c r="D29" s="228"/>
      <c r="E29" s="229"/>
    </row>
    <row r="30" spans="1:5" ht="15.75" customHeight="1">
      <c r="A30" s="226" t="s">
        <v>34</v>
      </c>
      <c r="B30" s="227"/>
      <c r="C30" s="227"/>
      <c r="D30" s="228"/>
      <c r="E30" s="229"/>
    </row>
    <row r="31" spans="1:5" ht="15.75" customHeight="1">
      <c r="A31" s="226" t="s">
        <v>35</v>
      </c>
      <c r="B31" s="227"/>
      <c r="C31" s="227"/>
      <c r="D31" s="228"/>
      <c r="E31" s="229"/>
    </row>
    <row r="32" spans="1:5" ht="15.75" customHeight="1">
      <c r="A32" s="226" t="s">
        <v>92</v>
      </c>
      <c r="B32" s="227"/>
      <c r="C32" s="227"/>
      <c r="D32" s="228"/>
      <c r="E32" s="229"/>
    </row>
    <row r="33" spans="1:5" ht="15.75" customHeight="1">
      <c r="A33" s="226" t="s">
        <v>189</v>
      </c>
      <c r="B33" s="227"/>
      <c r="C33" s="227"/>
      <c r="D33" s="228"/>
      <c r="E33" s="229"/>
    </row>
    <row r="34" spans="1:5" ht="15.75" customHeight="1">
      <c r="A34" s="226" t="s">
        <v>250</v>
      </c>
      <c r="B34" s="227"/>
      <c r="C34" s="227"/>
      <c r="D34" s="228"/>
      <c r="E34" s="229"/>
    </row>
    <row r="35" spans="1:5" ht="15.75" customHeight="1" thickBot="1">
      <c r="A35" s="230" t="s">
        <v>251</v>
      </c>
      <c r="B35" s="231"/>
      <c r="C35" s="231"/>
      <c r="D35" s="232"/>
      <c r="E35" s="233"/>
    </row>
    <row r="36" spans="1:5" ht="15.75" customHeight="1" thickBot="1">
      <c r="A36" s="824" t="s">
        <v>40</v>
      </c>
      <c r="B36" s="825"/>
      <c r="C36" s="234"/>
      <c r="D36" s="235">
        <f>SUM(D3:D35)</f>
        <v>41599</v>
      </c>
      <c r="E36" s="236">
        <f>SUM(E3:E35)</f>
        <v>41599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 I M U T A T Á S
a 2014. évi céljelleggel juttatott támogatások felhasználásáról&amp;R&amp;"Times New Roman CE,Félkövér dőlt"&amp;11 6. tájékoztató tábla a ......../2015. (........)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zoomScaleSheetLayoutView="120" zoomScalePageLayoutView="0" workbookViewId="0" topLeftCell="A1">
      <selection activeCell="I14" sqref="I14"/>
    </sheetView>
  </sheetViews>
  <sheetFormatPr defaultColWidth="12.00390625" defaultRowHeight="12.75"/>
  <cols>
    <col min="1" max="1" width="67.125" style="629" customWidth="1"/>
    <col min="2" max="2" width="6.125" style="630" customWidth="1"/>
    <col min="3" max="4" width="12.125" style="629" customWidth="1"/>
    <col min="5" max="5" width="12.125" style="653" customWidth="1"/>
    <col min="6" max="16384" width="12.00390625" style="629" customWidth="1"/>
  </cols>
  <sheetData>
    <row r="1" spans="1:5" ht="49.5" customHeight="1">
      <c r="A1" s="833" t="str">
        <f>+CONCATENATE("VAGYONKIMUTATÁS",CHAR(10),"a könyvviteli mérlegben értékkel szereplő eszközökről",CHAR(10),LEFT(ÖSSZEFÜGGÉSEK!A4,4),".")</f>
        <v>VAGYONKIMUTATÁS
a könyvviteli mérlegben értékkel szereplő eszközökről
2014.</v>
      </c>
      <c r="B1" s="834"/>
      <c r="C1" s="834"/>
      <c r="D1" s="834"/>
      <c r="E1" s="834"/>
    </row>
    <row r="2" spans="3:5" ht="16.5" thickBot="1">
      <c r="C2" s="827" t="s">
        <v>252</v>
      </c>
      <c r="D2" s="827"/>
      <c r="E2" s="827"/>
    </row>
    <row r="3" spans="1:5" ht="15.75" customHeight="1">
      <c r="A3" s="828" t="s">
        <v>253</v>
      </c>
      <c r="B3" s="837" t="s">
        <v>254</v>
      </c>
      <c r="C3" s="831" t="s">
        <v>255</v>
      </c>
      <c r="D3" s="831" t="s">
        <v>256</v>
      </c>
      <c r="E3" s="840" t="s">
        <v>257</v>
      </c>
    </row>
    <row r="4" spans="1:5" ht="11.25" customHeight="1">
      <c r="A4" s="829"/>
      <c r="B4" s="838"/>
      <c r="C4" s="832"/>
      <c r="D4" s="832"/>
      <c r="E4" s="841"/>
    </row>
    <row r="5" spans="1:5" ht="15.75">
      <c r="A5" s="830"/>
      <c r="B5" s="839"/>
      <c r="C5" s="835" t="s">
        <v>258</v>
      </c>
      <c r="D5" s="835"/>
      <c r="E5" s="836"/>
    </row>
    <row r="6" spans="1:5" s="634" customFormat="1" ht="16.5" thickBot="1">
      <c r="A6" s="631" t="s">
        <v>668</v>
      </c>
      <c r="B6" s="632" t="s">
        <v>431</v>
      </c>
      <c r="C6" s="632" t="s">
        <v>432</v>
      </c>
      <c r="D6" s="632" t="s">
        <v>433</v>
      </c>
      <c r="E6" s="633" t="s">
        <v>434</v>
      </c>
    </row>
    <row r="7" spans="1:5" s="638" customFormat="1" ht="15.75">
      <c r="A7" s="635" t="s">
        <v>606</v>
      </c>
      <c r="B7" s="636" t="s">
        <v>259</v>
      </c>
      <c r="C7" s="637">
        <v>170</v>
      </c>
      <c r="D7" s="637">
        <v>170</v>
      </c>
      <c r="E7" s="637"/>
    </row>
    <row r="8" spans="1:5" s="638" customFormat="1" ht="15.75">
      <c r="A8" s="639" t="s">
        <v>607</v>
      </c>
      <c r="B8" s="252" t="s">
        <v>260</v>
      </c>
      <c r="C8" s="640">
        <f>+C9+C14+C19+C24+C29</f>
        <v>1473858</v>
      </c>
      <c r="D8" s="640">
        <f>+D9+D14+D19+D24+D29</f>
        <v>1437421</v>
      </c>
      <c r="E8" s="641"/>
    </row>
    <row r="9" spans="1:5" s="638" customFormat="1" ht="15.75">
      <c r="A9" s="639" t="s">
        <v>608</v>
      </c>
      <c r="B9" s="252" t="s">
        <v>261</v>
      </c>
      <c r="C9" s="640">
        <f>+C10+C11+C12+C13</f>
        <v>1284950</v>
      </c>
      <c r="D9" s="640">
        <f>+D10+D11+D12+D13</f>
        <v>1284950</v>
      </c>
      <c r="E9" s="641">
        <f>+E10+E11+E12+E13</f>
        <v>0</v>
      </c>
    </row>
    <row r="10" spans="1:5" s="638" customFormat="1" ht="15.75">
      <c r="A10" s="642" t="s">
        <v>609</v>
      </c>
      <c r="B10" s="252" t="s">
        <v>262</v>
      </c>
      <c r="C10" s="240">
        <v>587532</v>
      </c>
      <c r="D10" s="240">
        <v>581158</v>
      </c>
      <c r="E10" s="643"/>
    </row>
    <row r="11" spans="1:5" s="638" customFormat="1" ht="26.25" customHeight="1">
      <c r="A11" s="642" t="s">
        <v>610</v>
      </c>
      <c r="B11" s="252" t="s">
        <v>263</v>
      </c>
      <c r="C11" s="238"/>
      <c r="D11" s="238"/>
      <c r="E11" s="239"/>
    </row>
    <row r="12" spans="1:5" s="638" customFormat="1" ht="22.5">
      <c r="A12" s="642" t="s">
        <v>611</v>
      </c>
      <c r="B12" s="252" t="s">
        <v>264</v>
      </c>
      <c r="C12" s="238">
        <v>697418</v>
      </c>
      <c r="D12" s="238">
        <v>703792</v>
      </c>
      <c r="E12" s="238"/>
    </row>
    <row r="13" spans="1:5" s="638" customFormat="1" ht="15.75">
      <c r="A13" s="642" t="s">
        <v>612</v>
      </c>
      <c r="B13" s="252" t="s">
        <v>265</v>
      </c>
      <c r="C13" s="238"/>
      <c r="D13" s="238"/>
      <c r="E13" s="239"/>
    </row>
    <row r="14" spans="1:5" s="638" customFormat="1" ht="15.75">
      <c r="A14" s="639" t="s">
        <v>613</v>
      </c>
      <c r="B14" s="252" t="s">
        <v>266</v>
      </c>
      <c r="C14" s="644">
        <f>+C15+C16+C17+C18</f>
        <v>76249</v>
      </c>
      <c r="D14" s="644">
        <f>+D15+D16+D17+D18</f>
        <v>39812</v>
      </c>
      <c r="E14" s="644"/>
    </row>
    <row r="15" spans="1:5" s="638" customFormat="1" ht="15.75">
      <c r="A15" s="642" t="s">
        <v>614</v>
      </c>
      <c r="B15" s="252" t="s">
        <v>267</v>
      </c>
      <c r="C15" s="238"/>
      <c r="D15" s="238"/>
      <c r="E15" s="239"/>
    </row>
    <row r="16" spans="1:5" s="638" customFormat="1" ht="22.5">
      <c r="A16" s="642" t="s">
        <v>615</v>
      </c>
      <c r="B16" s="252" t="s">
        <v>16</v>
      </c>
      <c r="C16" s="238"/>
      <c r="D16" s="238"/>
      <c r="E16" s="239"/>
    </row>
    <row r="17" spans="1:5" s="638" customFormat="1" ht="15.75">
      <c r="A17" s="642" t="s">
        <v>616</v>
      </c>
      <c r="B17" s="252" t="s">
        <v>17</v>
      </c>
      <c r="C17" s="238">
        <v>76249</v>
      </c>
      <c r="D17" s="238">
        <v>39812</v>
      </c>
      <c r="E17" s="238"/>
    </row>
    <row r="18" spans="1:5" s="638" customFormat="1" ht="15.75">
      <c r="A18" s="642" t="s">
        <v>617</v>
      </c>
      <c r="B18" s="252" t="s">
        <v>18</v>
      </c>
      <c r="C18" s="238"/>
      <c r="D18" s="238"/>
      <c r="E18" s="239"/>
    </row>
    <row r="19" spans="1:5" s="638" customFormat="1" ht="15.75">
      <c r="A19" s="639" t="s">
        <v>618</v>
      </c>
      <c r="B19" s="252" t="s">
        <v>19</v>
      </c>
      <c r="C19" s="644">
        <f>+C20+C21+C22+C23</f>
        <v>0</v>
      </c>
      <c r="D19" s="644">
        <f>+D20+D21+D22+D23</f>
        <v>0</v>
      </c>
      <c r="E19" s="645">
        <f>+E20+E21+E22+E23</f>
        <v>0</v>
      </c>
    </row>
    <row r="20" spans="1:5" s="638" customFormat="1" ht="15.75">
      <c r="A20" s="642" t="s">
        <v>619</v>
      </c>
      <c r="B20" s="252" t="s">
        <v>20</v>
      </c>
      <c r="C20" s="238"/>
      <c r="D20" s="238"/>
      <c r="E20" s="239"/>
    </row>
    <row r="21" spans="1:5" s="638" customFormat="1" ht="15.75">
      <c r="A21" s="642" t="s">
        <v>620</v>
      </c>
      <c r="B21" s="252" t="s">
        <v>21</v>
      </c>
      <c r="C21" s="238"/>
      <c r="D21" s="238"/>
      <c r="E21" s="239"/>
    </row>
    <row r="22" spans="1:5" s="638" customFormat="1" ht="15.75">
      <c r="A22" s="642" t="s">
        <v>621</v>
      </c>
      <c r="B22" s="252" t="s">
        <v>22</v>
      </c>
      <c r="C22" s="238"/>
      <c r="D22" s="238"/>
      <c r="E22" s="239"/>
    </row>
    <row r="23" spans="1:5" s="638" customFormat="1" ht="15.75">
      <c r="A23" s="642" t="s">
        <v>622</v>
      </c>
      <c r="B23" s="252" t="s">
        <v>23</v>
      </c>
      <c r="C23" s="238"/>
      <c r="D23" s="238"/>
      <c r="E23" s="239"/>
    </row>
    <row r="24" spans="1:5" s="638" customFormat="1" ht="15.75">
      <c r="A24" s="639" t="s">
        <v>623</v>
      </c>
      <c r="B24" s="252" t="s">
        <v>24</v>
      </c>
      <c r="C24" s="644">
        <f>+C25+C26+C27+C28</f>
        <v>112659</v>
      </c>
      <c r="D24" s="644">
        <f>+D25+D26+D27+D28</f>
        <v>112659</v>
      </c>
      <c r="E24" s="645"/>
    </row>
    <row r="25" spans="1:5" s="638" customFormat="1" ht="15.75">
      <c r="A25" s="642" t="s">
        <v>624</v>
      </c>
      <c r="B25" s="252" t="s">
        <v>25</v>
      </c>
      <c r="C25" s="238"/>
      <c r="D25" s="238"/>
      <c r="E25" s="239"/>
    </row>
    <row r="26" spans="1:5" s="638" customFormat="1" ht="15.75">
      <c r="A26" s="642" t="s">
        <v>625</v>
      </c>
      <c r="B26" s="252" t="s">
        <v>26</v>
      </c>
      <c r="C26" s="238"/>
      <c r="D26" s="238"/>
      <c r="E26" s="239"/>
    </row>
    <row r="27" spans="1:5" s="638" customFormat="1" ht="15.75">
      <c r="A27" s="642" t="s">
        <v>626</v>
      </c>
      <c r="B27" s="252" t="s">
        <v>27</v>
      </c>
      <c r="C27" s="238">
        <v>112659</v>
      </c>
      <c r="D27" s="238">
        <v>112659</v>
      </c>
      <c r="E27" s="238"/>
    </row>
    <row r="28" spans="1:5" s="638" customFormat="1" ht="15.75">
      <c r="A28" s="642" t="s">
        <v>627</v>
      </c>
      <c r="B28" s="252" t="s">
        <v>28</v>
      </c>
      <c r="C28" s="238"/>
      <c r="D28" s="238"/>
      <c r="E28" s="239"/>
    </row>
    <row r="29" spans="1:5" s="638" customFormat="1" ht="15.75">
      <c r="A29" s="639" t="s">
        <v>628</v>
      </c>
      <c r="B29" s="252" t="s">
        <v>29</v>
      </c>
      <c r="C29" s="644">
        <f>+C30+C31+C32+C33</f>
        <v>0</v>
      </c>
      <c r="D29" s="644">
        <f>+D30+D31+D32+D33</f>
        <v>0</v>
      </c>
      <c r="E29" s="645">
        <f>+E30+E31+E32+E33</f>
        <v>0</v>
      </c>
    </row>
    <row r="30" spans="1:5" s="638" customFormat="1" ht="15.75">
      <c r="A30" s="642" t="s">
        <v>629</v>
      </c>
      <c r="B30" s="252" t="s">
        <v>30</v>
      </c>
      <c r="C30" s="238"/>
      <c r="D30" s="238"/>
      <c r="E30" s="239"/>
    </row>
    <row r="31" spans="1:5" s="638" customFormat="1" ht="22.5">
      <c r="A31" s="642" t="s">
        <v>630</v>
      </c>
      <c r="B31" s="252" t="s">
        <v>31</v>
      </c>
      <c r="C31" s="238"/>
      <c r="D31" s="238"/>
      <c r="E31" s="239"/>
    </row>
    <row r="32" spans="1:5" s="638" customFormat="1" ht="15.75">
      <c r="A32" s="642" t="s">
        <v>631</v>
      </c>
      <c r="B32" s="252" t="s">
        <v>32</v>
      </c>
      <c r="C32" s="238"/>
      <c r="D32" s="238"/>
      <c r="E32" s="239"/>
    </row>
    <row r="33" spans="1:5" s="638" customFormat="1" ht="15.75">
      <c r="A33" s="642" t="s">
        <v>632</v>
      </c>
      <c r="B33" s="252" t="s">
        <v>33</v>
      </c>
      <c r="C33" s="238"/>
      <c r="D33" s="238"/>
      <c r="E33" s="239"/>
    </row>
    <row r="34" spans="1:5" s="638" customFormat="1" ht="15.75">
      <c r="A34" s="639" t="s">
        <v>633</v>
      </c>
      <c r="B34" s="252" t="s">
        <v>34</v>
      </c>
      <c r="C34" s="644">
        <f>+C35+C40+C45</f>
        <v>0</v>
      </c>
      <c r="D34" s="644">
        <f>+D35+D40+D45</f>
        <v>16600</v>
      </c>
      <c r="E34" s="645"/>
    </row>
    <row r="35" spans="1:5" s="638" customFormat="1" ht="15.75">
      <c r="A35" s="639" t="s">
        <v>634</v>
      </c>
      <c r="B35" s="252" t="s">
        <v>35</v>
      </c>
      <c r="C35" s="644">
        <f>+C36+C37+C38+C39</f>
        <v>0</v>
      </c>
      <c r="D35" s="644">
        <f>+D36+D37+D38+D39</f>
        <v>16600</v>
      </c>
      <c r="E35" s="644"/>
    </row>
    <row r="36" spans="1:5" s="638" customFormat="1" ht="15.75">
      <c r="A36" s="642" t="s">
        <v>635</v>
      </c>
      <c r="B36" s="252" t="s">
        <v>92</v>
      </c>
      <c r="C36" s="238"/>
      <c r="D36" s="238"/>
      <c r="E36" s="239"/>
    </row>
    <row r="37" spans="1:5" s="638" customFormat="1" ht="15.75">
      <c r="A37" s="642" t="s">
        <v>636</v>
      </c>
      <c r="B37" s="252" t="s">
        <v>189</v>
      </c>
      <c r="C37" s="238"/>
      <c r="D37" s="238"/>
      <c r="E37" s="239"/>
    </row>
    <row r="38" spans="1:5" s="638" customFormat="1" ht="15.75">
      <c r="A38" s="642" t="s">
        <v>637</v>
      </c>
      <c r="B38" s="252" t="s">
        <v>250</v>
      </c>
      <c r="C38" s="238"/>
      <c r="D38" s="238">
        <v>16600</v>
      </c>
      <c r="E38" s="238"/>
    </row>
    <row r="39" spans="1:5" s="638" customFormat="1" ht="15.75">
      <c r="A39" s="642" t="s">
        <v>638</v>
      </c>
      <c r="B39" s="252" t="s">
        <v>251</v>
      </c>
      <c r="C39" s="238"/>
      <c r="D39" s="238"/>
      <c r="E39" s="239"/>
    </row>
    <row r="40" spans="1:5" s="638" customFormat="1" ht="15.75">
      <c r="A40" s="639" t="s">
        <v>639</v>
      </c>
      <c r="B40" s="252" t="s">
        <v>268</v>
      </c>
      <c r="C40" s="644">
        <f>+C41+C42+C43+C44</f>
        <v>0</v>
      </c>
      <c r="D40" s="644">
        <f>+D41+D42+D43+D44</f>
        <v>0</v>
      </c>
      <c r="E40" s="645">
        <f>+E41+E42+E43+E44</f>
        <v>0</v>
      </c>
    </row>
    <row r="41" spans="1:5" s="638" customFormat="1" ht="15.75">
      <c r="A41" s="642" t="s">
        <v>640</v>
      </c>
      <c r="B41" s="252" t="s">
        <v>269</v>
      </c>
      <c r="C41" s="238"/>
      <c r="D41" s="238"/>
      <c r="E41" s="239"/>
    </row>
    <row r="42" spans="1:5" s="638" customFormat="1" ht="22.5">
      <c r="A42" s="642" t="s">
        <v>641</v>
      </c>
      <c r="B42" s="252" t="s">
        <v>270</v>
      </c>
      <c r="C42" s="238"/>
      <c r="D42" s="238"/>
      <c r="E42" s="239"/>
    </row>
    <row r="43" spans="1:5" s="638" customFormat="1" ht="15.75">
      <c r="A43" s="642" t="s">
        <v>642</v>
      </c>
      <c r="B43" s="252" t="s">
        <v>271</v>
      </c>
      <c r="C43" s="238"/>
      <c r="D43" s="238"/>
      <c r="E43" s="239"/>
    </row>
    <row r="44" spans="1:5" s="638" customFormat="1" ht="15.75">
      <c r="A44" s="642" t="s">
        <v>643</v>
      </c>
      <c r="B44" s="252" t="s">
        <v>272</v>
      </c>
      <c r="C44" s="238"/>
      <c r="D44" s="238"/>
      <c r="E44" s="239"/>
    </row>
    <row r="45" spans="1:5" s="638" customFormat="1" ht="15.75">
      <c r="A45" s="639" t="s">
        <v>644</v>
      </c>
      <c r="B45" s="252" t="s">
        <v>273</v>
      </c>
      <c r="C45" s="644">
        <f>+C46+C47+C48+C49</f>
        <v>0</v>
      </c>
      <c r="D45" s="644">
        <f>+D46+D47+D48+D49</f>
        <v>0</v>
      </c>
      <c r="E45" s="645">
        <f>+E46+E47+E48+E49</f>
        <v>0</v>
      </c>
    </row>
    <row r="46" spans="1:5" s="638" customFormat="1" ht="15.75">
      <c r="A46" s="642" t="s">
        <v>645</v>
      </c>
      <c r="B46" s="252" t="s">
        <v>274</v>
      </c>
      <c r="C46" s="238"/>
      <c r="D46" s="238"/>
      <c r="E46" s="239"/>
    </row>
    <row r="47" spans="1:5" s="638" customFormat="1" ht="22.5">
      <c r="A47" s="642" t="s">
        <v>646</v>
      </c>
      <c r="B47" s="252" t="s">
        <v>275</v>
      </c>
      <c r="C47" s="238"/>
      <c r="D47" s="238"/>
      <c r="E47" s="239"/>
    </row>
    <row r="48" spans="1:5" s="638" customFormat="1" ht="15.75">
      <c r="A48" s="642" t="s">
        <v>647</v>
      </c>
      <c r="B48" s="252" t="s">
        <v>276</v>
      </c>
      <c r="C48" s="238"/>
      <c r="D48" s="238"/>
      <c r="E48" s="239"/>
    </row>
    <row r="49" spans="1:5" s="638" customFormat="1" ht="15.75">
      <c r="A49" s="642" t="s">
        <v>648</v>
      </c>
      <c r="B49" s="252" t="s">
        <v>277</v>
      </c>
      <c r="C49" s="238"/>
      <c r="D49" s="238"/>
      <c r="E49" s="239"/>
    </row>
    <row r="50" spans="1:5" s="638" customFormat="1" ht="15.75">
      <c r="A50" s="639" t="s">
        <v>649</v>
      </c>
      <c r="B50" s="252" t="s">
        <v>278</v>
      </c>
      <c r="C50" s="238"/>
      <c r="D50" s="238"/>
      <c r="E50" s="239"/>
    </row>
    <row r="51" spans="1:5" s="638" customFormat="1" ht="21">
      <c r="A51" s="639" t="s">
        <v>650</v>
      </c>
      <c r="B51" s="252" t="s">
        <v>279</v>
      </c>
      <c r="C51" s="644">
        <f>+C7+C8+C34+C50</f>
        <v>1474028</v>
      </c>
      <c r="D51" s="644">
        <f>+D7+D8+D34+D50</f>
        <v>1454191</v>
      </c>
      <c r="E51" s="645">
        <f>+E7+E8+E34+E50</f>
        <v>0</v>
      </c>
    </row>
    <row r="52" spans="1:5" s="638" customFormat="1" ht="15.75">
      <c r="A52" s="639" t="s">
        <v>651</v>
      </c>
      <c r="B52" s="252" t="s">
        <v>280</v>
      </c>
      <c r="C52" s="238"/>
      <c r="D52" s="238"/>
      <c r="E52" s="239"/>
    </row>
    <row r="53" spans="1:5" s="638" customFormat="1" ht="15.75">
      <c r="A53" s="639" t="s">
        <v>652</v>
      </c>
      <c r="B53" s="252" t="s">
        <v>281</v>
      </c>
      <c r="C53" s="238"/>
      <c r="D53" s="238"/>
      <c r="E53" s="239"/>
    </row>
    <row r="54" spans="1:5" s="638" customFormat="1" ht="15.75">
      <c r="A54" s="639" t="s">
        <v>653</v>
      </c>
      <c r="B54" s="252" t="s">
        <v>282</v>
      </c>
      <c r="C54" s="644">
        <f>+C52+C53</f>
        <v>0</v>
      </c>
      <c r="D54" s="644">
        <f>+D52+D53</f>
        <v>0</v>
      </c>
      <c r="E54" s="645">
        <f>+E52+E53</f>
        <v>0</v>
      </c>
    </row>
    <row r="55" spans="1:5" s="638" customFormat="1" ht="15.75">
      <c r="A55" s="639" t="s">
        <v>654</v>
      </c>
      <c r="B55" s="252" t="s">
        <v>283</v>
      </c>
      <c r="C55" s="238"/>
      <c r="D55" s="238"/>
      <c r="E55" s="239"/>
    </row>
    <row r="56" spans="1:5" s="638" customFormat="1" ht="15.75">
      <c r="A56" s="639" t="s">
        <v>655</v>
      </c>
      <c r="B56" s="252" t="s">
        <v>284</v>
      </c>
      <c r="C56" s="238"/>
      <c r="D56" s="238">
        <v>75</v>
      </c>
      <c r="E56" s="238"/>
    </row>
    <row r="57" spans="1:5" s="638" customFormat="1" ht="15.75">
      <c r="A57" s="639" t="s">
        <v>656</v>
      </c>
      <c r="B57" s="252" t="s">
        <v>285</v>
      </c>
      <c r="C57" s="238"/>
      <c r="D57" s="238">
        <v>29403</v>
      </c>
      <c r="E57" s="238"/>
    </row>
    <row r="58" spans="1:5" s="638" customFormat="1" ht="15.75">
      <c r="A58" s="639" t="s">
        <v>657</v>
      </c>
      <c r="B58" s="252" t="s">
        <v>286</v>
      </c>
      <c r="C58" s="238"/>
      <c r="D58" s="238"/>
      <c r="E58" s="239"/>
    </row>
    <row r="59" spans="1:5" s="638" customFormat="1" ht="15.75">
      <c r="A59" s="639" t="s">
        <v>658</v>
      </c>
      <c r="B59" s="252" t="s">
        <v>287</v>
      </c>
      <c r="C59" s="644"/>
      <c r="D59" s="644">
        <f>+D55+D56+D57+D58</f>
        <v>29478</v>
      </c>
      <c r="E59" s="645">
        <f>+E55+E56+E57+E58</f>
        <v>0</v>
      </c>
    </row>
    <row r="60" spans="1:5" s="638" customFormat="1" ht="15.75">
      <c r="A60" s="639" t="s">
        <v>659</v>
      </c>
      <c r="B60" s="252" t="s">
        <v>288</v>
      </c>
      <c r="C60" s="238"/>
      <c r="D60" s="238">
        <v>16246</v>
      </c>
      <c r="E60" s="238"/>
    </row>
    <row r="61" spans="1:5" s="638" customFormat="1" ht="15.75">
      <c r="A61" s="639" t="s">
        <v>660</v>
      </c>
      <c r="B61" s="252" t="s">
        <v>289</v>
      </c>
      <c r="C61" s="238"/>
      <c r="D61" s="238"/>
      <c r="E61" s="239"/>
    </row>
    <row r="62" spans="1:5" s="638" customFormat="1" ht="15.75">
      <c r="A62" s="639" t="s">
        <v>661</v>
      </c>
      <c r="B62" s="252" t="s">
        <v>290</v>
      </c>
      <c r="C62" s="238"/>
      <c r="D62" s="238">
        <v>139</v>
      </c>
      <c r="E62" s="238"/>
    </row>
    <row r="63" spans="1:5" s="638" customFormat="1" ht="15.75">
      <c r="A63" s="639" t="s">
        <v>662</v>
      </c>
      <c r="B63" s="252" t="s">
        <v>291</v>
      </c>
      <c r="C63" s="644">
        <f>+C60+C61+C62</f>
        <v>0</v>
      </c>
      <c r="D63" s="644">
        <f>+D60+D61+D62</f>
        <v>16385</v>
      </c>
      <c r="E63" s="645">
        <f>+E60+E61+E62</f>
        <v>0</v>
      </c>
    </row>
    <row r="64" spans="1:5" s="638" customFormat="1" ht="15.75">
      <c r="A64" s="639" t="s">
        <v>663</v>
      </c>
      <c r="B64" s="252" t="s">
        <v>292</v>
      </c>
      <c r="C64" s="238"/>
      <c r="D64" s="238"/>
      <c r="E64" s="239"/>
    </row>
    <row r="65" spans="1:5" s="638" customFormat="1" ht="21">
      <c r="A65" s="639" t="s">
        <v>664</v>
      </c>
      <c r="B65" s="252" t="s">
        <v>293</v>
      </c>
      <c r="C65" s="238"/>
      <c r="D65" s="238">
        <v>269</v>
      </c>
      <c r="E65" s="238"/>
    </row>
    <row r="66" spans="1:5" s="638" customFormat="1" ht="15.75">
      <c r="A66" s="639" t="s">
        <v>665</v>
      </c>
      <c r="B66" s="252" t="s">
        <v>294</v>
      </c>
      <c r="C66" s="644">
        <f>+C64+C65</f>
        <v>0</v>
      </c>
      <c r="D66" s="644">
        <f>+D64+D65</f>
        <v>269</v>
      </c>
      <c r="E66" s="644">
        <f>+E64+E65</f>
        <v>0</v>
      </c>
    </row>
    <row r="67" spans="1:5" s="638" customFormat="1" ht="15.75">
      <c r="A67" s="639" t="s">
        <v>666</v>
      </c>
      <c r="B67" s="252" t="s">
        <v>295</v>
      </c>
      <c r="C67" s="238"/>
      <c r="D67" s="238"/>
      <c r="E67" s="239"/>
    </row>
    <row r="68" spans="1:5" s="638" customFormat="1" ht="16.5" thickBot="1">
      <c r="A68" s="646" t="s">
        <v>667</v>
      </c>
      <c r="B68" s="256" t="s">
        <v>296</v>
      </c>
      <c r="C68" s="647">
        <f>+C51+C54+C59+C63+C66+C67</f>
        <v>1474028</v>
      </c>
      <c r="D68" s="647">
        <f>+D51+D54+D59+D63+D66+D67</f>
        <v>1500323</v>
      </c>
      <c r="E68" s="648">
        <f>+E51+E54+E59+E63+E66+E67</f>
        <v>0</v>
      </c>
    </row>
    <row r="69" spans="1:5" ht="15.75">
      <c r="A69" s="649"/>
      <c r="C69" s="650"/>
      <c r="D69" s="650"/>
      <c r="E69" s="651"/>
    </row>
    <row r="70" spans="1:5" ht="15.75">
      <c r="A70" s="649"/>
      <c r="C70" s="650"/>
      <c r="D70" s="650"/>
      <c r="E70" s="651"/>
    </row>
    <row r="71" spans="1:5" ht="15.75">
      <c r="A71" s="652"/>
      <c r="C71" s="650"/>
      <c r="D71" s="650"/>
      <c r="E71" s="651"/>
    </row>
    <row r="72" spans="1:5" ht="15.75">
      <c r="A72" s="826"/>
      <c r="B72" s="826"/>
      <c r="C72" s="826"/>
      <c r="D72" s="826"/>
      <c r="E72" s="826"/>
    </row>
    <row r="73" spans="1:5" ht="15.75">
      <c r="A73" s="826"/>
      <c r="B73" s="826"/>
      <c r="C73" s="826"/>
      <c r="D73" s="826"/>
      <c r="E73" s="826"/>
    </row>
  </sheetData>
  <sheetProtection/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rintOptions horizontalCentered="1"/>
  <pageMargins left="0.1968503937007874" right="0.2362204724409449" top="1.1023622047244095" bottom="0.1968503937007874" header="0.5118110236220472" footer="0.5118110236220472"/>
  <pageSetup horizontalDpi="600" verticalDpi="600" orientation="portrait" paperSize="9" r:id="rId1"/>
  <headerFooter alignWithMargins="0">
    <oddHeader>&amp;L&amp;"Times New Roman,Félkövér dőlt"Nyírpazony Nagyközség Önkormányzat&amp;R&amp;"Times New Roman,Félkövér dőlt"7.1. tájékoztató tábla a ……/2015. (……) önkormányzati rendelethez</oddHeader>
    <oddFooter>&amp;C&amp;P</oddFooter>
  </headerFooter>
  <rowBreaks count="1" manualBreakCount="1">
    <brk id="44" min="1" max="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zoomScalePageLayoutView="0" workbookViewId="0" topLeftCell="A1">
      <selection activeCell="B22" sqref="B22:C23"/>
    </sheetView>
  </sheetViews>
  <sheetFormatPr defaultColWidth="9.00390625" defaultRowHeight="12.75"/>
  <cols>
    <col min="1" max="1" width="71.125" style="244" customWidth="1"/>
    <col min="2" max="2" width="6.125" style="259" customWidth="1"/>
    <col min="3" max="3" width="18.00390625" style="654" customWidth="1"/>
    <col min="4" max="16384" width="9.375" style="654" customWidth="1"/>
  </cols>
  <sheetData>
    <row r="1" spans="1:3" ht="32.25" customHeight="1">
      <c r="A1" s="843" t="s">
        <v>297</v>
      </c>
      <c r="B1" s="843"/>
      <c r="C1" s="843"/>
    </row>
    <row r="2" spans="1:3" ht="15.75">
      <c r="A2" s="842" t="str">
        <f>+CONCATENATE(LEFT(ÖSSZEFÜGGÉSEK!A4,4),". év")</f>
        <v>2014. év</v>
      </c>
      <c r="B2" s="842"/>
      <c r="C2" s="842"/>
    </row>
    <row r="4" spans="2:3" ht="13.5" thickBot="1">
      <c r="B4" s="851" t="s">
        <v>252</v>
      </c>
      <c r="C4" s="851"/>
    </row>
    <row r="5" spans="1:3" s="245" customFormat="1" ht="31.5" customHeight="1">
      <c r="A5" s="844" t="s">
        <v>298</v>
      </c>
      <c r="B5" s="849" t="s">
        <v>254</v>
      </c>
      <c r="C5" s="847" t="s">
        <v>299</v>
      </c>
    </row>
    <row r="6" spans="1:3" s="245" customFormat="1" ht="12.75">
      <c r="A6" s="845"/>
      <c r="B6" s="850"/>
      <c r="C6" s="848"/>
    </row>
    <row r="7" spans="1:3" s="249" customFormat="1" ht="13.5" thickBot="1">
      <c r="A7" s="246" t="s">
        <v>430</v>
      </c>
      <c r="B7" s="247" t="s">
        <v>431</v>
      </c>
      <c r="C7" s="248" t="s">
        <v>432</v>
      </c>
    </row>
    <row r="8" spans="1:3" ht="15.75" customHeight="1">
      <c r="A8" s="639" t="s">
        <v>669</v>
      </c>
      <c r="B8" s="250" t="s">
        <v>259</v>
      </c>
      <c r="C8" s="251">
        <v>2038648</v>
      </c>
    </row>
    <row r="9" spans="1:3" ht="15.75" customHeight="1">
      <c r="A9" s="639" t="s">
        <v>670</v>
      </c>
      <c r="B9" s="252" t="s">
        <v>260</v>
      </c>
      <c r="C9" s="251"/>
    </row>
    <row r="10" spans="1:3" ht="15.75" customHeight="1">
      <c r="A10" s="639" t="s">
        <v>671</v>
      </c>
      <c r="B10" s="252" t="s">
        <v>261</v>
      </c>
      <c r="C10" s="251">
        <v>16903</v>
      </c>
    </row>
    <row r="11" spans="1:3" ht="15.75" customHeight="1">
      <c r="A11" s="639" t="s">
        <v>672</v>
      </c>
      <c r="B11" s="252" t="s">
        <v>262</v>
      </c>
      <c r="C11" s="253">
        <v>-512370</v>
      </c>
    </row>
    <row r="12" spans="1:3" ht="15.75" customHeight="1">
      <c r="A12" s="639" t="s">
        <v>673</v>
      </c>
      <c r="B12" s="252" t="s">
        <v>263</v>
      </c>
      <c r="C12" s="253"/>
    </row>
    <row r="13" spans="1:3" ht="15.75" customHeight="1">
      <c r="A13" s="639" t="s">
        <v>674</v>
      </c>
      <c r="B13" s="252" t="s">
        <v>264</v>
      </c>
      <c r="C13" s="253">
        <v>-67115</v>
      </c>
    </row>
    <row r="14" spans="1:3" ht="15.75" customHeight="1">
      <c r="A14" s="639" t="s">
        <v>675</v>
      </c>
      <c r="B14" s="252" t="s">
        <v>265</v>
      </c>
      <c r="C14" s="254">
        <f>+C8+C9+C10+C11+C12+C13</f>
        <v>1476066</v>
      </c>
    </row>
    <row r="15" spans="1:3" ht="15.75" customHeight="1">
      <c r="A15" s="639" t="s">
        <v>743</v>
      </c>
      <c r="B15" s="252" t="s">
        <v>266</v>
      </c>
      <c r="C15" s="655"/>
    </row>
    <row r="16" spans="1:3" ht="15.75" customHeight="1">
      <c r="A16" s="639" t="s">
        <v>676</v>
      </c>
      <c r="B16" s="252" t="s">
        <v>267</v>
      </c>
      <c r="C16" s="253">
        <v>17283</v>
      </c>
    </row>
    <row r="17" spans="1:3" ht="15.75" customHeight="1">
      <c r="A17" s="639" t="s">
        <v>677</v>
      </c>
      <c r="B17" s="252" t="s">
        <v>16</v>
      </c>
      <c r="C17" s="253"/>
    </row>
    <row r="18" spans="1:3" ht="15.75" customHeight="1">
      <c r="A18" s="639" t="s">
        <v>678</v>
      </c>
      <c r="B18" s="252" t="s">
        <v>17</v>
      </c>
      <c r="C18" s="254">
        <f>+C15+C16+C17</f>
        <v>17283</v>
      </c>
    </row>
    <row r="19" spans="1:3" s="656" customFormat="1" ht="15.75" customHeight="1">
      <c r="A19" s="639" t="s">
        <v>679</v>
      </c>
      <c r="B19" s="252" t="s">
        <v>18</v>
      </c>
      <c r="C19" s="253"/>
    </row>
    <row r="20" spans="1:3" ht="15.75" customHeight="1">
      <c r="A20" s="639" t="s">
        <v>680</v>
      </c>
      <c r="B20" s="252" t="s">
        <v>19</v>
      </c>
      <c r="C20" s="253">
        <v>6974</v>
      </c>
    </row>
    <row r="21" spans="1:3" ht="15.75" customHeight="1" thickBot="1">
      <c r="A21" s="255" t="s">
        <v>681</v>
      </c>
      <c r="B21" s="256" t="s">
        <v>20</v>
      </c>
      <c r="C21" s="257">
        <f>+C14+C18+C19+C20</f>
        <v>1500323</v>
      </c>
    </row>
    <row r="22" spans="1:5" ht="15.75">
      <c r="A22" s="649"/>
      <c r="B22" s="652"/>
      <c r="C22" s="650"/>
      <c r="D22" s="650"/>
      <c r="E22" s="650"/>
    </row>
    <row r="23" spans="1:5" ht="15.75">
      <c r="A23" s="649"/>
      <c r="B23" s="652"/>
      <c r="C23" s="650"/>
      <c r="D23" s="650"/>
      <c r="E23" s="650"/>
    </row>
    <row r="24" spans="1:5" ht="15.75">
      <c r="A24" s="652"/>
      <c r="B24" s="652"/>
      <c r="C24" s="650"/>
      <c r="D24" s="650"/>
      <c r="E24" s="650"/>
    </row>
    <row r="25" spans="1:5" ht="15.75">
      <c r="A25" s="846"/>
      <c r="B25" s="846"/>
      <c r="C25" s="846"/>
      <c r="D25" s="657"/>
      <c r="E25" s="657"/>
    </row>
    <row r="26" spans="1:5" ht="15.75">
      <c r="A26" s="846"/>
      <c r="B26" s="846"/>
      <c r="C26" s="846"/>
      <c r="D26" s="657"/>
      <c r="E26" s="657"/>
    </row>
  </sheetData>
  <sheetProtection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598425196850394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 dőlt"Nyírpazony Nagyközség Önkormányzat&amp;R&amp;"Times New Roman CE,Félkövér dőlt"7.2. tájékoztató tábla a ……/2015. (……) önkormányzati rendelethez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0"/>
  </sheetPr>
  <dimension ref="A1:F44"/>
  <sheetViews>
    <sheetView zoomScalePageLayoutView="0" workbookViewId="0" topLeftCell="A1">
      <selection activeCell="G17" sqref="G17"/>
    </sheetView>
  </sheetViews>
  <sheetFormatPr defaultColWidth="12.00390625" defaultRowHeight="12.75"/>
  <cols>
    <col min="1" max="1" width="58.875" style="237" customWidth="1"/>
    <col min="2" max="2" width="6.875" style="237" customWidth="1"/>
    <col min="3" max="3" width="17.125" style="237" customWidth="1"/>
    <col min="4" max="4" width="19.125" style="237" customWidth="1"/>
    <col min="5" max="16384" width="12.00390625" style="237" customWidth="1"/>
  </cols>
  <sheetData>
    <row r="1" spans="1:4" ht="48" customHeight="1">
      <c r="A1" s="853" t="str">
        <f>+CONCATENATE("VAGYONKIMUTATÁS",CHAR(10),"az érték nélkül nyilvántartott eszközökről",CHAR(10),LEFT(ÖSSZEFÜGGÉSEK!A4,4),".")</f>
        <v>VAGYONKIMUTATÁS
az érték nélkül nyilvántartott eszközökről
2014.</v>
      </c>
      <c r="B1" s="854"/>
      <c r="C1" s="854"/>
      <c r="D1" s="854"/>
    </row>
    <row r="2" ht="16.5" thickBot="1"/>
    <row r="3" spans="1:4" ht="43.5" customHeight="1" thickBot="1">
      <c r="A3" s="661" t="s">
        <v>53</v>
      </c>
      <c r="B3" s="353" t="s">
        <v>254</v>
      </c>
      <c r="C3" s="662" t="s">
        <v>300</v>
      </c>
      <c r="D3" s="663" t="s">
        <v>301</v>
      </c>
    </row>
    <row r="4" spans="1:4" ht="16.5" thickBot="1">
      <c r="A4" s="260" t="s">
        <v>430</v>
      </c>
      <c r="B4" s="261" t="s">
        <v>431</v>
      </c>
      <c r="C4" s="261" t="s">
        <v>432</v>
      </c>
      <c r="D4" s="262" t="s">
        <v>433</v>
      </c>
    </row>
    <row r="5" spans="1:4" ht="15.75" customHeight="1">
      <c r="A5" s="271" t="s">
        <v>711</v>
      </c>
      <c r="B5" s="264" t="s">
        <v>7</v>
      </c>
      <c r="C5" s="265">
        <v>22</v>
      </c>
      <c r="D5" s="266"/>
    </row>
    <row r="6" spans="1:4" ht="15.75" customHeight="1">
      <c r="A6" s="271" t="s">
        <v>712</v>
      </c>
      <c r="B6" s="268" t="s">
        <v>8</v>
      </c>
      <c r="C6" s="269">
        <v>10</v>
      </c>
      <c r="D6" s="270"/>
    </row>
    <row r="7" spans="1:4" ht="15.75" customHeight="1">
      <c r="A7" s="271" t="s">
        <v>713</v>
      </c>
      <c r="B7" s="268" t="s">
        <v>9</v>
      </c>
      <c r="C7" s="269">
        <v>855</v>
      </c>
      <c r="D7" s="270"/>
    </row>
    <row r="8" spans="1:4" ht="15.75" customHeight="1" thickBot="1">
      <c r="A8" s="272" t="s">
        <v>714</v>
      </c>
      <c r="B8" s="273" t="s">
        <v>10</v>
      </c>
      <c r="C8" s="274"/>
      <c r="D8" s="275"/>
    </row>
    <row r="9" spans="1:4" ht="15.75" customHeight="1" thickBot="1">
      <c r="A9" s="665" t="s">
        <v>715</v>
      </c>
      <c r="B9" s="666" t="s">
        <v>11</v>
      </c>
      <c r="C9" s="667"/>
      <c r="D9" s="668">
        <f>+D10+D11+D12+D13</f>
        <v>0</v>
      </c>
    </row>
    <row r="10" spans="1:4" ht="15.75" customHeight="1">
      <c r="A10" s="664" t="s">
        <v>716</v>
      </c>
      <c r="B10" s="264" t="s">
        <v>12</v>
      </c>
      <c r="C10" s="265"/>
      <c r="D10" s="266"/>
    </row>
    <row r="11" spans="1:4" ht="15.75" customHeight="1">
      <c r="A11" s="271" t="s">
        <v>717</v>
      </c>
      <c r="B11" s="268" t="s">
        <v>13</v>
      </c>
      <c r="C11" s="269"/>
      <c r="D11" s="270"/>
    </row>
    <row r="12" spans="1:4" ht="15.75" customHeight="1">
      <c r="A12" s="271" t="s">
        <v>718</v>
      </c>
      <c r="B12" s="268" t="s">
        <v>14</v>
      </c>
      <c r="C12" s="269"/>
      <c r="D12" s="270"/>
    </row>
    <row r="13" spans="1:4" ht="15.75" customHeight="1" thickBot="1">
      <c r="A13" s="272" t="s">
        <v>719</v>
      </c>
      <c r="B13" s="273" t="s">
        <v>15</v>
      </c>
      <c r="C13" s="274"/>
      <c r="D13" s="275"/>
    </row>
    <row r="14" spans="1:4" ht="15.75" customHeight="1" thickBot="1">
      <c r="A14" s="665" t="s">
        <v>720</v>
      </c>
      <c r="B14" s="666" t="s">
        <v>16</v>
      </c>
      <c r="C14" s="667"/>
      <c r="D14" s="668">
        <f>+D15+D16+D17</f>
        <v>0</v>
      </c>
    </row>
    <row r="15" spans="1:4" ht="15.75" customHeight="1">
      <c r="A15" s="664" t="s">
        <v>721</v>
      </c>
      <c r="B15" s="264" t="s">
        <v>17</v>
      </c>
      <c r="C15" s="265"/>
      <c r="D15" s="266"/>
    </row>
    <row r="16" spans="1:4" ht="15.75" customHeight="1">
      <c r="A16" s="271" t="s">
        <v>722</v>
      </c>
      <c r="B16" s="268" t="s">
        <v>18</v>
      </c>
      <c r="C16" s="269"/>
      <c r="D16" s="270"/>
    </row>
    <row r="17" spans="1:4" ht="15.75" customHeight="1" thickBot="1">
      <c r="A17" s="272" t="s">
        <v>723</v>
      </c>
      <c r="B17" s="273" t="s">
        <v>19</v>
      </c>
      <c r="C17" s="274"/>
      <c r="D17" s="275"/>
    </row>
    <row r="18" spans="1:4" ht="15.75" customHeight="1" thickBot="1">
      <c r="A18" s="665" t="s">
        <v>729</v>
      </c>
      <c r="B18" s="666" t="s">
        <v>20</v>
      </c>
      <c r="C18" s="667"/>
      <c r="D18" s="668">
        <f>+D19+D20+D21</f>
        <v>0</v>
      </c>
    </row>
    <row r="19" spans="1:4" ht="15.75" customHeight="1">
      <c r="A19" s="664" t="s">
        <v>724</v>
      </c>
      <c r="B19" s="264" t="s">
        <v>21</v>
      </c>
      <c r="C19" s="265"/>
      <c r="D19" s="266"/>
    </row>
    <row r="20" spans="1:4" ht="15.75" customHeight="1">
      <c r="A20" s="271" t="s">
        <v>725</v>
      </c>
      <c r="B20" s="268" t="s">
        <v>22</v>
      </c>
      <c r="C20" s="269"/>
      <c r="D20" s="270"/>
    </row>
    <row r="21" spans="1:4" ht="15.75" customHeight="1">
      <c r="A21" s="271" t="s">
        <v>726</v>
      </c>
      <c r="B21" s="268" t="s">
        <v>23</v>
      </c>
      <c r="C21" s="269"/>
      <c r="D21" s="270"/>
    </row>
    <row r="22" spans="1:4" ht="15.75" customHeight="1">
      <c r="A22" s="271" t="s">
        <v>727</v>
      </c>
      <c r="B22" s="268" t="s">
        <v>24</v>
      </c>
      <c r="C22" s="269"/>
      <c r="D22" s="270"/>
    </row>
    <row r="23" spans="1:4" ht="15.75" customHeight="1">
      <c r="A23" s="271"/>
      <c r="B23" s="268" t="s">
        <v>25</v>
      </c>
      <c r="C23" s="269"/>
      <c r="D23" s="270"/>
    </row>
    <row r="24" spans="1:4" ht="15.75" customHeight="1">
      <c r="A24" s="271"/>
      <c r="B24" s="268" t="s">
        <v>26</v>
      </c>
      <c r="C24" s="269"/>
      <c r="D24" s="270"/>
    </row>
    <row r="25" spans="1:4" ht="15.75" customHeight="1">
      <c r="A25" s="271"/>
      <c r="B25" s="268" t="s">
        <v>27</v>
      </c>
      <c r="C25" s="269"/>
      <c r="D25" s="270"/>
    </row>
    <row r="26" spans="1:4" ht="15.75" customHeight="1">
      <c r="A26" s="271"/>
      <c r="B26" s="268" t="s">
        <v>28</v>
      </c>
      <c r="C26" s="269"/>
      <c r="D26" s="270"/>
    </row>
    <row r="27" spans="1:4" ht="15.75" customHeight="1">
      <c r="A27" s="271"/>
      <c r="B27" s="268" t="s">
        <v>29</v>
      </c>
      <c r="C27" s="269"/>
      <c r="D27" s="270"/>
    </row>
    <row r="28" spans="1:4" ht="15.75" customHeight="1">
      <c r="A28" s="271"/>
      <c r="B28" s="268" t="s">
        <v>30</v>
      </c>
      <c r="C28" s="269"/>
      <c r="D28" s="270"/>
    </row>
    <row r="29" spans="1:4" ht="15.75" customHeight="1">
      <c r="A29" s="271"/>
      <c r="B29" s="268" t="s">
        <v>31</v>
      </c>
      <c r="C29" s="269"/>
      <c r="D29" s="270"/>
    </row>
    <row r="30" spans="1:4" ht="15.75" customHeight="1">
      <c r="A30" s="271"/>
      <c r="B30" s="268" t="s">
        <v>32</v>
      </c>
      <c r="C30" s="269"/>
      <c r="D30" s="270"/>
    </row>
    <row r="31" spans="1:4" ht="15.75" customHeight="1">
      <c r="A31" s="271"/>
      <c r="B31" s="268" t="s">
        <v>33</v>
      </c>
      <c r="C31" s="269"/>
      <c r="D31" s="270"/>
    </row>
    <row r="32" spans="1:4" ht="15.75" customHeight="1">
      <c r="A32" s="271"/>
      <c r="B32" s="268" t="s">
        <v>34</v>
      </c>
      <c r="C32" s="269"/>
      <c r="D32" s="270"/>
    </row>
    <row r="33" spans="1:4" ht="15.75" customHeight="1">
      <c r="A33" s="271"/>
      <c r="B33" s="268" t="s">
        <v>35</v>
      </c>
      <c r="C33" s="269"/>
      <c r="D33" s="270"/>
    </row>
    <row r="34" spans="1:4" ht="15.75" customHeight="1">
      <c r="A34" s="271"/>
      <c r="B34" s="268" t="s">
        <v>92</v>
      </c>
      <c r="C34" s="269"/>
      <c r="D34" s="270"/>
    </row>
    <row r="35" spans="1:4" ht="15.75" customHeight="1">
      <c r="A35" s="271"/>
      <c r="B35" s="268" t="s">
        <v>189</v>
      </c>
      <c r="C35" s="269"/>
      <c r="D35" s="270"/>
    </row>
    <row r="36" spans="1:4" ht="15.75" customHeight="1">
      <c r="A36" s="271"/>
      <c r="B36" s="268" t="s">
        <v>250</v>
      </c>
      <c r="C36" s="269"/>
      <c r="D36" s="270"/>
    </row>
    <row r="37" spans="1:4" ht="15.75" customHeight="1" thickBot="1">
      <c r="A37" s="272"/>
      <c r="B37" s="273" t="s">
        <v>251</v>
      </c>
      <c r="C37" s="274"/>
      <c r="D37" s="275"/>
    </row>
    <row r="38" spans="1:6" ht="15.75" customHeight="1" thickBot="1">
      <c r="A38" s="855" t="s">
        <v>728</v>
      </c>
      <c r="B38" s="856"/>
      <c r="C38" s="276"/>
      <c r="D38" s="668">
        <f>+D5+D6+D7+D8+D9+D14+D18+D22+D23+D24+D25+D26+D27+D28+D29+D30+D31+D32+D33+D34+D35+D36+D37</f>
        <v>0</v>
      </c>
      <c r="F38" s="277"/>
    </row>
    <row r="39" ht="15.75">
      <c r="A39" s="669" t="s">
        <v>730</v>
      </c>
    </row>
    <row r="40" spans="1:4" ht="15.75">
      <c r="A40" s="241"/>
      <c r="B40" s="242"/>
      <c r="C40" s="852"/>
      <c r="D40" s="852"/>
    </row>
    <row r="41" spans="1:4" ht="15.75">
      <c r="A41" s="241"/>
      <c r="B41" s="242"/>
      <c r="C41" s="243"/>
      <c r="D41" s="243"/>
    </row>
    <row r="42" spans="1:4" ht="15.75">
      <c r="A42" s="242"/>
      <c r="B42" s="242"/>
      <c r="C42" s="852"/>
      <c r="D42" s="852"/>
    </row>
    <row r="43" spans="1:2" ht="15.75">
      <c r="A43" s="258"/>
      <c r="B43" s="258"/>
    </row>
    <row r="44" spans="1:3" ht="15.75">
      <c r="A44" s="258"/>
      <c r="B44" s="258"/>
      <c r="C44" s="258"/>
    </row>
  </sheetData>
  <sheetProtection/>
  <mergeCells count="4">
    <mergeCell ref="C40:D40"/>
    <mergeCell ref="C42:D42"/>
    <mergeCell ref="A1:D1"/>
    <mergeCell ref="A38:B38"/>
  </mergeCells>
  <printOptions horizontalCentered="1"/>
  <pageMargins left="0.1968503937007874" right="0.1968503937007874" top="0.7480314960629921" bottom="0.3937007874015748" header="0.5118110236220472" footer="0.5118110236220472"/>
  <pageSetup horizontalDpi="600" verticalDpi="600" orientation="portrait" paperSize="9" r:id="rId1"/>
  <headerFooter alignWithMargins="0">
    <oddHeader>&amp;L&amp;"Times New Roman,Félkövér dőlt"Nyírpazony Nagyközség Önkormányzat&amp;R&amp;"Times New Roman,Félkövér dőlt"7.3. tájékoztató tábla a ……/2015. (……) önkormányzati rendelethez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zoomScalePageLayoutView="0" workbookViewId="0" topLeftCell="A1">
      <selection activeCell="A1" sqref="A1:D38"/>
    </sheetView>
  </sheetViews>
  <sheetFormatPr defaultColWidth="12.00390625" defaultRowHeight="12.75"/>
  <cols>
    <col min="1" max="1" width="56.125" style="237" customWidth="1"/>
    <col min="2" max="2" width="6.875" style="237" customWidth="1"/>
    <col min="3" max="3" width="17.125" style="237" customWidth="1"/>
    <col min="4" max="4" width="19.125" style="237" customWidth="1"/>
    <col min="5" max="16384" width="12.00390625" style="237" customWidth="1"/>
  </cols>
  <sheetData>
    <row r="1" spans="1:4" ht="48.75" customHeight="1">
      <c r="A1" s="857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2014.</v>
      </c>
      <c r="B1" s="858"/>
      <c r="C1" s="858"/>
      <c r="D1" s="858"/>
    </row>
    <row r="2" ht="16.5" thickBot="1">
      <c r="A2" s="237" t="s">
        <v>860</v>
      </c>
    </row>
    <row r="3" spans="1:4" ht="64.5" thickBot="1">
      <c r="A3" s="670" t="s">
        <v>53</v>
      </c>
      <c r="B3" s="353" t="s">
        <v>254</v>
      </c>
      <c r="C3" s="671" t="s">
        <v>731</v>
      </c>
      <c r="D3" s="672" t="s">
        <v>301</v>
      </c>
    </row>
    <row r="4" spans="1:4" ht="16.5" thickBot="1">
      <c r="A4" s="278" t="s">
        <v>430</v>
      </c>
      <c r="B4" s="279" t="s">
        <v>431</v>
      </c>
      <c r="C4" s="279" t="s">
        <v>432</v>
      </c>
      <c r="D4" s="280" t="s">
        <v>433</v>
      </c>
    </row>
    <row r="5" spans="1:4" ht="15.75" customHeight="1">
      <c r="A5" s="267" t="s">
        <v>732</v>
      </c>
      <c r="B5" s="264" t="s">
        <v>7</v>
      </c>
      <c r="C5" s="265"/>
      <c r="D5" s="266"/>
    </row>
    <row r="6" spans="1:4" ht="15.75" customHeight="1">
      <c r="A6" s="267" t="s">
        <v>733</v>
      </c>
      <c r="B6" s="268" t="s">
        <v>8</v>
      </c>
      <c r="C6" s="269"/>
      <c r="D6" s="270"/>
    </row>
    <row r="7" spans="1:4" ht="15.75" customHeight="1" thickBot="1">
      <c r="A7" s="673" t="s">
        <v>734</v>
      </c>
      <c r="B7" s="273" t="s">
        <v>9</v>
      </c>
      <c r="C7" s="274"/>
      <c r="D7" s="275"/>
    </row>
    <row r="8" spans="1:4" ht="15.75" customHeight="1" thickBot="1">
      <c r="A8" s="665" t="s">
        <v>735</v>
      </c>
      <c r="B8" s="666" t="s">
        <v>10</v>
      </c>
      <c r="C8" s="667"/>
      <c r="D8" s="668">
        <f>+D5+D6+D7</f>
        <v>0</v>
      </c>
    </row>
    <row r="9" spans="1:4" ht="15.75" customHeight="1">
      <c r="A9" s="263" t="s">
        <v>736</v>
      </c>
      <c r="B9" s="264" t="s">
        <v>11</v>
      </c>
      <c r="C9" s="265"/>
      <c r="D9" s="266"/>
    </row>
    <row r="10" spans="1:4" ht="15.75" customHeight="1">
      <c r="A10" s="267" t="s">
        <v>737</v>
      </c>
      <c r="B10" s="268" t="s">
        <v>12</v>
      </c>
      <c r="C10" s="269"/>
      <c r="D10" s="270"/>
    </row>
    <row r="11" spans="1:4" ht="15.75" customHeight="1">
      <c r="A11" s="267" t="s">
        <v>738</v>
      </c>
      <c r="B11" s="268" t="s">
        <v>13</v>
      </c>
      <c r="C11" s="269"/>
      <c r="D11" s="270"/>
    </row>
    <row r="12" spans="1:4" ht="15.75" customHeight="1">
      <c r="A12" s="267" t="s">
        <v>739</v>
      </c>
      <c r="B12" s="268" t="s">
        <v>14</v>
      </c>
      <c r="C12" s="269"/>
      <c r="D12" s="270"/>
    </row>
    <row r="13" spans="1:4" ht="15.75" customHeight="1" thickBot="1">
      <c r="A13" s="673" t="s">
        <v>740</v>
      </c>
      <c r="B13" s="273" t="s">
        <v>15</v>
      </c>
      <c r="C13" s="274"/>
      <c r="D13" s="275"/>
    </row>
    <row r="14" spans="1:4" ht="15.75" customHeight="1" thickBot="1">
      <c r="A14" s="665" t="s">
        <v>741</v>
      </c>
      <c r="B14" s="666" t="s">
        <v>16</v>
      </c>
      <c r="C14" s="674"/>
      <c r="D14" s="668">
        <f>+D9+D10+D11+D12+D13</f>
        <v>0</v>
      </c>
    </row>
    <row r="15" spans="1:4" ht="15.75" customHeight="1">
      <c r="A15" s="263"/>
      <c r="B15" s="264" t="s">
        <v>17</v>
      </c>
      <c r="C15" s="265"/>
      <c r="D15" s="266"/>
    </row>
    <row r="16" spans="1:4" ht="15.75" customHeight="1">
      <c r="A16" s="267"/>
      <c r="B16" s="268" t="s">
        <v>18</v>
      </c>
      <c r="C16" s="269"/>
      <c r="D16" s="270"/>
    </row>
    <row r="17" spans="1:4" ht="15.75" customHeight="1">
      <c r="A17" s="267"/>
      <c r="B17" s="268" t="s">
        <v>19</v>
      </c>
      <c r="C17" s="269"/>
      <c r="D17" s="270"/>
    </row>
    <row r="18" spans="1:4" ht="15.75" customHeight="1">
      <c r="A18" s="267"/>
      <c r="B18" s="268" t="s">
        <v>20</v>
      </c>
      <c r="C18" s="269"/>
      <c r="D18" s="270"/>
    </row>
    <row r="19" spans="1:4" ht="15.75" customHeight="1">
      <c r="A19" s="267"/>
      <c r="B19" s="268" t="s">
        <v>21</v>
      </c>
      <c r="C19" s="269"/>
      <c r="D19" s="270"/>
    </row>
    <row r="20" spans="1:4" ht="15.75" customHeight="1">
      <c r="A20" s="267"/>
      <c r="B20" s="268" t="s">
        <v>22</v>
      </c>
      <c r="C20" s="269"/>
      <c r="D20" s="270"/>
    </row>
    <row r="21" spans="1:4" ht="15.75" customHeight="1">
      <c r="A21" s="267"/>
      <c r="B21" s="268" t="s">
        <v>23</v>
      </c>
      <c r="C21" s="269"/>
      <c r="D21" s="270"/>
    </row>
    <row r="22" spans="1:4" ht="15.75" customHeight="1">
      <c r="A22" s="267"/>
      <c r="B22" s="268" t="s">
        <v>24</v>
      </c>
      <c r="C22" s="269"/>
      <c r="D22" s="270"/>
    </row>
    <row r="23" spans="1:4" ht="15.75" customHeight="1">
      <c r="A23" s="267"/>
      <c r="B23" s="268" t="s">
        <v>25</v>
      </c>
      <c r="C23" s="269"/>
      <c r="D23" s="270"/>
    </row>
    <row r="24" spans="1:4" ht="15.75" customHeight="1">
      <c r="A24" s="267"/>
      <c r="B24" s="268" t="s">
        <v>26</v>
      </c>
      <c r="C24" s="269"/>
      <c r="D24" s="270"/>
    </row>
    <row r="25" spans="1:4" ht="15.75" customHeight="1">
      <c r="A25" s="267"/>
      <c r="B25" s="268" t="s">
        <v>27</v>
      </c>
      <c r="C25" s="269"/>
      <c r="D25" s="270"/>
    </row>
    <row r="26" spans="1:4" ht="15.75" customHeight="1">
      <c r="A26" s="267"/>
      <c r="B26" s="268" t="s">
        <v>28</v>
      </c>
      <c r="C26" s="269"/>
      <c r="D26" s="270"/>
    </row>
    <row r="27" spans="1:4" ht="15.75" customHeight="1">
      <c r="A27" s="267"/>
      <c r="B27" s="268" t="s">
        <v>29</v>
      </c>
      <c r="C27" s="269"/>
      <c r="D27" s="270"/>
    </row>
    <row r="28" spans="1:4" ht="15.75" customHeight="1">
      <c r="A28" s="267"/>
      <c r="B28" s="268" t="s">
        <v>30</v>
      </c>
      <c r="C28" s="269"/>
      <c r="D28" s="270"/>
    </row>
    <row r="29" spans="1:4" ht="15.75" customHeight="1">
      <c r="A29" s="267"/>
      <c r="B29" s="268" t="s">
        <v>31</v>
      </c>
      <c r="C29" s="269"/>
      <c r="D29" s="270"/>
    </row>
    <row r="30" spans="1:4" ht="15.75" customHeight="1">
      <c r="A30" s="267"/>
      <c r="B30" s="268" t="s">
        <v>32</v>
      </c>
      <c r="C30" s="269"/>
      <c r="D30" s="270"/>
    </row>
    <row r="31" spans="1:4" ht="15.75" customHeight="1">
      <c r="A31" s="267"/>
      <c r="B31" s="268" t="s">
        <v>33</v>
      </c>
      <c r="C31" s="269"/>
      <c r="D31" s="270"/>
    </row>
    <row r="32" spans="1:4" ht="15.75" customHeight="1">
      <c r="A32" s="267"/>
      <c r="B32" s="268" t="s">
        <v>34</v>
      </c>
      <c r="C32" s="269"/>
      <c r="D32" s="270"/>
    </row>
    <row r="33" spans="1:4" ht="15.75" customHeight="1">
      <c r="A33" s="267"/>
      <c r="B33" s="268" t="s">
        <v>35</v>
      </c>
      <c r="C33" s="269"/>
      <c r="D33" s="270"/>
    </row>
    <row r="34" spans="1:4" ht="15.75" customHeight="1">
      <c r="A34" s="267"/>
      <c r="B34" s="268" t="s">
        <v>92</v>
      </c>
      <c r="C34" s="269"/>
      <c r="D34" s="270"/>
    </row>
    <row r="35" spans="1:4" ht="15.75" customHeight="1">
      <c r="A35" s="267"/>
      <c r="B35" s="268" t="s">
        <v>189</v>
      </c>
      <c r="C35" s="269"/>
      <c r="D35" s="270"/>
    </row>
    <row r="36" spans="1:4" ht="15.75" customHeight="1">
      <c r="A36" s="267"/>
      <c r="B36" s="268" t="s">
        <v>250</v>
      </c>
      <c r="C36" s="269"/>
      <c r="D36" s="270"/>
    </row>
    <row r="37" spans="1:4" ht="15.75" customHeight="1" thickBot="1">
      <c r="A37" s="281"/>
      <c r="B37" s="282" t="s">
        <v>251</v>
      </c>
      <c r="C37" s="283"/>
      <c r="D37" s="284"/>
    </row>
    <row r="38" spans="1:6" ht="15.75" customHeight="1" thickBot="1">
      <c r="A38" s="859" t="s">
        <v>742</v>
      </c>
      <c r="B38" s="860"/>
      <c r="C38" s="276"/>
      <c r="D38" s="668">
        <f>+D8+D14+SUM(D15:D37)</f>
        <v>0</v>
      </c>
      <c r="F38" s="285"/>
    </row>
  </sheetData>
  <sheetProtection/>
  <mergeCells count="2">
    <mergeCell ref="A1:D1"/>
    <mergeCell ref="A38:B38"/>
  </mergeCells>
  <printOptions horizontalCentered="1"/>
  <pageMargins left="0.1968503937007874" right="0.1968503937007874" top="1.14173228346456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 dőlt"Nyírpazony Nagyközség Önkormányzat&amp;R&amp;"Times New Roman,Félkövér dőlt"7.4. tájékoztató tábla a ……/2015. (……) önkormányzati rendelethez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zoomScalePageLayoutView="0" workbookViewId="0" topLeftCell="A1">
      <selection activeCell="A2" sqref="A1:F22"/>
    </sheetView>
  </sheetViews>
  <sheetFormatPr defaultColWidth="9.00390625" defaultRowHeight="12.75"/>
  <cols>
    <col min="1" max="1" width="9.375" style="313" customWidth="1"/>
    <col min="2" max="2" width="58.375" style="313" customWidth="1"/>
    <col min="3" max="5" width="25.00390625" style="313" customWidth="1"/>
    <col min="6" max="6" width="5.50390625" style="313" customWidth="1"/>
    <col min="7" max="16384" width="9.375" style="313" customWidth="1"/>
  </cols>
  <sheetData>
    <row r="1" spans="1:6" ht="12.75">
      <c r="A1" s="314"/>
      <c r="B1" s="313" t="s">
        <v>865</v>
      </c>
      <c r="F1" s="864" t="s">
        <v>889</v>
      </c>
    </row>
    <row r="2" spans="1:6" ht="33" customHeight="1">
      <c r="A2" s="861" t="s">
        <v>891</v>
      </c>
      <c r="B2" s="861"/>
      <c r="C2" s="861"/>
      <c r="D2" s="861"/>
      <c r="E2" s="861"/>
      <c r="F2" s="864"/>
    </row>
    <row r="3" spans="1:6" ht="16.5" thickBot="1">
      <c r="A3" s="315"/>
      <c r="F3" s="864"/>
    </row>
    <row r="4" spans="1:6" ht="79.5" thickBot="1">
      <c r="A4" s="316" t="s">
        <v>254</v>
      </c>
      <c r="B4" s="317" t="s">
        <v>302</v>
      </c>
      <c r="C4" s="317" t="s">
        <v>303</v>
      </c>
      <c r="D4" s="317" t="s">
        <v>304</v>
      </c>
      <c r="E4" s="318" t="s">
        <v>305</v>
      </c>
      <c r="F4" s="864"/>
    </row>
    <row r="5" spans="1:6" ht="15.75">
      <c r="A5" s="319" t="s">
        <v>7</v>
      </c>
      <c r="B5" s="323" t="s">
        <v>859</v>
      </c>
      <c r="C5" s="326"/>
      <c r="D5" s="329">
        <v>16600000</v>
      </c>
      <c r="E5" s="333"/>
      <c r="F5" s="864"/>
    </row>
    <row r="6" spans="1:6" ht="15.75">
      <c r="A6" s="320" t="s">
        <v>8</v>
      </c>
      <c r="B6" s="324"/>
      <c r="C6" s="327"/>
      <c r="D6" s="330"/>
      <c r="E6" s="334"/>
      <c r="F6" s="864"/>
    </row>
    <row r="7" spans="1:6" ht="15.75">
      <c r="A7" s="320" t="s">
        <v>9</v>
      </c>
      <c r="B7" s="324"/>
      <c r="C7" s="327"/>
      <c r="D7" s="330"/>
      <c r="E7" s="334"/>
      <c r="F7" s="864"/>
    </row>
    <row r="8" spans="1:6" ht="15.75">
      <c r="A8" s="320" t="s">
        <v>10</v>
      </c>
      <c r="B8" s="324"/>
      <c r="C8" s="327"/>
      <c r="D8" s="330"/>
      <c r="E8" s="334"/>
      <c r="F8" s="864"/>
    </row>
    <row r="9" spans="1:6" ht="15.75">
      <c r="A9" s="320" t="s">
        <v>11</v>
      </c>
      <c r="B9" s="324"/>
      <c r="C9" s="327"/>
      <c r="D9" s="330"/>
      <c r="E9" s="334"/>
      <c r="F9" s="864"/>
    </row>
    <row r="10" spans="1:6" ht="15.75">
      <c r="A10" s="320" t="s">
        <v>12</v>
      </c>
      <c r="B10" s="324"/>
      <c r="C10" s="327"/>
      <c r="D10" s="330"/>
      <c r="E10" s="334"/>
      <c r="F10" s="864"/>
    </row>
    <row r="11" spans="1:6" ht="15.75">
      <c r="A11" s="320" t="s">
        <v>13</v>
      </c>
      <c r="B11" s="324"/>
      <c r="C11" s="327"/>
      <c r="D11" s="330"/>
      <c r="E11" s="334"/>
      <c r="F11" s="864"/>
    </row>
    <row r="12" spans="1:6" ht="15.75">
      <c r="A12" s="320" t="s">
        <v>14</v>
      </c>
      <c r="B12" s="324"/>
      <c r="C12" s="327"/>
      <c r="D12" s="330"/>
      <c r="E12" s="334"/>
      <c r="F12" s="864"/>
    </row>
    <row r="13" spans="1:6" ht="15.75">
      <c r="A13" s="320" t="s">
        <v>15</v>
      </c>
      <c r="B13" s="324"/>
      <c r="C13" s="327"/>
      <c r="D13" s="330"/>
      <c r="E13" s="334"/>
      <c r="F13" s="864"/>
    </row>
    <row r="14" spans="1:6" ht="15.75">
      <c r="A14" s="320" t="s">
        <v>16</v>
      </c>
      <c r="B14" s="324"/>
      <c r="C14" s="327"/>
      <c r="D14" s="330"/>
      <c r="E14" s="334"/>
      <c r="F14" s="864"/>
    </row>
    <row r="15" spans="1:6" ht="15.75">
      <c r="A15" s="320" t="s">
        <v>17</v>
      </c>
      <c r="B15" s="324"/>
      <c r="C15" s="327"/>
      <c r="D15" s="330"/>
      <c r="E15" s="334"/>
      <c r="F15" s="864"/>
    </row>
    <row r="16" spans="1:6" ht="15.75">
      <c r="A16" s="320" t="s">
        <v>18</v>
      </c>
      <c r="B16" s="324"/>
      <c r="C16" s="327"/>
      <c r="D16" s="330"/>
      <c r="E16" s="334"/>
      <c r="F16" s="864"/>
    </row>
    <row r="17" spans="1:6" ht="15.75">
      <c r="A17" s="320" t="s">
        <v>19</v>
      </c>
      <c r="B17" s="324"/>
      <c r="C17" s="327"/>
      <c r="D17" s="330"/>
      <c r="E17" s="334"/>
      <c r="F17" s="864"/>
    </row>
    <row r="18" spans="1:6" ht="15.75">
      <c r="A18" s="320" t="s">
        <v>20</v>
      </c>
      <c r="B18" s="324"/>
      <c r="C18" s="327"/>
      <c r="D18" s="330"/>
      <c r="E18" s="334"/>
      <c r="F18" s="864"/>
    </row>
    <row r="19" spans="1:6" ht="15.75">
      <c r="A19" s="320" t="s">
        <v>21</v>
      </c>
      <c r="B19" s="324"/>
      <c r="C19" s="327"/>
      <c r="D19" s="330"/>
      <c r="E19" s="334"/>
      <c r="F19" s="864"/>
    </row>
    <row r="20" spans="1:6" ht="15.75">
      <c r="A20" s="320" t="s">
        <v>22</v>
      </c>
      <c r="B20" s="324"/>
      <c r="C20" s="327"/>
      <c r="D20" s="330"/>
      <c r="E20" s="334"/>
      <c r="F20" s="864"/>
    </row>
    <row r="21" spans="1:6" ht="16.5" thickBot="1">
      <c r="A21" s="321" t="s">
        <v>23</v>
      </c>
      <c r="B21" s="325"/>
      <c r="C21" s="328"/>
      <c r="D21" s="331"/>
      <c r="E21" s="335"/>
      <c r="F21" s="864"/>
    </row>
    <row r="22" spans="1:6" ht="16.5" thickBot="1">
      <c r="A22" s="862" t="s">
        <v>306</v>
      </c>
      <c r="B22" s="863"/>
      <c r="C22" s="322"/>
      <c r="D22" s="332">
        <f>IF(SUM(D5:D21)=0,"",SUM(D5:D21))</f>
        <v>16600000</v>
      </c>
      <c r="E22" s="336">
        <f>IF(SUM(E5:E21)=0,"",SUM(E5:E21))</f>
      </c>
      <c r="F22" s="864"/>
    </row>
    <row r="23" ht="15.75">
      <c r="A23" s="315"/>
    </row>
  </sheetData>
  <sheetProtection/>
  <mergeCells count="3">
    <mergeCell ref="A2:E2"/>
    <mergeCell ref="A22:B22"/>
    <mergeCell ref="F1:F22"/>
  </mergeCells>
  <printOptions/>
  <pageMargins left="0.31496062992125984" right="0.11811023622047245" top="0.7480314960629921" bottom="0.7480314960629921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zoomScale="130" zoomScaleNormal="130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9.50390625" style="407" customWidth="1"/>
    <col min="2" max="2" width="60.875" style="407" customWidth="1"/>
    <col min="3" max="3" width="12.125" style="408" customWidth="1"/>
    <col min="4" max="4" width="11.875" style="408" customWidth="1"/>
    <col min="5" max="5" width="15.875" style="408" customWidth="1"/>
    <col min="6" max="6" width="9.375" style="418" hidden="1" customWidth="1"/>
    <col min="7" max="16384" width="9.375" style="418" customWidth="1"/>
  </cols>
  <sheetData>
    <row r="1" spans="1:5" ht="15.75" customHeight="1">
      <c r="A1" s="717" t="s">
        <v>4</v>
      </c>
      <c r="B1" s="717"/>
      <c r="C1" s="717"/>
      <c r="D1" s="717"/>
      <c r="E1" s="717"/>
    </row>
    <row r="2" spans="1:5" ht="15.75" customHeight="1" thickBot="1">
      <c r="A2" s="44" t="s">
        <v>112</v>
      </c>
      <c r="B2" s="44" t="s">
        <v>862</v>
      </c>
      <c r="C2" s="405"/>
      <c r="D2" s="405"/>
      <c r="E2" s="405" t="s">
        <v>159</v>
      </c>
    </row>
    <row r="3" spans="1:6" ht="15.75" customHeight="1">
      <c r="A3" s="723" t="s">
        <v>60</v>
      </c>
      <c r="B3" s="720" t="s">
        <v>6</v>
      </c>
      <c r="C3" s="718" t="str">
        <f>+'1.1.sz.mell.'!C3:E3</f>
        <v>2014. évi</v>
      </c>
      <c r="D3" s="718"/>
      <c r="E3" s="719"/>
      <c r="F3" s="676"/>
    </row>
    <row r="4" spans="1:6" ht="37.5" customHeight="1" thickBot="1">
      <c r="A4" s="724"/>
      <c r="B4" s="721"/>
      <c r="C4" s="46" t="s">
        <v>181</v>
      </c>
      <c r="D4" s="46" t="s">
        <v>185</v>
      </c>
      <c r="E4" s="47" t="s">
        <v>186</v>
      </c>
      <c r="F4" s="676"/>
    </row>
    <row r="5" spans="1:6" s="419" customFormat="1" ht="12" customHeight="1" thickBot="1">
      <c r="A5" s="383" t="s">
        <v>430</v>
      </c>
      <c r="B5" s="384" t="s">
        <v>431</v>
      </c>
      <c r="C5" s="384" t="s">
        <v>432</v>
      </c>
      <c r="D5" s="384" t="s">
        <v>433</v>
      </c>
      <c r="E5" s="431" t="s">
        <v>434</v>
      </c>
      <c r="F5" s="677"/>
    </row>
    <row r="6" spans="1:6" s="420" customFormat="1" ht="12" customHeight="1" thickBot="1">
      <c r="A6" s="378" t="s">
        <v>7</v>
      </c>
      <c r="B6" s="379" t="s">
        <v>314</v>
      </c>
      <c r="C6" s="410">
        <v>0</v>
      </c>
      <c r="D6" s="410">
        <v>0</v>
      </c>
      <c r="E6" s="393">
        <v>0</v>
      </c>
      <c r="F6" s="678" t="s">
        <v>746</v>
      </c>
    </row>
    <row r="7" spans="1:6" s="420" customFormat="1" ht="12" customHeight="1">
      <c r="A7" s="373" t="s">
        <v>72</v>
      </c>
      <c r="B7" s="421" t="s">
        <v>315</v>
      </c>
      <c r="C7" s="412">
        <v>0</v>
      </c>
      <c r="D7" s="412"/>
      <c r="E7" s="395"/>
      <c r="F7" s="678" t="s">
        <v>747</v>
      </c>
    </row>
    <row r="8" spans="1:6" s="420" customFormat="1" ht="12" customHeight="1">
      <c r="A8" s="372" t="s">
        <v>73</v>
      </c>
      <c r="B8" s="422" t="s">
        <v>316</v>
      </c>
      <c r="C8" s="411">
        <v>0</v>
      </c>
      <c r="D8" s="411"/>
      <c r="E8" s="394"/>
      <c r="F8" s="678" t="s">
        <v>748</v>
      </c>
    </row>
    <row r="9" spans="1:6" s="420" customFormat="1" ht="12" customHeight="1">
      <c r="A9" s="372" t="s">
        <v>74</v>
      </c>
      <c r="B9" s="422" t="s">
        <v>317</v>
      </c>
      <c r="C9" s="411">
        <v>0</v>
      </c>
      <c r="D9" s="411"/>
      <c r="E9" s="394"/>
      <c r="F9" s="678" t="s">
        <v>749</v>
      </c>
    </row>
    <row r="10" spans="1:6" s="420" customFormat="1" ht="12" customHeight="1">
      <c r="A10" s="372" t="s">
        <v>75</v>
      </c>
      <c r="B10" s="422" t="s">
        <v>318</v>
      </c>
      <c r="C10" s="411">
        <v>0</v>
      </c>
      <c r="D10" s="411"/>
      <c r="E10" s="394"/>
      <c r="F10" s="678" t="s">
        <v>750</v>
      </c>
    </row>
    <row r="11" spans="1:6" s="420" customFormat="1" ht="12" customHeight="1">
      <c r="A11" s="372" t="s">
        <v>108</v>
      </c>
      <c r="B11" s="422" t="s">
        <v>319</v>
      </c>
      <c r="C11" s="411">
        <v>0</v>
      </c>
      <c r="D11" s="411"/>
      <c r="E11" s="394"/>
      <c r="F11" s="678" t="s">
        <v>751</v>
      </c>
    </row>
    <row r="12" spans="1:6" s="420" customFormat="1" ht="12" customHeight="1" thickBot="1">
      <c r="A12" s="374" t="s">
        <v>76</v>
      </c>
      <c r="B12" s="423" t="s">
        <v>320</v>
      </c>
      <c r="C12" s="413">
        <v>0</v>
      </c>
      <c r="D12" s="413"/>
      <c r="E12" s="396"/>
      <c r="F12" s="678" t="s">
        <v>752</v>
      </c>
    </row>
    <row r="13" spans="1:6" s="420" customFormat="1" ht="12" customHeight="1" thickBot="1">
      <c r="A13" s="378" t="s">
        <v>8</v>
      </c>
      <c r="B13" s="400" t="s">
        <v>321</v>
      </c>
      <c r="C13" s="410">
        <v>0</v>
      </c>
      <c r="D13" s="410">
        <v>0</v>
      </c>
      <c r="E13" s="393">
        <v>0</v>
      </c>
      <c r="F13" s="678" t="s">
        <v>753</v>
      </c>
    </row>
    <row r="14" spans="1:6" s="420" customFormat="1" ht="12" customHeight="1">
      <c r="A14" s="373" t="s">
        <v>78</v>
      </c>
      <c r="B14" s="421" t="s">
        <v>322</v>
      </c>
      <c r="C14" s="412">
        <v>0</v>
      </c>
      <c r="D14" s="412">
        <v>0</v>
      </c>
      <c r="E14" s="395">
        <v>0</v>
      </c>
      <c r="F14" s="678" t="s">
        <v>754</v>
      </c>
    </row>
    <row r="15" spans="1:6" s="420" customFormat="1" ht="12" customHeight="1">
      <c r="A15" s="372" t="s">
        <v>79</v>
      </c>
      <c r="B15" s="422" t="s">
        <v>323</v>
      </c>
      <c r="C15" s="411">
        <v>0</v>
      </c>
      <c r="D15" s="411">
        <v>0</v>
      </c>
      <c r="E15" s="394">
        <v>0</v>
      </c>
      <c r="F15" s="678" t="s">
        <v>755</v>
      </c>
    </row>
    <row r="16" spans="1:6" s="420" customFormat="1" ht="12" customHeight="1">
      <c r="A16" s="372" t="s">
        <v>80</v>
      </c>
      <c r="B16" s="422" t="s">
        <v>324</v>
      </c>
      <c r="C16" s="411">
        <v>0</v>
      </c>
      <c r="D16" s="411">
        <v>0</v>
      </c>
      <c r="E16" s="394">
        <v>0</v>
      </c>
      <c r="F16" s="678" t="s">
        <v>756</v>
      </c>
    </row>
    <row r="17" spans="1:6" s="420" customFormat="1" ht="12" customHeight="1">
      <c r="A17" s="372" t="s">
        <v>81</v>
      </c>
      <c r="B17" s="422" t="s">
        <v>325</v>
      </c>
      <c r="C17" s="411">
        <v>0</v>
      </c>
      <c r="D17" s="411">
        <v>0</v>
      </c>
      <c r="E17" s="394">
        <v>0</v>
      </c>
      <c r="F17" s="678" t="s">
        <v>757</v>
      </c>
    </row>
    <row r="18" spans="1:6" s="420" customFormat="1" ht="12" customHeight="1">
      <c r="A18" s="372" t="s">
        <v>82</v>
      </c>
      <c r="B18" s="422" t="s">
        <v>326</v>
      </c>
      <c r="C18" s="411">
        <v>0</v>
      </c>
      <c r="D18" s="411"/>
      <c r="E18" s="394"/>
      <c r="F18" s="678" t="s">
        <v>758</v>
      </c>
    </row>
    <row r="19" spans="1:6" s="420" customFormat="1" ht="12" customHeight="1" thickBot="1">
      <c r="A19" s="374" t="s">
        <v>89</v>
      </c>
      <c r="B19" s="423" t="s">
        <v>327</v>
      </c>
      <c r="C19" s="413">
        <v>0</v>
      </c>
      <c r="D19" s="413">
        <v>0</v>
      </c>
      <c r="E19" s="396">
        <v>0</v>
      </c>
      <c r="F19" s="678" t="s">
        <v>759</v>
      </c>
    </row>
    <row r="20" spans="1:6" s="420" customFormat="1" ht="12" customHeight="1" thickBot="1">
      <c r="A20" s="378" t="s">
        <v>9</v>
      </c>
      <c r="B20" s="379" t="s">
        <v>328</v>
      </c>
      <c r="C20" s="410">
        <v>0</v>
      </c>
      <c r="D20" s="410">
        <v>0</v>
      </c>
      <c r="E20" s="393">
        <v>0</v>
      </c>
      <c r="F20" s="678" t="s">
        <v>760</v>
      </c>
    </row>
    <row r="21" spans="1:6" s="420" customFormat="1" ht="12" customHeight="1">
      <c r="A21" s="373" t="s">
        <v>61</v>
      </c>
      <c r="B21" s="421" t="s">
        <v>329</v>
      </c>
      <c r="C21" s="412">
        <v>0</v>
      </c>
      <c r="D21" s="412"/>
      <c r="E21" s="395">
        <v>0</v>
      </c>
      <c r="F21" s="678" t="s">
        <v>761</v>
      </c>
    </row>
    <row r="22" spans="1:6" s="420" customFormat="1" ht="12" customHeight="1">
      <c r="A22" s="372" t="s">
        <v>62</v>
      </c>
      <c r="B22" s="422" t="s">
        <v>330</v>
      </c>
      <c r="C22" s="411">
        <v>0</v>
      </c>
      <c r="D22" s="411">
        <v>0</v>
      </c>
      <c r="E22" s="394">
        <v>0</v>
      </c>
      <c r="F22" s="678" t="s">
        <v>762</v>
      </c>
    </row>
    <row r="23" spans="1:6" s="420" customFormat="1" ht="12" customHeight="1">
      <c r="A23" s="372" t="s">
        <v>63</v>
      </c>
      <c r="B23" s="422" t="s">
        <v>331</v>
      </c>
      <c r="C23" s="411">
        <v>0</v>
      </c>
      <c r="D23" s="411">
        <v>0</v>
      </c>
      <c r="E23" s="394">
        <v>0</v>
      </c>
      <c r="F23" s="678" t="s">
        <v>763</v>
      </c>
    </row>
    <row r="24" spans="1:6" s="420" customFormat="1" ht="12" customHeight="1">
      <c r="A24" s="372" t="s">
        <v>64</v>
      </c>
      <c r="B24" s="422" t="s">
        <v>332</v>
      </c>
      <c r="C24" s="411">
        <v>0</v>
      </c>
      <c r="D24" s="411">
        <v>0</v>
      </c>
      <c r="E24" s="394">
        <v>0</v>
      </c>
      <c r="F24" s="678" t="s">
        <v>764</v>
      </c>
    </row>
    <row r="25" spans="1:6" s="420" customFormat="1" ht="12" customHeight="1">
      <c r="A25" s="372" t="s">
        <v>122</v>
      </c>
      <c r="B25" s="422" t="s">
        <v>333</v>
      </c>
      <c r="C25" s="411">
        <v>0</v>
      </c>
      <c r="D25" s="411">
        <v>0</v>
      </c>
      <c r="E25" s="394">
        <v>0</v>
      </c>
      <c r="F25" s="678" t="s">
        <v>765</v>
      </c>
    </row>
    <row r="26" spans="1:6" s="420" customFormat="1" ht="12" customHeight="1" thickBot="1">
      <c r="A26" s="374" t="s">
        <v>123</v>
      </c>
      <c r="B26" s="423" t="s">
        <v>334</v>
      </c>
      <c r="C26" s="413">
        <v>0</v>
      </c>
      <c r="D26" s="413">
        <v>0</v>
      </c>
      <c r="E26" s="396">
        <v>0</v>
      </c>
      <c r="F26" s="678" t="s">
        <v>766</v>
      </c>
    </row>
    <row r="27" spans="1:6" s="420" customFormat="1" ht="12" customHeight="1" thickBot="1">
      <c r="A27" s="378" t="s">
        <v>124</v>
      </c>
      <c r="B27" s="379" t="s">
        <v>335</v>
      </c>
      <c r="C27" s="416">
        <v>0</v>
      </c>
      <c r="D27" s="416"/>
      <c r="E27" s="428"/>
      <c r="F27" s="678" t="s">
        <v>767</v>
      </c>
    </row>
    <row r="28" spans="1:6" s="420" customFormat="1" ht="12" customHeight="1">
      <c r="A28" s="373" t="s">
        <v>336</v>
      </c>
      <c r="B28" s="421" t="s">
        <v>337</v>
      </c>
      <c r="C28" s="430">
        <v>0</v>
      </c>
      <c r="D28" s="430"/>
      <c r="E28" s="429"/>
      <c r="F28" s="678" t="s">
        <v>768</v>
      </c>
    </row>
    <row r="29" spans="1:6" s="420" customFormat="1" ht="12" customHeight="1">
      <c r="A29" s="372" t="s">
        <v>338</v>
      </c>
      <c r="B29" s="422" t="s">
        <v>339</v>
      </c>
      <c r="C29" s="411">
        <v>0</v>
      </c>
      <c r="D29" s="411"/>
      <c r="E29" s="394"/>
      <c r="F29" s="678" t="s">
        <v>769</v>
      </c>
    </row>
    <row r="30" spans="1:6" s="420" customFormat="1" ht="12" customHeight="1">
      <c r="A30" s="372" t="s">
        <v>340</v>
      </c>
      <c r="B30" s="422" t="s">
        <v>341</v>
      </c>
      <c r="C30" s="411">
        <v>0</v>
      </c>
      <c r="D30" s="411"/>
      <c r="E30" s="394"/>
      <c r="F30" s="678" t="s">
        <v>770</v>
      </c>
    </row>
    <row r="31" spans="1:6" s="420" customFormat="1" ht="12" customHeight="1">
      <c r="A31" s="372" t="s">
        <v>342</v>
      </c>
      <c r="B31" s="422" t="s">
        <v>343</v>
      </c>
      <c r="C31" s="411">
        <v>0</v>
      </c>
      <c r="D31" s="411"/>
      <c r="E31" s="394"/>
      <c r="F31" s="678" t="s">
        <v>771</v>
      </c>
    </row>
    <row r="32" spans="1:6" s="420" customFormat="1" ht="12" customHeight="1">
      <c r="A32" s="372" t="s">
        <v>344</v>
      </c>
      <c r="B32" s="422" t="s">
        <v>345</v>
      </c>
      <c r="C32" s="411">
        <v>0</v>
      </c>
      <c r="D32" s="411"/>
      <c r="E32" s="394"/>
      <c r="F32" s="678" t="s">
        <v>772</v>
      </c>
    </row>
    <row r="33" spans="1:6" s="420" customFormat="1" ht="12" customHeight="1" thickBot="1">
      <c r="A33" s="374" t="s">
        <v>346</v>
      </c>
      <c r="B33" s="423" t="s">
        <v>347</v>
      </c>
      <c r="C33" s="413">
        <v>0</v>
      </c>
      <c r="D33" s="413"/>
      <c r="E33" s="396"/>
      <c r="F33" s="678" t="s">
        <v>773</v>
      </c>
    </row>
    <row r="34" spans="1:6" s="420" customFormat="1" ht="12" customHeight="1" thickBot="1">
      <c r="A34" s="378" t="s">
        <v>11</v>
      </c>
      <c r="B34" s="379" t="s">
        <v>348</v>
      </c>
      <c r="C34" s="410">
        <v>0</v>
      </c>
      <c r="D34" s="410">
        <v>0</v>
      </c>
      <c r="E34" s="393">
        <v>0</v>
      </c>
      <c r="F34" s="678" t="s">
        <v>774</v>
      </c>
    </row>
    <row r="35" spans="1:6" s="420" customFormat="1" ht="12" customHeight="1">
      <c r="A35" s="373" t="s">
        <v>65</v>
      </c>
      <c r="B35" s="421" t="s">
        <v>349</v>
      </c>
      <c r="C35" s="412">
        <v>0</v>
      </c>
      <c r="D35" s="412">
        <v>0</v>
      </c>
      <c r="E35" s="395">
        <v>0</v>
      </c>
      <c r="F35" s="678" t="s">
        <v>775</v>
      </c>
    </row>
    <row r="36" spans="1:6" s="420" customFormat="1" ht="12" customHeight="1">
      <c r="A36" s="372" t="s">
        <v>66</v>
      </c>
      <c r="B36" s="422" t="s">
        <v>350</v>
      </c>
      <c r="C36" s="411">
        <v>0</v>
      </c>
      <c r="D36" s="411"/>
      <c r="E36" s="394"/>
      <c r="F36" s="678" t="s">
        <v>776</v>
      </c>
    </row>
    <row r="37" spans="1:6" s="420" customFormat="1" ht="12" customHeight="1">
      <c r="A37" s="372" t="s">
        <v>67</v>
      </c>
      <c r="B37" s="422" t="s">
        <v>351</v>
      </c>
      <c r="C37" s="411">
        <v>0</v>
      </c>
      <c r="D37" s="411"/>
      <c r="E37" s="394"/>
      <c r="F37" s="678" t="s">
        <v>777</v>
      </c>
    </row>
    <row r="38" spans="1:6" s="420" customFormat="1" ht="12" customHeight="1">
      <c r="A38" s="372" t="s">
        <v>126</v>
      </c>
      <c r="B38" s="422" t="s">
        <v>352</v>
      </c>
      <c r="C38" s="411">
        <v>0</v>
      </c>
      <c r="D38" s="411"/>
      <c r="E38" s="394"/>
      <c r="F38" s="678" t="s">
        <v>778</v>
      </c>
    </row>
    <row r="39" spans="1:6" s="420" customFormat="1" ht="12" customHeight="1">
      <c r="A39" s="372" t="s">
        <v>127</v>
      </c>
      <c r="B39" s="422" t="s">
        <v>353</v>
      </c>
      <c r="C39" s="411">
        <v>0</v>
      </c>
      <c r="D39" s="411"/>
      <c r="E39" s="394"/>
      <c r="F39" s="678" t="s">
        <v>779</v>
      </c>
    </row>
    <row r="40" spans="1:6" s="420" customFormat="1" ht="12" customHeight="1">
      <c r="A40" s="372" t="s">
        <v>128</v>
      </c>
      <c r="B40" s="422" t="s">
        <v>354</v>
      </c>
      <c r="C40" s="411">
        <v>0</v>
      </c>
      <c r="D40" s="411"/>
      <c r="E40" s="394"/>
      <c r="F40" s="678" t="s">
        <v>780</v>
      </c>
    </row>
    <row r="41" spans="1:6" s="420" customFormat="1" ht="12" customHeight="1">
      <c r="A41" s="372" t="s">
        <v>129</v>
      </c>
      <c r="B41" s="422" t="s">
        <v>355</v>
      </c>
      <c r="C41" s="411">
        <v>0</v>
      </c>
      <c r="D41" s="411"/>
      <c r="E41" s="394"/>
      <c r="F41" s="678" t="s">
        <v>781</v>
      </c>
    </row>
    <row r="42" spans="1:6" s="420" customFormat="1" ht="12" customHeight="1">
      <c r="A42" s="372" t="s">
        <v>130</v>
      </c>
      <c r="B42" s="422" t="s">
        <v>356</v>
      </c>
      <c r="C42" s="411">
        <v>0</v>
      </c>
      <c r="D42" s="411"/>
      <c r="E42" s="394"/>
      <c r="F42" s="678" t="s">
        <v>782</v>
      </c>
    </row>
    <row r="43" spans="1:6" s="420" customFormat="1" ht="12" customHeight="1">
      <c r="A43" s="372" t="s">
        <v>357</v>
      </c>
      <c r="B43" s="422" t="s">
        <v>358</v>
      </c>
      <c r="C43" s="414">
        <v>0</v>
      </c>
      <c r="D43" s="414"/>
      <c r="E43" s="397"/>
      <c r="F43" s="678" t="s">
        <v>783</v>
      </c>
    </row>
    <row r="44" spans="1:6" s="420" customFormat="1" ht="12" customHeight="1" thickBot="1">
      <c r="A44" s="374" t="s">
        <v>359</v>
      </c>
      <c r="B44" s="423" t="s">
        <v>360</v>
      </c>
      <c r="C44" s="415">
        <v>0</v>
      </c>
      <c r="D44" s="415"/>
      <c r="E44" s="398"/>
      <c r="F44" s="678" t="s">
        <v>784</v>
      </c>
    </row>
    <row r="45" spans="1:6" s="420" customFormat="1" ht="12" customHeight="1" thickBot="1">
      <c r="A45" s="378" t="s">
        <v>12</v>
      </c>
      <c r="B45" s="379" t="s">
        <v>361</v>
      </c>
      <c r="C45" s="410">
        <v>0</v>
      </c>
      <c r="D45" s="410">
        <v>0</v>
      </c>
      <c r="E45" s="393">
        <v>0</v>
      </c>
      <c r="F45" s="678" t="s">
        <v>785</v>
      </c>
    </row>
    <row r="46" spans="1:6" s="420" customFormat="1" ht="12" customHeight="1">
      <c r="A46" s="373" t="s">
        <v>68</v>
      </c>
      <c r="B46" s="421" t="s">
        <v>362</v>
      </c>
      <c r="C46" s="432">
        <v>0</v>
      </c>
      <c r="D46" s="432">
        <v>0</v>
      </c>
      <c r="E46" s="399">
        <v>0</v>
      </c>
      <c r="F46" s="678" t="s">
        <v>786</v>
      </c>
    </row>
    <row r="47" spans="1:6" s="420" customFormat="1" ht="12" customHeight="1">
      <c r="A47" s="372" t="s">
        <v>69</v>
      </c>
      <c r="B47" s="422" t="s">
        <v>363</v>
      </c>
      <c r="C47" s="414">
        <v>0</v>
      </c>
      <c r="D47" s="414">
        <v>0</v>
      </c>
      <c r="E47" s="397">
        <v>0</v>
      </c>
      <c r="F47" s="678" t="s">
        <v>787</v>
      </c>
    </row>
    <row r="48" spans="1:6" s="420" customFormat="1" ht="12" customHeight="1">
      <c r="A48" s="372" t="s">
        <v>364</v>
      </c>
      <c r="B48" s="422" t="s">
        <v>365</v>
      </c>
      <c r="C48" s="414">
        <v>0</v>
      </c>
      <c r="D48" s="414"/>
      <c r="E48" s="397"/>
      <c r="F48" s="678" t="s">
        <v>788</v>
      </c>
    </row>
    <row r="49" spans="1:6" s="420" customFormat="1" ht="12" customHeight="1">
      <c r="A49" s="372" t="s">
        <v>366</v>
      </c>
      <c r="B49" s="422" t="s">
        <v>367</v>
      </c>
      <c r="C49" s="414">
        <v>0</v>
      </c>
      <c r="D49" s="414"/>
      <c r="E49" s="397"/>
      <c r="F49" s="678" t="s">
        <v>789</v>
      </c>
    </row>
    <row r="50" spans="1:6" s="420" customFormat="1" ht="12" customHeight="1" thickBot="1">
      <c r="A50" s="374" t="s">
        <v>368</v>
      </c>
      <c r="B50" s="423" t="s">
        <v>369</v>
      </c>
      <c r="C50" s="415">
        <v>0</v>
      </c>
      <c r="D50" s="415">
        <v>0</v>
      </c>
      <c r="E50" s="398">
        <v>0</v>
      </c>
      <c r="F50" s="678" t="s">
        <v>790</v>
      </c>
    </row>
    <row r="51" spans="1:6" s="420" customFormat="1" ht="17.25" customHeight="1" thickBot="1">
      <c r="A51" s="378" t="s">
        <v>131</v>
      </c>
      <c r="B51" s="379" t="s">
        <v>370</v>
      </c>
      <c r="C51" s="410">
        <v>0</v>
      </c>
      <c r="D51" s="410">
        <v>0</v>
      </c>
      <c r="E51" s="393">
        <v>0</v>
      </c>
      <c r="F51" s="678" t="s">
        <v>791</v>
      </c>
    </row>
    <row r="52" spans="1:6" s="420" customFormat="1" ht="12" customHeight="1">
      <c r="A52" s="373" t="s">
        <v>70</v>
      </c>
      <c r="B52" s="421" t="s">
        <v>371</v>
      </c>
      <c r="C52" s="412">
        <v>0</v>
      </c>
      <c r="D52" s="412">
        <v>0</v>
      </c>
      <c r="E52" s="395">
        <v>0</v>
      </c>
      <c r="F52" s="678" t="s">
        <v>792</v>
      </c>
    </row>
    <row r="53" spans="1:6" s="420" customFormat="1" ht="12" customHeight="1">
      <c r="A53" s="372" t="s">
        <v>71</v>
      </c>
      <c r="B53" s="422" t="s">
        <v>372</v>
      </c>
      <c r="C53" s="411">
        <v>0</v>
      </c>
      <c r="D53" s="411"/>
      <c r="E53" s="394"/>
      <c r="F53" s="678" t="s">
        <v>793</v>
      </c>
    </row>
    <row r="54" spans="1:6" s="420" customFormat="1" ht="12" customHeight="1">
      <c r="A54" s="372" t="s">
        <v>373</v>
      </c>
      <c r="B54" s="422" t="s">
        <v>374</v>
      </c>
      <c r="C54" s="411">
        <v>0</v>
      </c>
      <c r="D54" s="411">
        <v>0</v>
      </c>
      <c r="E54" s="394">
        <v>0</v>
      </c>
      <c r="F54" s="678" t="s">
        <v>794</v>
      </c>
    </row>
    <row r="55" spans="1:6" s="420" customFormat="1" ht="12" customHeight="1" thickBot="1">
      <c r="A55" s="374" t="s">
        <v>375</v>
      </c>
      <c r="B55" s="423" t="s">
        <v>376</v>
      </c>
      <c r="C55" s="413">
        <v>0</v>
      </c>
      <c r="D55" s="413">
        <v>0</v>
      </c>
      <c r="E55" s="396">
        <v>0</v>
      </c>
      <c r="F55" s="678" t="s">
        <v>795</v>
      </c>
    </row>
    <row r="56" spans="1:6" s="420" customFormat="1" ht="12" customHeight="1" thickBot="1">
      <c r="A56" s="378" t="s">
        <v>14</v>
      </c>
      <c r="B56" s="400" t="s">
        <v>377</v>
      </c>
      <c r="C56" s="410">
        <v>0</v>
      </c>
      <c r="D56" s="410">
        <v>0</v>
      </c>
      <c r="E56" s="393">
        <v>0</v>
      </c>
      <c r="F56" s="678" t="s">
        <v>796</v>
      </c>
    </row>
    <row r="57" spans="1:6" s="420" customFormat="1" ht="12" customHeight="1">
      <c r="A57" s="373" t="s">
        <v>132</v>
      </c>
      <c r="B57" s="421" t="s">
        <v>378</v>
      </c>
      <c r="C57" s="414">
        <v>0</v>
      </c>
      <c r="D57" s="414">
        <v>0</v>
      </c>
      <c r="E57" s="397">
        <v>0</v>
      </c>
      <c r="F57" s="678" t="s">
        <v>797</v>
      </c>
    </row>
    <row r="58" spans="1:6" s="420" customFormat="1" ht="12" customHeight="1">
      <c r="A58" s="372" t="s">
        <v>133</v>
      </c>
      <c r="B58" s="422" t="s">
        <v>379</v>
      </c>
      <c r="C58" s="414">
        <v>0</v>
      </c>
      <c r="D58" s="414">
        <v>0</v>
      </c>
      <c r="E58" s="397">
        <v>0</v>
      </c>
      <c r="F58" s="678" t="s">
        <v>798</v>
      </c>
    </row>
    <row r="59" spans="1:6" s="420" customFormat="1" ht="12" customHeight="1">
      <c r="A59" s="372" t="s">
        <v>160</v>
      </c>
      <c r="B59" s="422" t="s">
        <v>380</v>
      </c>
      <c r="C59" s="414">
        <v>0</v>
      </c>
      <c r="D59" s="414"/>
      <c r="E59" s="397"/>
      <c r="F59" s="678" t="s">
        <v>799</v>
      </c>
    </row>
    <row r="60" spans="1:6" s="420" customFormat="1" ht="12" customHeight="1" thickBot="1">
      <c r="A60" s="374" t="s">
        <v>381</v>
      </c>
      <c r="B60" s="423" t="s">
        <v>382</v>
      </c>
      <c r="C60" s="414">
        <v>0</v>
      </c>
      <c r="D60" s="414"/>
      <c r="E60" s="397"/>
      <c r="F60" s="678" t="s">
        <v>800</v>
      </c>
    </row>
    <row r="61" spans="1:6" s="420" customFormat="1" ht="12" customHeight="1" thickBot="1">
      <c r="A61" s="378" t="s">
        <v>15</v>
      </c>
      <c r="B61" s="379" t="s">
        <v>383</v>
      </c>
      <c r="C61" s="416">
        <v>0</v>
      </c>
      <c r="D61" s="416"/>
      <c r="E61" s="428"/>
      <c r="F61" s="678" t="s">
        <v>801</v>
      </c>
    </row>
    <row r="62" spans="1:6" s="420" customFormat="1" ht="12" customHeight="1" thickBot="1">
      <c r="A62" s="433" t="s">
        <v>384</v>
      </c>
      <c r="B62" s="400" t="s">
        <v>385</v>
      </c>
      <c r="C62" s="410">
        <v>0</v>
      </c>
      <c r="D62" s="410"/>
      <c r="E62" s="393"/>
      <c r="F62" s="678" t="s">
        <v>802</v>
      </c>
    </row>
    <row r="63" spans="1:6" s="420" customFormat="1" ht="12" customHeight="1">
      <c r="A63" s="373" t="s">
        <v>386</v>
      </c>
      <c r="B63" s="421" t="s">
        <v>387</v>
      </c>
      <c r="C63" s="414">
        <v>0</v>
      </c>
      <c r="D63" s="414">
        <v>0</v>
      </c>
      <c r="E63" s="397">
        <v>0</v>
      </c>
      <c r="F63" s="678" t="s">
        <v>803</v>
      </c>
    </row>
    <row r="64" spans="1:6" s="420" customFormat="1" ht="12" customHeight="1">
      <c r="A64" s="372" t="s">
        <v>388</v>
      </c>
      <c r="B64" s="422" t="s">
        <v>389</v>
      </c>
      <c r="C64" s="414">
        <v>0</v>
      </c>
      <c r="D64" s="414">
        <v>0</v>
      </c>
      <c r="E64" s="397">
        <v>0</v>
      </c>
      <c r="F64" s="678" t="s">
        <v>804</v>
      </c>
    </row>
    <row r="65" spans="1:6" s="420" customFormat="1" ht="12" customHeight="1" thickBot="1">
      <c r="A65" s="374" t="s">
        <v>390</v>
      </c>
      <c r="B65" s="358" t="s">
        <v>435</v>
      </c>
      <c r="C65" s="414">
        <v>0</v>
      </c>
      <c r="D65" s="414">
        <v>0</v>
      </c>
      <c r="E65" s="397">
        <v>0</v>
      </c>
      <c r="F65" s="678" t="s">
        <v>805</v>
      </c>
    </row>
    <row r="66" spans="1:6" s="420" customFormat="1" ht="12" customHeight="1" thickBot="1">
      <c r="A66" s="433" t="s">
        <v>392</v>
      </c>
      <c r="B66" s="400" t="s">
        <v>393</v>
      </c>
      <c r="C66" s="410">
        <v>0</v>
      </c>
      <c r="D66" s="410"/>
      <c r="E66" s="393"/>
      <c r="F66" s="678" t="s">
        <v>806</v>
      </c>
    </row>
    <row r="67" spans="1:6" s="420" customFormat="1" ht="13.5" customHeight="1">
      <c r="A67" s="373" t="s">
        <v>109</v>
      </c>
      <c r="B67" s="421" t="s">
        <v>394</v>
      </c>
      <c r="C67" s="414">
        <v>0</v>
      </c>
      <c r="D67" s="414">
        <v>0</v>
      </c>
      <c r="E67" s="397">
        <v>0</v>
      </c>
      <c r="F67" s="678" t="s">
        <v>807</v>
      </c>
    </row>
    <row r="68" spans="1:6" s="420" customFormat="1" ht="12" customHeight="1">
      <c r="A68" s="372" t="s">
        <v>110</v>
      </c>
      <c r="B68" s="422" t="s">
        <v>395</v>
      </c>
      <c r="C68" s="414">
        <v>0</v>
      </c>
      <c r="D68" s="414">
        <v>0</v>
      </c>
      <c r="E68" s="397">
        <v>0</v>
      </c>
      <c r="F68" s="678" t="s">
        <v>808</v>
      </c>
    </row>
    <row r="69" spans="1:6" s="420" customFormat="1" ht="12" customHeight="1">
      <c r="A69" s="372" t="s">
        <v>396</v>
      </c>
      <c r="B69" s="422" t="s">
        <v>397</v>
      </c>
      <c r="C69" s="414">
        <v>0</v>
      </c>
      <c r="D69" s="414">
        <v>0</v>
      </c>
      <c r="E69" s="397">
        <v>0</v>
      </c>
      <c r="F69" s="678" t="s">
        <v>809</v>
      </c>
    </row>
    <row r="70" spans="1:6" s="420" customFormat="1" ht="12" customHeight="1" thickBot="1">
      <c r="A70" s="374" t="s">
        <v>398</v>
      </c>
      <c r="B70" s="423" t="s">
        <v>399</v>
      </c>
      <c r="C70" s="414">
        <v>0</v>
      </c>
      <c r="D70" s="414">
        <v>0</v>
      </c>
      <c r="E70" s="397">
        <v>0</v>
      </c>
      <c r="F70" s="678" t="s">
        <v>810</v>
      </c>
    </row>
    <row r="71" spans="1:6" s="420" customFormat="1" ht="12" customHeight="1" thickBot="1">
      <c r="A71" s="433" t="s">
        <v>400</v>
      </c>
      <c r="B71" s="400" t="s">
        <v>401</v>
      </c>
      <c r="C71" s="410">
        <v>0</v>
      </c>
      <c r="D71" s="410"/>
      <c r="E71" s="393"/>
      <c r="F71" s="678" t="s">
        <v>811</v>
      </c>
    </row>
    <row r="72" spans="1:6" s="420" customFormat="1" ht="12" customHeight="1">
      <c r="A72" s="373" t="s">
        <v>402</v>
      </c>
      <c r="B72" s="421" t="s">
        <v>403</v>
      </c>
      <c r="C72" s="414">
        <v>0</v>
      </c>
      <c r="D72" s="414">
        <v>0</v>
      </c>
      <c r="E72" s="397">
        <v>0</v>
      </c>
      <c r="F72" s="678" t="s">
        <v>812</v>
      </c>
    </row>
    <row r="73" spans="1:6" s="420" customFormat="1" ht="12" customHeight="1" thickBot="1">
      <c r="A73" s="374" t="s">
        <v>404</v>
      </c>
      <c r="B73" s="423" t="s">
        <v>405</v>
      </c>
      <c r="C73" s="414">
        <v>0</v>
      </c>
      <c r="D73" s="414">
        <v>0</v>
      </c>
      <c r="E73" s="397">
        <v>0</v>
      </c>
      <c r="F73" s="678" t="s">
        <v>813</v>
      </c>
    </row>
    <row r="74" spans="1:6" s="420" customFormat="1" ht="12" customHeight="1" thickBot="1">
      <c r="A74" s="433" t="s">
        <v>406</v>
      </c>
      <c r="B74" s="400" t="s">
        <v>407</v>
      </c>
      <c r="C74" s="410">
        <v>0</v>
      </c>
      <c r="D74" s="410"/>
      <c r="E74" s="393"/>
      <c r="F74" s="678" t="s">
        <v>814</v>
      </c>
    </row>
    <row r="75" spans="1:6" s="420" customFormat="1" ht="12" customHeight="1">
      <c r="A75" s="373" t="s">
        <v>408</v>
      </c>
      <c r="B75" s="421" t="s">
        <v>409</v>
      </c>
      <c r="C75" s="414">
        <v>0</v>
      </c>
      <c r="D75" s="414"/>
      <c r="E75" s="397"/>
      <c r="F75" s="678" t="s">
        <v>815</v>
      </c>
    </row>
    <row r="76" spans="1:6" s="420" customFormat="1" ht="12" customHeight="1">
      <c r="A76" s="372" t="s">
        <v>410</v>
      </c>
      <c r="B76" s="422" t="s">
        <v>411</v>
      </c>
      <c r="C76" s="414">
        <v>0</v>
      </c>
      <c r="D76" s="414"/>
      <c r="E76" s="397"/>
      <c r="F76" s="678" t="s">
        <v>816</v>
      </c>
    </row>
    <row r="77" spans="1:6" s="420" customFormat="1" ht="12" customHeight="1" thickBot="1">
      <c r="A77" s="374" t="s">
        <v>412</v>
      </c>
      <c r="B77" s="402" t="s">
        <v>413</v>
      </c>
      <c r="C77" s="414">
        <v>0</v>
      </c>
      <c r="D77" s="414"/>
      <c r="E77" s="397"/>
      <c r="F77" s="678" t="s">
        <v>817</v>
      </c>
    </row>
    <row r="78" spans="1:6" s="420" customFormat="1" ht="12" customHeight="1" thickBot="1">
      <c r="A78" s="433" t="s">
        <v>414</v>
      </c>
      <c r="B78" s="400" t="s">
        <v>415</v>
      </c>
      <c r="C78" s="410">
        <v>0</v>
      </c>
      <c r="D78" s="410"/>
      <c r="E78" s="393"/>
      <c r="F78" s="678" t="s">
        <v>818</v>
      </c>
    </row>
    <row r="79" spans="1:6" s="420" customFormat="1" ht="12" customHeight="1">
      <c r="A79" s="424" t="s">
        <v>416</v>
      </c>
      <c r="B79" s="421" t="s">
        <v>417</v>
      </c>
      <c r="C79" s="414">
        <v>0</v>
      </c>
      <c r="D79" s="414"/>
      <c r="E79" s="397"/>
      <c r="F79" s="678" t="s">
        <v>819</v>
      </c>
    </row>
    <row r="80" spans="1:6" s="420" customFormat="1" ht="12" customHeight="1">
      <c r="A80" s="425" t="s">
        <v>418</v>
      </c>
      <c r="B80" s="422" t="s">
        <v>419</v>
      </c>
      <c r="C80" s="414">
        <v>0</v>
      </c>
      <c r="D80" s="414"/>
      <c r="E80" s="397"/>
      <c r="F80" s="678" t="s">
        <v>820</v>
      </c>
    </row>
    <row r="81" spans="1:6" s="420" customFormat="1" ht="12" customHeight="1">
      <c r="A81" s="425" t="s">
        <v>420</v>
      </c>
      <c r="B81" s="422" t="s">
        <v>421</v>
      </c>
      <c r="C81" s="414">
        <v>0</v>
      </c>
      <c r="D81" s="414"/>
      <c r="E81" s="397"/>
      <c r="F81" s="678" t="s">
        <v>821</v>
      </c>
    </row>
    <row r="82" spans="1:6" s="420" customFormat="1" ht="12" customHeight="1" thickBot="1">
      <c r="A82" s="434" t="s">
        <v>422</v>
      </c>
      <c r="B82" s="402" t="s">
        <v>423</v>
      </c>
      <c r="C82" s="414">
        <v>0</v>
      </c>
      <c r="D82" s="414"/>
      <c r="E82" s="397"/>
      <c r="F82" s="678" t="s">
        <v>822</v>
      </c>
    </row>
    <row r="83" spans="1:6" s="420" customFormat="1" ht="12" customHeight="1" thickBot="1">
      <c r="A83" s="433" t="s">
        <v>424</v>
      </c>
      <c r="B83" s="400" t="s">
        <v>425</v>
      </c>
      <c r="C83" s="436">
        <v>0</v>
      </c>
      <c r="D83" s="436"/>
      <c r="E83" s="437"/>
      <c r="F83" s="678" t="s">
        <v>823</v>
      </c>
    </row>
    <row r="84" spans="1:6" s="420" customFormat="1" ht="12" customHeight="1" thickBot="1">
      <c r="A84" s="433" t="s">
        <v>426</v>
      </c>
      <c r="B84" s="356" t="s">
        <v>427</v>
      </c>
      <c r="C84" s="416">
        <v>0</v>
      </c>
      <c r="D84" s="416"/>
      <c r="E84" s="428"/>
      <c r="F84" s="678" t="s">
        <v>824</v>
      </c>
    </row>
    <row r="85" spans="1:6" s="420" customFormat="1" ht="12" customHeight="1" thickBot="1">
      <c r="A85" s="435" t="s">
        <v>428</v>
      </c>
      <c r="B85" s="359" t="s">
        <v>429</v>
      </c>
      <c r="C85" s="416">
        <v>0</v>
      </c>
      <c r="D85" s="416">
        <v>0</v>
      </c>
      <c r="E85" s="428">
        <v>0</v>
      </c>
      <c r="F85" s="678" t="s">
        <v>825</v>
      </c>
    </row>
    <row r="86" spans="1:6" s="420" customFormat="1" ht="12" customHeight="1">
      <c r="A86" s="354"/>
      <c r="B86" s="354"/>
      <c r="C86" s="355"/>
      <c r="D86" s="355"/>
      <c r="E86" s="355"/>
      <c r="F86" s="678"/>
    </row>
    <row r="87" spans="1:6" ht="16.5" customHeight="1">
      <c r="A87" s="717" t="s">
        <v>36</v>
      </c>
      <c r="B87" s="717"/>
      <c r="C87" s="717"/>
      <c r="D87" s="717"/>
      <c r="E87" s="717"/>
      <c r="F87" s="676"/>
    </row>
    <row r="88" spans="1:6" s="426" customFormat="1" ht="16.5" customHeight="1" thickBot="1">
      <c r="A88" s="45" t="s">
        <v>113</v>
      </c>
      <c r="B88" s="45"/>
      <c r="C88" s="387"/>
      <c r="D88" s="387"/>
      <c r="E88" s="387" t="s">
        <v>159</v>
      </c>
      <c r="F88" s="679"/>
    </row>
    <row r="89" spans="1:6" s="426" customFormat="1" ht="16.5" customHeight="1">
      <c r="A89" s="723" t="s">
        <v>60</v>
      </c>
      <c r="B89" s="720" t="s">
        <v>180</v>
      </c>
      <c r="C89" s="718" t="str">
        <f>+C3</f>
        <v>2014. évi</v>
      </c>
      <c r="D89" s="718"/>
      <c r="E89" s="719"/>
      <c r="F89" s="679"/>
    </row>
    <row r="90" spans="1:6" ht="37.5" customHeight="1" thickBot="1">
      <c r="A90" s="724"/>
      <c r="B90" s="721"/>
      <c r="C90" s="46" t="s">
        <v>181</v>
      </c>
      <c r="D90" s="46" t="s">
        <v>185</v>
      </c>
      <c r="E90" s="47" t="s">
        <v>186</v>
      </c>
      <c r="F90" s="676"/>
    </row>
    <row r="91" spans="1:6" s="419" customFormat="1" ht="12" customHeight="1" thickBot="1">
      <c r="A91" s="383" t="s">
        <v>430</v>
      </c>
      <c r="B91" s="384" t="s">
        <v>431</v>
      </c>
      <c r="C91" s="384" t="s">
        <v>432</v>
      </c>
      <c r="D91" s="384" t="s">
        <v>433</v>
      </c>
      <c r="E91" s="385" t="s">
        <v>434</v>
      </c>
      <c r="F91" s="677"/>
    </row>
    <row r="92" spans="1:6" ht="12" customHeight="1" thickBot="1">
      <c r="A92" s="380" t="s">
        <v>7</v>
      </c>
      <c r="B92" s="382" t="s">
        <v>436</v>
      </c>
      <c r="C92" s="409">
        <v>0</v>
      </c>
      <c r="D92" s="409">
        <v>0</v>
      </c>
      <c r="E92" s="364">
        <v>0</v>
      </c>
      <c r="F92" s="676" t="s">
        <v>746</v>
      </c>
    </row>
    <row r="93" spans="1:6" ht="12" customHeight="1">
      <c r="A93" s="375" t="s">
        <v>72</v>
      </c>
      <c r="B93" s="368" t="s">
        <v>37</v>
      </c>
      <c r="C93" s="97">
        <v>0</v>
      </c>
      <c r="D93" s="97"/>
      <c r="E93" s="363"/>
      <c r="F93" s="676" t="s">
        <v>747</v>
      </c>
    </row>
    <row r="94" spans="1:6" ht="12" customHeight="1">
      <c r="A94" s="372" t="s">
        <v>73</v>
      </c>
      <c r="B94" s="366" t="s">
        <v>134</v>
      </c>
      <c r="C94" s="411">
        <v>0</v>
      </c>
      <c r="D94" s="411"/>
      <c r="E94" s="394"/>
      <c r="F94" s="676" t="s">
        <v>748</v>
      </c>
    </row>
    <row r="95" spans="1:6" ht="12" customHeight="1">
      <c r="A95" s="372" t="s">
        <v>74</v>
      </c>
      <c r="B95" s="366" t="s">
        <v>101</v>
      </c>
      <c r="C95" s="413">
        <v>0</v>
      </c>
      <c r="D95" s="413"/>
      <c r="E95" s="396"/>
      <c r="F95" s="676" t="s">
        <v>749</v>
      </c>
    </row>
    <row r="96" spans="1:6" ht="12" customHeight="1">
      <c r="A96" s="372" t="s">
        <v>75</v>
      </c>
      <c r="B96" s="369" t="s">
        <v>135</v>
      </c>
      <c r="C96" s="413">
        <v>0</v>
      </c>
      <c r="D96" s="413"/>
      <c r="E96" s="396"/>
      <c r="F96" s="676" t="s">
        <v>750</v>
      </c>
    </row>
    <row r="97" spans="1:6" ht="12" customHeight="1">
      <c r="A97" s="372" t="s">
        <v>84</v>
      </c>
      <c r="B97" s="377" t="s">
        <v>136</v>
      </c>
      <c r="C97" s="413">
        <v>0</v>
      </c>
      <c r="D97" s="413"/>
      <c r="E97" s="396"/>
      <c r="F97" s="676" t="s">
        <v>751</v>
      </c>
    </row>
    <row r="98" spans="1:6" ht="12" customHeight="1">
      <c r="A98" s="372" t="s">
        <v>76</v>
      </c>
      <c r="B98" s="366" t="s">
        <v>437</v>
      </c>
      <c r="C98" s="413">
        <v>0</v>
      </c>
      <c r="D98" s="413"/>
      <c r="E98" s="396"/>
      <c r="F98" s="676" t="s">
        <v>752</v>
      </c>
    </row>
    <row r="99" spans="1:6" ht="12" customHeight="1">
      <c r="A99" s="372" t="s">
        <v>77</v>
      </c>
      <c r="B99" s="389" t="s">
        <v>438</v>
      </c>
      <c r="C99" s="413">
        <v>0</v>
      </c>
      <c r="D99" s="413"/>
      <c r="E99" s="396"/>
      <c r="F99" s="676" t="s">
        <v>753</v>
      </c>
    </row>
    <row r="100" spans="1:6" ht="12" customHeight="1">
      <c r="A100" s="372" t="s">
        <v>85</v>
      </c>
      <c r="B100" s="390" t="s">
        <v>439</v>
      </c>
      <c r="C100" s="413">
        <v>0</v>
      </c>
      <c r="D100" s="413"/>
      <c r="E100" s="396"/>
      <c r="F100" s="676" t="s">
        <v>754</v>
      </c>
    </row>
    <row r="101" spans="1:6" ht="12" customHeight="1">
      <c r="A101" s="372" t="s">
        <v>86</v>
      </c>
      <c r="B101" s="390" t="s">
        <v>440</v>
      </c>
      <c r="C101" s="413">
        <v>0</v>
      </c>
      <c r="D101" s="413"/>
      <c r="E101" s="396"/>
      <c r="F101" s="676" t="s">
        <v>755</v>
      </c>
    </row>
    <row r="102" spans="1:6" ht="12" customHeight="1">
      <c r="A102" s="372" t="s">
        <v>87</v>
      </c>
      <c r="B102" s="389" t="s">
        <v>441</v>
      </c>
      <c r="C102" s="413">
        <v>0</v>
      </c>
      <c r="D102" s="413"/>
      <c r="E102" s="396"/>
      <c r="F102" s="676" t="s">
        <v>756</v>
      </c>
    </row>
    <row r="103" spans="1:6" ht="12" customHeight="1">
      <c r="A103" s="372" t="s">
        <v>88</v>
      </c>
      <c r="B103" s="389" t="s">
        <v>442</v>
      </c>
      <c r="C103" s="413">
        <v>0</v>
      </c>
      <c r="D103" s="413"/>
      <c r="E103" s="396"/>
      <c r="F103" s="676" t="s">
        <v>757</v>
      </c>
    </row>
    <row r="104" spans="1:6" ht="12" customHeight="1">
      <c r="A104" s="372" t="s">
        <v>90</v>
      </c>
      <c r="B104" s="390" t="s">
        <v>443</v>
      </c>
      <c r="C104" s="413">
        <v>0</v>
      </c>
      <c r="D104" s="413"/>
      <c r="E104" s="396"/>
      <c r="F104" s="676" t="s">
        <v>758</v>
      </c>
    </row>
    <row r="105" spans="1:6" ht="12" customHeight="1">
      <c r="A105" s="371" t="s">
        <v>137</v>
      </c>
      <c r="B105" s="391" t="s">
        <v>444</v>
      </c>
      <c r="C105" s="413">
        <v>0</v>
      </c>
      <c r="D105" s="413">
        <v>0</v>
      </c>
      <c r="E105" s="396">
        <v>0</v>
      </c>
      <c r="F105" s="676" t="s">
        <v>759</v>
      </c>
    </row>
    <row r="106" spans="1:6" ht="12" customHeight="1">
      <c r="A106" s="372" t="s">
        <v>445</v>
      </c>
      <c r="B106" s="391" t="s">
        <v>446</v>
      </c>
      <c r="C106" s="413">
        <v>0</v>
      </c>
      <c r="D106" s="413"/>
      <c r="E106" s="396"/>
      <c r="F106" s="676" t="s">
        <v>760</v>
      </c>
    </row>
    <row r="107" spans="1:6" ht="12" customHeight="1" thickBot="1">
      <c r="A107" s="376" t="s">
        <v>447</v>
      </c>
      <c r="B107" s="392" t="s">
        <v>448</v>
      </c>
      <c r="C107" s="98">
        <v>0</v>
      </c>
      <c r="D107" s="98"/>
      <c r="E107" s="357"/>
      <c r="F107" s="676" t="s">
        <v>761</v>
      </c>
    </row>
    <row r="108" spans="1:6" ht="12" customHeight="1" thickBot="1">
      <c r="A108" s="378" t="s">
        <v>8</v>
      </c>
      <c r="B108" s="381" t="s">
        <v>449</v>
      </c>
      <c r="C108" s="410">
        <v>0</v>
      </c>
      <c r="D108" s="410"/>
      <c r="E108" s="393"/>
      <c r="F108" s="676" t="s">
        <v>762</v>
      </c>
    </row>
    <row r="109" spans="1:6" ht="12" customHeight="1">
      <c r="A109" s="373" t="s">
        <v>78</v>
      </c>
      <c r="B109" s="366" t="s">
        <v>158</v>
      </c>
      <c r="C109" s="412">
        <v>0</v>
      </c>
      <c r="D109" s="412"/>
      <c r="E109" s="395"/>
      <c r="F109" s="676" t="s">
        <v>763</v>
      </c>
    </row>
    <row r="110" spans="1:6" ht="12" customHeight="1">
      <c r="A110" s="373" t="s">
        <v>79</v>
      </c>
      <c r="B110" s="370" t="s">
        <v>450</v>
      </c>
      <c r="C110" s="412">
        <v>0</v>
      </c>
      <c r="D110" s="412"/>
      <c r="E110" s="395"/>
      <c r="F110" s="676" t="s">
        <v>764</v>
      </c>
    </row>
    <row r="111" spans="1:6" ht="15.75">
      <c r="A111" s="373" t="s">
        <v>80</v>
      </c>
      <c r="B111" s="370" t="s">
        <v>138</v>
      </c>
      <c r="C111" s="411">
        <v>0</v>
      </c>
      <c r="D111" s="411"/>
      <c r="E111" s="394"/>
      <c r="F111" s="676" t="s">
        <v>765</v>
      </c>
    </row>
    <row r="112" spans="1:6" ht="12" customHeight="1">
      <c r="A112" s="373" t="s">
        <v>81</v>
      </c>
      <c r="B112" s="370" t="s">
        <v>451</v>
      </c>
      <c r="C112" s="411">
        <v>0</v>
      </c>
      <c r="D112" s="411"/>
      <c r="E112" s="394"/>
      <c r="F112" s="676" t="s">
        <v>766</v>
      </c>
    </row>
    <row r="113" spans="1:6" ht="12" customHeight="1">
      <c r="A113" s="373" t="s">
        <v>82</v>
      </c>
      <c r="B113" s="402" t="s">
        <v>161</v>
      </c>
      <c r="C113" s="411">
        <v>0</v>
      </c>
      <c r="D113" s="411">
        <v>0</v>
      </c>
      <c r="E113" s="394">
        <v>0</v>
      </c>
      <c r="F113" s="676" t="s">
        <v>767</v>
      </c>
    </row>
    <row r="114" spans="1:6" ht="21.75" customHeight="1">
      <c r="A114" s="373" t="s">
        <v>89</v>
      </c>
      <c r="B114" s="401" t="s">
        <v>452</v>
      </c>
      <c r="C114" s="411">
        <v>0</v>
      </c>
      <c r="D114" s="411">
        <v>0</v>
      </c>
      <c r="E114" s="394">
        <v>0</v>
      </c>
      <c r="F114" s="676" t="s">
        <v>768</v>
      </c>
    </row>
    <row r="115" spans="1:6" ht="24" customHeight="1">
      <c r="A115" s="373" t="s">
        <v>91</v>
      </c>
      <c r="B115" s="417" t="s">
        <v>453</v>
      </c>
      <c r="C115" s="411">
        <v>0</v>
      </c>
      <c r="D115" s="411">
        <v>0</v>
      </c>
      <c r="E115" s="394">
        <v>0</v>
      </c>
      <c r="F115" s="676" t="s">
        <v>769</v>
      </c>
    </row>
    <row r="116" spans="1:6" ht="12" customHeight="1">
      <c r="A116" s="373" t="s">
        <v>139</v>
      </c>
      <c r="B116" s="390" t="s">
        <v>440</v>
      </c>
      <c r="C116" s="411">
        <v>0</v>
      </c>
      <c r="D116" s="411">
        <v>0</v>
      </c>
      <c r="E116" s="394">
        <v>0</v>
      </c>
      <c r="F116" s="676" t="s">
        <v>770</v>
      </c>
    </row>
    <row r="117" spans="1:6" ht="12" customHeight="1">
      <c r="A117" s="373" t="s">
        <v>140</v>
      </c>
      <c r="B117" s="390" t="s">
        <v>454</v>
      </c>
      <c r="C117" s="411">
        <v>0</v>
      </c>
      <c r="D117" s="411">
        <v>0</v>
      </c>
      <c r="E117" s="394">
        <v>0</v>
      </c>
      <c r="F117" s="676" t="s">
        <v>771</v>
      </c>
    </row>
    <row r="118" spans="1:6" ht="12" customHeight="1">
      <c r="A118" s="373" t="s">
        <v>141</v>
      </c>
      <c r="B118" s="390" t="s">
        <v>455</v>
      </c>
      <c r="C118" s="411">
        <v>0</v>
      </c>
      <c r="D118" s="411">
        <v>0</v>
      </c>
      <c r="E118" s="394">
        <v>0</v>
      </c>
      <c r="F118" s="676" t="s">
        <v>772</v>
      </c>
    </row>
    <row r="119" spans="1:6" s="438" customFormat="1" ht="12" customHeight="1">
      <c r="A119" s="373" t="s">
        <v>456</v>
      </c>
      <c r="B119" s="390" t="s">
        <v>443</v>
      </c>
      <c r="C119" s="411">
        <v>0</v>
      </c>
      <c r="D119" s="411">
        <v>0</v>
      </c>
      <c r="E119" s="394">
        <v>0</v>
      </c>
      <c r="F119" s="676" t="s">
        <v>773</v>
      </c>
    </row>
    <row r="120" spans="1:6" ht="12" customHeight="1">
      <c r="A120" s="373" t="s">
        <v>457</v>
      </c>
      <c r="B120" s="390" t="s">
        <v>458</v>
      </c>
      <c r="C120" s="411">
        <v>0</v>
      </c>
      <c r="D120" s="411">
        <v>0</v>
      </c>
      <c r="E120" s="394">
        <v>0</v>
      </c>
      <c r="F120" s="676" t="s">
        <v>774</v>
      </c>
    </row>
    <row r="121" spans="1:6" ht="12" customHeight="1" thickBot="1">
      <c r="A121" s="371" t="s">
        <v>459</v>
      </c>
      <c r="B121" s="390" t="s">
        <v>460</v>
      </c>
      <c r="C121" s="413">
        <v>0</v>
      </c>
      <c r="D121" s="413">
        <v>0</v>
      </c>
      <c r="E121" s="396">
        <v>0</v>
      </c>
      <c r="F121" s="676" t="s">
        <v>775</v>
      </c>
    </row>
    <row r="122" spans="1:6" ht="12" customHeight="1" thickBot="1">
      <c r="A122" s="378" t="s">
        <v>9</v>
      </c>
      <c r="B122" s="386" t="s">
        <v>461</v>
      </c>
      <c r="C122" s="410">
        <v>0</v>
      </c>
      <c r="D122" s="410"/>
      <c r="E122" s="393"/>
      <c r="F122" s="676" t="s">
        <v>776</v>
      </c>
    </row>
    <row r="123" spans="1:6" ht="12" customHeight="1">
      <c r="A123" s="373" t="s">
        <v>61</v>
      </c>
      <c r="B123" s="367" t="s">
        <v>47</v>
      </c>
      <c r="C123" s="412">
        <v>0</v>
      </c>
      <c r="D123" s="412"/>
      <c r="E123" s="395"/>
      <c r="F123" s="676" t="s">
        <v>777</v>
      </c>
    </row>
    <row r="124" spans="1:6" ht="12" customHeight="1" thickBot="1">
      <c r="A124" s="374" t="s">
        <v>62</v>
      </c>
      <c r="B124" s="370" t="s">
        <v>48</v>
      </c>
      <c r="C124" s="413">
        <v>0</v>
      </c>
      <c r="D124" s="413"/>
      <c r="E124" s="396"/>
      <c r="F124" s="676" t="s">
        <v>778</v>
      </c>
    </row>
    <row r="125" spans="1:6" ht="12" customHeight="1" thickBot="1">
      <c r="A125" s="378" t="s">
        <v>10</v>
      </c>
      <c r="B125" s="386" t="s">
        <v>462</v>
      </c>
      <c r="C125" s="410">
        <v>0</v>
      </c>
      <c r="D125" s="410"/>
      <c r="E125" s="393"/>
      <c r="F125" s="676" t="s">
        <v>779</v>
      </c>
    </row>
    <row r="126" spans="1:6" ht="12" customHeight="1" thickBot="1">
      <c r="A126" s="378" t="s">
        <v>11</v>
      </c>
      <c r="B126" s="386" t="s">
        <v>463</v>
      </c>
      <c r="C126" s="410">
        <v>0</v>
      </c>
      <c r="D126" s="410"/>
      <c r="E126" s="393"/>
      <c r="F126" s="676" t="s">
        <v>780</v>
      </c>
    </row>
    <row r="127" spans="1:6" ht="12" customHeight="1">
      <c r="A127" s="373" t="s">
        <v>65</v>
      </c>
      <c r="B127" s="367" t="s">
        <v>464</v>
      </c>
      <c r="C127" s="411">
        <v>0</v>
      </c>
      <c r="D127" s="411"/>
      <c r="E127" s="394"/>
      <c r="F127" s="676" t="s">
        <v>781</v>
      </c>
    </row>
    <row r="128" spans="1:6" ht="12" customHeight="1">
      <c r="A128" s="373" t="s">
        <v>66</v>
      </c>
      <c r="B128" s="367" t="s">
        <v>465</v>
      </c>
      <c r="C128" s="411">
        <v>0</v>
      </c>
      <c r="D128" s="411"/>
      <c r="E128" s="394"/>
      <c r="F128" s="676" t="s">
        <v>782</v>
      </c>
    </row>
    <row r="129" spans="1:6" ht="12" customHeight="1" thickBot="1">
      <c r="A129" s="371" t="s">
        <v>67</v>
      </c>
      <c r="B129" s="365" t="s">
        <v>466</v>
      </c>
      <c r="C129" s="411">
        <v>0</v>
      </c>
      <c r="D129" s="411"/>
      <c r="E129" s="394"/>
      <c r="F129" s="676" t="s">
        <v>783</v>
      </c>
    </row>
    <row r="130" spans="1:6" ht="12" customHeight="1" thickBot="1">
      <c r="A130" s="378" t="s">
        <v>12</v>
      </c>
      <c r="B130" s="386" t="s">
        <v>467</v>
      </c>
      <c r="C130" s="410">
        <v>0</v>
      </c>
      <c r="D130" s="410"/>
      <c r="E130" s="393"/>
      <c r="F130" s="676" t="s">
        <v>784</v>
      </c>
    </row>
    <row r="131" spans="1:6" ht="12" customHeight="1">
      <c r="A131" s="373" t="s">
        <v>68</v>
      </c>
      <c r="B131" s="367" t="s">
        <v>468</v>
      </c>
      <c r="C131" s="411">
        <v>0</v>
      </c>
      <c r="D131" s="411"/>
      <c r="E131" s="394"/>
      <c r="F131" s="676" t="s">
        <v>785</v>
      </c>
    </row>
    <row r="132" spans="1:6" ht="12" customHeight="1">
      <c r="A132" s="373" t="s">
        <v>69</v>
      </c>
      <c r="B132" s="367" t="s">
        <v>469</v>
      </c>
      <c r="C132" s="411">
        <v>0</v>
      </c>
      <c r="D132" s="411"/>
      <c r="E132" s="394"/>
      <c r="F132" s="676" t="s">
        <v>786</v>
      </c>
    </row>
    <row r="133" spans="1:6" ht="12" customHeight="1">
      <c r="A133" s="373" t="s">
        <v>364</v>
      </c>
      <c r="B133" s="367" t="s">
        <v>470</v>
      </c>
      <c r="C133" s="411">
        <v>0</v>
      </c>
      <c r="D133" s="411"/>
      <c r="E133" s="394"/>
      <c r="F133" s="676" t="s">
        <v>787</v>
      </c>
    </row>
    <row r="134" spans="1:6" ht="12" customHeight="1" thickBot="1">
      <c r="A134" s="371" t="s">
        <v>366</v>
      </c>
      <c r="B134" s="365" t="s">
        <v>471</v>
      </c>
      <c r="C134" s="411">
        <v>0</v>
      </c>
      <c r="D134" s="411"/>
      <c r="E134" s="394"/>
      <c r="F134" s="676" t="s">
        <v>788</v>
      </c>
    </row>
    <row r="135" spans="1:6" ht="12" customHeight="1" thickBot="1">
      <c r="A135" s="378" t="s">
        <v>13</v>
      </c>
      <c r="B135" s="386" t="s">
        <v>472</v>
      </c>
      <c r="C135" s="416">
        <v>0</v>
      </c>
      <c r="D135" s="416"/>
      <c r="E135" s="428"/>
      <c r="F135" s="676" t="s">
        <v>789</v>
      </c>
    </row>
    <row r="136" spans="1:6" ht="12" customHeight="1">
      <c r="A136" s="373" t="s">
        <v>70</v>
      </c>
      <c r="B136" s="367" t="s">
        <v>473</v>
      </c>
      <c r="C136" s="411">
        <v>0</v>
      </c>
      <c r="D136" s="411">
        <v>0</v>
      </c>
      <c r="E136" s="394">
        <v>0</v>
      </c>
      <c r="F136" s="676" t="s">
        <v>790</v>
      </c>
    </row>
    <row r="137" spans="1:6" ht="12" customHeight="1">
      <c r="A137" s="373" t="s">
        <v>71</v>
      </c>
      <c r="B137" s="367" t="s">
        <v>474</v>
      </c>
      <c r="C137" s="411">
        <v>0</v>
      </c>
      <c r="D137" s="411"/>
      <c r="E137" s="394"/>
      <c r="F137" s="676" t="s">
        <v>791</v>
      </c>
    </row>
    <row r="138" spans="1:6" ht="12" customHeight="1">
      <c r="A138" s="373" t="s">
        <v>373</v>
      </c>
      <c r="B138" s="367" t="s">
        <v>475</v>
      </c>
      <c r="C138" s="411">
        <v>0</v>
      </c>
      <c r="D138" s="411"/>
      <c r="E138" s="394"/>
      <c r="F138" s="676" t="s">
        <v>792</v>
      </c>
    </row>
    <row r="139" spans="1:6" ht="12" customHeight="1" thickBot="1">
      <c r="A139" s="371" t="s">
        <v>375</v>
      </c>
      <c r="B139" s="365" t="s">
        <v>476</v>
      </c>
      <c r="C139" s="411">
        <v>0</v>
      </c>
      <c r="D139" s="411"/>
      <c r="E139" s="394"/>
      <c r="F139" s="676" t="s">
        <v>793</v>
      </c>
    </row>
    <row r="140" spans="1:9" ht="15" customHeight="1" thickBot="1">
      <c r="A140" s="378" t="s">
        <v>14</v>
      </c>
      <c r="B140" s="386" t="s">
        <v>477</v>
      </c>
      <c r="C140" s="99">
        <v>0</v>
      </c>
      <c r="D140" s="99"/>
      <c r="E140" s="362"/>
      <c r="F140" s="676" t="s">
        <v>794</v>
      </c>
      <c r="G140" s="427"/>
      <c r="H140" s="427"/>
      <c r="I140" s="427"/>
    </row>
    <row r="141" spans="1:6" s="420" customFormat="1" ht="12.75" customHeight="1">
      <c r="A141" s="373" t="s">
        <v>132</v>
      </c>
      <c r="B141" s="367" t="s">
        <v>478</v>
      </c>
      <c r="C141" s="411">
        <v>0</v>
      </c>
      <c r="D141" s="411">
        <v>0</v>
      </c>
      <c r="E141" s="394">
        <v>0</v>
      </c>
      <c r="F141" s="676" t="s">
        <v>795</v>
      </c>
    </row>
    <row r="142" spans="1:6" ht="12.75" customHeight="1">
      <c r="A142" s="373" t="s">
        <v>133</v>
      </c>
      <c r="B142" s="367" t="s">
        <v>479</v>
      </c>
      <c r="C142" s="411">
        <v>0</v>
      </c>
      <c r="D142" s="411">
        <v>0</v>
      </c>
      <c r="E142" s="394">
        <v>0</v>
      </c>
      <c r="F142" s="676" t="s">
        <v>796</v>
      </c>
    </row>
    <row r="143" spans="1:6" ht="12.75" customHeight="1">
      <c r="A143" s="373" t="s">
        <v>160</v>
      </c>
      <c r="B143" s="367" t="s">
        <v>480</v>
      </c>
      <c r="C143" s="411">
        <v>0</v>
      </c>
      <c r="D143" s="411">
        <v>0</v>
      </c>
      <c r="E143" s="394">
        <v>0</v>
      </c>
      <c r="F143" s="676" t="s">
        <v>797</v>
      </c>
    </row>
    <row r="144" spans="1:6" ht="12.75" customHeight="1" thickBot="1">
      <c r="A144" s="373" t="s">
        <v>381</v>
      </c>
      <c r="B144" s="367" t="s">
        <v>481</v>
      </c>
      <c r="C144" s="411">
        <v>0</v>
      </c>
      <c r="D144" s="411">
        <v>0</v>
      </c>
      <c r="E144" s="394">
        <v>0</v>
      </c>
      <c r="F144" s="676" t="s">
        <v>798</v>
      </c>
    </row>
    <row r="145" spans="1:6" ht="16.5" thickBot="1">
      <c r="A145" s="378" t="s">
        <v>15</v>
      </c>
      <c r="B145" s="386" t="s">
        <v>482</v>
      </c>
      <c r="C145" s="360">
        <v>0</v>
      </c>
      <c r="D145" s="360">
        <v>0</v>
      </c>
      <c r="E145" s="361">
        <v>0</v>
      </c>
      <c r="F145" s="676" t="s">
        <v>799</v>
      </c>
    </row>
    <row r="146" spans="1:6" ht="16.5" thickBot="1">
      <c r="A146" s="403" t="s">
        <v>16</v>
      </c>
      <c r="B146" s="406" t="s">
        <v>483</v>
      </c>
      <c r="C146" s="360">
        <v>0</v>
      </c>
      <c r="D146" s="360">
        <v>0</v>
      </c>
      <c r="E146" s="361">
        <v>0</v>
      </c>
      <c r="F146" s="676" t="s">
        <v>800</v>
      </c>
    </row>
    <row r="148" spans="1:5" ht="18.75" customHeight="1">
      <c r="A148" s="722" t="s">
        <v>484</v>
      </c>
      <c r="B148" s="722"/>
      <c r="C148" s="722"/>
      <c r="D148" s="722"/>
      <c r="E148" s="722"/>
    </row>
    <row r="149" spans="1:5" ht="13.5" customHeight="1" thickBot="1">
      <c r="A149" s="388" t="s">
        <v>114</v>
      </c>
      <c r="B149" s="388"/>
      <c r="C149" s="418"/>
      <c r="E149" s="405" t="s">
        <v>159</v>
      </c>
    </row>
    <row r="150" spans="1:5" ht="21.75" thickBot="1">
      <c r="A150" s="378">
        <v>1</v>
      </c>
      <c r="B150" s="381" t="s">
        <v>485</v>
      </c>
      <c r="C150" s="404">
        <f>+C61-C125</f>
        <v>0</v>
      </c>
      <c r="D150" s="404">
        <f>+D61-D125</f>
        <v>0</v>
      </c>
      <c r="E150" s="404">
        <f>+E61-E125</f>
        <v>0</v>
      </c>
    </row>
    <row r="151" spans="1:5" ht="21.75" thickBot="1">
      <c r="A151" s="378" t="s">
        <v>8</v>
      </c>
      <c r="B151" s="381" t="s">
        <v>486</v>
      </c>
      <c r="C151" s="404">
        <f>+C84-C145</f>
        <v>0</v>
      </c>
      <c r="D151" s="404">
        <f>+D84-D145</f>
        <v>0</v>
      </c>
      <c r="E151" s="404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407" customFormat="1" ht="12.75" customHeight="1">
      <c r="C161" s="408"/>
      <c r="D161" s="408"/>
      <c r="E161" s="408"/>
      <c r="F161" s="418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1968503937007874" right="0.1968503937007874" top="1.4566929133858268" bottom="0.1968503937007874" header="0.5118110236220472" footer="0.11811023622047245"/>
  <pageSetup horizontalDpi="600" verticalDpi="600" orientation="portrait" paperSize="9" r:id="rId1"/>
  <headerFooter alignWithMargins="0">
    <oddHeader>&amp;C&amp;"Times New Roman CE,Félkövér"&amp;12
Nyírpazony Nagyközség Önkormányzat
2014. ÉVI ZÁRSZÁMADÁS
ÖNKÉNT VÁLLALT FELADATAINAK MÉRLEGE
&amp;R&amp;"Times New Roman CE,Félkövér dőlt"&amp;11 1.3. melléklet a ....../2015. (......) önkormányzati rendelethez</oddHeader>
  </headerFooter>
  <rowBreaks count="1" manualBreakCount="1">
    <brk id="86" min="1" max="9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ht="15">
      <c r="C1" s="286" t="s">
        <v>890</v>
      </c>
    </row>
    <row r="2" spans="1:3" ht="14.25">
      <c r="A2" s="287"/>
      <c r="B2" s="287"/>
      <c r="C2" s="287"/>
    </row>
    <row r="3" spans="1:3" ht="33.75" customHeight="1">
      <c r="A3" s="865" t="s">
        <v>307</v>
      </c>
      <c r="B3" s="865"/>
      <c r="C3" s="865"/>
    </row>
    <row r="4" ht="13.5" thickBot="1">
      <c r="C4" s="288"/>
    </row>
    <row r="5" spans="1:3" s="292" customFormat="1" ht="43.5" customHeight="1" thickBot="1">
      <c r="A5" s="289" t="s">
        <v>5</v>
      </c>
      <c r="B5" s="290" t="s">
        <v>53</v>
      </c>
      <c r="C5" s="291" t="s">
        <v>308</v>
      </c>
    </row>
    <row r="6" spans="1:3" ht="28.5" customHeight="1">
      <c r="A6" s="293" t="s">
        <v>7</v>
      </c>
      <c r="B6" s="294" t="str">
        <f>+CONCATENATE("Pénzkészlet ",LEFT(ÖSSZEFÜGGÉSEK!A4,4),". január 1-jén",CHAR(10),"ebből:")</f>
        <v>Pénzkészlet 2014. január 1-jén
ebből:</v>
      </c>
      <c r="C6" s="295">
        <f>C7+C8</f>
        <v>18066</v>
      </c>
    </row>
    <row r="7" spans="1:3" ht="18" customHeight="1">
      <c r="A7" s="296" t="s">
        <v>8</v>
      </c>
      <c r="B7" s="297" t="s">
        <v>309</v>
      </c>
      <c r="C7" s="298">
        <f>16903+807+184</f>
        <v>17894</v>
      </c>
    </row>
    <row r="8" spans="1:3" ht="18" customHeight="1">
      <c r="A8" s="296" t="s">
        <v>9</v>
      </c>
      <c r="B8" s="297" t="s">
        <v>310</v>
      </c>
      <c r="C8" s="298">
        <f>172</f>
        <v>172</v>
      </c>
    </row>
    <row r="9" spans="1:3" ht="18" customHeight="1">
      <c r="A9" s="296" t="s">
        <v>10</v>
      </c>
      <c r="B9" s="299" t="s">
        <v>311</v>
      </c>
      <c r="C9" s="298">
        <v>12283</v>
      </c>
    </row>
    <row r="10" spans="1:3" ht="18" customHeight="1" thickBot="1">
      <c r="A10" s="300" t="s">
        <v>11</v>
      </c>
      <c r="B10" s="301" t="s">
        <v>312</v>
      </c>
      <c r="C10" s="302">
        <v>594</v>
      </c>
    </row>
    <row r="11" spans="1:3" ht="25.5" customHeight="1">
      <c r="A11" s="303" t="s">
        <v>12</v>
      </c>
      <c r="B11" s="304" t="str">
        <f>+CONCATENATE("Záró pénzkészlet ",LEFT(ÖSSZEFÜGGÉSEK!A4,4),". december 31-én",CHAR(10),"ebből:")</f>
        <v>Záró pénzkészlet 2014. december 31-én
ebből:</v>
      </c>
      <c r="C11" s="305">
        <f>C6+C9-C10</f>
        <v>29755</v>
      </c>
    </row>
    <row r="12" spans="1:3" ht="18" customHeight="1">
      <c r="A12" s="296" t="s">
        <v>13</v>
      </c>
      <c r="B12" s="297" t="s">
        <v>309</v>
      </c>
      <c r="C12" s="298">
        <v>29504</v>
      </c>
    </row>
    <row r="13" spans="1:3" ht="18" customHeight="1" thickBot="1">
      <c r="A13" s="306" t="s">
        <v>14</v>
      </c>
      <c r="B13" s="307" t="s">
        <v>310</v>
      </c>
      <c r="C13" s="308">
        <v>251</v>
      </c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B92" sqref="B9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zoomScale="130" zoomScaleNormal="130" zoomScaleSheetLayoutView="100" zoomScalePageLayoutView="0" workbookViewId="0" topLeftCell="A136">
      <selection activeCell="A1" sqref="A1:IV16384"/>
    </sheetView>
  </sheetViews>
  <sheetFormatPr defaultColWidth="9.00390625" defaultRowHeight="12.75"/>
  <cols>
    <col min="1" max="1" width="9.50390625" style="407" customWidth="1"/>
    <col min="2" max="2" width="60.875" style="407" customWidth="1"/>
    <col min="3" max="3" width="12.375" style="408" customWidth="1"/>
    <col min="4" max="4" width="13.50390625" style="408" customWidth="1"/>
    <col min="5" max="5" width="15.875" style="408" customWidth="1"/>
    <col min="6" max="6" width="9.375" style="418" hidden="1" customWidth="1"/>
    <col min="7" max="16384" width="9.375" style="418" customWidth="1"/>
  </cols>
  <sheetData>
    <row r="1" spans="1:5" ht="15.75" customHeight="1">
      <c r="A1" s="717" t="s">
        <v>4</v>
      </c>
      <c r="B1" s="717"/>
      <c r="C1" s="717"/>
      <c r="D1" s="717"/>
      <c r="E1" s="717"/>
    </row>
    <row r="2" spans="1:5" ht="15.75" customHeight="1" thickBot="1">
      <c r="A2" s="44" t="s">
        <v>112</v>
      </c>
      <c r="B2" s="44"/>
      <c r="C2" s="405"/>
      <c r="D2" s="405"/>
      <c r="E2" s="405" t="s">
        <v>159</v>
      </c>
    </row>
    <row r="3" spans="1:6" ht="15.75" customHeight="1">
      <c r="A3" s="723" t="s">
        <v>60</v>
      </c>
      <c r="B3" s="720" t="s">
        <v>6</v>
      </c>
      <c r="C3" s="718" t="str">
        <f>+'1.1.sz.mell.'!C3:E3</f>
        <v>2014. évi</v>
      </c>
      <c r="D3" s="718"/>
      <c r="E3" s="719"/>
      <c r="F3" s="676"/>
    </row>
    <row r="4" spans="1:6" ht="37.5" customHeight="1" thickBot="1">
      <c r="A4" s="724"/>
      <c r="B4" s="721"/>
      <c r="C4" s="46" t="s">
        <v>181</v>
      </c>
      <c r="D4" s="46" t="s">
        <v>185</v>
      </c>
      <c r="E4" s="47" t="s">
        <v>186</v>
      </c>
      <c r="F4" s="676"/>
    </row>
    <row r="5" spans="1:6" s="419" customFormat="1" ht="12" customHeight="1" thickBot="1">
      <c r="A5" s="383" t="s">
        <v>430</v>
      </c>
      <c r="B5" s="384" t="s">
        <v>431</v>
      </c>
      <c r="C5" s="384" t="s">
        <v>432</v>
      </c>
      <c r="D5" s="384" t="s">
        <v>433</v>
      </c>
      <c r="E5" s="431" t="s">
        <v>434</v>
      </c>
      <c r="F5" s="677"/>
    </row>
    <row r="6" spans="1:6" s="420" customFormat="1" ht="12" customHeight="1" thickBot="1">
      <c r="A6" s="378" t="s">
        <v>7</v>
      </c>
      <c r="B6" s="379" t="s">
        <v>314</v>
      </c>
      <c r="C6" s="410">
        <v>0</v>
      </c>
      <c r="D6" s="410">
        <v>0</v>
      </c>
      <c r="E6" s="393">
        <v>0</v>
      </c>
      <c r="F6" s="678" t="s">
        <v>746</v>
      </c>
    </row>
    <row r="7" spans="1:6" s="420" customFormat="1" ht="12" customHeight="1">
      <c r="A7" s="373" t="s">
        <v>72</v>
      </c>
      <c r="B7" s="421" t="s">
        <v>315</v>
      </c>
      <c r="C7" s="412">
        <v>0</v>
      </c>
      <c r="D7" s="412"/>
      <c r="E7" s="395"/>
      <c r="F7" s="678" t="s">
        <v>747</v>
      </c>
    </row>
    <row r="8" spans="1:6" s="420" customFormat="1" ht="12" customHeight="1">
      <c r="A8" s="372" t="s">
        <v>73</v>
      </c>
      <c r="B8" s="422" t="s">
        <v>316</v>
      </c>
      <c r="C8" s="411">
        <v>0</v>
      </c>
      <c r="D8" s="411"/>
      <c r="E8" s="394"/>
      <c r="F8" s="678" t="s">
        <v>748</v>
      </c>
    </row>
    <row r="9" spans="1:6" s="420" customFormat="1" ht="12" customHeight="1">
      <c r="A9" s="372" t="s">
        <v>74</v>
      </c>
      <c r="B9" s="422" t="s">
        <v>317</v>
      </c>
      <c r="C9" s="411">
        <v>0</v>
      </c>
      <c r="D9" s="411"/>
      <c r="E9" s="394"/>
      <c r="F9" s="678" t="s">
        <v>749</v>
      </c>
    </row>
    <row r="10" spans="1:6" s="420" customFormat="1" ht="12" customHeight="1">
      <c r="A10" s="372" t="s">
        <v>75</v>
      </c>
      <c r="B10" s="422" t="s">
        <v>318</v>
      </c>
      <c r="C10" s="411">
        <v>0</v>
      </c>
      <c r="D10" s="411"/>
      <c r="E10" s="394"/>
      <c r="F10" s="678" t="s">
        <v>750</v>
      </c>
    </row>
    <row r="11" spans="1:6" s="420" customFormat="1" ht="12" customHeight="1">
      <c r="A11" s="372" t="s">
        <v>108</v>
      </c>
      <c r="B11" s="422" t="s">
        <v>319</v>
      </c>
      <c r="C11" s="411">
        <v>0</v>
      </c>
      <c r="D11" s="411"/>
      <c r="E11" s="394"/>
      <c r="F11" s="678" t="s">
        <v>751</v>
      </c>
    </row>
    <row r="12" spans="1:6" s="420" customFormat="1" ht="12" customHeight="1" thickBot="1">
      <c r="A12" s="374" t="s">
        <v>76</v>
      </c>
      <c r="B12" s="423" t="s">
        <v>320</v>
      </c>
      <c r="C12" s="413">
        <v>0</v>
      </c>
      <c r="D12" s="413"/>
      <c r="E12" s="396"/>
      <c r="F12" s="678" t="s">
        <v>752</v>
      </c>
    </row>
    <row r="13" spans="1:6" s="420" customFormat="1" ht="12" customHeight="1" thickBot="1">
      <c r="A13" s="378" t="s">
        <v>8</v>
      </c>
      <c r="B13" s="400" t="s">
        <v>321</v>
      </c>
      <c r="C13" s="410">
        <v>0</v>
      </c>
      <c r="D13" s="410">
        <v>0</v>
      </c>
      <c r="E13" s="393">
        <v>0</v>
      </c>
      <c r="F13" s="678" t="s">
        <v>753</v>
      </c>
    </row>
    <row r="14" spans="1:6" s="420" customFormat="1" ht="12" customHeight="1">
      <c r="A14" s="373" t="s">
        <v>78</v>
      </c>
      <c r="B14" s="421" t="s">
        <v>322</v>
      </c>
      <c r="C14" s="412">
        <v>0</v>
      </c>
      <c r="D14" s="412">
        <v>0</v>
      </c>
      <c r="E14" s="395">
        <v>0</v>
      </c>
      <c r="F14" s="678" t="s">
        <v>754</v>
      </c>
    </row>
    <row r="15" spans="1:6" s="420" customFormat="1" ht="12" customHeight="1">
      <c r="A15" s="372" t="s">
        <v>79</v>
      </c>
      <c r="B15" s="422" t="s">
        <v>323</v>
      </c>
      <c r="C15" s="411">
        <v>0</v>
      </c>
      <c r="D15" s="411">
        <v>0</v>
      </c>
      <c r="E15" s="394">
        <v>0</v>
      </c>
      <c r="F15" s="678" t="s">
        <v>755</v>
      </c>
    </row>
    <row r="16" spans="1:6" s="420" customFormat="1" ht="12" customHeight="1">
      <c r="A16" s="372" t="s">
        <v>80</v>
      </c>
      <c r="B16" s="422" t="s">
        <v>324</v>
      </c>
      <c r="C16" s="411">
        <v>0</v>
      </c>
      <c r="D16" s="411">
        <v>0</v>
      </c>
      <c r="E16" s="394">
        <v>0</v>
      </c>
      <c r="F16" s="678" t="s">
        <v>756</v>
      </c>
    </row>
    <row r="17" spans="1:6" s="420" customFormat="1" ht="12" customHeight="1">
      <c r="A17" s="372" t="s">
        <v>81</v>
      </c>
      <c r="B17" s="422" t="s">
        <v>325</v>
      </c>
      <c r="C17" s="411">
        <v>0</v>
      </c>
      <c r="D17" s="411">
        <v>0</v>
      </c>
      <c r="E17" s="394">
        <v>0</v>
      </c>
      <c r="F17" s="678" t="s">
        <v>757</v>
      </c>
    </row>
    <row r="18" spans="1:6" s="420" customFormat="1" ht="12" customHeight="1">
      <c r="A18" s="372" t="s">
        <v>82</v>
      </c>
      <c r="B18" s="422" t="s">
        <v>326</v>
      </c>
      <c r="C18" s="411">
        <v>0</v>
      </c>
      <c r="D18" s="411"/>
      <c r="E18" s="394"/>
      <c r="F18" s="678" t="s">
        <v>758</v>
      </c>
    </row>
    <row r="19" spans="1:6" s="420" customFormat="1" ht="12" customHeight="1" thickBot="1">
      <c r="A19" s="374" t="s">
        <v>89</v>
      </c>
      <c r="B19" s="423" t="s">
        <v>327</v>
      </c>
      <c r="C19" s="413">
        <v>0</v>
      </c>
      <c r="D19" s="413"/>
      <c r="E19" s="396">
        <v>0</v>
      </c>
      <c r="F19" s="678" t="s">
        <v>759</v>
      </c>
    </row>
    <row r="20" spans="1:6" s="420" customFormat="1" ht="12" customHeight="1" thickBot="1">
      <c r="A20" s="378" t="s">
        <v>9</v>
      </c>
      <c r="B20" s="379" t="s">
        <v>328</v>
      </c>
      <c r="C20" s="410">
        <v>0</v>
      </c>
      <c r="D20" s="410"/>
      <c r="E20" s="393">
        <v>0</v>
      </c>
      <c r="F20" s="678" t="s">
        <v>760</v>
      </c>
    </row>
    <row r="21" spans="1:6" s="420" customFormat="1" ht="12" customHeight="1">
      <c r="A21" s="373" t="s">
        <v>61</v>
      </c>
      <c r="B21" s="421" t="s">
        <v>329</v>
      </c>
      <c r="C21" s="412">
        <v>0</v>
      </c>
      <c r="D21" s="412"/>
      <c r="E21" s="395">
        <v>0</v>
      </c>
      <c r="F21" s="678" t="s">
        <v>761</v>
      </c>
    </row>
    <row r="22" spans="1:6" s="420" customFormat="1" ht="12" customHeight="1">
      <c r="A22" s="372" t="s">
        <v>62</v>
      </c>
      <c r="B22" s="422" t="s">
        <v>330</v>
      </c>
      <c r="C22" s="411">
        <v>0</v>
      </c>
      <c r="D22" s="411"/>
      <c r="E22" s="394">
        <v>0</v>
      </c>
      <c r="F22" s="678" t="s">
        <v>762</v>
      </c>
    </row>
    <row r="23" spans="1:6" s="420" customFormat="1" ht="12" customHeight="1">
      <c r="A23" s="372" t="s">
        <v>63</v>
      </c>
      <c r="B23" s="422" t="s">
        <v>331</v>
      </c>
      <c r="C23" s="411">
        <v>0</v>
      </c>
      <c r="D23" s="411">
        <v>0</v>
      </c>
      <c r="E23" s="394">
        <v>0</v>
      </c>
      <c r="F23" s="678" t="s">
        <v>763</v>
      </c>
    </row>
    <row r="24" spans="1:6" s="420" customFormat="1" ht="12" customHeight="1">
      <c r="A24" s="372" t="s">
        <v>64</v>
      </c>
      <c r="B24" s="422" t="s">
        <v>332</v>
      </c>
      <c r="C24" s="411">
        <v>0</v>
      </c>
      <c r="D24" s="411">
        <v>0</v>
      </c>
      <c r="E24" s="394">
        <v>0</v>
      </c>
      <c r="F24" s="678" t="s">
        <v>764</v>
      </c>
    </row>
    <row r="25" spans="1:6" s="420" customFormat="1" ht="12" customHeight="1">
      <c r="A25" s="372" t="s">
        <v>122</v>
      </c>
      <c r="B25" s="422" t="s">
        <v>333</v>
      </c>
      <c r="C25" s="411">
        <v>0</v>
      </c>
      <c r="D25" s="411">
        <v>0</v>
      </c>
      <c r="E25" s="394">
        <v>0</v>
      </c>
      <c r="F25" s="678" t="s">
        <v>765</v>
      </c>
    </row>
    <row r="26" spans="1:6" s="420" customFormat="1" ht="12" customHeight="1" thickBot="1">
      <c r="A26" s="374" t="s">
        <v>123</v>
      </c>
      <c r="B26" s="423" t="s">
        <v>334</v>
      </c>
      <c r="C26" s="413">
        <v>0</v>
      </c>
      <c r="D26" s="413">
        <v>0</v>
      </c>
      <c r="E26" s="396">
        <v>0</v>
      </c>
      <c r="F26" s="678" t="s">
        <v>766</v>
      </c>
    </row>
    <row r="27" spans="1:6" s="420" customFormat="1" ht="12" customHeight="1" thickBot="1">
      <c r="A27" s="378" t="s">
        <v>124</v>
      </c>
      <c r="B27" s="379" t="s">
        <v>335</v>
      </c>
      <c r="C27" s="416">
        <v>0</v>
      </c>
      <c r="D27" s="416"/>
      <c r="E27" s="428"/>
      <c r="F27" s="678" t="s">
        <v>767</v>
      </c>
    </row>
    <row r="28" spans="1:6" s="420" customFormat="1" ht="12" customHeight="1">
      <c r="A28" s="373" t="s">
        <v>336</v>
      </c>
      <c r="B28" s="421" t="s">
        <v>337</v>
      </c>
      <c r="C28" s="430">
        <v>0</v>
      </c>
      <c r="D28" s="430"/>
      <c r="E28" s="429"/>
      <c r="F28" s="678" t="s">
        <v>768</v>
      </c>
    </row>
    <row r="29" spans="1:6" s="420" customFormat="1" ht="12" customHeight="1">
      <c r="A29" s="372" t="s">
        <v>338</v>
      </c>
      <c r="B29" s="422" t="s">
        <v>339</v>
      </c>
      <c r="C29" s="411">
        <v>0</v>
      </c>
      <c r="D29" s="411"/>
      <c r="E29" s="394"/>
      <c r="F29" s="678" t="s">
        <v>769</v>
      </c>
    </row>
    <row r="30" spans="1:6" s="420" customFormat="1" ht="12" customHeight="1">
      <c r="A30" s="372" t="s">
        <v>340</v>
      </c>
      <c r="B30" s="422" t="s">
        <v>341</v>
      </c>
      <c r="C30" s="411">
        <v>0</v>
      </c>
      <c r="D30" s="411"/>
      <c r="E30" s="394"/>
      <c r="F30" s="678" t="s">
        <v>770</v>
      </c>
    </row>
    <row r="31" spans="1:6" s="420" customFormat="1" ht="12" customHeight="1">
      <c r="A31" s="372" t="s">
        <v>342</v>
      </c>
      <c r="B31" s="422" t="s">
        <v>343</v>
      </c>
      <c r="C31" s="411">
        <v>0</v>
      </c>
      <c r="D31" s="411"/>
      <c r="E31" s="394"/>
      <c r="F31" s="678" t="s">
        <v>771</v>
      </c>
    </row>
    <row r="32" spans="1:6" s="420" customFormat="1" ht="12" customHeight="1">
      <c r="A32" s="372" t="s">
        <v>344</v>
      </c>
      <c r="B32" s="422" t="s">
        <v>345</v>
      </c>
      <c r="C32" s="411">
        <v>0</v>
      </c>
      <c r="D32" s="411"/>
      <c r="E32" s="394"/>
      <c r="F32" s="678" t="s">
        <v>772</v>
      </c>
    </row>
    <row r="33" spans="1:6" s="420" customFormat="1" ht="12" customHeight="1" thickBot="1">
      <c r="A33" s="374" t="s">
        <v>346</v>
      </c>
      <c r="B33" s="423" t="s">
        <v>347</v>
      </c>
      <c r="C33" s="413">
        <v>0</v>
      </c>
      <c r="D33" s="413"/>
      <c r="E33" s="396"/>
      <c r="F33" s="678" t="s">
        <v>773</v>
      </c>
    </row>
    <row r="34" spans="1:6" s="420" customFormat="1" ht="12" customHeight="1" thickBot="1">
      <c r="A34" s="378" t="s">
        <v>11</v>
      </c>
      <c r="B34" s="379" t="s">
        <v>348</v>
      </c>
      <c r="C34" s="410">
        <v>0</v>
      </c>
      <c r="D34" s="410"/>
      <c r="E34" s="393"/>
      <c r="F34" s="678" t="s">
        <v>774</v>
      </c>
    </row>
    <row r="35" spans="1:6" s="420" customFormat="1" ht="12" customHeight="1">
      <c r="A35" s="373" t="s">
        <v>65</v>
      </c>
      <c r="B35" s="421" t="s">
        <v>349</v>
      </c>
      <c r="C35" s="412">
        <v>0</v>
      </c>
      <c r="D35" s="412"/>
      <c r="E35" s="395"/>
      <c r="F35" s="678" t="s">
        <v>775</v>
      </c>
    </row>
    <row r="36" spans="1:6" s="420" customFormat="1" ht="12" customHeight="1">
      <c r="A36" s="372" t="s">
        <v>66</v>
      </c>
      <c r="B36" s="422" t="s">
        <v>350</v>
      </c>
      <c r="C36" s="411">
        <v>0</v>
      </c>
      <c r="D36" s="411"/>
      <c r="E36" s="394"/>
      <c r="F36" s="678" t="s">
        <v>776</v>
      </c>
    </row>
    <row r="37" spans="1:6" s="420" customFormat="1" ht="12" customHeight="1">
      <c r="A37" s="372" t="s">
        <v>67</v>
      </c>
      <c r="B37" s="422" t="s">
        <v>351</v>
      </c>
      <c r="C37" s="411">
        <v>0</v>
      </c>
      <c r="D37" s="411"/>
      <c r="E37" s="394"/>
      <c r="F37" s="678" t="s">
        <v>777</v>
      </c>
    </row>
    <row r="38" spans="1:6" s="420" customFormat="1" ht="12" customHeight="1">
      <c r="A38" s="372" t="s">
        <v>126</v>
      </c>
      <c r="B38" s="422" t="s">
        <v>352</v>
      </c>
      <c r="C38" s="411">
        <v>0</v>
      </c>
      <c r="D38" s="411"/>
      <c r="E38" s="394"/>
      <c r="F38" s="678" t="s">
        <v>778</v>
      </c>
    </row>
    <row r="39" spans="1:6" s="420" customFormat="1" ht="12" customHeight="1">
      <c r="A39" s="372" t="s">
        <v>127</v>
      </c>
      <c r="B39" s="422" t="s">
        <v>353</v>
      </c>
      <c r="C39" s="411">
        <v>0</v>
      </c>
      <c r="D39" s="411"/>
      <c r="E39" s="394"/>
      <c r="F39" s="678" t="s">
        <v>779</v>
      </c>
    </row>
    <row r="40" spans="1:6" s="420" customFormat="1" ht="12" customHeight="1">
      <c r="A40" s="372" t="s">
        <v>128</v>
      </c>
      <c r="B40" s="422" t="s">
        <v>354</v>
      </c>
      <c r="C40" s="411">
        <v>0</v>
      </c>
      <c r="D40" s="411"/>
      <c r="E40" s="394"/>
      <c r="F40" s="678" t="s">
        <v>780</v>
      </c>
    </row>
    <row r="41" spans="1:6" s="420" customFormat="1" ht="12" customHeight="1">
      <c r="A41" s="372" t="s">
        <v>129</v>
      </c>
      <c r="B41" s="422" t="s">
        <v>355</v>
      </c>
      <c r="C41" s="411">
        <v>0</v>
      </c>
      <c r="D41" s="411"/>
      <c r="E41" s="394"/>
      <c r="F41" s="678" t="s">
        <v>781</v>
      </c>
    </row>
    <row r="42" spans="1:6" s="420" customFormat="1" ht="12" customHeight="1">
      <c r="A42" s="372" t="s">
        <v>130</v>
      </c>
      <c r="B42" s="422" t="s">
        <v>356</v>
      </c>
      <c r="C42" s="411">
        <v>0</v>
      </c>
      <c r="D42" s="411"/>
      <c r="E42" s="394"/>
      <c r="F42" s="678" t="s">
        <v>782</v>
      </c>
    </row>
    <row r="43" spans="1:6" s="420" customFormat="1" ht="12" customHeight="1">
      <c r="A43" s="372" t="s">
        <v>357</v>
      </c>
      <c r="B43" s="422" t="s">
        <v>358</v>
      </c>
      <c r="C43" s="414">
        <v>0</v>
      </c>
      <c r="D43" s="414"/>
      <c r="E43" s="397"/>
      <c r="F43" s="678" t="s">
        <v>783</v>
      </c>
    </row>
    <row r="44" spans="1:6" s="420" customFormat="1" ht="12" customHeight="1" thickBot="1">
      <c r="A44" s="374" t="s">
        <v>359</v>
      </c>
      <c r="B44" s="423" t="s">
        <v>360</v>
      </c>
      <c r="C44" s="415">
        <v>0</v>
      </c>
      <c r="D44" s="415"/>
      <c r="E44" s="398"/>
      <c r="F44" s="678" t="s">
        <v>784</v>
      </c>
    </row>
    <row r="45" spans="1:6" s="420" customFormat="1" ht="12" customHeight="1" thickBot="1">
      <c r="A45" s="378" t="s">
        <v>12</v>
      </c>
      <c r="B45" s="379" t="s">
        <v>361</v>
      </c>
      <c r="C45" s="410">
        <v>0</v>
      </c>
      <c r="D45" s="410"/>
      <c r="E45" s="393"/>
      <c r="F45" s="678" t="s">
        <v>785</v>
      </c>
    </row>
    <row r="46" spans="1:6" s="420" customFormat="1" ht="12" customHeight="1">
      <c r="A46" s="373" t="s">
        <v>68</v>
      </c>
      <c r="B46" s="421" t="s">
        <v>362</v>
      </c>
      <c r="C46" s="432">
        <v>0</v>
      </c>
      <c r="D46" s="432"/>
      <c r="E46" s="399"/>
      <c r="F46" s="678" t="s">
        <v>786</v>
      </c>
    </row>
    <row r="47" spans="1:6" s="420" customFormat="1" ht="12" customHeight="1">
      <c r="A47" s="372" t="s">
        <v>69</v>
      </c>
      <c r="B47" s="422" t="s">
        <v>363</v>
      </c>
      <c r="C47" s="414">
        <v>0</v>
      </c>
      <c r="D47" s="414"/>
      <c r="E47" s="397"/>
      <c r="F47" s="678" t="s">
        <v>787</v>
      </c>
    </row>
    <row r="48" spans="1:6" s="420" customFormat="1" ht="12" customHeight="1">
      <c r="A48" s="372" t="s">
        <v>364</v>
      </c>
      <c r="B48" s="422" t="s">
        <v>365</v>
      </c>
      <c r="C48" s="414">
        <v>0</v>
      </c>
      <c r="D48" s="414"/>
      <c r="E48" s="397"/>
      <c r="F48" s="678" t="s">
        <v>788</v>
      </c>
    </row>
    <row r="49" spans="1:6" s="420" customFormat="1" ht="12" customHeight="1">
      <c r="A49" s="372" t="s">
        <v>366</v>
      </c>
      <c r="B49" s="422" t="s">
        <v>367</v>
      </c>
      <c r="C49" s="414">
        <v>0</v>
      </c>
      <c r="D49" s="414"/>
      <c r="E49" s="397"/>
      <c r="F49" s="678" t="s">
        <v>789</v>
      </c>
    </row>
    <row r="50" spans="1:6" s="420" customFormat="1" ht="12" customHeight="1" thickBot="1">
      <c r="A50" s="374" t="s">
        <v>368</v>
      </c>
      <c r="B50" s="423" t="s">
        <v>369</v>
      </c>
      <c r="C50" s="415">
        <v>0</v>
      </c>
      <c r="D50" s="415"/>
      <c r="E50" s="398"/>
      <c r="F50" s="678" t="s">
        <v>790</v>
      </c>
    </row>
    <row r="51" spans="1:6" s="420" customFormat="1" ht="17.25" customHeight="1" thickBot="1">
      <c r="A51" s="378" t="s">
        <v>131</v>
      </c>
      <c r="B51" s="379" t="s">
        <v>370</v>
      </c>
      <c r="C51" s="410">
        <v>0</v>
      </c>
      <c r="D51" s="410"/>
      <c r="E51" s="393"/>
      <c r="F51" s="678" t="s">
        <v>791</v>
      </c>
    </row>
    <row r="52" spans="1:6" s="420" customFormat="1" ht="12" customHeight="1">
      <c r="A52" s="373" t="s">
        <v>70</v>
      </c>
      <c r="B52" s="421" t="s">
        <v>371</v>
      </c>
      <c r="C52" s="412">
        <v>0</v>
      </c>
      <c r="D52" s="412"/>
      <c r="E52" s="395"/>
      <c r="F52" s="678" t="s">
        <v>792</v>
      </c>
    </row>
    <row r="53" spans="1:6" s="420" customFormat="1" ht="12" customHeight="1">
      <c r="A53" s="372" t="s">
        <v>71</v>
      </c>
      <c r="B53" s="422" t="s">
        <v>372</v>
      </c>
      <c r="C53" s="411">
        <v>0</v>
      </c>
      <c r="D53" s="411"/>
      <c r="E53" s="394"/>
      <c r="F53" s="678" t="s">
        <v>793</v>
      </c>
    </row>
    <row r="54" spans="1:6" s="420" customFormat="1" ht="12" customHeight="1">
      <c r="A54" s="372" t="s">
        <v>373</v>
      </c>
      <c r="B54" s="422" t="s">
        <v>374</v>
      </c>
      <c r="C54" s="411">
        <v>0</v>
      </c>
      <c r="D54" s="411">
        <v>0</v>
      </c>
      <c r="E54" s="394">
        <v>0</v>
      </c>
      <c r="F54" s="678" t="s">
        <v>794</v>
      </c>
    </row>
    <row r="55" spans="1:6" s="420" customFormat="1" ht="12" customHeight="1" thickBot="1">
      <c r="A55" s="374" t="s">
        <v>375</v>
      </c>
      <c r="B55" s="423" t="s">
        <v>376</v>
      </c>
      <c r="C55" s="413">
        <v>0</v>
      </c>
      <c r="D55" s="413">
        <v>0</v>
      </c>
      <c r="E55" s="396">
        <v>0</v>
      </c>
      <c r="F55" s="678" t="s">
        <v>795</v>
      </c>
    </row>
    <row r="56" spans="1:6" s="420" customFormat="1" ht="12" customHeight="1" thickBot="1">
      <c r="A56" s="378" t="s">
        <v>14</v>
      </c>
      <c r="B56" s="400" t="s">
        <v>377</v>
      </c>
      <c r="C56" s="410">
        <v>0</v>
      </c>
      <c r="D56" s="410">
        <v>0</v>
      </c>
      <c r="E56" s="393">
        <v>0</v>
      </c>
      <c r="F56" s="678" t="s">
        <v>796</v>
      </c>
    </row>
    <row r="57" spans="1:6" s="420" customFormat="1" ht="12" customHeight="1">
      <c r="A57" s="373" t="s">
        <v>132</v>
      </c>
      <c r="B57" s="421" t="s">
        <v>378</v>
      </c>
      <c r="C57" s="414">
        <v>0</v>
      </c>
      <c r="D57" s="414">
        <v>0</v>
      </c>
      <c r="E57" s="397">
        <v>0</v>
      </c>
      <c r="F57" s="678" t="s">
        <v>797</v>
      </c>
    </row>
    <row r="58" spans="1:6" s="420" customFormat="1" ht="12" customHeight="1">
      <c r="A58" s="372" t="s">
        <v>133</v>
      </c>
      <c r="B58" s="422" t="s">
        <v>379</v>
      </c>
      <c r="C58" s="414">
        <v>0</v>
      </c>
      <c r="D58" s="414">
        <v>0</v>
      </c>
      <c r="E58" s="397">
        <v>0</v>
      </c>
      <c r="F58" s="678" t="s">
        <v>798</v>
      </c>
    </row>
    <row r="59" spans="1:6" s="420" customFormat="1" ht="12" customHeight="1">
      <c r="A59" s="372" t="s">
        <v>160</v>
      </c>
      <c r="B59" s="422" t="s">
        <v>380</v>
      </c>
      <c r="C59" s="414">
        <v>0</v>
      </c>
      <c r="D59" s="414"/>
      <c r="E59" s="397"/>
      <c r="F59" s="678" t="s">
        <v>799</v>
      </c>
    </row>
    <row r="60" spans="1:6" s="420" customFormat="1" ht="12" customHeight="1" thickBot="1">
      <c r="A60" s="374" t="s">
        <v>381</v>
      </c>
      <c r="B60" s="423" t="s">
        <v>382</v>
      </c>
      <c r="C60" s="414">
        <v>0</v>
      </c>
      <c r="D60" s="414"/>
      <c r="E60" s="397"/>
      <c r="F60" s="678" t="s">
        <v>800</v>
      </c>
    </row>
    <row r="61" spans="1:6" s="420" customFormat="1" ht="12" customHeight="1" thickBot="1">
      <c r="A61" s="378" t="s">
        <v>15</v>
      </c>
      <c r="B61" s="379" t="s">
        <v>383</v>
      </c>
      <c r="C61" s="416">
        <v>0</v>
      </c>
      <c r="D61" s="416"/>
      <c r="E61" s="428"/>
      <c r="F61" s="678" t="s">
        <v>801</v>
      </c>
    </row>
    <row r="62" spans="1:6" s="420" customFormat="1" ht="12" customHeight="1" thickBot="1">
      <c r="A62" s="433" t="s">
        <v>384</v>
      </c>
      <c r="B62" s="400" t="s">
        <v>385</v>
      </c>
      <c r="C62" s="410">
        <v>0</v>
      </c>
      <c r="D62" s="410"/>
      <c r="E62" s="393"/>
      <c r="F62" s="678" t="s">
        <v>802</v>
      </c>
    </row>
    <row r="63" spans="1:6" s="420" customFormat="1" ht="12" customHeight="1">
      <c r="A63" s="373" t="s">
        <v>386</v>
      </c>
      <c r="B63" s="421" t="s">
        <v>387</v>
      </c>
      <c r="C63" s="414">
        <v>0</v>
      </c>
      <c r="D63" s="414"/>
      <c r="E63" s="397"/>
      <c r="F63" s="678" t="s">
        <v>803</v>
      </c>
    </row>
    <row r="64" spans="1:6" s="420" customFormat="1" ht="12" customHeight="1">
      <c r="A64" s="372" t="s">
        <v>388</v>
      </c>
      <c r="B64" s="422" t="s">
        <v>389</v>
      </c>
      <c r="C64" s="414">
        <v>0</v>
      </c>
      <c r="D64" s="414"/>
      <c r="E64" s="397"/>
      <c r="F64" s="678" t="s">
        <v>804</v>
      </c>
    </row>
    <row r="65" spans="1:6" s="420" customFormat="1" ht="12" customHeight="1" thickBot="1">
      <c r="A65" s="374" t="s">
        <v>390</v>
      </c>
      <c r="B65" s="358" t="s">
        <v>435</v>
      </c>
      <c r="C65" s="414">
        <v>0</v>
      </c>
      <c r="D65" s="414"/>
      <c r="E65" s="397"/>
      <c r="F65" s="678" t="s">
        <v>805</v>
      </c>
    </row>
    <row r="66" spans="1:6" s="420" customFormat="1" ht="12" customHeight="1" thickBot="1">
      <c r="A66" s="433" t="s">
        <v>392</v>
      </c>
      <c r="B66" s="400" t="s">
        <v>393</v>
      </c>
      <c r="C66" s="410">
        <v>0</v>
      </c>
      <c r="D66" s="410"/>
      <c r="E66" s="393"/>
      <c r="F66" s="678" t="s">
        <v>806</v>
      </c>
    </row>
    <row r="67" spans="1:6" s="420" customFormat="1" ht="13.5" customHeight="1">
      <c r="A67" s="373" t="s">
        <v>109</v>
      </c>
      <c r="B67" s="421" t="s">
        <v>394</v>
      </c>
      <c r="C67" s="414">
        <v>0</v>
      </c>
      <c r="D67" s="414"/>
      <c r="E67" s="397"/>
      <c r="F67" s="678" t="s">
        <v>807</v>
      </c>
    </row>
    <row r="68" spans="1:6" s="420" customFormat="1" ht="12" customHeight="1">
      <c r="A68" s="372" t="s">
        <v>110</v>
      </c>
      <c r="B68" s="422" t="s">
        <v>395</v>
      </c>
      <c r="C68" s="414">
        <v>0</v>
      </c>
      <c r="D68" s="414"/>
      <c r="E68" s="397"/>
      <c r="F68" s="678" t="s">
        <v>808</v>
      </c>
    </row>
    <row r="69" spans="1:6" s="420" customFormat="1" ht="12" customHeight="1">
      <c r="A69" s="372" t="s">
        <v>396</v>
      </c>
      <c r="B69" s="422" t="s">
        <v>397</v>
      </c>
      <c r="C69" s="414">
        <v>0</v>
      </c>
      <c r="D69" s="414"/>
      <c r="E69" s="397"/>
      <c r="F69" s="678" t="s">
        <v>809</v>
      </c>
    </row>
    <row r="70" spans="1:6" s="420" customFormat="1" ht="12" customHeight="1" thickBot="1">
      <c r="A70" s="374" t="s">
        <v>398</v>
      </c>
      <c r="B70" s="423" t="s">
        <v>399</v>
      </c>
      <c r="C70" s="414">
        <v>0</v>
      </c>
      <c r="D70" s="414"/>
      <c r="E70" s="397"/>
      <c r="F70" s="678" t="s">
        <v>810</v>
      </c>
    </row>
    <row r="71" spans="1:6" s="420" customFormat="1" ht="12" customHeight="1" thickBot="1">
      <c r="A71" s="433" t="s">
        <v>400</v>
      </c>
      <c r="B71" s="400" t="s">
        <v>401</v>
      </c>
      <c r="C71" s="410">
        <v>0</v>
      </c>
      <c r="D71" s="410"/>
      <c r="E71" s="393"/>
      <c r="F71" s="678" t="s">
        <v>811</v>
      </c>
    </row>
    <row r="72" spans="1:6" s="420" customFormat="1" ht="12" customHeight="1">
      <c r="A72" s="373" t="s">
        <v>402</v>
      </c>
      <c r="B72" s="421" t="s">
        <v>403</v>
      </c>
      <c r="C72" s="414">
        <v>0</v>
      </c>
      <c r="D72" s="414"/>
      <c r="E72" s="397"/>
      <c r="F72" s="678" t="s">
        <v>812</v>
      </c>
    </row>
    <row r="73" spans="1:6" s="420" customFormat="1" ht="12" customHeight="1" thickBot="1">
      <c r="A73" s="374" t="s">
        <v>404</v>
      </c>
      <c r="B73" s="423" t="s">
        <v>405</v>
      </c>
      <c r="C73" s="414">
        <v>0</v>
      </c>
      <c r="D73" s="414"/>
      <c r="E73" s="397"/>
      <c r="F73" s="678" t="s">
        <v>813</v>
      </c>
    </row>
    <row r="74" spans="1:6" s="420" customFormat="1" ht="12" customHeight="1" thickBot="1">
      <c r="A74" s="433" t="s">
        <v>406</v>
      </c>
      <c r="B74" s="400" t="s">
        <v>407</v>
      </c>
      <c r="C74" s="410">
        <v>0</v>
      </c>
      <c r="D74" s="410"/>
      <c r="E74" s="393"/>
      <c r="F74" s="678" t="s">
        <v>814</v>
      </c>
    </row>
    <row r="75" spans="1:6" s="420" customFormat="1" ht="12" customHeight="1">
      <c r="A75" s="373" t="s">
        <v>408</v>
      </c>
      <c r="B75" s="421" t="s">
        <v>409</v>
      </c>
      <c r="C75" s="414">
        <v>0</v>
      </c>
      <c r="D75" s="414"/>
      <c r="E75" s="397"/>
      <c r="F75" s="678" t="s">
        <v>815</v>
      </c>
    </row>
    <row r="76" spans="1:6" s="420" customFormat="1" ht="12" customHeight="1">
      <c r="A76" s="372" t="s">
        <v>410</v>
      </c>
      <c r="B76" s="422" t="s">
        <v>411</v>
      </c>
      <c r="C76" s="414">
        <v>0</v>
      </c>
      <c r="D76" s="414"/>
      <c r="E76" s="397"/>
      <c r="F76" s="678" t="s">
        <v>816</v>
      </c>
    </row>
    <row r="77" spans="1:6" s="420" customFormat="1" ht="12" customHeight="1" thickBot="1">
      <c r="A77" s="374" t="s">
        <v>412</v>
      </c>
      <c r="B77" s="402" t="s">
        <v>413</v>
      </c>
      <c r="C77" s="414">
        <v>0</v>
      </c>
      <c r="D77" s="414"/>
      <c r="E77" s="397"/>
      <c r="F77" s="678" t="s">
        <v>817</v>
      </c>
    </row>
    <row r="78" spans="1:6" s="420" customFormat="1" ht="12" customHeight="1" thickBot="1">
      <c r="A78" s="433" t="s">
        <v>414</v>
      </c>
      <c r="B78" s="400" t="s">
        <v>415</v>
      </c>
      <c r="C78" s="410">
        <v>0</v>
      </c>
      <c r="D78" s="410"/>
      <c r="E78" s="393"/>
      <c r="F78" s="678" t="s">
        <v>818</v>
      </c>
    </row>
    <row r="79" spans="1:6" s="420" customFormat="1" ht="12" customHeight="1">
      <c r="A79" s="424" t="s">
        <v>416</v>
      </c>
      <c r="B79" s="421" t="s">
        <v>417</v>
      </c>
      <c r="C79" s="414">
        <v>0</v>
      </c>
      <c r="D79" s="414"/>
      <c r="E79" s="397"/>
      <c r="F79" s="678" t="s">
        <v>819</v>
      </c>
    </row>
    <row r="80" spans="1:6" s="420" customFormat="1" ht="12" customHeight="1">
      <c r="A80" s="425" t="s">
        <v>418</v>
      </c>
      <c r="B80" s="422" t="s">
        <v>419</v>
      </c>
      <c r="C80" s="414">
        <v>0</v>
      </c>
      <c r="D80" s="414"/>
      <c r="E80" s="397"/>
      <c r="F80" s="678" t="s">
        <v>820</v>
      </c>
    </row>
    <row r="81" spans="1:6" s="420" customFormat="1" ht="12" customHeight="1">
      <c r="A81" s="425" t="s">
        <v>420</v>
      </c>
      <c r="B81" s="422" t="s">
        <v>421</v>
      </c>
      <c r="C81" s="414">
        <v>0</v>
      </c>
      <c r="D81" s="414"/>
      <c r="E81" s="397"/>
      <c r="F81" s="678" t="s">
        <v>821</v>
      </c>
    </row>
    <row r="82" spans="1:6" s="420" customFormat="1" ht="12" customHeight="1" thickBot="1">
      <c r="A82" s="434" t="s">
        <v>422</v>
      </c>
      <c r="B82" s="402" t="s">
        <v>423</v>
      </c>
      <c r="C82" s="414">
        <v>0</v>
      </c>
      <c r="D82" s="414"/>
      <c r="E82" s="397"/>
      <c r="F82" s="678" t="s">
        <v>822</v>
      </c>
    </row>
    <row r="83" spans="1:6" s="420" customFormat="1" ht="12" customHeight="1" thickBot="1">
      <c r="A83" s="433" t="s">
        <v>424</v>
      </c>
      <c r="B83" s="400" t="s">
        <v>425</v>
      </c>
      <c r="C83" s="436">
        <v>0</v>
      </c>
      <c r="D83" s="436"/>
      <c r="E83" s="437"/>
      <c r="F83" s="678" t="s">
        <v>823</v>
      </c>
    </row>
    <row r="84" spans="1:6" s="420" customFormat="1" ht="12" customHeight="1" thickBot="1">
      <c r="A84" s="433" t="s">
        <v>426</v>
      </c>
      <c r="B84" s="356" t="s">
        <v>427</v>
      </c>
      <c r="C84" s="416">
        <v>0</v>
      </c>
      <c r="D84" s="416"/>
      <c r="E84" s="428"/>
      <c r="F84" s="678" t="s">
        <v>824</v>
      </c>
    </row>
    <row r="85" spans="1:6" s="420" customFormat="1" ht="12" customHeight="1" thickBot="1">
      <c r="A85" s="435" t="s">
        <v>428</v>
      </c>
      <c r="B85" s="359" t="s">
        <v>429</v>
      </c>
      <c r="C85" s="416">
        <v>0</v>
      </c>
      <c r="D85" s="416">
        <v>0</v>
      </c>
      <c r="E85" s="428">
        <v>0</v>
      </c>
      <c r="F85" s="678" t="s">
        <v>825</v>
      </c>
    </row>
    <row r="86" spans="1:6" s="420" customFormat="1" ht="12" customHeight="1">
      <c r="A86" s="354"/>
      <c r="B86" s="354"/>
      <c r="C86" s="355"/>
      <c r="D86" s="355"/>
      <c r="E86" s="355"/>
      <c r="F86" s="678"/>
    </row>
    <row r="87" spans="1:6" ht="16.5" customHeight="1">
      <c r="A87" s="717" t="s">
        <v>36</v>
      </c>
      <c r="B87" s="717"/>
      <c r="C87" s="717"/>
      <c r="D87" s="717"/>
      <c r="E87" s="717"/>
      <c r="F87" s="676"/>
    </row>
    <row r="88" spans="1:6" s="426" customFormat="1" ht="16.5" customHeight="1" thickBot="1">
      <c r="A88" s="45" t="s">
        <v>113</v>
      </c>
      <c r="B88" s="45"/>
      <c r="C88" s="387"/>
      <c r="D88" s="387"/>
      <c r="E88" s="387" t="s">
        <v>159</v>
      </c>
      <c r="F88" s="679"/>
    </row>
    <row r="89" spans="1:6" s="426" customFormat="1" ht="16.5" customHeight="1">
      <c r="A89" s="723" t="s">
        <v>60</v>
      </c>
      <c r="B89" s="720" t="s">
        <v>180</v>
      </c>
      <c r="C89" s="718" t="str">
        <f>+C3</f>
        <v>2014. évi</v>
      </c>
      <c r="D89" s="718"/>
      <c r="E89" s="719"/>
      <c r="F89" s="679"/>
    </row>
    <row r="90" spans="1:6" ht="37.5" customHeight="1" thickBot="1">
      <c r="A90" s="724"/>
      <c r="B90" s="721"/>
      <c r="C90" s="46" t="s">
        <v>181</v>
      </c>
      <c r="D90" s="46" t="s">
        <v>185</v>
      </c>
      <c r="E90" s="47" t="s">
        <v>186</v>
      </c>
      <c r="F90" s="676"/>
    </row>
    <row r="91" spans="1:6" s="419" customFormat="1" ht="12" customHeight="1" thickBot="1">
      <c r="A91" s="383" t="s">
        <v>430</v>
      </c>
      <c r="B91" s="384" t="s">
        <v>431</v>
      </c>
      <c r="C91" s="384" t="s">
        <v>432</v>
      </c>
      <c r="D91" s="384" t="s">
        <v>433</v>
      </c>
      <c r="E91" s="385" t="s">
        <v>434</v>
      </c>
      <c r="F91" s="677"/>
    </row>
    <row r="92" spans="1:6" ht="12" customHeight="1" thickBot="1">
      <c r="A92" s="380" t="s">
        <v>7</v>
      </c>
      <c r="B92" s="382" t="s">
        <v>436</v>
      </c>
      <c r="C92" s="409">
        <v>0</v>
      </c>
      <c r="D92" s="409">
        <v>0</v>
      </c>
      <c r="E92" s="364">
        <v>0</v>
      </c>
      <c r="F92" s="676" t="s">
        <v>746</v>
      </c>
    </row>
    <row r="93" spans="1:6" ht="12" customHeight="1">
      <c r="A93" s="375" t="s">
        <v>72</v>
      </c>
      <c r="B93" s="368" t="s">
        <v>37</v>
      </c>
      <c r="C93" s="97">
        <v>0</v>
      </c>
      <c r="D93" s="97"/>
      <c r="E93" s="363"/>
      <c r="F93" s="676" t="s">
        <v>747</v>
      </c>
    </row>
    <row r="94" spans="1:6" ht="12" customHeight="1">
      <c r="A94" s="372" t="s">
        <v>73</v>
      </c>
      <c r="B94" s="366" t="s">
        <v>134</v>
      </c>
      <c r="C94" s="411">
        <v>0</v>
      </c>
      <c r="D94" s="411"/>
      <c r="E94" s="394"/>
      <c r="F94" s="676" t="s">
        <v>748</v>
      </c>
    </row>
    <row r="95" spans="1:6" ht="12" customHeight="1">
      <c r="A95" s="372" t="s">
        <v>74</v>
      </c>
      <c r="B95" s="366" t="s">
        <v>101</v>
      </c>
      <c r="C95" s="413">
        <v>0</v>
      </c>
      <c r="D95" s="413"/>
      <c r="E95" s="396"/>
      <c r="F95" s="676" t="s">
        <v>749</v>
      </c>
    </row>
    <row r="96" spans="1:6" ht="12" customHeight="1">
      <c r="A96" s="372" t="s">
        <v>75</v>
      </c>
      <c r="B96" s="369" t="s">
        <v>135</v>
      </c>
      <c r="C96" s="413">
        <v>0</v>
      </c>
      <c r="D96" s="413"/>
      <c r="E96" s="396"/>
      <c r="F96" s="676" t="s">
        <v>750</v>
      </c>
    </row>
    <row r="97" spans="1:6" ht="12" customHeight="1">
      <c r="A97" s="372" t="s">
        <v>84</v>
      </c>
      <c r="B97" s="377" t="s">
        <v>136</v>
      </c>
      <c r="C97" s="413">
        <v>0</v>
      </c>
      <c r="D97" s="413"/>
      <c r="E97" s="396"/>
      <c r="F97" s="676" t="s">
        <v>751</v>
      </c>
    </row>
    <row r="98" spans="1:6" ht="12" customHeight="1">
      <c r="A98" s="372" t="s">
        <v>76</v>
      </c>
      <c r="B98" s="366" t="s">
        <v>437</v>
      </c>
      <c r="C98" s="413">
        <v>0</v>
      </c>
      <c r="D98" s="413"/>
      <c r="E98" s="396"/>
      <c r="F98" s="676" t="s">
        <v>752</v>
      </c>
    </row>
    <row r="99" spans="1:6" ht="12" customHeight="1">
      <c r="A99" s="372" t="s">
        <v>77</v>
      </c>
      <c r="B99" s="389" t="s">
        <v>438</v>
      </c>
      <c r="C99" s="413">
        <v>0</v>
      </c>
      <c r="D99" s="413"/>
      <c r="E99" s="396"/>
      <c r="F99" s="676" t="s">
        <v>753</v>
      </c>
    </row>
    <row r="100" spans="1:6" ht="12" customHeight="1">
      <c r="A100" s="372" t="s">
        <v>85</v>
      </c>
      <c r="B100" s="390" t="s">
        <v>439</v>
      </c>
      <c r="C100" s="413">
        <v>0</v>
      </c>
      <c r="D100" s="413"/>
      <c r="E100" s="396"/>
      <c r="F100" s="676" t="s">
        <v>754</v>
      </c>
    </row>
    <row r="101" spans="1:6" ht="12" customHeight="1">
      <c r="A101" s="372" t="s">
        <v>86</v>
      </c>
      <c r="B101" s="390" t="s">
        <v>440</v>
      </c>
      <c r="C101" s="413">
        <v>0</v>
      </c>
      <c r="D101" s="413"/>
      <c r="E101" s="396"/>
      <c r="F101" s="676" t="s">
        <v>755</v>
      </c>
    </row>
    <row r="102" spans="1:6" ht="12" customHeight="1">
      <c r="A102" s="372" t="s">
        <v>87</v>
      </c>
      <c r="B102" s="389" t="s">
        <v>441</v>
      </c>
      <c r="C102" s="413">
        <v>0</v>
      </c>
      <c r="D102" s="413"/>
      <c r="E102" s="396"/>
      <c r="F102" s="676" t="s">
        <v>756</v>
      </c>
    </row>
    <row r="103" spans="1:6" ht="12" customHeight="1">
      <c r="A103" s="372" t="s">
        <v>88</v>
      </c>
      <c r="B103" s="389" t="s">
        <v>442</v>
      </c>
      <c r="C103" s="413">
        <v>0</v>
      </c>
      <c r="D103" s="413">
        <v>0</v>
      </c>
      <c r="E103" s="396">
        <v>0</v>
      </c>
      <c r="F103" s="676" t="s">
        <v>757</v>
      </c>
    </row>
    <row r="104" spans="1:6" ht="12" customHeight="1">
      <c r="A104" s="372" t="s">
        <v>90</v>
      </c>
      <c r="B104" s="390" t="s">
        <v>443</v>
      </c>
      <c r="C104" s="413">
        <v>0</v>
      </c>
      <c r="D104" s="413"/>
      <c r="E104" s="396"/>
      <c r="F104" s="676" t="s">
        <v>758</v>
      </c>
    </row>
    <row r="105" spans="1:6" ht="12" customHeight="1">
      <c r="A105" s="371" t="s">
        <v>137</v>
      </c>
      <c r="B105" s="391" t="s">
        <v>444</v>
      </c>
      <c r="C105" s="413">
        <v>0</v>
      </c>
      <c r="D105" s="413"/>
      <c r="E105" s="396"/>
      <c r="F105" s="676" t="s">
        <v>759</v>
      </c>
    </row>
    <row r="106" spans="1:6" ht="12" customHeight="1">
      <c r="A106" s="372" t="s">
        <v>445</v>
      </c>
      <c r="B106" s="391" t="s">
        <v>446</v>
      </c>
      <c r="C106" s="413">
        <v>0</v>
      </c>
      <c r="D106" s="413"/>
      <c r="E106" s="396"/>
      <c r="F106" s="676" t="s">
        <v>760</v>
      </c>
    </row>
    <row r="107" spans="1:6" ht="12" customHeight="1" thickBot="1">
      <c r="A107" s="376" t="s">
        <v>447</v>
      </c>
      <c r="B107" s="392" t="s">
        <v>448</v>
      </c>
      <c r="C107" s="98">
        <v>0</v>
      </c>
      <c r="D107" s="98"/>
      <c r="E107" s="357"/>
      <c r="F107" s="676" t="s">
        <v>761</v>
      </c>
    </row>
    <row r="108" spans="1:6" ht="12" customHeight="1" thickBot="1">
      <c r="A108" s="378" t="s">
        <v>8</v>
      </c>
      <c r="B108" s="381" t="s">
        <v>449</v>
      </c>
      <c r="C108" s="410">
        <v>0</v>
      </c>
      <c r="D108" s="410"/>
      <c r="E108" s="393"/>
      <c r="F108" s="676" t="s">
        <v>762</v>
      </c>
    </row>
    <row r="109" spans="1:6" ht="12" customHeight="1">
      <c r="A109" s="373" t="s">
        <v>78</v>
      </c>
      <c r="B109" s="366" t="s">
        <v>158</v>
      </c>
      <c r="C109" s="412">
        <v>0</v>
      </c>
      <c r="D109" s="412"/>
      <c r="E109" s="395"/>
      <c r="F109" s="676" t="s">
        <v>763</v>
      </c>
    </row>
    <row r="110" spans="1:6" ht="12" customHeight="1">
      <c r="A110" s="373" t="s">
        <v>79</v>
      </c>
      <c r="B110" s="370" t="s">
        <v>450</v>
      </c>
      <c r="C110" s="412">
        <v>0</v>
      </c>
      <c r="D110" s="412"/>
      <c r="E110" s="395"/>
      <c r="F110" s="676" t="s">
        <v>764</v>
      </c>
    </row>
    <row r="111" spans="1:6" ht="15.75">
      <c r="A111" s="373" t="s">
        <v>80</v>
      </c>
      <c r="B111" s="370" t="s">
        <v>138</v>
      </c>
      <c r="C111" s="411">
        <v>0</v>
      </c>
      <c r="D111" s="411"/>
      <c r="E111" s="394"/>
      <c r="F111" s="676" t="s">
        <v>765</v>
      </c>
    </row>
    <row r="112" spans="1:6" ht="12" customHeight="1">
      <c r="A112" s="373" t="s">
        <v>81</v>
      </c>
      <c r="B112" s="370" t="s">
        <v>451</v>
      </c>
      <c r="C112" s="411">
        <v>0</v>
      </c>
      <c r="D112" s="411">
        <v>0</v>
      </c>
      <c r="E112" s="394">
        <v>0</v>
      </c>
      <c r="F112" s="676" t="s">
        <v>766</v>
      </c>
    </row>
    <row r="113" spans="1:6" ht="12" customHeight="1">
      <c r="A113" s="373" t="s">
        <v>82</v>
      </c>
      <c r="B113" s="402" t="s">
        <v>161</v>
      </c>
      <c r="C113" s="411">
        <v>0</v>
      </c>
      <c r="D113" s="411">
        <v>0</v>
      </c>
      <c r="E113" s="394">
        <v>0</v>
      </c>
      <c r="F113" s="676" t="s">
        <v>767</v>
      </c>
    </row>
    <row r="114" spans="1:6" ht="21.75" customHeight="1">
      <c r="A114" s="373" t="s">
        <v>89</v>
      </c>
      <c r="B114" s="401" t="s">
        <v>452</v>
      </c>
      <c r="C114" s="411">
        <v>0</v>
      </c>
      <c r="D114" s="411">
        <v>0</v>
      </c>
      <c r="E114" s="394">
        <v>0</v>
      </c>
      <c r="F114" s="676" t="s">
        <v>768</v>
      </c>
    </row>
    <row r="115" spans="1:6" ht="24" customHeight="1">
      <c r="A115" s="373" t="s">
        <v>91</v>
      </c>
      <c r="B115" s="417" t="s">
        <v>453</v>
      </c>
      <c r="C115" s="411">
        <v>0</v>
      </c>
      <c r="D115" s="411">
        <v>0</v>
      </c>
      <c r="E115" s="394">
        <v>0</v>
      </c>
      <c r="F115" s="676" t="s">
        <v>769</v>
      </c>
    </row>
    <row r="116" spans="1:6" ht="12" customHeight="1">
      <c r="A116" s="373" t="s">
        <v>139</v>
      </c>
      <c r="B116" s="390" t="s">
        <v>440</v>
      </c>
      <c r="C116" s="411">
        <v>0</v>
      </c>
      <c r="D116" s="411">
        <v>0</v>
      </c>
      <c r="E116" s="394">
        <v>0</v>
      </c>
      <c r="F116" s="676" t="s">
        <v>770</v>
      </c>
    </row>
    <row r="117" spans="1:6" ht="12" customHeight="1">
      <c r="A117" s="373" t="s">
        <v>140</v>
      </c>
      <c r="B117" s="390" t="s">
        <v>454</v>
      </c>
      <c r="C117" s="411">
        <v>0</v>
      </c>
      <c r="D117" s="411">
        <v>0</v>
      </c>
      <c r="E117" s="394">
        <v>0</v>
      </c>
      <c r="F117" s="676" t="s">
        <v>771</v>
      </c>
    </row>
    <row r="118" spans="1:6" ht="12" customHeight="1">
      <c r="A118" s="373" t="s">
        <v>141</v>
      </c>
      <c r="B118" s="390" t="s">
        <v>455</v>
      </c>
      <c r="C118" s="411">
        <v>0</v>
      </c>
      <c r="D118" s="411">
        <v>0</v>
      </c>
      <c r="E118" s="394">
        <v>0</v>
      </c>
      <c r="F118" s="676" t="s">
        <v>772</v>
      </c>
    </row>
    <row r="119" spans="1:6" s="438" customFormat="1" ht="12" customHeight="1">
      <c r="A119" s="373" t="s">
        <v>456</v>
      </c>
      <c r="B119" s="390" t="s">
        <v>443</v>
      </c>
      <c r="C119" s="411">
        <v>0</v>
      </c>
      <c r="D119" s="411">
        <v>0</v>
      </c>
      <c r="E119" s="394">
        <v>0</v>
      </c>
      <c r="F119" s="676" t="s">
        <v>773</v>
      </c>
    </row>
    <row r="120" spans="1:6" ht="12" customHeight="1">
      <c r="A120" s="373" t="s">
        <v>457</v>
      </c>
      <c r="B120" s="390" t="s">
        <v>458</v>
      </c>
      <c r="C120" s="411">
        <v>0</v>
      </c>
      <c r="D120" s="411">
        <v>0</v>
      </c>
      <c r="E120" s="394">
        <v>0</v>
      </c>
      <c r="F120" s="676" t="s">
        <v>774</v>
      </c>
    </row>
    <row r="121" spans="1:6" ht="12" customHeight="1" thickBot="1">
      <c r="A121" s="371" t="s">
        <v>459</v>
      </c>
      <c r="B121" s="390" t="s">
        <v>460</v>
      </c>
      <c r="C121" s="413">
        <v>0</v>
      </c>
      <c r="D121" s="413">
        <v>0</v>
      </c>
      <c r="E121" s="396">
        <v>0</v>
      </c>
      <c r="F121" s="676" t="s">
        <v>775</v>
      </c>
    </row>
    <row r="122" spans="1:6" ht="12" customHeight="1" thickBot="1">
      <c r="A122" s="378" t="s">
        <v>9</v>
      </c>
      <c r="B122" s="386" t="s">
        <v>461</v>
      </c>
      <c r="C122" s="410">
        <v>0</v>
      </c>
      <c r="D122" s="410"/>
      <c r="E122" s="393"/>
      <c r="F122" s="676" t="s">
        <v>776</v>
      </c>
    </row>
    <row r="123" spans="1:6" ht="12" customHeight="1">
      <c r="A123" s="373" t="s">
        <v>61</v>
      </c>
      <c r="B123" s="367" t="s">
        <v>47</v>
      </c>
      <c r="C123" s="412">
        <v>0</v>
      </c>
      <c r="D123" s="412"/>
      <c r="E123" s="395"/>
      <c r="F123" s="676" t="s">
        <v>777</v>
      </c>
    </row>
    <row r="124" spans="1:6" ht="12" customHeight="1" thickBot="1">
      <c r="A124" s="374" t="s">
        <v>62</v>
      </c>
      <c r="B124" s="370" t="s">
        <v>48</v>
      </c>
      <c r="C124" s="413">
        <v>0</v>
      </c>
      <c r="D124" s="413"/>
      <c r="E124" s="396"/>
      <c r="F124" s="676" t="s">
        <v>778</v>
      </c>
    </row>
    <row r="125" spans="1:6" ht="12" customHeight="1" thickBot="1">
      <c r="A125" s="378" t="s">
        <v>10</v>
      </c>
      <c r="B125" s="386" t="s">
        <v>462</v>
      </c>
      <c r="C125" s="410">
        <v>0</v>
      </c>
      <c r="D125" s="410"/>
      <c r="E125" s="393"/>
      <c r="F125" s="676" t="s">
        <v>779</v>
      </c>
    </row>
    <row r="126" spans="1:6" ht="12" customHeight="1" thickBot="1">
      <c r="A126" s="378" t="s">
        <v>11</v>
      </c>
      <c r="B126" s="386" t="s">
        <v>463</v>
      </c>
      <c r="C126" s="410">
        <v>0</v>
      </c>
      <c r="D126" s="410"/>
      <c r="E126" s="393"/>
      <c r="F126" s="676" t="s">
        <v>780</v>
      </c>
    </row>
    <row r="127" spans="1:6" ht="12" customHeight="1">
      <c r="A127" s="373" t="s">
        <v>65</v>
      </c>
      <c r="B127" s="367" t="s">
        <v>464</v>
      </c>
      <c r="C127" s="411">
        <v>0</v>
      </c>
      <c r="D127" s="411"/>
      <c r="E127" s="394"/>
      <c r="F127" s="676" t="s">
        <v>781</v>
      </c>
    </row>
    <row r="128" spans="1:6" ht="12" customHeight="1">
      <c r="A128" s="373" t="s">
        <v>66</v>
      </c>
      <c r="B128" s="367" t="s">
        <v>465</v>
      </c>
      <c r="C128" s="411">
        <v>0</v>
      </c>
      <c r="D128" s="411"/>
      <c r="E128" s="394"/>
      <c r="F128" s="676" t="s">
        <v>782</v>
      </c>
    </row>
    <row r="129" spans="1:6" ht="12" customHeight="1" thickBot="1">
      <c r="A129" s="371" t="s">
        <v>67</v>
      </c>
      <c r="B129" s="365" t="s">
        <v>466</v>
      </c>
      <c r="C129" s="411">
        <v>0</v>
      </c>
      <c r="D129" s="411"/>
      <c r="E129" s="394"/>
      <c r="F129" s="676" t="s">
        <v>783</v>
      </c>
    </row>
    <row r="130" spans="1:6" ht="12" customHeight="1" thickBot="1">
      <c r="A130" s="378" t="s">
        <v>12</v>
      </c>
      <c r="B130" s="386" t="s">
        <v>467</v>
      </c>
      <c r="C130" s="410">
        <v>0</v>
      </c>
      <c r="D130" s="410"/>
      <c r="E130" s="393"/>
      <c r="F130" s="676" t="s">
        <v>784</v>
      </c>
    </row>
    <row r="131" spans="1:6" ht="12" customHeight="1">
      <c r="A131" s="373" t="s">
        <v>68</v>
      </c>
      <c r="B131" s="367" t="s">
        <v>468</v>
      </c>
      <c r="C131" s="411">
        <v>0</v>
      </c>
      <c r="D131" s="411"/>
      <c r="E131" s="394"/>
      <c r="F131" s="676" t="s">
        <v>785</v>
      </c>
    </row>
    <row r="132" spans="1:6" ht="12" customHeight="1">
      <c r="A132" s="373" t="s">
        <v>69</v>
      </c>
      <c r="B132" s="367" t="s">
        <v>469</v>
      </c>
      <c r="C132" s="411">
        <v>0</v>
      </c>
      <c r="D132" s="411"/>
      <c r="E132" s="394"/>
      <c r="F132" s="676" t="s">
        <v>786</v>
      </c>
    </row>
    <row r="133" spans="1:6" ht="12" customHeight="1">
      <c r="A133" s="373" t="s">
        <v>364</v>
      </c>
      <c r="B133" s="367" t="s">
        <v>470</v>
      </c>
      <c r="C133" s="411">
        <v>0</v>
      </c>
      <c r="D133" s="411"/>
      <c r="E133" s="394"/>
      <c r="F133" s="676" t="s">
        <v>787</v>
      </c>
    </row>
    <row r="134" spans="1:6" ht="12" customHeight="1" thickBot="1">
      <c r="A134" s="371" t="s">
        <v>366</v>
      </c>
      <c r="B134" s="365" t="s">
        <v>471</v>
      </c>
      <c r="C134" s="411">
        <v>0</v>
      </c>
      <c r="D134" s="411"/>
      <c r="E134" s="394"/>
      <c r="F134" s="676" t="s">
        <v>788</v>
      </c>
    </row>
    <row r="135" spans="1:6" ht="12" customHeight="1" thickBot="1">
      <c r="A135" s="378" t="s">
        <v>13</v>
      </c>
      <c r="B135" s="386" t="s">
        <v>472</v>
      </c>
      <c r="C135" s="416">
        <v>0</v>
      </c>
      <c r="D135" s="416"/>
      <c r="E135" s="428"/>
      <c r="F135" s="676" t="s">
        <v>789</v>
      </c>
    </row>
    <row r="136" spans="1:6" ht="12" customHeight="1">
      <c r="A136" s="373" t="s">
        <v>70</v>
      </c>
      <c r="B136" s="367" t="s">
        <v>473</v>
      </c>
      <c r="C136" s="411">
        <v>0</v>
      </c>
      <c r="D136" s="411"/>
      <c r="E136" s="394"/>
      <c r="F136" s="676" t="s">
        <v>790</v>
      </c>
    </row>
    <row r="137" spans="1:6" ht="12" customHeight="1">
      <c r="A137" s="373" t="s">
        <v>71</v>
      </c>
      <c r="B137" s="367" t="s">
        <v>474</v>
      </c>
      <c r="C137" s="411">
        <v>0</v>
      </c>
      <c r="D137" s="411"/>
      <c r="E137" s="394"/>
      <c r="F137" s="676" t="s">
        <v>791</v>
      </c>
    </row>
    <row r="138" spans="1:6" ht="12" customHeight="1">
      <c r="A138" s="373" t="s">
        <v>373</v>
      </c>
      <c r="B138" s="367" t="s">
        <v>475</v>
      </c>
      <c r="C138" s="411">
        <v>0</v>
      </c>
      <c r="D138" s="411">
        <v>0</v>
      </c>
      <c r="E138" s="394">
        <v>0</v>
      </c>
      <c r="F138" s="676" t="s">
        <v>792</v>
      </c>
    </row>
    <row r="139" spans="1:6" ht="12" customHeight="1" thickBot="1">
      <c r="A139" s="371" t="s">
        <v>375</v>
      </c>
      <c r="B139" s="365" t="s">
        <v>476</v>
      </c>
      <c r="C139" s="411">
        <v>0</v>
      </c>
      <c r="D139" s="411">
        <v>0</v>
      </c>
      <c r="E139" s="394">
        <v>0</v>
      </c>
      <c r="F139" s="676" t="s">
        <v>793</v>
      </c>
    </row>
    <row r="140" spans="1:9" ht="15" customHeight="1" thickBot="1">
      <c r="A140" s="378" t="s">
        <v>14</v>
      </c>
      <c r="B140" s="386" t="s">
        <v>477</v>
      </c>
      <c r="C140" s="99">
        <v>0</v>
      </c>
      <c r="D140" s="99"/>
      <c r="E140" s="362"/>
      <c r="F140" s="676" t="s">
        <v>794</v>
      </c>
      <c r="G140" s="427"/>
      <c r="H140" s="427"/>
      <c r="I140" s="427"/>
    </row>
    <row r="141" spans="1:6" s="420" customFormat="1" ht="12.75" customHeight="1">
      <c r="A141" s="373" t="s">
        <v>132</v>
      </c>
      <c r="B141" s="367" t="s">
        <v>478</v>
      </c>
      <c r="C141" s="411">
        <v>0</v>
      </c>
      <c r="D141" s="411">
        <v>0</v>
      </c>
      <c r="E141" s="394">
        <v>0</v>
      </c>
      <c r="F141" s="676" t="s">
        <v>795</v>
      </c>
    </row>
    <row r="142" spans="1:6" ht="12.75" customHeight="1">
      <c r="A142" s="373" t="s">
        <v>133</v>
      </c>
      <c r="B142" s="367" t="s">
        <v>479</v>
      </c>
      <c r="C142" s="411">
        <v>0</v>
      </c>
      <c r="D142" s="411">
        <v>0</v>
      </c>
      <c r="E142" s="394">
        <v>0</v>
      </c>
      <c r="F142" s="676" t="s">
        <v>796</v>
      </c>
    </row>
    <row r="143" spans="1:6" ht="12.75" customHeight="1">
      <c r="A143" s="373" t="s">
        <v>160</v>
      </c>
      <c r="B143" s="367" t="s">
        <v>480</v>
      </c>
      <c r="C143" s="411">
        <v>0</v>
      </c>
      <c r="D143" s="411">
        <v>0</v>
      </c>
      <c r="E143" s="394">
        <v>0</v>
      </c>
      <c r="F143" s="676" t="s">
        <v>797</v>
      </c>
    </row>
    <row r="144" spans="1:6" ht="12.75" customHeight="1" thickBot="1">
      <c r="A144" s="373" t="s">
        <v>381</v>
      </c>
      <c r="B144" s="367" t="s">
        <v>481</v>
      </c>
      <c r="C144" s="411">
        <v>0</v>
      </c>
      <c r="D144" s="411">
        <v>0</v>
      </c>
      <c r="E144" s="394">
        <v>0</v>
      </c>
      <c r="F144" s="676" t="s">
        <v>798</v>
      </c>
    </row>
    <row r="145" spans="1:6" ht="16.5" thickBot="1">
      <c r="A145" s="378" t="s">
        <v>15</v>
      </c>
      <c r="B145" s="386" t="s">
        <v>482</v>
      </c>
      <c r="C145" s="360">
        <v>0</v>
      </c>
      <c r="D145" s="360">
        <v>0</v>
      </c>
      <c r="E145" s="361">
        <v>0</v>
      </c>
      <c r="F145" s="676" t="s">
        <v>799</v>
      </c>
    </row>
    <row r="146" spans="1:6" ht="16.5" thickBot="1">
      <c r="A146" s="403" t="s">
        <v>16</v>
      </c>
      <c r="B146" s="406" t="s">
        <v>483</v>
      </c>
      <c r="C146" s="360">
        <v>0</v>
      </c>
      <c r="D146" s="360">
        <v>0</v>
      </c>
      <c r="E146" s="361">
        <v>0</v>
      </c>
      <c r="F146" s="676" t="s">
        <v>800</v>
      </c>
    </row>
    <row r="148" spans="1:5" ht="18.75" customHeight="1">
      <c r="A148" s="722" t="s">
        <v>484</v>
      </c>
      <c r="B148" s="722"/>
      <c r="C148" s="722"/>
      <c r="D148" s="722"/>
      <c r="E148" s="722"/>
    </row>
    <row r="149" spans="1:5" ht="13.5" customHeight="1" thickBot="1">
      <c r="A149" s="388" t="s">
        <v>114</v>
      </c>
      <c r="B149" s="388"/>
      <c r="C149" s="418"/>
      <c r="E149" s="405" t="s">
        <v>159</v>
      </c>
    </row>
    <row r="150" spans="1:5" ht="21.75" thickBot="1">
      <c r="A150" s="378">
        <v>1</v>
      </c>
      <c r="B150" s="381" t="s">
        <v>485</v>
      </c>
      <c r="C150" s="404">
        <f>+C61-C125</f>
        <v>0</v>
      </c>
      <c r="D150" s="404">
        <f>+D61-D125</f>
        <v>0</v>
      </c>
      <c r="E150" s="404">
        <f>+E61-E125</f>
        <v>0</v>
      </c>
    </row>
    <row r="151" spans="1:5" ht="21.75" thickBot="1">
      <c r="A151" s="378" t="s">
        <v>8</v>
      </c>
      <c r="B151" s="381" t="s">
        <v>486</v>
      </c>
      <c r="C151" s="404">
        <f>+C84-C145</f>
        <v>0</v>
      </c>
      <c r="D151" s="404">
        <f>+D84-D145</f>
        <v>0</v>
      </c>
      <c r="E151" s="404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407" customFormat="1" ht="12.75" customHeight="1">
      <c r="C161" s="408"/>
      <c r="D161" s="408"/>
      <c r="E161" s="408"/>
      <c r="F161" s="418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1968503937007874" right="0.1968503937007874" top="1.4566929133858268" bottom="0.07874015748031496" header="0.5118110236220472" footer="0.1968503937007874"/>
  <pageSetup horizontalDpi="600" verticalDpi="600" orientation="portrait" paperSize="9" r:id="rId1"/>
  <headerFooter alignWithMargins="0">
    <oddHeader>&amp;C&amp;"Times New Roman CE,Félkövér"&amp;12
Nyírpazony Nagyközség Önkormányzat
2014. ÉVI ZÁRSZÁMADÁS
ÁLLAMIGAZGATÁSI FELADATOK MÉRLEGE
&amp;R&amp;"Times New Roman CE,Félkövér dőlt"&amp;11 1.4. melléklet a ....../2015. (......) önkormányzati rendelethez</oddHeader>
  </headerFooter>
  <rowBreaks count="1" manualBreakCount="1">
    <brk id="86" min="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6.875" style="10" customWidth="1"/>
    <col min="2" max="2" width="55.125" style="25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1" width="9.375" style="680" hidden="1" customWidth="1"/>
    <col min="12" max="16384" width="9.375" style="10" customWidth="1"/>
  </cols>
  <sheetData>
    <row r="1" spans="2:10" ht="39.75" customHeight="1">
      <c r="B1" s="450" t="s">
        <v>118</v>
      </c>
      <c r="C1" s="451"/>
      <c r="D1" s="451"/>
      <c r="E1" s="451"/>
      <c r="F1" s="451"/>
      <c r="G1" s="451"/>
      <c r="H1" s="451"/>
      <c r="I1" s="451"/>
      <c r="J1" s="725" t="s">
        <v>866</v>
      </c>
    </row>
    <row r="2" spans="7:10" ht="14.25" thickBot="1">
      <c r="G2" s="38"/>
      <c r="H2" s="38"/>
      <c r="I2" s="38" t="s">
        <v>52</v>
      </c>
      <c r="J2" s="725"/>
    </row>
    <row r="3" spans="1:10" ht="18" customHeight="1" thickBot="1">
      <c r="A3" s="726" t="s">
        <v>60</v>
      </c>
      <c r="B3" s="477" t="s">
        <v>44</v>
      </c>
      <c r="C3" s="478"/>
      <c r="D3" s="478"/>
      <c r="E3" s="478"/>
      <c r="F3" s="477" t="s">
        <v>45</v>
      </c>
      <c r="G3" s="479"/>
      <c r="H3" s="479"/>
      <c r="I3" s="479"/>
      <c r="J3" s="725"/>
    </row>
    <row r="4" spans="1:11" s="452" customFormat="1" ht="35.25" customHeight="1" thickBot="1">
      <c r="A4" s="727"/>
      <c r="B4" s="26" t="s">
        <v>53</v>
      </c>
      <c r="C4" s="27" t="str">
        <f>+CONCATENATE(LEFT('1.1.sz.mell.'!C3,4),". évi eredeti előirányzat")</f>
        <v>2014. évi eredeti előirányzat</v>
      </c>
      <c r="D4" s="439" t="str">
        <f>+CONCATENATE(LEFT('1.1.sz.mell.'!C3,4),". évi módosított előirányzat")</f>
        <v>2014. évi módosított előirányzat</v>
      </c>
      <c r="E4" s="27" t="str">
        <f>+CONCATENATE(LEFT('1.1.sz.mell.'!C3,4),". évi teljesítés")</f>
        <v>2014. évi teljesítés</v>
      </c>
      <c r="F4" s="26" t="s">
        <v>53</v>
      </c>
      <c r="G4" s="27" t="str">
        <f>+C4</f>
        <v>2014. évi eredeti előirányzat</v>
      </c>
      <c r="H4" s="439" t="str">
        <f>+D4</f>
        <v>2014. évi módosított előirányzat</v>
      </c>
      <c r="I4" s="468" t="str">
        <f>+E4</f>
        <v>2014. évi teljesítés</v>
      </c>
      <c r="J4" s="725"/>
      <c r="K4" s="681"/>
    </row>
    <row r="5" spans="1:11" s="453" customFormat="1" ht="12" customHeight="1" thickBot="1">
      <c r="A5" s="480" t="s">
        <v>430</v>
      </c>
      <c r="B5" s="481" t="s">
        <v>431</v>
      </c>
      <c r="C5" s="482" t="s">
        <v>432</v>
      </c>
      <c r="D5" s="482" t="s">
        <v>433</v>
      </c>
      <c r="E5" s="482" t="s">
        <v>434</v>
      </c>
      <c r="F5" s="481" t="s">
        <v>511</v>
      </c>
      <c r="G5" s="482" t="s">
        <v>512</v>
      </c>
      <c r="H5" s="482" t="s">
        <v>513</v>
      </c>
      <c r="I5" s="483" t="s">
        <v>514</v>
      </c>
      <c r="J5" s="725"/>
      <c r="K5" s="682"/>
    </row>
    <row r="6" spans="1:11" ht="15" customHeight="1">
      <c r="A6" s="454" t="s">
        <v>7</v>
      </c>
      <c r="B6" s="455" t="s">
        <v>487</v>
      </c>
      <c r="C6" s="442">
        <v>179848</v>
      </c>
      <c r="D6" s="442">
        <v>180190</v>
      </c>
      <c r="E6" s="442">
        <v>178420</v>
      </c>
      <c r="F6" s="455" t="s">
        <v>54</v>
      </c>
      <c r="G6" s="97">
        <f>'1.1.sz.mell.'!C93</f>
        <v>112631</v>
      </c>
      <c r="H6" s="97">
        <f>'1.1.sz.mell.'!D93</f>
        <v>145656</v>
      </c>
      <c r="I6" s="529">
        <f>'1.1.sz.mell.'!E93</f>
        <v>145656</v>
      </c>
      <c r="J6" s="725"/>
      <c r="K6" s="680" t="s">
        <v>746</v>
      </c>
    </row>
    <row r="7" spans="1:11" ht="15" customHeight="1">
      <c r="A7" s="456" t="s">
        <v>8</v>
      </c>
      <c r="B7" s="457" t="s">
        <v>488</v>
      </c>
      <c r="C7" s="443">
        <v>50450</v>
      </c>
      <c r="D7" s="443">
        <f>'1.1.sz.mell.'!D18</f>
        <v>99831</v>
      </c>
      <c r="E7" s="443">
        <f>'1.1.sz.mell.'!E18</f>
        <v>83234</v>
      </c>
      <c r="F7" s="457" t="s">
        <v>134</v>
      </c>
      <c r="G7" s="411">
        <f>'1.1.sz.mell.'!C94</f>
        <v>27359</v>
      </c>
      <c r="H7" s="411">
        <f>'1.1.sz.mell.'!D94</f>
        <v>29543</v>
      </c>
      <c r="I7" s="530">
        <f>'1.1.sz.mell.'!E94</f>
        <v>29543</v>
      </c>
      <c r="J7" s="725"/>
      <c r="K7" s="680" t="s">
        <v>747</v>
      </c>
    </row>
    <row r="8" spans="1:11" ht="15" customHeight="1">
      <c r="A8" s="456" t="s">
        <v>9</v>
      </c>
      <c r="B8" s="457" t="s">
        <v>489</v>
      </c>
      <c r="C8" s="443">
        <v>0</v>
      </c>
      <c r="D8" s="443">
        <v>0</v>
      </c>
      <c r="E8" s="443">
        <v>0</v>
      </c>
      <c r="F8" s="457" t="s">
        <v>164</v>
      </c>
      <c r="G8" s="411">
        <f>'1.1.sz.mell.'!C95</f>
        <v>59360</v>
      </c>
      <c r="H8" s="411">
        <f>'1.1.sz.mell.'!D95</f>
        <v>87654</v>
      </c>
      <c r="I8" s="530">
        <f>'1.1.sz.mell.'!E95</f>
        <v>84383</v>
      </c>
      <c r="J8" s="725"/>
      <c r="K8" s="680" t="s">
        <v>748</v>
      </c>
    </row>
    <row r="9" spans="1:11" ht="15" customHeight="1">
      <c r="A9" s="456" t="s">
        <v>10</v>
      </c>
      <c r="B9" s="457" t="s">
        <v>125</v>
      </c>
      <c r="C9" s="443">
        <f>'1.1.sz.mell.'!C27</f>
        <v>38290</v>
      </c>
      <c r="D9" s="443">
        <f>'1.1.sz.mell.'!D27</f>
        <v>84886</v>
      </c>
      <c r="E9" s="443">
        <f>'1.1.sz.mell.'!E27</f>
        <v>63189</v>
      </c>
      <c r="F9" s="457" t="s">
        <v>135</v>
      </c>
      <c r="G9" s="411">
        <f>'1.1.sz.mell.'!C96</f>
        <v>32050</v>
      </c>
      <c r="H9" s="411">
        <f>'1.1.sz.mell.'!D96</f>
        <v>25373</v>
      </c>
      <c r="I9" s="530">
        <f>'1.1.sz.mell.'!E96</f>
        <v>25373</v>
      </c>
      <c r="J9" s="725"/>
      <c r="K9" s="680" t="s">
        <v>749</v>
      </c>
    </row>
    <row r="10" spans="1:11" ht="15" customHeight="1">
      <c r="A10" s="456" t="s">
        <v>11</v>
      </c>
      <c r="B10" s="458" t="s">
        <v>490</v>
      </c>
      <c r="C10" s="443">
        <v>1000</v>
      </c>
      <c r="D10" s="443">
        <v>5780</v>
      </c>
      <c r="E10" s="443">
        <v>5780</v>
      </c>
      <c r="F10" s="457" t="s">
        <v>136</v>
      </c>
      <c r="G10" s="411">
        <v>31352</v>
      </c>
      <c r="H10" s="411">
        <v>53109</v>
      </c>
      <c r="I10" s="530">
        <v>53109</v>
      </c>
      <c r="J10" s="725"/>
      <c r="K10" s="680" t="s">
        <v>750</v>
      </c>
    </row>
    <row r="11" spans="1:11" ht="15" customHeight="1">
      <c r="A11" s="456" t="s">
        <v>12</v>
      </c>
      <c r="B11" s="457" t="s">
        <v>682</v>
      </c>
      <c r="C11" s="444">
        <v>0</v>
      </c>
      <c r="D11" s="444">
        <v>0</v>
      </c>
      <c r="E11" s="444">
        <v>0</v>
      </c>
      <c r="F11" s="457" t="s">
        <v>38</v>
      </c>
      <c r="G11" s="443">
        <v>2439</v>
      </c>
      <c r="H11" s="443"/>
      <c r="I11" s="448"/>
      <c r="J11" s="725"/>
      <c r="K11" s="680" t="s">
        <v>751</v>
      </c>
    </row>
    <row r="12" spans="1:11" ht="15" customHeight="1">
      <c r="A12" s="456" t="s">
        <v>13</v>
      </c>
      <c r="B12" s="457" t="s">
        <v>360</v>
      </c>
      <c r="C12" s="443">
        <v>3130</v>
      </c>
      <c r="D12" s="443">
        <v>16172</v>
      </c>
      <c r="E12" s="443">
        <v>13023</v>
      </c>
      <c r="F12" s="7"/>
      <c r="G12" s="443"/>
      <c r="H12" s="443"/>
      <c r="I12" s="448"/>
      <c r="J12" s="725"/>
      <c r="K12" s="680" t="s">
        <v>752</v>
      </c>
    </row>
    <row r="13" spans="1:10" ht="15" customHeight="1">
      <c r="A13" s="456" t="s">
        <v>14</v>
      </c>
      <c r="B13" s="7"/>
      <c r="C13" s="443"/>
      <c r="D13" s="443"/>
      <c r="E13" s="443"/>
      <c r="F13" s="7"/>
      <c r="G13" s="443"/>
      <c r="H13" s="443"/>
      <c r="I13" s="448"/>
      <c r="J13" s="725"/>
    </row>
    <row r="14" spans="1:10" ht="15" customHeight="1">
      <c r="A14" s="456" t="s">
        <v>15</v>
      </c>
      <c r="B14" s="467"/>
      <c r="C14" s="444"/>
      <c r="D14" s="444"/>
      <c r="E14" s="444"/>
      <c r="F14" s="7"/>
      <c r="G14" s="443"/>
      <c r="H14" s="443"/>
      <c r="I14" s="448"/>
      <c r="J14" s="725"/>
    </row>
    <row r="15" spans="1:10" ht="15" customHeight="1">
      <c r="A15" s="456" t="s">
        <v>16</v>
      </c>
      <c r="B15" s="7"/>
      <c r="C15" s="443"/>
      <c r="D15" s="443"/>
      <c r="E15" s="443"/>
      <c r="F15" s="7"/>
      <c r="G15" s="443"/>
      <c r="H15" s="443"/>
      <c r="I15" s="448"/>
      <c r="J15" s="725"/>
    </row>
    <row r="16" spans="1:10" ht="15" customHeight="1">
      <c r="A16" s="456" t="s">
        <v>17</v>
      </c>
      <c r="B16" s="7"/>
      <c r="C16" s="443"/>
      <c r="D16" s="443"/>
      <c r="E16" s="443"/>
      <c r="F16" s="7"/>
      <c r="G16" s="443"/>
      <c r="H16" s="443"/>
      <c r="I16" s="448"/>
      <c r="J16" s="725"/>
    </row>
    <row r="17" spans="1:10" ht="15" customHeight="1" thickBot="1">
      <c r="A17" s="456" t="s">
        <v>18</v>
      </c>
      <c r="B17" s="12"/>
      <c r="C17" s="445"/>
      <c r="D17" s="445"/>
      <c r="E17" s="445"/>
      <c r="F17" s="7"/>
      <c r="G17" s="445"/>
      <c r="H17" s="445"/>
      <c r="I17" s="449"/>
      <c r="J17" s="725"/>
    </row>
    <row r="18" spans="1:11" ht="17.25" customHeight="1" thickBot="1">
      <c r="A18" s="459" t="s">
        <v>19</v>
      </c>
      <c r="B18" s="441" t="s">
        <v>491</v>
      </c>
      <c r="C18" s="446">
        <f>+C6+C7+C9+C10+C12+C13+C14+C15+C16+C17</f>
        <v>272718</v>
      </c>
      <c r="D18" s="446">
        <f>+D6+D7+D9+D10+D12+D13+D14+D15+D16+D17</f>
        <v>386859</v>
      </c>
      <c r="E18" s="446">
        <f>+E6+E7+E9+E10+E12+E13+E14+E15+E16+E17</f>
        <v>343646</v>
      </c>
      <c r="F18" s="441" t="s">
        <v>498</v>
      </c>
      <c r="G18" s="446">
        <f>SUM(G6:G17)</f>
        <v>265191</v>
      </c>
      <c r="H18" s="446">
        <f>SUM(H6:H17)</f>
        <v>341335</v>
      </c>
      <c r="I18" s="446">
        <f>SUM(I6:I17)</f>
        <v>338064</v>
      </c>
      <c r="J18" s="725"/>
      <c r="K18" s="680" t="s">
        <v>753</v>
      </c>
    </row>
    <row r="19" spans="1:11" ht="15" customHeight="1">
      <c r="A19" s="460" t="s">
        <v>20</v>
      </c>
      <c r="B19" s="461" t="s">
        <v>492</v>
      </c>
      <c r="C19" s="39">
        <f>+C20+C21+C22+C23</f>
        <v>0</v>
      </c>
      <c r="D19" s="39">
        <f>+D20+D21+D22+D23</f>
        <v>0</v>
      </c>
      <c r="E19" s="39">
        <f>+E20+E21+E22+E23</f>
        <v>0</v>
      </c>
      <c r="F19" s="462" t="s">
        <v>142</v>
      </c>
      <c r="G19" s="447"/>
      <c r="H19" s="447"/>
      <c r="I19" s="447"/>
      <c r="J19" s="725"/>
      <c r="K19" s="680" t="s">
        <v>754</v>
      </c>
    </row>
    <row r="20" spans="1:11" ht="15" customHeight="1">
      <c r="A20" s="463" t="s">
        <v>21</v>
      </c>
      <c r="B20" s="462" t="s">
        <v>156</v>
      </c>
      <c r="C20" s="440"/>
      <c r="D20" s="440"/>
      <c r="E20" s="440"/>
      <c r="F20" s="462" t="s">
        <v>499</v>
      </c>
      <c r="G20" s="440"/>
      <c r="H20" s="440"/>
      <c r="I20" s="440"/>
      <c r="J20" s="725"/>
      <c r="K20" s="680" t="s">
        <v>755</v>
      </c>
    </row>
    <row r="21" spans="1:11" ht="15" customHeight="1">
      <c r="A21" s="463" t="s">
        <v>22</v>
      </c>
      <c r="B21" s="462" t="s">
        <v>157</v>
      </c>
      <c r="C21" s="440"/>
      <c r="D21" s="440"/>
      <c r="E21" s="440"/>
      <c r="F21" s="462" t="s">
        <v>116</v>
      </c>
      <c r="G21" s="440"/>
      <c r="H21" s="440"/>
      <c r="I21" s="440"/>
      <c r="J21" s="725"/>
      <c r="K21" s="680" t="s">
        <v>756</v>
      </c>
    </row>
    <row r="22" spans="1:11" ht="15" customHeight="1">
      <c r="A22" s="463" t="s">
        <v>23</v>
      </c>
      <c r="B22" s="462" t="s">
        <v>162</v>
      </c>
      <c r="C22" s="440"/>
      <c r="D22" s="440"/>
      <c r="E22" s="440"/>
      <c r="F22" s="462" t="s">
        <v>117</v>
      </c>
      <c r="G22" s="440"/>
      <c r="H22" s="440"/>
      <c r="I22" s="440"/>
      <c r="J22" s="725"/>
      <c r="K22" s="680" t="s">
        <v>757</v>
      </c>
    </row>
    <row r="23" spans="1:11" ht="15" customHeight="1">
      <c r="A23" s="463" t="s">
        <v>24</v>
      </c>
      <c r="B23" s="462" t="s">
        <v>163</v>
      </c>
      <c r="C23" s="440"/>
      <c r="D23" s="440"/>
      <c r="E23" s="440"/>
      <c r="F23" s="461" t="s">
        <v>165</v>
      </c>
      <c r="G23" s="440"/>
      <c r="H23" s="440"/>
      <c r="I23" s="440"/>
      <c r="J23" s="725"/>
      <c r="K23" s="680" t="s">
        <v>758</v>
      </c>
    </row>
    <row r="24" spans="1:11" ht="15" customHeight="1">
      <c r="A24" s="463" t="s">
        <v>25</v>
      </c>
      <c r="B24" s="462" t="s">
        <v>493</v>
      </c>
      <c r="C24" s="464">
        <f>+C25+C26</f>
        <v>0</v>
      </c>
      <c r="D24" s="464">
        <f>+D25+D26</f>
        <v>0</v>
      </c>
      <c r="E24" s="464">
        <f>+E25+E26</f>
        <v>0</v>
      </c>
      <c r="F24" s="462" t="s">
        <v>143</v>
      </c>
      <c r="G24" s="440"/>
      <c r="H24" s="440"/>
      <c r="I24" s="440"/>
      <c r="J24" s="725"/>
      <c r="K24" s="680" t="s">
        <v>759</v>
      </c>
    </row>
    <row r="25" spans="1:11" ht="15" customHeight="1">
      <c r="A25" s="460" t="s">
        <v>26</v>
      </c>
      <c r="B25" s="461" t="s">
        <v>494</v>
      </c>
      <c r="C25" s="447"/>
      <c r="D25" s="447"/>
      <c r="E25" s="447"/>
      <c r="F25" s="455" t="s">
        <v>144</v>
      </c>
      <c r="G25" s="447"/>
      <c r="H25" s="447"/>
      <c r="I25" s="447"/>
      <c r="J25" s="725"/>
      <c r="K25" s="680" t="s">
        <v>760</v>
      </c>
    </row>
    <row r="26" spans="1:11" ht="15" customHeight="1" thickBot="1">
      <c r="A26" s="463" t="s">
        <v>27</v>
      </c>
      <c r="B26" s="462" t="s">
        <v>495</v>
      </c>
      <c r="C26" s="440"/>
      <c r="D26" s="440"/>
      <c r="E26" s="440"/>
      <c r="F26" s="7"/>
      <c r="G26" s="440"/>
      <c r="H26" s="440"/>
      <c r="I26" s="440"/>
      <c r="J26" s="725"/>
      <c r="K26" s="680" t="s">
        <v>761</v>
      </c>
    </row>
    <row r="27" spans="1:11" ht="17.25" customHeight="1" thickBot="1">
      <c r="A27" s="459" t="s">
        <v>28</v>
      </c>
      <c r="B27" s="441" t="s">
        <v>496</v>
      </c>
      <c r="C27" s="446">
        <f>+C19+C24</f>
        <v>0</v>
      </c>
      <c r="D27" s="446">
        <f>+D19+D24</f>
        <v>0</v>
      </c>
      <c r="E27" s="446">
        <f>+E19+E24</f>
        <v>0</v>
      </c>
      <c r="F27" s="441" t="s">
        <v>500</v>
      </c>
      <c r="G27" s="446">
        <f>SUM(G19:G26)</f>
        <v>0</v>
      </c>
      <c r="H27" s="446">
        <f>SUM(H19:H26)</f>
        <v>0</v>
      </c>
      <c r="I27" s="446">
        <f>SUM(I19:I26)</f>
        <v>0</v>
      </c>
      <c r="J27" s="725"/>
      <c r="K27" s="680" t="s">
        <v>762</v>
      </c>
    </row>
    <row r="28" spans="1:11" ht="17.25" customHeight="1" thickBot="1">
      <c r="A28" s="459" t="s">
        <v>29</v>
      </c>
      <c r="B28" s="465" t="s">
        <v>497</v>
      </c>
      <c r="C28" s="100">
        <f>+C18+C27</f>
        <v>272718</v>
      </c>
      <c r="D28" s="100">
        <f>+D18+D27</f>
        <v>386859</v>
      </c>
      <c r="E28" s="466">
        <f>+E18+E27</f>
        <v>343646</v>
      </c>
      <c r="F28" s="465" t="s">
        <v>501</v>
      </c>
      <c r="G28" s="100">
        <f>+G18+G27</f>
        <v>265191</v>
      </c>
      <c r="H28" s="100">
        <f>+H18+H27</f>
        <v>341335</v>
      </c>
      <c r="I28" s="100">
        <f>+I18+I27</f>
        <v>338064</v>
      </c>
      <c r="J28" s="725"/>
      <c r="K28" s="680" t="s">
        <v>763</v>
      </c>
    </row>
    <row r="29" spans="1:11" ht="17.25" customHeight="1" thickBot="1">
      <c r="A29" s="459" t="s">
        <v>30</v>
      </c>
      <c r="B29" s="465" t="s">
        <v>120</v>
      </c>
      <c r="C29" s="100" t="str">
        <f>IF(C18-G18&lt;0,G18-C18,"-")</f>
        <v>-</v>
      </c>
      <c r="D29" s="100" t="str">
        <f>IF(D18-H18&lt;0,H18-D18,"-")</f>
        <v>-</v>
      </c>
      <c r="E29" s="466" t="str">
        <f>IF(E18-I18&lt;0,I18-E18,"-")</f>
        <v>-</v>
      </c>
      <c r="F29" s="465" t="s">
        <v>121</v>
      </c>
      <c r="G29" s="100">
        <f>IF(C18-G18&gt;0,C18-G18,"-")</f>
        <v>7527</v>
      </c>
      <c r="H29" s="100">
        <f>IF(D18-H18&gt;0,D18-H18,"-")</f>
        <v>45524</v>
      </c>
      <c r="I29" s="100">
        <f>IF(E18-I18&gt;0,E18-I18,"-")</f>
        <v>5582</v>
      </c>
      <c r="J29" s="725"/>
      <c r="K29" s="680" t="s">
        <v>764</v>
      </c>
    </row>
    <row r="30" spans="1:11" ht="17.25" customHeight="1" thickBot="1">
      <c r="A30" s="459" t="s">
        <v>31</v>
      </c>
      <c r="B30" s="465" t="s">
        <v>166</v>
      </c>
      <c r="C30" s="100" t="str">
        <f>IF(C28-G28&lt;0,G28-C28,"-")</f>
        <v>-</v>
      </c>
      <c r="D30" s="100" t="str">
        <f>IF(D28-H28&lt;0,H28-D28,"-")</f>
        <v>-</v>
      </c>
      <c r="E30" s="466" t="str">
        <f>IF(E28-I28&lt;0,I28-E28,"-")</f>
        <v>-</v>
      </c>
      <c r="F30" s="465" t="s">
        <v>167</v>
      </c>
      <c r="G30" s="100">
        <f>IF(C28-G28&gt;0,C28-G28,"-")</f>
        <v>7527</v>
      </c>
      <c r="H30" s="100">
        <f>IF(D28-H28&gt;0,D28-H28,"-")</f>
        <v>45524</v>
      </c>
      <c r="I30" s="100">
        <f>IF(E28-I28&gt;0,E28-I28,"-")</f>
        <v>5582</v>
      </c>
      <c r="J30" s="725"/>
      <c r="K30" s="680" t="s">
        <v>765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BreakPreview" zoomScale="115" zoomScaleSheetLayoutView="115" zoomScalePageLayoutView="0" workbookViewId="0" topLeftCell="C1">
      <selection activeCell="G16" sqref="G16:G17"/>
    </sheetView>
  </sheetViews>
  <sheetFormatPr defaultColWidth="9.00390625" defaultRowHeight="12.75"/>
  <cols>
    <col min="1" max="1" width="6.875" style="10" customWidth="1"/>
    <col min="2" max="2" width="55.125" style="25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1" width="0" style="680" hidden="1" customWidth="1"/>
    <col min="12" max="16384" width="9.375" style="10" customWidth="1"/>
  </cols>
  <sheetData>
    <row r="1" spans="2:10" ht="39.75" customHeight="1">
      <c r="B1" s="450" t="s">
        <v>119</v>
      </c>
      <c r="C1" s="451"/>
      <c r="D1" s="451"/>
      <c r="E1" s="451"/>
      <c r="F1" s="451"/>
      <c r="G1" s="451"/>
      <c r="H1" s="451"/>
      <c r="I1" s="451"/>
      <c r="J1" s="728" t="s">
        <v>867</v>
      </c>
    </row>
    <row r="2" spans="7:10" ht="14.25" thickBot="1">
      <c r="G2" s="38"/>
      <c r="H2" s="38"/>
      <c r="I2" s="38" t="s">
        <v>52</v>
      </c>
      <c r="J2" s="728"/>
    </row>
    <row r="3" spans="1:10" ht="24" customHeight="1" thickBot="1">
      <c r="A3" s="729" t="s">
        <v>60</v>
      </c>
      <c r="B3" s="477" t="s">
        <v>44</v>
      </c>
      <c r="C3" s="478"/>
      <c r="D3" s="478"/>
      <c r="E3" s="478"/>
      <c r="F3" s="477" t="s">
        <v>45</v>
      </c>
      <c r="G3" s="479"/>
      <c r="H3" s="479"/>
      <c r="I3" s="479"/>
      <c r="J3" s="728"/>
    </row>
    <row r="4" spans="1:11" s="452" customFormat="1" ht="35.25" customHeight="1" thickBot="1">
      <c r="A4" s="730"/>
      <c r="B4" s="26" t="s">
        <v>53</v>
      </c>
      <c r="C4" s="27" t="str">
        <f>+'2.1.sz.mell  '!C4</f>
        <v>2014. évi eredeti előirányzat</v>
      </c>
      <c r="D4" s="439" t="str">
        <f>+'2.1.sz.mell  '!D4</f>
        <v>2014. évi módosított előirányzat</v>
      </c>
      <c r="E4" s="27" t="str">
        <f>+'2.1.sz.mell  '!E4</f>
        <v>2014. évi teljesítés</v>
      </c>
      <c r="F4" s="26" t="s">
        <v>53</v>
      </c>
      <c r="G4" s="27" t="str">
        <f>+'2.1.sz.mell  '!C4</f>
        <v>2014. évi eredeti előirányzat</v>
      </c>
      <c r="H4" s="439" t="str">
        <f>+'2.1.sz.mell  '!D4</f>
        <v>2014. évi módosított előirányzat</v>
      </c>
      <c r="I4" s="468" t="str">
        <f>+'2.1.sz.mell  '!E4</f>
        <v>2014. évi teljesítés</v>
      </c>
      <c r="J4" s="728"/>
      <c r="K4" s="681"/>
    </row>
    <row r="5" spans="1:11" s="452" customFormat="1" ht="13.5" thickBot="1">
      <c r="A5" s="480" t="s">
        <v>430</v>
      </c>
      <c r="B5" s="481" t="s">
        <v>431</v>
      </c>
      <c r="C5" s="482" t="s">
        <v>432</v>
      </c>
      <c r="D5" s="482" t="s">
        <v>433</v>
      </c>
      <c r="E5" s="482" t="s">
        <v>434</v>
      </c>
      <c r="F5" s="481" t="s">
        <v>511</v>
      </c>
      <c r="G5" s="482" t="s">
        <v>512</v>
      </c>
      <c r="H5" s="482" t="s">
        <v>513</v>
      </c>
      <c r="I5" s="483" t="s">
        <v>514</v>
      </c>
      <c r="J5" s="728"/>
      <c r="K5" s="682"/>
    </row>
    <row r="6" spans="1:11" ht="12.75" customHeight="1">
      <c r="A6" s="454" t="s">
        <v>7</v>
      </c>
      <c r="B6" s="455" t="s">
        <v>502</v>
      </c>
      <c r="C6" s="442">
        <v>28000</v>
      </c>
      <c r="D6" s="442"/>
      <c r="E6" s="442"/>
      <c r="F6" s="455" t="s">
        <v>158</v>
      </c>
      <c r="G6" s="412">
        <v>0</v>
      </c>
      <c r="H6" s="412">
        <v>24319</v>
      </c>
      <c r="I6" s="395">
        <v>9472</v>
      </c>
      <c r="J6" s="728"/>
      <c r="K6" s="680" t="s">
        <v>746</v>
      </c>
    </row>
    <row r="7" spans="1:11" ht="12.75">
      <c r="A7" s="456" t="s">
        <v>8</v>
      </c>
      <c r="B7" s="457" t="s">
        <v>503</v>
      </c>
      <c r="C7" s="443"/>
      <c r="D7" s="443"/>
      <c r="E7" s="443"/>
      <c r="F7" s="457" t="s">
        <v>515</v>
      </c>
      <c r="G7" s="443"/>
      <c r="H7" s="443"/>
      <c r="I7" s="448">
        <v>9472</v>
      </c>
      <c r="J7" s="728"/>
      <c r="K7" s="680" t="s">
        <v>747</v>
      </c>
    </row>
    <row r="8" spans="1:11" ht="12.75" customHeight="1">
      <c r="A8" s="456" t="s">
        <v>9</v>
      </c>
      <c r="B8" s="457" t="s">
        <v>504</v>
      </c>
      <c r="C8" s="443"/>
      <c r="D8" s="443">
        <v>50</v>
      </c>
      <c r="E8" s="443">
        <v>26</v>
      </c>
      <c r="F8" s="457" t="s">
        <v>138</v>
      </c>
      <c r="G8" s="411">
        <v>110904</v>
      </c>
      <c r="H8" s="411">
        <v>97185</v>
      </c>
      <c r="I8" s="394">
        <v>27177</v>
      </c>
      <c r="J8" s="728"/>
      <c r="K8" s="680" t="s">
        <v>748</v>
      </c>
    </row>
    <row r="9" spans="1:11" ht="12.75" customHeight="1">
      <c r="A9" s="456" t="s">
        <v>10</v>
      </c>
      <c r="B9" s="457" t="s">
        <v>505</v>
      </c>
      <c r="C9" s="443">
        <v>75607</v>
      </c>
      <c r="D9" s="443">
        <v>75959</v>
      </c>
      <c r="E9" s="443">
        <v>38872</v>
      </c>
      <c r="F9" s="457" t="s">
        <v>516</v>
      </c>
      <c r="G9" s="443"/>
      <c r="H9" s="443"/>
      <c r="I9" s="448">
        <v>27177</v>
      </c>
      <c r="J9" s="728"/>
      <c r="K9" s="680" t="s">
        <v>749</v>
      </c>
    </row>
    <row r="10" spans="1:11" ht="12.75" customHeight="1">
      <c r="A10" s="456" t="s">
        <v>11</v>
      </c>
      <c r="B10" s="457" t="s">
        <v>506</v>
      </c>
      <c r="C10" s="443"/>
      <c r="D10" s="443"/>
      <c r="E10" s="443">
        <v>38872</v>
      </c>
      <c r="F10" s="457" t="s">
        <v>161</v>
      </c>
      <c r="G10" s="443">
        <v>300</v>
      </c>
      <c r="H10" s="443"/>
      <c r="I10" s="448"/>
      <c r="J10" s="728"/>
      <c r="K10" s="680" t="s">
        <v>750</v>
      </c>
    </row>
    <row r="11" spans="1:11" ht="12.75" customHeight="1">
      <c r="A11" s="456" t="s">
        <v>12</v>
      </c>
      <c r="B11" s="457" t="s">
        <v>507</v>
      </c>
      <c r="C11" s="444"/>
      <c r="D11" s="444"/>
      <c r="E11" s="444"/>
      <c r="F11" s="498"/>
      <c r="G11" s="443"/>
      <c r="H11" s="443"/>
      <c r="I11" s="448"/>
      <c r="J11" s="728"/>
      <c r="K11" s="680" t="s">
        <v>751</v>
      </c>
    </row>
    <row r="12" spans="1:10" ht="12.75" customHeight="1">
      <c r="A12" s="456" t="s">
        <v>13</v>
      </c>
      <c r="B12" s="7"/>
      <c r="C12" s="443"/>
      <c r="D12" s="443"/>
      <c r="E12" s="443"/>
      <c r="F12" s="498"/>
      <c r="G12" s="443"/>
      <c r="H12" s="443"/>
      <c r="I12" s="448"/>
      <c r="J12" s="728"/>
    </row>
    <row r="13" spans="1:10" ht="12.75" customHeight="1">
      <c r="A13" s="456" t="s">
        <v>14</v>
      </c>
      <c r="B13" s="7"/>
      <c r="C13" s="443"/>
      <c r="D13" s="443"/>
      <c r="E13" s="443"/>
      <c r="F13" s="499"/>
      <c r="G13" s="443"/>
      <c r="H13" s="443"/>
      <c r="I13" s="448"/>
      <c r="J13" s="728"/>
    </row>
    <row r="14" spans="1:10" ht="12.75" customHeight="1">
      <c r="A14" s="456" t="s">
        <v>15</v>
      </c>
      <c r="B14" s="496"/>
      <c r="C14" s="444"/>
      <c r="D14" s="444"/>
      <c r="E14" s="444"/>
      <c r="F14" s="498"/>
      <c r="G14" s="443"/>
      <c r="H14" s="443"/>
      <c r="I14" s="448"/>
      <c r="J14" s="728"/>
    </row>
    <row r="15" spans="1:10" ht="12.75">
      <c r="A15" s="456" t="s">
        <v>16</v>
      </c>
      <c r="B15" s="7"/>
      <c r="C15" s="444"/>
      <c r="D15" s="444"/>
      <c r="E15" s="444"/>
      <c r="F15" s="498"/>
      <c r="G15" s="443"/>
      <c r="H15" s="443"/>
      <c r="I15" s="448"/>
      <c r="J15" s="728"/>
    </row>
    <row r="16" spans="1:10" ht="12.75" customHeight="1" thickBot="1">
      <c r="A16" s="493" t="s">
        <v>17</v>
      </c>
      <c r="B16" s="497"/>
      <c r="C16" s="495"/>
      <c r="D16" s="107"/>
      <c r="E16" s="114"/>
      <c r="F16" s="494" t="s">
        <v>38</v>
      </c>
      <c r="G16" s="443"/>
      <c r="H16" s="443"/>
      <c r="I16" s="448"/>
      <c r="J16" s="728"/>
    </row>
    <row r="17" spans="1:11" ht="15.75" customHeight="1" thickBot="1">
      <c r="A17" s="459" t="s">
        <v>18</v>
      </c>
      <c r="B17" s="441" t="s">
        <v>508</v>
      </c>
      <c r="C17" s="446">
        <f>+C6+C8+C9+C11+C12+C13+C14+C15+C16</f>
        <v>103607</v>
      </c>
      <c r="D17" s="446">
        <f>+D6+D8+D9+D11+D12+D13+D14+D15+D16</f>
        <v>76009</v>
      </c>
      <c r="E17" s="446">
        <f>+E6+E8+E9+E11+E12+E13+E14+E15+E16</f>
        <v>38898</v>
      </c>
      <c r="F17" s="441" t="s">
        <v>517</v>
      </c>
      <c r="G17" s="446">
        <f>+G6+G8+G10+G11+G12+G13+G14+G15+G16</f>
        <v>111204</v>
      </c>
      <c r="H17" s="446">
        <f>+H6+H8+H10+H11+H12+H13+H14+H15+H16</f>
        <v>121504</v>
      </c>
      <c r="I17" s="476">
        <f>+I6+I8+I10+I11+I12+I13+I14+I15+I16</f>
        <v>36649</v>
      </c>
      <c r="J17" s="728"/>
      <c r="K17" s="680" t="s">
        <v>752</v>
      </c>
    </row>
    <row r="18" spans="1:11" ht="12.75" customHeight="1">
      <c r="A18" s="454" t="s">
        <v>19</v>
      </c>
      <c r="B18" s="485" t="s">
        <v>179</v>
      </c>
      <c r="C18" s="492">
        <f>+C19+C20+C21+C22+C23</f>
        <v>0</v>
      </c>
      <c r="D18" s="492">
        <f>+D19+D20+D21+D22+D23</f>
        <v>0</v>
      </c>
      <c r="E18" s="492">
        <f>+E19+E20+E21+E22+E23</f>
        <v>0</v>
      </c>
      <c r="F18" s="462" t="s">
        <v>142</v>
      </c>
      <c r="G18" s="102"/>
      <c r="H18" s="102"/>
      <c r="I18" s="471"/>
      <c r="J18" s="728"/>
      <c r="K18" s="680" t="s">
        <v>753</v>
      </c>
    </row>
    <row r="19" spans="1:11" ht="12.75" customHeight="1">
      <c r="A19" s="456" t="s">
        <v>20</v>
      </c>
      <c r="B19" s="486" t="s">
        <v>168</v>
      </c>
      <c r="C19" s="440"/>
      <c r="D19" s="440"/>
      <c r="E19" s="440"/>
      <c r="F19" s="462" t="s">
        <v>145</v>
      </c>
      <c r="G19" s="440"/>
      <c r="H19" s="440"/>
      <c r="I19" s="472"/>
      <c r="J19" s="728"/>
      <c r="K19" s="680" t="s">
        <v>754</v>
      </c>
    </row>
    <row r="20" spans="1:11" ht="12.75" customHeight="1">
      <c r="A20" s="454" t="s">
        <v>21</v>
      </c>
      <c r="B20" s="486" t="s">
        <v>169</v>
      </c>
      <c r="C20" s="440"/>
      <c r="D20" s="440"/>
      <c r="E20" s="440"/>
      <c r="F20" s="462" t="s">
        <v>116</v>
      </c>
      <c r="G20" s="440"/>
      <c r="H20" s="440"/>
      <c r="I20" s="472"/>
      <c r="J20" s="728"/>
      <c r="K20" s="680" t="s">
        <v>755</v>
      </c>
    </row>
    <row r="21" spans="1:11" ht="12.75" customHeight="1">
      <c r="A21" s="456" t="s">
        <v>22</v>
      </c>
      <c r="B21" s="486" t="s">
        <v>170</v>
      </c>
      <c r="C21" s="440"/>
      <c r="D21" s="440"/>
      <c r="E21" s="440"/>
      <c r="F21" s="462" t="s">
        <v>117</v>
      </c>
      <c r="G21" s="440"/>
      <c r="H21" s="440"/>
      <c r="I21" s="472"/>
      <c r="J21" s="728"/>
      <c r="K21" s="680" t="s">
        <v>756</v>
      </c>
    </row>
    <row r="22" spans="1:11" ht="12.75" customHeight="1">
      <c r="A22" s="454" t="s">
        <v>23</v>
      </c>
      <c r="B22" s="486" t="s">
        <v>171</v>
      </c>
      <c r="C22" s="440"/>
      <c r="D22" s="440"/>
      <c r="E22" s="440"/>
      <c r="F22" s="461" t="s">
        <v>165</v>
      </c>
      <c r="G22" s="440"/>
      <c r="H22" s="440"/>
      <c r="I22" s="472"/>
      <c r="J22" s="728"/>
      <c r="K22" s="680" t="s">
        <v>757</v>
      </c>
    </row>
    <row r="23" spans="1:11" ht="12.75" customHeight="1">
      <c r="A23" s="456" t="s">
        <v>24</v>
      </c>
      <c r="B23" s="487" t="s">
        <v>172</v>
      </c>
      <c r="C23" s="440"/>
      <c r="D23" s="440"/>
      <c r="E23" s="440"/>
      <c r="F23" s="462" t="s">
        <v>146</v>
      </c>
      <c r="G23" s="440"/>
      <c r="H23" s="440"/>
      <c r="I23" s="472"/>
      <c r="J23" s="728"/>
      <c r="K23" s="680" t="s">
        <v>758</v>
      </c>
    </row>
    <row r="24" spans="1:11" ht="12.75" customHeight="1">
      <c r="A24" s="454" t="s">
        <v>25</v>
      </c>
      <c r="B24" s="488" t="s">
        <v>173</v>
      </c>
      <c r="C24" s="464">
        <f>+C25+C26+C27+C28+C29</f>
        <v>0</v>
      </c>
      <c r="D24" s="464">
        <f>+D25+D26+D27+D28+D29</f>
        <v>0</v>
      </c>
      <c r="E24" s="464">
        <f>+E25+E26+E27+E28+E29</f>
        <v>0</v>
      </c>
      <c r="F24" s="489" t="s">
        <v>144</v>
      </c>
      <c r="G24" s="440"/>
      <c r="H24" s="440"/>
      <c r="I24" s="472"/>
      <c r="J24" s="728"/>
      <c r="K24" s="680" t="s">
        <v>759</v>
      </c>
    </row>
    <row r="25" spans="1:11" ht="12.75" customHeight="1">
      <c r="A25" s="456" t="s">
        <v>26</v>
      </c>
      <c r="B25" s="487" t="s">
        <v>174</v>
      </c>
      <c r="C25" s="440"/>
      <c r="D25" s="440"/>
      <c r="E25" s="440"/>
      <c r="F25" s="489" t="s">
        <v>518</v>
      </c>
      <c r="G25" s="440"/>
      <c r="H25" s="440"/>
      <c r="I25" s="472"/>
      <c r="J25" s="728"/>
      <c r="K25" s="680" t="s">
        <v>760</v>
      </c>
    </row>
    <row r="26" spans="1:11" ht="12.75" customHeight="1">
      <c r="A26" s="454" t="s">
        <v>27</v>
      </c>
      <c r="B26" s="487" t="s">
        <v>175</v>
      </c>
      <c r="C26" s="440"/>
      <c r="D26" s="440"/>
      <c r="E26" s="440"/>
      <c r="F26" s="484"/>
      <c r="G26" s="440"/>
      <c r="H26" s="440"/>
      <c r="I26" s="472"/>
      <c r="J26" s="728"/>
      <c r="K26" s="680" t="s">
        <v>761</v>
      </c>
    </row>
    <row r="27" spans="1:11" ht="12.75" customHeight="1">
      <c r="A27" s="456" t="s">
        <v>28</v>
      </c>
      <c r="B27" s="486" t="s">
        <v>176</v>
      </c>
      <c r="C27" s="440"/>
      <c r="D27" s="440"/>
      <c r="E27" s="440"/>
      <c r="F27" s="473"/>
      <c r="G27" s="440"/>
      <c r="H27" s="440"/>
      <c r="I27" s="472"/>
      <c r="J27" s="728"/>
      <c r="K27" s="680" t="s">
        <v>762</v>
      </c>
    </row>
    <row r="28" spans="1:11" ht="12.75" customHeight="1">
      <c r="A28" s="454" t="s">
        <v>29</v>
      </c>
      <c r="B28" s="490" t="s">
        <v>177</v>
      </c>
      <c r="C28" s="440"/>
      <c r="D28" s="440"/>
      <c r="E28" s="440"/>
      <c r="F28" s="7"/>
      <c r="G28" s="440"/>
      <c r="H28" s="440"/>
      <c r="I28" s="472"/>
      <c r="J28" s="728"/>
      <c r="K28" s="680" t="s">
        <v>763</v>
      </c>
    </row>
    <row r="29" spans="1:11" ht="12.75" customHeight="1" thickBot="1">
      <c r="A29" s="456" t="s">
        <v>30</v>
      </c>
      <c r="B29" s="491" t="s">
        <v>178</v>
      </c>
      <c r="C29" s="440"/>
      <c r="D29" s="440"/>
      <c r="E29" s="440"/>
      <c r="F29" s="473"/>
      <c r="G29" s="440"/>
      <c r="H29" s="440"/>
      <c r="I29" s="472"/>
      <c r="J29" s="728"/>
      <c r="K29" s="680" t="s">
        <v>764</v>
      </c>
    </row>
    <row r="30" spans="1:11" ht="16.5" customHeight="1" thickBot="1">
      <c r="A30" s="459" t="s">
        <v>31</v>
      </c>
      <c r="B30" s="441" t="s">
        <v>509</v>
      </c>
      <c r="C30" s="446">
        <f>+C18+C24</f>
        <v>0</v>
      </c>
      <c r="D30" s="446">
        <f>+D18+D24</f>
        <v>0</v>
      </c>
      <c r="E30" s="446">
        <f>+E18+E24</f>
        <v>0</v>
      </c>
      <c r="F30" s="441" t="s">
        <v>520</v>
      </c>
      <c r="G30" s="446">
        <f>SUM(G18:G29)</f>
        <v>0</v>
      </c>
      <c r="H30" s="446">
        <f>SUM(H18:H29)</f>
        <v>0</v>
      </c>
      <c r="I30" s="476">
        <f>SUM(I18:I29)</f>
        <v>0</v>
      </c>
      <c r="J30" s="728"/>
      <c r="K30" s="680" t="s">
        <v>765</v>
      </c>
    </row>
    <row r="31" spans="1:11" ht="16.5" customHeight="1" thickBot="1">
      <c r="A31" s="459" t="s">
        <v>32</v>
      </c>
      <c r="B31" s="465" t="s">
        <v>510</v>
      </c>
      <c r="C31" s="100">
        <f>+C17+C30</f>
        <v>103607</v>
      </c>
      <c r="D31" s="100">
        <f>+D17+D30</f>
        <v>76009</v>
      </c>
      <c r="E31" s="466">
        <f>+E17+E30</f>
        <v>38898</v>
      </c>
      <c r="F31" s="465" t="s">
        <v>519</v>
      </c>
      <c r="G31" s="100">
        <f>+G17+G30</f>
        <v>111204</v>
      </c>
      <c r="H31" s="100">
        <f>+H17+H30</f>
        <v>121504</v>
      </c>
      <c r="I31" s="101">
        <f>+I17+I30</f>
        <v>36649</v>
      </c>
      <c r="J31" s="728"/>
      <c r="K31" s="680" t="s">
        <v>766</v>
      </c>
    </row>
    <row r="32" spans="1:11" ht="16.5" customHeight="1" thickBot="1">
      <c r="A32" s="459" t="s">
        <v>33</v>
      </c>
      <c r="B32" s="465" t="s">
        <v>120</v>
      </c>
      <c r="C32" s="100">
        <f>IF(C17-G17&lt;0,G17-C17,"-")</f>
        <v>7597</v>
      </c>
      <c r="D32" s="100">
        <f>IF(D17-H17&lt;0,H17-D17,"-")</f>
        <v>45495</v>
      </c>
      <c r="E32" s="466" t="str">
        <f>IF(E17-I17&lt;0,I17-E17,"-")</f>
        <v>-</v>
      </c>
      <c r="F32" s="465" t="s">
        <v>121</v>
      </c>
      <c r="G32" s="100" t="str">
        <f>IF(C17-G17&gt;0,C17-G17,"-")</f>
        <v>-</v>
      </c>
      <c r="H32" s="100" t="str">
        <f>IF(D17-H17&gt;0,D17-H17,"-")</f>
        <v>-</v>
      </c>
      <c r="I32" s="101">
        <f>IF(E17-I17&gt;0,E17-I17,"-")</f>
        <v>2249</v>
      </c>
      <c r="J32" s="728"/>
      <c r="K32" s="680" t="s">
        <v>767</v>
      </c>
    </row>
    <row r="33" spans="1:11" ht="16.5" customHeight="1" thickBot="1">
      <c r="A33" s="459" t="s">
        <v>34</v>
      </c>
      <c r="B33" s="465" t="s">
        <v>166</v>
      </c>
      <c r="C33" s="100" t="str">
        <f>IF(C26-G26&lt;0,G26-C26,"-")</f>
        <v>-</v>
      </c>
      <c r="D33" s="100" t="str">
        <f>IF(D26-H26&lt;0,H26-D26,"-")</f>
        <v>-</v>
      </c>
      <c r="E33" s="466" t="str">
        <f>IF(E26-I26&lt;0,I26-E26,"-")</f>
        <v>-</v>
      </c>
      <c r="F33" s="465" t="s">
        <v>167</v>
      </c>
      <c r="G33" s="100" t="str">
        <f>IF(C26-G26&gt;0,C26-G26,"-")</f>
        <v>-</v>
      </c>
      <c r="H33" s="100" t="str">
        <f>IF(D26-H26&gt;0,D26-H26,"-")</f>
        <v>-</v>
      </c>
      <c r="I33" s="101" t="str">
        <f>IF(E26-I26&gt;0,E26-I26,"-")</f>
        <v>-</v>
      </c>
      <c r="J33" s="728"/>
      <c r="K33" s="680" t="s">
        <v>768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D23" sqref="D23"/>
    </sheetView>
  </sheetViews>
  <sheetFormatPr defaultColWidth="9.00390625" defaultRowHeight="12.75"/>
  <cols>
    <col min="1" max="1" width="46.375" style="313" customWidth="1"/>
    <col min="2" max="2" width="13.875" style="313" customWidth="1"/>
    <col min="3" max="3" width="66.125" style="313" customWidth="1"/>
    <col min="4" max="5" width="13.875" style="313" customWidth="1"/>
    <col min="6" max="16384" width="9.375" style="313" customWidth="1"/>
  </cols>
  <sheetData>
    <row r="1" spans="1:5" ht="18.75">
      <c r="A1" s="500" t="s">
        <v>111</v>
      </c>
      <c r="E1" s="506" t="s">
        <v>115</v>
      </c>
    </row>
    <row r="3" spans="1:5" ht="12.75">
      <c r="A3" s="501"/>
      <c r="B3" s="507"/>
      <c r="C3" s="501"/>
      <c r="D3" s="508"/>
      <c r="E3" s="507"/>
    </row>
    <row r="4" spans="1:5" ht="15.75">
      <c r="A4" s="475" t="str">
        <f>+ÖSSZEFÜGGÉSEK!A4</f>
        <v>2014. évi eredeti előirányzat BEVÉTELEK</v>
      </c>
      <c r="B4" s="509"/>
      <c r="C4" s="502"/>
      <c r="D4" s="508"/>
      <c r="E4" s="507"/>
    </row>
    <row r="5" spans="1:5" ht="12.75">
      <c r="A5" s="501"/>
      <c r="B5" s="507"/>
      <c r="C5" s="501"/>
      <c r="D5" s="508"/>
      <c r="E5" s="507"/>
    </row>
    <row r="6" spans="1:5" ht="12.75">
      <c r="A6" s="501" t="s">
        <v>525</v>
      </c>
      <c r="B6" s="507">
        <f>+'1.1.sz.mell.'!C61</f>
        <v>376395</v>
      </c>
      <c r="C6" s="501" t="s">
        <v>526</v>
      </c>
      <c r="D6" s="508">
        <f>+'2.1.sz.mell  '!C18+'2.2.sz.mell  '!C17</f>
        <v>376325</v>
      </c>
      <c r="E6" s="507">
        <f>+B6-D6</f>
        <v>70</v>
      </c>
    </row>
    <row r="7" spans="1:5" ht="12.75">
      <c r="A7" s="501" t="s">
        <v>527</v>
      </c>
      <c r="B7" s="507">
        <f>+'1.1.sz.mell.'!C84</f>
        <v>0</v>
      </c>
      <c r="C7" s="501" t="s">
        <v>528</v>
      </c>
      <c r="D7" s="508">
        <f>+'2.1.sz.mell  '!C27+'2.2.sz.mell  '!C30</f>
        <v>0</v>
      </c>
      <c r="E7" s="507">
        <f>+B7-D7</f>
        <v>0</v>
      </c>
    </row>
    <row r="8" spans="1:5" ht="12.75">
      <c r="A8" s="501" t="s">
        <v>529</v>
      </c>
      <c r="B8" s="507">
        <f>+'1.1.sz.mell.'!C85</f>
        <v>376395</v>
      </c>
      <c r="C8" s="501" t="s">
        <v>530</v>
      </c>
      <c r="D8" s="508">
        <f>+'2.1.sz.mell  '!C28+'2.2.sz.mell  '!C31</f>
        <v>376325</v>
      </c>
      <c r="E8" s="507">
        <f>+B8-D8</f>
        <v>70</v>
      </c>
    </row>
    <row r="9" spans="1:5" ht="12.75">
      <c r="A9" s="501"/>
      <c r="B9" s="507"/>
      <c r="C9" s="501"/>
      <c r="D9" s="508"/>
      <c r="E9" s="507"/>
    </row>
    <row r="10" spans="1:5" ht="15.75">
      <c r="A10" s="475" t="str">
        <f>+ÖSSZEFÜGGÉSEK!A10</f>
        <v>2014. évi módosított előirányzat BEVÉTELEK</v>
      </c>
      <c r="B10" s="509"/>
      <c r="C10" s="502"/>
      <c r="D10" s="508"/>
      <c r="E10" s="507"/>
    </row>
    <row r="11" spans="1:5" ht="12.75">
      <c r="A11" s="501"/>
      <c r="B11" s="507"/>
      <c r="C11" s="501"/>
      <c r="D11" s="508"/>
      <c r="E11" s="507"/>
    </row>
    <row r="12" spans="1:5" ht="12.75">
      <c r="A12" s="501" t="s">
        <v>531</v>
      </c>
      <c r="B12" s="507">
        <f>+'1.1.sz.mell.'!D61</f>
        <v>462839</v>
      </c>
      <c r="C12" s="501" t="s">
        <v>537</v>
      </c>
      <c r="D12" s="508">
        <f>+'2.1.sz.mell  '!D18+'2.2.sz.mell  '!D17</f>
        <v>462868</v>
      </c>
      <c r="E12" s="507">
        <f>+B12-D12</f>
        <v>-29</v>
      </c>
    </row>
    <row r="13" spans="1:5" ht="12.75">
      <c r="A13" s="501" t="s">
        <v>532</v>
      </c>
      <c r="B13" s="507">
        <f>+'1.1.sz.mell.'!D84</f>
        <v>6272</v>
      </c>
      <c r="C13" s="501" t="s">
        <v>538</v>
      </c>
      <c r="D13" s="508">
        <f>+'2.1.sz.mell  '!D27+'2.2.sz.mell  '!D30</f>
        <v>0</v>
      </c>
      <c r="E13" s="507">
        <f>+B13-D13</f>
        <v>6272</v>
      </c>
    </row>
    <row r="14" spans="1:5" ht="12.75">
      <c r="A14" s="501" t="s">
        <v>533</v>
      </c>
      <c r="B14" s="507">
        <f>+'1.1.sz.mell.'!D85</f>
        <v>469111</v>
      </c>
      <c r="C14" s="501" t="s">
        <v>539</v>
      </c>
      <c r="D14" s="508">
        <f>+'2.1.sz.mell  '!D28+'2.2.sz.mell  '!D31</f>
        <v>462868</v>
      </c>
      <c r="E14" s="507">
        <f>+B14-D14</f>
        <v>6243</v>
      </c>
    </row>
    <row r="15" spans="1:5" ht="12.75">
      <c r="A15" s="501"/>
      <c r="B15" s="507"/>
      <c r="C15" s="501"/>
      <c r="D15" s="508"/>
      <c r="E15" s="507"/>
    </row>
    <row r="16" spans="1:5" ht="14.25">
      <c r="A16" s="510" t="str">
        <f>+ÖSSZEFÜGGÉSEK!A16</f>
        <v>2014. évi teljesítés BEVÉTELEK</v>
      </c>
      <c r="B16" s="474"/>
      <c r="C16" s="502"/>
      <c r="D16" s="508"/>
      <c r="E16" s="507"/>
    </row>
    <row r="17" spans="1:5" ht="12.75">
      <c r="A17" s="501"/>
      <c r="B17" s="507"/>
      <c r="C17" s="501"/>
      <c r="D17" s="508"/>
      <c r="E17" s="507"/>
    </row>
    <row r="18" spans="1:5" ht="12.75">
      <c r="A18" s="501" t="s">
        <v>534</v>
      </c>
      <c r="B18" s="507">
        <f>+'1.1.sz.mell.'!E61</f>
        <v>382545</v>
      </c>
      <c r="C18" s="501" t="s">
        <v>540</v>
      </c>
      <c r="D18" s="508">
        <f>+'2.1.sz.mell  '!E18+'2.2.sz.mell  '!E17</f>
        <v>382544</v>
      </c>
      <c r="E18" s="507">
        <f>+B18-D18</f>
        <v>1</v>
      </c>
    </row>
    <row r="19" spans="1:5" ht="12.75">
      <c r="A19" s="501" t="s">
        <v>535</v>
      </c>
      <c r="B19" s="507">
        <f>+'1.1.sz.mell.'!E84</f>
        <v>6272</v>
      </c>
      <c r="C19" s="501" t="s">
        <v>541</v>
      </c>
      <c r="D19" s="508">
        <f>+'2.1.sz.mell  '!E27+'2.2.sz.mell  '!E30</f>
        <v>0</v>
      </c>
      <c r="E19" s="507">
        <f>+B19-D19</f>
        <v>6272</v>
      </c>
    </row>
    <row r="20" spans="1:5" ht="12.75">
      <c r="A20" s="501" t="s">
        <v>536</v>
      </c>
      <c r="B20" s="507">
        <f>+'1.1.sz.mell.'!E85</f>
        <v>388817</v>
      </c>
      <c r="C20" s="501" t="s">
        <v>542</v>
      </c>
      <c r="D20" s="508">
        <f>+'2.1.sz.mell  '!E28+'2.2.sz.mell  '!E31</f>
        <v>382544</v>
      </c>
      <c r="E20" s="507">
        <f>+B20-D20</f>
        <v>6273</v>
      </c>
    </row>
    <row r="21" spans="1:5" ht="12.75">
      <c r="A21" s="501"/>
      <c r="B21" s="507"/>
      <c r="C21" s="501"/>
      <c r="D21" s="508"/>
      <c r="E21" s="507"/>
    </row>
    <row r="22" spans="1:5" ht="15.75">
      <c r="A22" s="475" t="str">
        <f>+ÖSSZEFÜGGÉSEK!A22</f>
        <v>2014. évi eredeti előirányzat KIADÁSOK</v>
      </c>
      <c r="B22" s="509"/>
      <c r="C22" s="502"/>
      <c r="D22" s="508"/>
      <c r="E22" s="507"/>
    </row>
    <row r="23" spans="1:5" ht="12.75">
      <c r="A23" s="501"/>
      <c r="B23" s="507"/>
      <c r="C23" s="501"/>
      <c r="D23" s="508"/>
      <c r="E23" s="507"/>
    </row>
    <row r="24" spans="1:5" ht="12.75">
      <c r="A24" s="501" t="s">
        <v>543</v>
      </c>
      <c r="B24" s="507">
        <f>+'1.1.sz.mell.'!C125</f>
        <v>376395</v>
      </c>
      <c r="C24" s="501" t="s">
        <v>549</v>
      </c>
      <c r="D24" s="508">
        <f>+'2.1.sz.mell  '!G18+'2.2.sz.mell  '!G17</f>
        <v>376395</v>
      </c>
      <c r="E24" s="507">
        <f>+B24-D24</f>
        <v>0</v>
      </c>
    </row>
    <row r="25" spans="1:5" ht="12.75">
      <c r="A25" s="501" t="s">
        <v>522</v>
      </c>
      <c r="B25" s="507">
        <f>+'1.1.sz.mell.'!C145</f>
        <v>0</v>
      </c>
      <c r="C25" s="501" t="s">
        <v>550</v>
      </c>
      <c r="D25" s="508">
        <f>+'2.1.sz.mell  '!G27+'2.2.sz.mell  '!G30</f>
        <v>0</v>
      </c>
      <c r="E25" s="507">
        <f>+B25-D25</f>
        <v>0</v>
      </c>
    </row>
    <row r="26" spans="1:5" ht="12.75">
      <c r="A26" s="501" t="s">
        <v>544</v>
      </c>
      <c r="B26" s="507">
        <f>+'1.1.sz.mell.'!C146</f>
        <v>376395</v>
      </c>
      <c r="C26" s="501" t="s">
        <v>551</v>
      </c>
      <c r="D26" s="508">
        <f>+'2.1.sz.mell  '!G28+'2.2.sz.mell  '!G31</f>
        <v>376395</v>
      </c>
      <c r="E26" s="507">
        <f>+B26-D26</f>
        <v>0</v>
      </c>
    </row>
    <row r="27" spans="1:5" ht="12.75">
      <c r="A27" s="501"/>
      <c r="B27" s="507"/>
      <c r="C27" s="501"/>
      <c r="D27" s="508"/>
      <c r="E27" s="507"/>
    </row>
    <row r="28" spans="1:5" ht="15.75">
      <c r="A28" s="475" t="str">
        <f>+ÖSSZEFÜGGÉSEK!A28</f>
        <v>2014. évi módosított előirányzat KIADÁSOK</v>
      </c>
      <c r="B28" s="509"/>
      <c r="C28" s="502"/>
      <c r="D28" s="508"/>
      <c r="E28" s="507"/>
    </row>
    <row r="29" spans="1:5" ht="12.75">
      <c r="A29" s="501"/>
      <c r="B29" s="507"/>
      <c r="C29" s="501"/>
      <c r="D29" s="508"/>
      <c r="E29" s="507"/>
    </row>
    <row r="30" spans="1:5" ht="12.75">
      <c r="A30" s="501" t="s">
        <v>545</v>
      </c>
      <c r="B30" s="507">
        <f>+'1.1.sz.mell.'!D125</f>
        <v>462839</v>
      </c>
      <c r="C30" s="501" t="s">
        <v>556</v>
      </c>
      <c r="D30" s="508">
        <f>+'2.1.sz.mell  '!H18+'2.2.sz.mell  '!H17</f>
        <v>462839</v>
      </c>
      <c r="E30" s="507">
        <f>+B30-D30</f>
        <v>0</v>
      </c>
    </row>
    <row r="31" spans="1:5" ht="12.75">
      <c r="A31" s="501" t="s">
        <v>523</v>
      </c>
      <c r="B31" s="507">
        <f>+'1.1.sz.mell.'!D145</f>
        <v>6272</v>
      </c>
      <c r="C31" s="501" t="s">
        <v>553</v>
      </c>
      <c r="D31" s="508">
        <f>+'2.1.sz.mell  '!H27+'2.2.sz.mell  '!H30</f>
        <v>0</v>
      </c>
      <c r="E31" s="507">
        <f>+B31-D31</f>
        <v>6272</v>
      </c>
    </row>
    <row r="32" spans="1:5" ht="12.75">
      <c r="A32" s="501" t="s">
        <v>546</v>
      </c>
      <c r="B32" s="507">
        <f>+'1.1.sz.mell.'!D146</f>
        <v>469111</v>
      </c>
      <c r="C32" s="501" t="s">
        <v>552</v>
      </c>
      <c r="D32" s="508">
        <f>+'2.1.sz.mell  '!H28+'2.2.sz.mell  '!H31</f>
        <v>462839</v>
      </c>
      <c r="E32" s="507">
        <f>+B32-D32</f>
        <v>6272</v>
      </c>
    </row>
    <row r="33" spans="1:5" ht="12.75">
      <c r="A33" s="501"/>
      <c r="B33" s="507"/>
      <c r="C33" s="501"/>
      <c r="D33" s="508"/>
      <c r="E33" s="507"/>
    </row>
    <row r="34" spans="1:5" ht="15.75">
      <c r="A34" s="505" t="str">
        <f>+ÖSSZEFÜGGÉSEK!A34</f>
        <v>2014. évi teljesítés KIADÁSOK</v>
      </c>
      <c r="B34" s="509"/>
      <c r="C34" s="502"/>
      <c r="D34" s="508"/>
      <c r="E34" s="507"/>
    </row>
    <row r="35" spans="1:5" ht="12.75">
      <c r="A35" s="501"/>
      <c r="B35" s="507"/>
      <c r="C35" s="501"/>
      <c r="D35" s="508"/>
      <c r="E35" s="507"/>
    </row>
    <row r="36" spans="1:5" ht="12.75">
      <c r="A36" s="501" t="s">
        <v>547</v>
      </c>
      <c r="B36" s="507">
        <f>+'1.1.sz.mell.'!E125</f>
        <v>374713</v>
      </c>
      <c r="C36" s="501" t="s">
        <v>557</v>
      </c>
      <c r="D36" s="508">
        <f>+'2.1.sz.mell  '!I18+'2.2.sz.mell  '!I17</f>
        <v>374713</v>
      </c>
      <c r="E36" s="507">
        <f>+B36-D36</f>
        <v>0</v>
      </c>
    </row>
    <row r="37" spans="1:5" ht="12.75">
      <c r="A37" s="501" t="s">
        <v>524</v>
      </c>
      <c r="B37" s="507">
        <f>+'1.1.sz.mell.'!E145</f>
        <v>6272</v>
      </c>
      <c r="C37" s="501" t="s">
        <v>555</v>
      </c>
      <c r="D37" s="508">
        <f>+'2.1.sz.mell  '!I27+'2.2.sz.mell  '!I30</f>
        <v>0</v>
      </c>
      <c r="E37" s="507">
        <f>+B37-D37</f>
        <v>6272</v>
      </c>
    </row>
    <row r="38" spans="1:5" ht="12.75">
      <c r="A38" s="501" t="s">
        <v>548</v>
      </c>
      <c r="B38" s="507">
        <f>+'1.1.sz.mell.'!E146</f>
        <v>380985</v>
      </c>
      <c r="C38" s="501" t="s">
        <v>554</v>
      </c>
      <c r="D38" s="508">
        <f>+'2.1.sz.mell  '!I28+'2.2.sz.mell  '!I31</f>
        <v>374713</v>
      </c>
      <c r="E38" s="507">
        <f>+B38-D38</f>
        <v>6272</v>
      </c>
    </row>
  </sheetData>
  <sheetProtection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H25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32" t="s">
        <v>1</v>
      </c>
      <c r="B1" s="732"/>
      <c r="C1" s="732"/>
      <c r="D1" s="732"/>
      <c r="E1" s="732"/>
      <c r="F1" s="732"/>
      <c r="G1" s="732"/>
      <c r="H1" s="731" t="s">
        <v>868</v>
      </c>
    </row>
    <row r="2" spans="1:8" ht="22.5" customHeight="1" thickBot="1">
      <c r="A2" s="25"/>
      <c r="B2" s="10"/>
      <c r="C2" s="10"/>
      <c r="D2" s="10"/>
      <c r="E2" s="10"/>
      <c r="F2" s="733" t="s">
        <v>52</v>
      </c>
      <c r="G2" s="733"/>
      <c r="H2" s="731"/>
    </row>
    <row r="3" spans="1:8" s="6" customFormat="1" ht="50.25" customHeight="1" thickBot="1">
      <c r="A3" s="26" t="s">
        <v>56</v>
      </c>
      <c r="B3" s="27" t="s">
        <v>57</v>
      </c>
      <c r="C3" s="27" t="s">
        <v>58</v>
      </c>
      <c r="D3" s="27" t="str">
        <f>+CONCATENATE("Felhasználás ",LEFT(ÖSSZEFÜGGÉSEK!A4,4)-1,". XII.31-ig")</f>
        <v>Felhasználás 2013. XII.31-ig</v>
      </c>
      <c r="E3" s="27" t="str">
        <f>+CONCATENATE(LEFT(ÖSSZEFÜGGÉSEK!A4,4),". évi módosított előirányzat")</f>
        <v>2014. évi módosított előirányzat</v>
      </c>
      <c r="F3" s="104" t="str">
        <f>+CONCATENATE(LEFT(ÖSSZEFÜGGÉSEK!A4,4),". évi teljesítés")</f>
        <v>2014. évi teljesítés</v>
      </c>
      <c r="G3" s="103" t="str">
        <f>+CONCATENATE("Összes teljesítés ",LEFT(ÖSSZEFÜGGÉSEK!A4,4),". dec. 31-ig")</f>
        <v>Összes teljesítés 2014. dec. 31-ig</v>
      </c>
      <c r="H3" s="731"/>
    </row>
    <row r="4" spans="1:8" s="10" customFormat="1" ht="12" customHeight="1" thickBot="1">
      <c r="A4" s="690" t="s">
        <v>430</v>
      </c>
      <c r="B4" s="469" t="s">
        <v>431</v>
      </c>
      <c r="C4" s="469" t="s">
        <v>432</v>
      </c>
      <c r="D4" s="469" t="s">
        <v>433</v>
      </c>
      <c r="E4" s="469" t="s">
        <v>434</v>
      </c>
      <c r="F4" s="48" t="s">
        <v>511</v>
      </c>
      <c r="G4" s="470" t="s">
        <v>558</v>
      </c>
      <c r="H4" s="731"/>
    </row>
    <row r="5" spans="1:8" ht="15.75" customHeight="1">
      <c r="A5" s="691" t="s">
        <v>864</v>
      </c>
      <c r="B5" s="2">
        <f>170*1.27</f>
        <v>215.9</v>
      </c>
      <c r="C5" s="337" t="s">
        <v>830</v>
      </c>
      <c r="D5" s="2">
        <v>0</v>
      </c>
      <c r="E5" s="2">
        <v>216</v>
      </c>
      <c r="F5" s="2">
        <f>170*1.27</f>
        <v>215.9</v>
      </c>
      <c r="G5" s="50">
        <f aca="true" t="shared" si="0" ref="G5:G20">+D5+F5</f>
        <v>215.9</v>
      </c>
      <c r="H5" s="731"/>
    </row>
    <row r="6" spans="1:8" ht="15.75" customHeight="1">
      <c r="A6" s="691" t="s">
        <v>836</v>
      </c>
      <c r="B6" s="2">
        <f>226*1.27</f>
        <v>287.02</v>
      </c>
      <c r="C6" s="337" t="s">
        <v>830</v>
      </c>
      <c r="D6" s="2"/>
      <c r="E6" s="2">
        <v>287</v>
      </c>
      <c r="F6" s="2">
        <f>226*1.27</f>
        <v>287.02</v>
      </c>
      <c r="G6" s="50">
        <f t="shared" si="0"/>
        <v>287.02</v>
      </c>
      <c r="H6" s="731"/>
    </row>
    <row r="7" spans="1:8" ht="15.75" customHeight="1">
      <c r="A7" s="691" t="s">
        <v>839</v>
      </c>
      <c r="B7" s="2">
        <f>7062*1.27</f>
        <v>8968.74</v>
      </c>
      <c r="C7" s="337" t="s">
        <v>830</v>
      </c>
      <c r="D7" s="2"/>
      <c r="E7" s="2">
        <v>8969</v>
      </c>
      <c r="F7" s="2">
        <f>7062*1.27</f>
        <v>8968.74</v>
      </c>
      <c r="G7" s="50">
        <f t="shared" si="0"/>
        <v>8968.74</v>
      </c>
      <c r="H7" s="731"/>
    </row>
    <row r="8" spans="1:8" ht="15.75" customHeight="1">
      <c r="A8" s="691"/>
      <c r="B8" s="2"/>
      <c r="C8" s="337"/>
      <c r="D8" s="2"/>
      <c r="E8" s="2"/>
      <c r="F8" s="49"/>
      <c r="G8" s="50">
        <f t="shared" si="0"/>
        <v>0</v>
      </c>
      <c r="H8" s="731"/>
    </row>
    <row r="9" spans="1:8" ht="15.75" customHeight="1">
      <c r="A9" s="691"/>
      <c r="B9" s="2"/>
      <c r="C9" s="337"/>
      <c r="D9" s="2"/>
      <c r="E9" s="2"/>
      <c r="F9" s="49"/>
      <c r="G9" s="50">
        <f t="shared" si="0"/>
        <v>0</v>
      </c>
      <c r="H9" s="731"/>
    </row>
    <row r="10" spans="1:8" ht="15.75" customHeight="1">
      <c r="A10" s="691"/>
      <c r="B10" s="2"/>
      <c r="C10" s="337"/>
      <c r="D10" s="2"/>
      <c r="E10" s="2"/>
      <c r="F10" s="49"/>
      <c r="G10" s="50">
        <f t="shared" si="0"/>
        <v>0</v>
      </c>
      <c r="H10" s="731"/>
    </row>
    <row r="11" spans="1:8" ht="15.75" customHeight="1">
      <c r="A11" s="691"/>
      <c r="B11" s="2"/>
      <c r="C11" s="337"/>
      <c r="D11" s="2"/>
      <c r="E11" s="2"/>
      <c r="F11" s="49"/>
      <c r="G11" s="50">
        <f t="shared" si="0"/>
        <v>0</v>
      </c>
      <c r="H11" s="731"/>
    </row>
    <row r="12" spans="1:8" ht="15.75" customHeight="1">
      <c r="A12" s="689"/>
      <c r="B12" s="2"/>
      <c r="C12" s="337"/>
      <c r="D12" s="2"/>
      <c r="E12" s="2"/>
      <c r="F12" s="49"/>
      <c r="G12" s="50">
        <f t="shared" si="0"/>
        <v>0</v>
      </c>
      <c r="H12" s="731"/>
    </row>
    <row r="13" spans="1:8" ht="15.75" customHeight="1">
      <c r="A13" s="7"/>
      <c r="B13" s="2"/>
      <c r="C13" s="11"/>
      <c r="D13" s="2"/>
      <c r="E13" s="2"/>
      <c r="F13" s="49"/>
      <c r="G13" s="50">
        <f t="shared" si="0"/>
        <v>0</v>
      </c>
      <c r="H13" s="731"/>
    </row>
    <row r="14" spans="1:8" ht="15.75" customHeight="1">
      <c r="A14" s="7"/>
      <c r="B14" s="2"/>
      <c r="C14" s="11"/>
      <c r="D14" s="2"/>
      <c r="E14" s="2"/>
      <c r="F14" s="49"/>
      <c r="G14" s="50">
        <f t="shared" si="0"/>
        <v>0</v>
      </c>
      <c r="H14" s="731"/>
    </row>
    <row r="15" spans="1:8" ht="15.75" customHeight="1">
      <c r="A15" s="7"/>
      <c r="B15" s="2"/>
      <c r="C15" s="11"/>
      <c r="D15" s="2"/>
      <c r="E15" s="2"/>
      <c r="F15" s="49"/>
      <c r="G15" s="50">
        <f t="shared" si="0"/>
        <v>0</v>
      </c>
      <c r="H15" s="731"/>
    </row>
    <row r="16" spans="1:8" ht="15.75" customHeight="1">
      <c r="A16" s="7"/>
      <c r="B16" s="2"/>
      <c r="C16" s="11"/>
      <c r="D16" s="2"/>
      <c r="E16" s="2"/>
      <c r="F16" s="49"/>
      <c r="G16" s="50">
        <f t="shared" si="0"/>
        <v>0</v>
      </c>
      <c r="H16" s="731"/>
    </row>
    <row r="17" spans="1:8" ht="15.75" customHeight="1">
      <c r="A17" s="7"/>
      <c r="B17" s="2"/>
      <c r="C17" s="11"/>
      <c r="D17" s="2"/>
      <c r="E17" s="2"/>
      <c r="F17" s="49"/>
      <c r="G17" s="50">
        <f t="shared" si="0"/>
        <v>0</v>
      </c>
      <c r="H17" s="731"/>
    </row>
    <row r="18" spans="1:8" ht="15.75" customHeight="1">
      <c r="A18" s="7"/>
      <c r="B18" s="2"/>
      <c r="C18" s="11"/>
      <c r="D18" s="2"/>
      <c r="E18" s="2"/>
      <c r="F18" s="49"/>
      <c r="G18" s="50">
        <f t="shared" si="0"/>
        <v>0</v>
      </c>
      <c r="H18" s="731"/>
    </row>
    <row r="19" spans="1:8" ht="15.75" customHeight="1">
      <c r="A19" s="7"/>
      <c r="B19" s="2"/>
      <c r="C19" s="11"/>
      <c r="D19" s="2"/>
      <c r="E19" s="2"/>
      <c r="F19" s="49"/>
      <c r="G19" s="50">
        <f t="shared" si="0"/>
        <v>0</v>
      </c>
      <c r="H19" s="731"/>
    </row>
    <row r="20" spans="1:8" ht="15.75" customHeight="1" thickBot="1">
      <c r="A20" s="7"/>
      <c r="B20" s="2"/>
      <c r="C20" s="11"/>
      <c r="D20" s="2"/>
      <c r="E20" s="2"/>
      <c r="F20" s="49"/>
      <c r="G20" s="50">
        <f t="shared" si="0"/>
        <v>0</v>
      </c>
      <c r="H20" s="731"/>
    </row>
    <row r="21" spans="1:8" s="15" customFormat="1" ht="18" customHeight="1" thickBot="1">
      <c r="A21" s="28" t="s">
        <v>55</v>
      </c>
      <c r="B21" s="13">
        <f>B5+B6+B7</f>
        <v>9471.66</v>
      </c>
      <c r="C21" s="20"/>
      <c r="D21" s="13">
        <f>SUM(D7:D20)</f>
        <v>0</v>
      </c>
      <c r="E21" s="13">
        <f>SUM(E5:E20)</f>
        <v>9472</v>
      </c>
      <c r="F21" s="13">
        <f>SUM(F5:F20)</f>
        <v>9471.66</v>
      </c>
      <c r="G21" s="14">
        <f>SUM(G5:G20)</f>
        <v>9471.66</v>
      </c>
      <c r="H21" s="658"/>
    </row>
    <row r="22" ht="12.75">
      <c r="H22" s="658"/>
    </row>
    <row r="23" ht="12.75">
      <c r="H23" s="658"/>
    </row>
    <row r="24" ht="12.75">
      <c r="H24" s="658"/>
    </row>
    <row r="25" ht="12.75">
      <c r="H25" s="658"/>
    </row>
  </sheetData>
  <sheetProtection/>
  <mergeCells count="3">
    <mergeCell ref="H1:H20"/>
    <mergeCell ref="A1:G1"/>
    <mergeCell ref="F2:G2"/>
  </mergeCells>
  <printOptions horizontalCentered="1"/>
  <pageMargins left="0.7874015748031497" right="0.7874015748031497" top="1" bottom="0.98425196850393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tiop07</cp:lastModifiedBy>
  <cp:lastPrinted>2015-04-24T08:15:20Z</cp:lastPrinted>
  <dcterms:created xsi:type="dcterms:W3CDTF">2015-04-15T09:05:22Z</dcterms:created>
  <dcterms:modified xsi:type="dcterms:W3CDTF">2015-04-24T10:00:31Z</dcterms:modified>
  <cp:category/>
  <cp:version/>
  <cp:contentType/>
  <cp:contentStatus/>
</cp:coreProperties>
</file>