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790" tabRatio="800" activeTab="1"/>
  </bookViews>
  <sheets>
    <sheet name="Bevételi fekvő" sheetId="1" r:id="rId1"/>
    <sheet name="Kiadási fekvő" sheetId="2" r:id="rId2"/>
    <sheet name="Intézmények kiadásai" sheetId="3" r:id="rId3"/>
    <sheet name="Tartalék fekvő" sheetId="4" r:id="rId4"/>
    <sheet name="2013. egyeztető tábla" sheetId="5" r:id="rId5"/>
    <sheet name="2013. bevétel" sheetId="6" r:id="rId6"/>
    <sheet name="2013.kiadás1" sheetId="7" r:id="rId7"/>
    <sheet name="2013. felhalm. bevétel" sheetId="8" r:id="rId8"/>
    <sheet name="2013. szoc. feladatok" sheetId="9" r:id="rId9"/>
    <sheet name="2013. felhalm. kiad." sheetId="10" r:id="rId10"/>
    <sheet name="2013. tartalék" sheetId="11" r:id="rId11"/>
    <sheet name="Polg.Hiv." sheetId="12" r:id="rId12"/>
    <sheet name="Eszi+Eü" sheetId="13" r:id="rId13"/>
    <sheet name="Vg" sheetId="14" r:id="rId14"/>
    <sheet name="Ovi" sheetId="15" r:id="rId15"/>
    <sheet name="AJMK" sheetId="16" r:id="rId16"/>
    <sheet name="Társulás" sheetId="17" r:id="rId17"/>
  </sheets>
  <definedNames/>
  <calcPr fullCalcOnLoad="1"/>
</workbook>
</file>

<file path=xl/sharedStrings.xml><?xml version="1.0" encoding="utf-8"?>
<sst xmlns="http://schemas.openxmlformats.org/spreadsheetml/2006/main" count="811" uniqueCount="488">
  <si>
    <t>adatok eFt-ban</t>
  </si>
  <si>
    <t xml:space="preserve">SZOCIÁLIS FELADATOK ELŐIRÁNYZATAINAK </t>
  </si>
  <si>
    <t xml:space="preserve">RÉSZLETEZÉSE </t>
  </si>
  <si>
    <t>MEGNEVEZÉS</t>
  </si>
  <si>
    <t>Vissza-igényelhető     %</t>
  </si>
  <si>
    <t xml:space="preserve">Vissza-igényelhető összeg </t>
  </si>
  <si>
    <t xml:space="preserve">Önkormány-zatot terhelő összeg </t>
  </si>
  <si>
    <t>Rendkívüli gyermekvédelmi támogatás</t>
  </si>
  <si>
    <t xml:space="preserve">Rendszeres gyermekvédelmi kedvezmény kiegészítés </t>
  </si>
  <si>
    <t>80,90,</t>
  </si>
  <si>
    <t>Átmeneti szociális segély</t>
  </si>
  <si>
    <t>Lakásfenntartási támogatás</t>
  </si>
  <si>
    <t>Adósságkezelés</t>
  </si>
  <si>
    <t>Köztemetés</t>
  </si>
  <si>
    <t>Közgyógyellátás</t>
  </si>
  <si>
    <t>Óvodáztatási támogatás</t>
  </si>
  <si>
    <t>ÖSSZESEN</t>
  </si>
  <si>
    <t>Rendszeres szociális segély</t>
  </si>
  <si>
    <t>*Aktív korúak ellátása</t>
  </si>
  <si>
    <t>*Aktív korúak ellátása össz.(RSZS+FHT)</t>
  </si>
  <si>
    <t>- egészségkárosodottak, 55 év felettiek, önkorm. rendelet alapján folyósított rszs</t>
  </si>
  <si>
    <t>- FHT (foglalkoztatást helyettesítő támogatás)</t>
  </si>
  <si>
    <t>5. sz. melléklet</t>
  </si>
  <si>
    <t>Feladatok megnevezése</t>
  </si>
  <si>
    <t>Komposztáló és átrakó pályázat előkészítés</t>
  </si>
  <si>
    <t>Rendezési terv</t>
  </si>
  <si>
    <t>05. hrsz-ú ingatlan vásárlása</t>
  </si>
  <si>
    <t>Települési esélyegyenlőségi program</t>
  </si>
  <si>
    <t>Lakásépítési és vásárlási szociális kölcsön</t>
  </si>
  <si>
    <t>Pályázati lehetőség és eredményes pályázat esetén tervezett fejlesztések</t>
  </si>
  <si>
    <t>MINDÖSSZESEN</t>
  </si>
  <si>
    <t>Ravatalozó építése és felújítása</t>
  </si>
  <si>
    <t>Polgármesteri Hivatal főépületének külső  felújítása</t>
  </si>
  <si>
    <t>Holt-Tisza víz, villany</t>
  </si>
  <si>
    <t>Óbögi Gazdakör felújítása</t>
  </si>
  <si>
    <t>Gémes Mihály utca csapadékvíz</t>
  </si>
  <si>
    <t>Város belterületén kamerarendszer kiépítése</t>
  </si>
  <si>
    <t>Szabolcska -Szolnoki út sarok - parkoló építése</t>
  </si>
  <si>
    <t>1. sz. melléklet</t>
  </si>
  <si>
    <t>MŰKÖDÉSI BEVÉTELEK</t>
  </si>
  <si>
    <t>1.</t>
  </si>
  <si>
    <t>Működési bevételek</t>
  </si>
  <si>
    <t xml:space="preserve">        1.1. Közhatalmi bevételek (igazgatási szolg.díj, bírság)</t>
  </si>
  <si>
    <t>2.</t>
  </si>
  <si>
    <t>Önkormányzatok sajátos működési bevételei</t>
  </si>
  <si>
    <t xml:space="preserve">        2.1. Helyi adók</t>
  </si>
  <si>
    <t>3.</t>
  </si>
  <si>
    <t>Működési támogatások</t>
  </si>
  <si>
    <t xml:space="preserve">4. </t>
  </si>
  <si>
    <t>Egyéb működési bevételek</t>
  </si>
  <si>
    <t>- elkülönített állami pénzalaptól (közfoglalkoztatottak)</t>
  </si>
  <si>
    <t>- egyéb (segélyekkel kapcs. visszaig., pótl.tám, stb)</t>
  </si>
  <si>
    <t>4.2. Működési célú pénzeszközátvétel államháztartáson kívülről</t>
  </si>
  <si>
    <t>4.3. Előző évi költségvetési kiegészítések, visszatérülések</t>
  </si>
  <si>
    <t>FELHALMOZÁSI BEVÉTELEK</t>
  </si>
  <si>
    <t xml:space="preserve">1. </t>
  </si>
  <si>
    <t>Felhalmozás és tőke jellegű bevételek</t>
  </si>
  <si>
    <t>1.1 Tárgyi eszközk, immateriális javak értékesítése</t>
  </si>
  <si>
    <t>1.2. Önkormányzatok sajátos felhalmozási és tőke jellegű bevételei</t>
  </si>
  <si>
    <t>1.3. Pénzügyi befektetések bevételei</t>
  </si>
  <si>
    <t xml:space="preserve">2. </t>
  </si>
  <si>
    <t>Felhalmozási támogatások</t>
  </si>
  <si>
    <t>2.1. Központosított előiárnyzatokból fejlesztési célúak</t>
  </si>
  <si>
    <t>2.2. Fejlesztési célú támogatások</t>
  </si>
  <si>
    <t xml:space="preserve">3. </t>
  </si>
  <si>
    <t>Egyéb felhalmozási bevételek</t>
  </si>
  <si>
    <t>3.1. Támogatás értékű felhalmozási bevétel</t>
  </si>
  <si>
    <t>3.2. Felhalmozási célú pénzeszk. átvétel államháztartáson kívülről</t>
  </si>
  <si>
    <t>TÁMOGATÁSI KÖLCSÖNÖK VISSZATÉRÜLÉSE</t>
  </si>
  <si>
    <t>PÉNZFORGALOM NÉLKÜLI BEVÉTELEK</t>
  </si>
  <si>
    <t>KÖLTSÉGVETÉSI BEVÉTELEK ÖSSZESEN (I+II+III+IV)</t>
  </si>
  <si>
    <t xml:space="preserve">KÖLTSÉGVETÉSI KIADÁSOK ÉS KÖLTSÉGVETÉSI BEVÉTELEK ÖSSZESÍTÉSÉNEK EGYENLEGE </t>
  </si>
  <si>
    <t>KÖLTSÉGVETÉSI HIÁNY BELSŐ FINANSZÍROZÁSÁRA SZOLGÁLÓ PÉNZFORGALOM NÉLKÜLI BEVÉTELEK</t>
  </si>
  <si>
    <t>Előző évek előirányzat-maradványának, pénzmaradványának  és vállalkozási maradványának igénybevétele</t>
  </si>
  <si>
    <t>Működési célra</t>
  </si>
  <si>
    <t>Felhalmozási célra</t>
  </si>
  <si>
    <t>KÖLTSÉGVEGTÉSI HIÁNY BELSŐ FINANSZÍROZÁSÁT MEGHALADÓ ÖSSZEGÉNEK KÜLSŐ FINANSZÍROZÁSÁRA SZOLGÁLÓ BEVÉTELEK</t>
  </si>
  <si>
    <t>Értékpapírok értékesítésének bevétele</t>
  </si>
  <si>
    <t>Működési célú bevételek</t>
  </si>
  <si>
    <t>Fehalmozási célú bevételek</t>
  </si>
  <si>
    <t xml:space="preserve">Működési bevételek </t>
  </si>
  <si>
    <t>Felhalmozási bevételek</t>
  </si>
  <si>
    <t>Támogatási kölcsönök visszatérülése</t>
  </si>
  <si>
    <t>Költségvetési bevételek összesen</t>
  </si>
  <si>
    <t>Előző évi pénzmaradvány igénybevétele</t>
  </si>
  <si>
    <t>Értékpapírok értékesítése</t>
  </si>
  <si>
    <t>Összesen</t>
  </si>
  <si>
    <t>Működési kiadások</t>
  </si>
  <si>
    <t>Működési tartalék</t>
  </si>
  <si>
    <t xml:space="preserve">Felhalmozási kiadások </t>
  </si>
  <si>
    <t>Felhalmozási tartalék</t>
  </si>
  <si>
    <t>II.</t>
  </si>
  <si>
    <t>Felhalmozási és tőkejellegű bevétel</t>
  </si>
  <si>
    <t>1.1.</t>
  </si>
  <si>
    <t>Tárgyi eszközök értékesítésből származó bevétel*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</si>
  <si>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</si>
  <si>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</si>
  <si>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</si>
  <si>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</si>
  <si>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</si>
  <si>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</si>
  <si>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Tk-Árkus dűlő települési hulladéklerakójának rekultivációja</t>
  </si>
  <si>
    <t xml:space="preserve">Szennyvízcsatornázás II. ütemhez Víziközmű Társulattól </t>
  </si>
  <si>
    <t>* lakások és telkek nélkül</t>
  </si>
  <si>
    <t>3. sz. melléklet</t>
  </si>
  <si>
    <t>Előirányzat</t>
  </si>
  <si>
    <t>4.</t>
  </si>
  <si>
    <t>Tornaterem üzemeltet. pénzeszk.átadás</t>
  </si>
  <si>
    <t>Tűzoltó köztestület műk. hozzájárulás</t>
  </si>
  <si>
    <t>Rendőrség támogatása</t>
  </si>
  <si>
    <t xml:space="preserve">Polgárőrség </t>
  </si>
  <si>
    <t>Felsőoktatási intézményi ösztöndíj</t>
  </si>
  <si>
    <t>Alapítványok támogatása</t>
  </si>
  <si>
    <t>TISZK költségeihez történő hozzájárulás</t>
  </si>
  <si>
    <t>5.</t>
  </si>
  <si>
    <t>Szociális feladatok</t>
  </si>
  <si>
    <t>Szennyvízcsatorna II. ütemmel kapcsolatos kiadások</t>
  </si>
  <si>
    <t>MŰKÖDÉSI KIADÁSOK</t>
  </si>
  <si>
    <t>KIADÁSOK ÖSSZESEN</t>
  </si>
  <si>
    <t>a kamerarendszer kieépítése esetén annak felügyeletét</t>
  </si>
  <si>
    <t>BEVÉTELEK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</si>
  <si>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</si>
  <si>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</si>
  <si>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</si>
  <si>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</si>
  <si>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>Felhalmozási céltartalék</t>
  </si>
  <si>
    <t>Bérlakások karbantartása, felújítása</t>
  </si>
  <si>
    <t>Pályázatokhoz saját forrás</t>
  </si>
  <si>
    <t xml:space="preserve">I. </t>
  </si>
  <si>
    <t>MŰKÖDÉSI KIADÁSOK ÖSSZESEN</t>
  </si>
  <si>
    <t>FELHALMOZÁSI KIADÁSOK</t>
  </si>
  <si>
    <t>Egyéb felhalmozási kiadások</t>
  </si>
  <si>
    <t>Felhalmozási célú pénzeszköz átadás ÁH kívülre</t>
  </si>
  <si>
    <t>3.1</t>
  </si>
  <si>
    <t xml:space="preserve">        2.3. Bírságok, pótlékok és egyéb sajátos bevétel (lakbér, közterületfoglalás stb.)</t>
  </si>
  <si>
    <t>Belterületi árvízvédelmi töltés megépítése II. forduló</t>
  </si>
  <si>
    <t>Sportpálya öltöző és tekepálya épület felújítás</t>
  </si>
  <si>
    <t>DAOP-5.2.1/A-11 Tiszakécskei Önkormányzat belterületi víz-elvezetése (II. ütem, 2. szakasz)</t>
  </si>
  <si>
    <t>- Európai Unió Kohéziós Aalapból</t>
  </si>
  <si>
    <t>- Központi támogatás</t>
  </si>
  <si>
    <t>KEOP 1.2.0 Tiszakécske szennyvízcsatornázás II. ütemmel kapcsolatos kiadások</t>
  </si>
  <si>
    <t xml:space="preserve">DAOP-5.2.1.E Tiszakécske Árkus dűlő települési szilárdhulladék lerakójának rekultivációja </t>
  </si>
  <si>
    <t>Beruházási, felújítási kiadások ÁFÁ-val</t>
  </si>
  <si>
    <t>2.1</t>
  </si>
  <si>
    <t>Támogatás értékű felhalmozási bevétel</t>
  </si>
  <si>
    <t>3.2</t>
  </si>
  <si>
    <t>Felhalmozási célú pénzeszk.átvétel államháztartáson kívülről</t>
  </si>
  <si>
    <t>2.2</t>
  </si>
  <si>
    <t>Központosított előirányzatokból fejlesztési célúak</t>
  </si>
  <si>
    <t>Fejlesztési célú támogatások</t>
  </si>
  <si>
    <t>Tűzoltóság bővítése, felújítása, tűzoltó autó garázs</t>
  </si>
  <si>
    <t>"Tiszabögi Kincsem-part pihenőhellyé alakítása" pályázattal kapcsolatos bevétel</t>
  </si>
  <si>
    <t>"Földutak karbantartásához gréder beszerzése" projekttel kapcsolatos bevétel</t>
  </si>
  <si>
    <t>"Kék-víz" ÉBKm-i Ivóvízminőség-javító prog.saját erő</t>
  </si>
  <si>
    <t xml:space="preserve">Különféle önszerv.egyesületek támogatása </t>
  </si>
  <si>
    <t>Egészségügyi Központ</t>
  </si>
  <si>
    <t>Felhalmozási kiadások</t>
  </si>
  <si>
    <t>BEVÉTELEK ÖSSZESEN</t>
  </si>
  <si>
    <t>Megnevezés</t>
  </si>
  <si>
    <t xml:space="preserve">        1.2. Egyéb működési bevételek (pl.: bérleti díj stb.)</t>
  </si>
  <si>
    <t>Intézmény-finanszírozás</t>
  </si>
  <si>
    <t xml:space="preserve">    Egyéb saját bevétel</t>
  </si>
  <si>
    <t xml:space="preserve">    Áfa</t>
  </si>
  <si>
    <t xml:space="preserve">    Személyi juttatások</t>
  </si>
  <si>
    <t xml:space="preserve">    Járulék</t>
  </si>
  <si>
    <t xml:space="preserve">    Dologi kiadások</t>
  </si>
  <si>
    <t xml:space="preserve">    Intézmény finanszírozás</t>
  </si>
  <si>
    <t>Egyesített Szociális Intézmény</t>
  </si>
  <si>
    <t>KIADÁSOK</t>
  </si>
  <si>
    <t xml:space="preserve">   Konyhai eszközök beszerzése</t>
  </si>
  <si>
    <t>INTÉZMÉNY-FINANSZÍROZÁS ÖSSZESEN</t>
  </si>
  <si>
    <t xml:space="preserve">    Gépkocsi vásárlás</t>
  </si>
  <si>
    <t xml:space="preserve">    Betonkeverő</t>
  </si>
  <si>
    <t xml:space="preserve">    Szivattyúk vásárlása (termálkút, Pereghalom ivóvízkút)</t>
  </si>
  <si>
    <t xml:space="preserve">    Ellátottak juttatása</t>
  </si>
  <si>
    <t>Dologi kiemelt előirányzaton belül másra nem használható részelőirányzatok</t>
  </si>
  <si>
    <t xml:space="preserve">    Közműdíjak</t>
  </si>
  <si>
    <t xml:space="preserve">    Élelmiszer</t>
  </si>
  <si>
    <t xml:space="preserve">    Közműdíjak -  ESZI</t>
  </si>
  <si>
    <t xml:space="preserve">    Közműdíjak -  Eü-i Kp.</t>
  </si>
  <si>
    <t xml:space="preserve">        Közműdíjak</t>
  </si>
  <si>
    <t xml:space="preserve">        Üzemanyag</t>
  </si>
  <si>
    <t>Dologi kiadás</t>
  </si>
  <si>
    <t>Az intézmény engedélyezett átlaglétszáma:</t>
  </si>
  <si>
    <t>Közfoglalkoztatottak éves létszám előirányzata:</t>
  </si>
  <si>
    <t xml:space="preserve">    Egyesített Szociális Intézmény</t>
  </si>
  <si>
    <t xml:space="preserve">    Egészségügyi Központ</t>
  </si>
  <si>
    <t>30 fő</t>
  </si>
  <si>
    <t>43 fő</t>
  </si>
  <si>
    <t xml:space="preserve">     Pedagógus</t>
  </si>
  <si>
    <t xml:space="preserve">     Nem pedagógus</t>
  </si>
  <si>
    <t>0 fő</t>
  </si>
  <si>
    <t>AZ ÖNKORMÁNYZAT BEVÉTELEINEK ÉS KIADÁSAINAK ÖSSZESÍTÉSE</t>
  </si>
  <si>
    <t>BERUHÁZÁSOK</t>
  </si>
  <si>
    <t>Részösszesen</t>
  </si>
  <si>
    <t>FELÚJÍTÁSOK</t>
  </si>
  <si>
    <t>Mindösszesen</t>
  </si>
  <si>
    <t>Az engedélyezett átlaglétszám:</t>
  </si>
  <si>
    <t>A közfoglalkoztatottak a Városgondnokságnál kerülnek foglalkoztatásra.</t>
  </si>
  <si>
    <t>Kiadás</t>
  </si>
  <si>
    <t>Személyi juttatás</t>
  </si>
  <si>
    <t>Térfigyelő rendszer kiépítése saját erő</t>
  </si>
  <si>
    <t xml:space="preserve">    Szociális feladatok</t>
  </si>
  <si>
    <t>Bevételek</t>
  </si>
  <si>
    <t>Járulék</t>
  </si>
  <si>
    <t>Dologi</t>
  </si>
  <si>
    <t>Szociális Feladatellátó Társulás</t>
  </si>
  <si>
    <t>Kötött felhasználású állami támogatás (normatíva)</t>
  </si>
  <si>
    <t>Közfoglalkoztatottak éves létszám előir.</t>
  </si>
  <si>
    <t>7.</t>
  </si>
  <si>
    <t>8.</t>
  </si>
  <si>
    <t>5.1</t>
  </si>
  <si>
    <t>5.2</t>
  </si>
  <si>
    <t>5.3</t>
  </si>
  <si>
    <t>5.4</t>
  </si>
  <si>
    <t>5.5</t>
  </si>
  <si>
    <t>5.7</t>
  </si>
  <si>
    <t>5.8</t>
  </si>
  <si>
    <t>Kőrösi utcai vasúti átjáró részbeni felújítása</t>
  </si>
  <si>
    <t>Diákotthon konyha légtechnika (zsírfogó építés)</t>
  </si>
  <si>
    <t>Szennyvízcsatorna bekötésekhez pénzügyi fedezet</t>
  </si>
  <si>
    <t>2013. ÉVI KÖLTSÉGVETÉSE</t>
  </si>
  <si>
    <t>VÁROSGONDNOKSÁG 2013. ÉVI KÖLTSÉGVETÉSE</t>
  </si>
  <si>
    <t>VÁROSI ÓVODÁK ÉS BÖLCSŐDE 2013. ÉVI KÖLTSÉGVETÉSE</t>
  </si>
  <si>
    <t>AZ ÖNKORMÁNYZAT 2013. ÉVI BEVÉTELI ELŐIRÁNYZATAI</t>
  </si>
  <si>
    <t>2013. ÉVI FELHALMOZÁSI BEVÉTELEK RÉSZLETEZÉSE</t>
  </si>
  <si>
    <t>2013. ÉVI KIADÁSI ELŐIRÁNYZATOK</t>
  </si>
  <si>
    <t>2013.</t>
  </si>
  <si>
    <t>2013. ÉVI FELÚJÍTÁSOK ÉS FELHALMOZÁSOK FELADATONKÉNT</t>
  </si>
  <si>
    <t>Eredeti előirányzat</t>
  </si>
  <si>
    <t>2013. évre tervezett kifizetés</t>
  </si>
  <si>
    <t xml:space="preserve">        2.2. Gépjárműadó</t>
  </si>
  <si>
    <t xml:space="preserve">       1.1. Általános működési és ágazati támogatások</t>
  </si>
  <si>
    <t>- OEP finanszírozás</t>
  </si>
  <si>
    <t>Római Katolikus Plébánia támogatása (TÁMOP 5.5.1.b-11/2)</t>
  </si>
  <si>
    <t>Lovaspálya lelátójának felújítása</t>
  </si>
  <si>
    <t>Tiszakécskei tanyás térség külterületi földútjainak karbantartása eszközbeszerzéssel (aprító, fűkasza)</t>
  </si>
  <si>
    <t>Tiszakécske szennyvízcsatornázás II. ütem</t>
  </si>
  <si>
    <t>Tiszakécske Szociális Otthon korszerűsítése</t>
  </si>
  <si>
    <t>Tiszakécske Város kulturális és kerékpár-turisztikai fejlesztése</t>
  </si>
  <si>
    <t>Tiszakécskei Holt-Tisza part fejlesztése</t>
  </si>
  <si>
    <t>Művelődési Központ fűtés (bejárati nyílászárók)</t>
  </si>
  <si>
    <t xml:space="preserve">    TÁMOP-3.2.13-12/1/2012-0163 Tanórán kívüli nevelési feladatok</t>
  </si>
  <si>
    <t>Szent Imre tér 2. sz. alatt bérlakásépítés</t>
  </si>
  <si>
    <t>Tiszakécske Holt-Tiszapart fejlesztése</t>
  </si>
  <si>
    <t>Lovaspálya lelátó felújítása</t>
  </si>
  <si>
    <t>Energia racionalizálási pályázat (AJMK, Eü-i Kp., Diákotthon)</t>
  </si>
  <si>
    <t>Lakossági hozzájárulással megvalósított útépítés</t>
  </si>
  <si>
    <t>2013. ÉVI TARTALÉKOK</t>
  </si>
  <si>
    <t xml:space="preserve">      Informatikai feladatok</t>
  </si>
  <si>
    <t>Szent Imre tér - világítás</t>
  </si>
  <si>
    <t xml:space="preserve">   4 db klíma beszerzése</t>
  </si>
  <si>
    <t xml:space="preserve">   Informatikai fejlesztése</t>
  </si>
  <si>
    <t xml:space="preserve">    Lapvibrátor</t>
  </si>
  <si>
    <t xml:space="preserve">    Hondamotor</t>
  </si>
  <si>
    <t xml:space="preserve">    MTZ traktor</t>
  </si>
  <si>
    <t xml:space="preserve">    Szárzúzó, inverter és vésőgép megvásárlása</t>
  </si>
  <si>
    <t>TISZAKÉCSKEI KÖZPONTÚ MIKROTÁRSULÁS 2013. ÉVI  KÖLTSÉGVETÉSE</t>
  </si>
  <si>
    <t xml:space="preserve">Általános tartalék </t>
  </si>
  <si>
    <t xml:space="preserve">11,5 fő </t>
  </si>
  <si>
    <t>Szennyvízcsatornázás II. ütem</t>
  </si>
  <si>
    <t xml:space="preserve"> - EU támogatás</t>
  </si>
  <si>
    <t xml:space="preserve"> - Központi támogatás</t>
  </si>
  <si>
    <t xml:space="preserve">Szoicális Otthon korszerűsítése (Kossuth u., Vörösmarty u.) </t>
  </si>
  <si>
    <t>DAOP-5.2.1/A-11 Tiszakécskei Önkormányzat belterületi vízelvezetése (II. ütem, 2. szakasz)</t>
  </si>
  <si>
    <t xml:space="preserve">    Nagy teljesítményű, vontatható agregátor</t>
  </si>
  <si>
    <t>Szennyvízcsatornázás utáni útfelújítás I. ütem</t>
  </si>
  <si>
    <t>Szennyvízcsatornázás utáni útfelújítás II. ütem</t>
  </si>
  <si>
    <t xml:space="preserve">  Ebből működési tartalék</t>
  </si>
  <si>
    <t xml:space="preserve">  Ebből: Lakásépítési, vásárl.szociális kölcsön</t>
  </si>
  <si>
    <t xml:space="preserve">            Felhalmozási tartalék</t>
  </si>
  <si>
    <t xml:space="preserve">  Ebből: támogatási kölcsönök visszatérülése</t>
  </si>
  <si>
    <t xml:space="preserve">       1.3. Központosított támogatások</t>
  </si>
  <si>
    <t xml:space="preserve"> 1.4. Egyes jövedelempótló támogatások kiegészítése</t>
  </si>
  <si>
    <t xml:space="preserve">       1.2. Könyvtári és közművelődési feladatok támogatása</t>
  </si>
  <si>
    <t>- Jelzőrendszeres házi segítségnyújtás támogatása</t>
  </si>
  <si>
    <t>4.1. Támogatás-értékű működési bevételek</t>
  </si>
  <si>
    <t xml:space="preserve">   1 db számítógép beszerzése</t>
  </si>
  <si>
    <t xml:space="preserve">    Géptároló szín építése</t>
  </si>
  <si>
    <t xml:space="preserve">    Kézi szerszámgépek, szintező műszerek beszerzése</t>
  </si>
  <si>
    <t xml:space="preserve">     2 db számítógép beszerzése</t>
  </si>
  <si>
    <t xml:space="preserve">     Multifunkcionális eszköz vásárlása</t>
  </si>
  <si>
    <t>75 fő</t>
  </si>
  <si>
    <t>105 fő</t>
  </si>
  <si>
    <t>16 fő *</t>
  </si>
  <si>
    <t>* 2013.06.30-ig</t>
  </si>
  <si>
    <t>5.6</t>
  </si>
  <si>
    <t>Kistérségi és Területfejlesztési hozzájárulás</t>
  </si>
  <si>
    <t>Szenvedélybetegek és pszichiátriai betegek nappali ell. Hj.</t>
  </si>
  <si>
    <t xml:space="preserve">      ebből közfoglalkoztatott</t>
  </si>
  <si>
    <t>ebből: - Személyi juttatás</t>
  </si>
  <si>
    <t>Játszószerek építése intézményekbe, közterületekre</t>
  </si>
  <si>
    <t>1/d. sz. melléklet</t>
  </si>
  <si>
    <t>1/e. sz. melléklet</t>
  </si>
  <si>
    <t>4. sz. melléklet</t>
  </si>
  <si>
    <t>6. sz. melléklet</t>
  </si>
  <si>
    <t>1/f. sz . melléklet</t>
  </si>
  <si>
    <t>7. sz. melléklet</t>
  </si>
  <si>
    <t xml:space="preserve">         ebből EU forrásból finanszírozott támogatásból megvalósuló program</t>
  </si>
  <si>
    <t>Mikrotársulás önkormányzatainak hozzájárulása</t>
  </si>
  <si>
    <t>Dologi kiemelt előirányzaton belül másra nem használható részelőirányzat</t>
  </si>
  <si>
    <t xml:space="preserve">     ebből EU forrásból megvalósuló projektek kiadása</t>
  </si>
  <si>
    <t>Kötelező</t>
  </si>
  <si>
    <t>Önként vállalt</t>
  </si>
  <si>
    <t>Állami</t>
  </si>
  <si>
    <t>Önként vállalt feladatok</t>
  </si>
  <si>
    <t>Önként vállalt feladat</t>
  </si>
  <si>
    <t>feladatok</t>
  </si>
  <si>
    <t>Működési célú támogatásértékű kiadás</t>
  </si>
  <si>
    <t xml:space="preserve">6. </t>
  </si>
  <si>
    <t>Működési célú pénzeszközátadás államháztartáson kívülre</t>
  </si>
  <si>
    <t xml:space="preserve">  1. Bűnmegelőzési Alapítvány</t>
  </si>
  <si>
    <t xml:space="preserve">  2. Tiszakécske Városért Közalapítvány</t>
  </si>
  <si>
    <t xml:space="preserve">  3. Tiszakécske Szoc. Otthon Közalapítvány</t>
  </si>
  <si>
    <t xml:space="preserve">  4. Gémes Mihály Közhasznú Alapítvány</t>
  </si>
  <si>
    <t>9.</t>
  </si>
  <si>
    <t>Működési célú visszatérítendő támogatás államháztartáson kívülre</t>
  </si>
  <si>
    <t>Felhalmozási célú visszatérítendő támogatás ÁH kívülre</t>
  </si>
  <si>
    <t>10.</t>
  </si>
  <si>
    <t>6.1</t>
  </si>
  <si>
    <t>6.2</t>
  </si>
  <si>
    <t>6.3</t>
  </si>
  <si>
    <t>6.4</t>
  </si>
  <si>
    <t>6.5</t>
  </si>
  <si>
    <t>6.6</t>
  </si>
  <si>
    <t>6.7</t>
  </si>
  <si>
    <t>7.1</t>
  </si>
  <si>
    <t xml:space="preserve">             - Járulék</t>
  </si>
  <si>
    <t xml:space="preserve">             - Dologi kiadások</t>
  </si>
  <si>
    <t xml:space="preserve">             - Ellátottak juttatása</t>
  </si>
  <si>
    <t>46 fő</t>
  </si>
  <si>
    <t>17 fő</t>
  </si>
  <si>
    <t>BEVÉTELI ELŐIRÁNYZATOK MÓDOSÍTÁSA</t>
  </si>
  <si>
    <t>Intézmények működési bevétele</t>
  </si>
  <si>
    <t>Önkormány-zat sajátos működési bevételei</t>
  </si>
  <si>
    <t>Felhalmo- zási és tőkejellegű bevételek</t>
  </si>
  <si>
    <t>Felhalmo- zási támogatások</t>
  </si>
  <si>
    <t>Támogatási kölcsönök vissza-térülése</t>
  </si>
  <si>
    <t>Önkormány-zat</t>
  </si>
  <si>
    <t>Intézmények</t>
  </si>
  <si>
    <t>Önkormányzat kiadásai</t>
  </si>
  <si>
    <t>Társulások feladatainak költségei</t>
  </si>
  <si>
    <t>Lakásépítési- és vásárlási szociális kölcsön</t>
  </si>
  <si>
    <t>Felhalm. és felúj.kiadások</t>
  </si>
  <si>
    <t>Kiadás összesen</t>
  </si>
  <si>
    <t>Tartalék</t>
  </si>
  <si>
    <t>Bevétel egyidejű megemelése</t>
  </si>
  <si>
    <t>Intézmény neve, módosítás jogcíme</t>
  </si>
  <si>
    <t>Munkaadót terhelő járulék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</si>
  <si>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</si>
  <si>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</si>
  <si>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</si>
  <si>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</si>
  <si>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</si>
  <si>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</si>
  <si>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Mikrotársulások</t>
  </si>
  <si>
    <t>RÉSZÖSSZESEN</t>
  </si>
  <si>
    <t>Önkormányzat</t>
  </si>
  <si>
    <t xml:space="preserve">TARTALÉKOK MÓDOSÍTÁSÁRA VONATKOZÓ DÖNTÉSEK </t>
  </si>
  <si>
    <t>Általános tartalék</t>
  </si>
  <si>
    <t>Értékpapírok értékesítésé-nek bevétele</t>
  </si>
  <si>
    <t>Intézmények kiadásai</t>
  </si>
  <si>
    <t>Működési célú támogatás-értékű kiadás</t>
  </si>
  <si>
    <t>Módosított előirányzat</t>
  </si>
  <si>
    <t>KIADÁSI ELŐIRÁNYZATOK MÓDOSÍTÁSA</t>
  </si>
  <si>
    <t>2012. évi pénz-maradvány</t>
  </si>
  <si>
    <t>Pénzmaradvány elvonás</t>
  </si>
  <si>
    <t>Előző évi pénzmaradvány átvétel</t>
  </si>
  <si>
    <t>Gumikerekes forgókotró</t>
  </si>
  <si>
    <t>Iroda átalakítás és vizesblokk felújítás</t>
  </si>
  <si>
    <t>Előtetők:Műv.K.mozi vészkijárat és ktár bejárati ajtó</t>
  </si>
  <si>
    <t>Paravánok vásárlása</t>
  </si>
  <si>
    <t>Nyílászárók tervezett cseréje</t>
  </si>
  <si>
    <t>Színpadtechnika elektromos vezetékek</t>
  </si>
  <si>
    <t>Színpad padozat és függöny lángmentesítés</t>
  </si>
  <si>
    <t>Ktár ifjúsági részlegére eszköz beszerzés</t>
  </si>
  <si>
    <t>Presszó helyiség büfé rész leválasztása, épület felújítás</t>
  </si>
  <si>
    <t>Menekülési útvonalakat jelző biztonsági irányfények</t>
  </si>
  <si>
    <t>TÁMOP köt.terhelt maradvány</t>
  </si>
  <si>
    <t>Porszívó beszerzés</t>
  </si>
  <si>
    <t>Mosógép beszerzés</t>
  </si>
  <si>
    <t>Hűtő vásárlás</t>
  </si>
  <si>
    <t>Notebook+nyomtató</t>
  </si>
  <si>
    <t>Irodabútor</t>
  </si>
  <si>
    <t>Közművelődési érd.növelő pályázat önerő</t>
  </si>
  <si>
    <t>6.8</t>
  </si>
  <si>
    <t xml:space="preserve">Nemzetközi Gyermekmentő Alaptítvány </t>
  </si>
  <si>
    <t xml:space="preserve">    2012. évi pénzmaradvány</t>
  </si>
  <si>
    <t xml:space="preserve">    Előző évi pénzmaradvány átadás</t>
  </si>
  <si>
    <t>4.4. Előző évi pénzmaradvány átvétel</t>
  </si>
  <si>
    <t>2013. ÉVI KIADÁSI ELŐIRÁNYZATOK INTÉZMÉNYENKÉNT</t>
  </si>
  <si>
    <t xml:space="preserve">                                                                                                                                       1/b. sz. melléklet</t>
  </si>
  <si>
    <t xml:space="preserve">                                                                                                                                                                       2. sz. melléklet</t>
  </si>
  <si>
    <t>Burgonyakoptató vásárlás</t>
  </si>
  <si>
    <t xml:space="preserve"> 1.5. Egyéb központi támogatások (pl. kompenzáció, szerkezetátalakítás)</t>
  </si>
  <si>
    <t>- pótlólagos állami támogatás</t>
  </si>
  <si>
    <t>Varrodai gépek, eszközök vásárlása</t>
  </si>
  <si>
    <t>Ingatlan vásárlás Szent Imre tér</t>
  </si>
  <si>
    <t>Szennyvízcsatorna bekötés, csap.csatorna építés, aszfaltozás</t>
  </si>
  <si>
    <t>Szabolcska utca járda-csap.csatorna építés</t>
  </si>
  <si>
    <t>32,5 fő</t>
  </si>
  <si>
    <t>- informatikai feladatok</t>
  </si>
  <si>
    <t xml:space="preserve">AZ ÖNKORMÁNYZAT POLGÁRMESTERI HIVATALÁNAK                                                          </t>
  </si>
  <si>
    <t>EGYESÍTETT SZOCIÁLIS INTÉZMÉNY ÉS EGÉSZSÉGÜGYI KÖZPONT 2013. ÉVI KÖLTSÉGVETÉSE</t>
  </si>
  <si>
    <t>ARANY JÁNOS MŰVELŐDÉSI KÖZPONT ÉS VÁROSI KÖNYVTÁR  2013. ÉVI KÖLTSÉGVETÉSE</t>
  </si>
  <si>
    <t>2013. évi kompenzáció</t>
  </si>
  <si>
    <t>Intézmény finanszírozás</t>
  </si>
  <si>
    <t xml:space="preserve"> 1.6. Szerkezetátalakítási tartalékból nyújtott támogatás</t>
  </si>
  <si>
    <t>5.9</t>
  </si>
  <si>
    <t>Tűzoltók szakmai vetélkedőn elért eredményének elismerése</t>
  </si>
  <si>
    <t>Forgó felsővázas kotró</t>
  </si>
  <si>
    <t>TÁMOP-3.2.3/A-11-2012-0103 Építő közösségek</t>
  </si>
  <si>
    <t xml:space="preserve">    TÁMOP-3.2.3/A-11-2012-0103 Építő közösségek</t>
  </si>
  <si>
    <t xml:space="preserve">    Működési célú átvett pénzeszköz</t>
  </si>
  <si>
    <t>Ingatlan vásárlás Kossuth u.</t>
  </si>
  <si>
    <t xml:space="preserve">      Takarítógép beszerzés</t>
  </si>
  <si>
    <t>TÁMOP-3.2.3/A-11-2012-0103 Építő közösségek - plusz létszám a pályázat időtartamára</t>
  </si>
  <si>
    <t>3,5 fő</t>
  </si>
  <si>
    <t>6.9</t>
  </si>
  <si>
    <t>Római Katolikus Plébánia támogatása</t>
  </si>
  <si>
    <t>2014. február</t>
  </si>
  <si>
    <t>26/2013.(XII.19.) sz.rendelet</t>
  </si>
  <si>
    <t>124.sz.hat. Holt-Tisza I. szakasz mederkotrás eng. és kiviteli terv</t>
  </si>
  <si>
    <t xml:space="preserve">129.sz.hat. belterületbe csatolás </t>
  </si>
  <si>
    <t>133sz.hat. Holt-Tisza I. szakasz oktató és turisztikai vízibázis kialakítása VSE saját erő</t>
  </si>
  <si>
    <t>101.sz.PVB. Kméti Pro Homine Alapítvány támog.</t>
  </si>
  <si>
    <t xml:space="preserve"> Jövedelempótló támogatás</t>
  </si>
  <si>
    <t>Szerkezetátalakítási tart. támog. kiegészítés</t>
  </si>
  <si>
    <t>Állami támogatás októberi pótigény, lemondás</t>
  </si>
  <si>
    <t>Lakossági települési foly.hull.ártalm.támogatás</t>
  </si>
  <si>
    <t>Nyári gyermekétkeztetés  támog.</t>
  </si>
  <si>
    <t>Nyári gyermekétkezt.támog</t>
  </si>
  <si>
    <t>TÁMOP-3.1.11-12/2-2012-0099. Óvodafejlesztés Tiszakécskén pály.támog.</t>
  </si>
  <si>
    <t>Egyesületi támogatás ei.átcsop. Műv. Közp. dologi</t>
  </si>
  <si>
    <t>Műv. Központ saját hatáskör</t>
  </si>
  <si>
    <t>Felhalm.ei.átcsop vg-hoz</t>
  </si>
  <si>
    <t>Szennyvízcsatorna II. ütem támogatás pótei</t>
  </si>
  <si>
    <t>Egyesületi támogatások ei. átcsop.</t>
  </si>
  <si>
    <t>Belterületbe csatolás</t>
  </si>
  <si>
    <t xml:space="preserve">Lakossági foly. hulladék ártalmatlanítás </t>
  </si>
  <si>
    <t>Nyári gyermekétk. kiad. ei. csökk.</t>
  </si>
  <si>
    <t xml:space="preserve">TÁMOP-3.1.11-12/2-2012 támogatás </t>
  </si>
  <si>
    <t>Felhalm.kiad.ei.átcsop. Önk-tól</t>
  </si>
  <si>
    <t>Rendszeres gyvéd.támog(Erzsébet utalv.)</t>
  </si>
  <si>
    <t>VG saját hatáskör ei.mód.</t>
  </si>
  <si>
    <t>Társulás ei. átcsop. ESZI</t>
  </si>
  <si>
    <t>Phiv saját hatáskör</t>
  </si>
  <si>
    <t>ESZI saját hatáskör</t>
  </si>
  <si>
    <t>Önk. ei. átcsop</t>
  </si>
  <si>
    <t>Tk.Városüzemelt.Nonprofit Kft.törzstőke</t>
  </si>
  <si>
    <t>Jelzőrendszer támog.pótei.</t>
  </si>
  <si>
    <t>OEP finansz.pótei</t>
  </si>
  <si>
    <t>Közfoglalk. Pótei.</t>
  </si>
  <si>
    <t>Közfogl.támog.pótei</t>
  </si>
  <si>
    <t>Eü.Közp.rehab.hjár. Korrekció</t>
  </si>
  <si>
    <t>2014.FEBRUÁR 27- I ÜLÉSRE</t>
  </si>
  <si>
    <t>2014. FEBRUÁR 27-I ÜLÉSRE</t>
  </si>
  <si>
    <t>2014.FEBRUÁR 27-I  ÜLÉSRE</t>
  </si>
  <si>
    <t xml:space="preserve">Módosított előirányzat 26/2013. (XII.19.)  </t>
  </si>
  <si>
    <t>Saját hatáskörú ei.módosítás</t>
  </si>
  <si>
    <t>Saját hatáskörű ei.módosítás I</t>
  </si>
  <si>
    <t>Saját hatáskörű ei.módosítás II</t>
  </si>
  <si>
    <t>Saját hatáskorű ei.módosítás</t>
  </si>
  <si>
    <t>Informatikai eszközbesz.pótei.</t>
  </si>
  <si>
    <t>Informatiiai eszközbesz.ei.</t>
  </si>
  <si>
    <t>Pótelőirányzat</t>
  </si>
  <si>
    <t>Pótelőirányzat (Társulás)</t>
  </si>
  <si>
    <t>Ei.átcsoportosítás</t>
  </si>
  <si>
    <t>Közfoglalkoztatottak pótei.</t>
  </si>
  <si>
    <t>EÜ. Központ ei.átcsop.</t>
  </si>
  <si>
    <t>Önkormányzat ei.átcsoportosítás</t>
  </si>
  <si>
    <t>- TÁMOP-3.1.11-12/2-2012-0099 Óvoda fejlesztés Tkécskén pály.támog.</t>
  </si>
  <si>
    <t xml:space="preserve">    Gumikerekes forgókotró</t>
  </si>
  <si>
    <t>Notebook beszerzés</t>
  </si>
  <si>
    <t>Riasztórendszer karbantartás, bővítés</t>
  </si>
  <si>
    <t xml:space="preserve">      Eszközbeszerzés (hűtő, klíma, fényképezőgép)</t>
  </si>
  <si>
    <t xml:space="preserve">    Úthenger</t>
  </si>
  <si>
    <t xml:space="preserve">    Intézmények felújítása (ESZI, Arany Óvoda, Kőrösi úti iskola)</t>
  </si>
  <si>
    <t>Holt-Tisza I. szakasz mederkotrás eng. és kiviteli terv</t>
  </si>
  <si>
    <t>Móra F. úti lakás felújítása</t>
  </si>
  <si>
    <t>Keverő, hangfal</t>
  </si>
  <si>
    <t>Közlekedési lámpa</t>
  </si>
  <si>
    <t>Tartós részesedés vásárlása</t>
  </si>
  <si>
    <t>2.3</t>
  </si>
  <si>
    <t xml:space="preserve">  5. ProHomine Alapítvány</t>
  </si>
  <si>
    <t>6.10</t>
  </si>
  <si>
    <t>Korrekció</t>
  </si>
  <si>
    <t>Szennyvízcsat.bekötésekhez pü-i fedezet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</si>
</sst>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5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3"/>
      <name val="Arial"/>
      <family val="2"/>
    </font>
    <font>
      <sz val="10"/>
      <name val="Courier New CE"/>
      <family val="0"/>
    </font>
    <font>
      <sz val="9"/>
      <name val="Courier New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E"/>
      <family val="0"/>
    </font>
    <font>
      <sz val="9"/>
      <name val="Arial CE"/>
      <family val="0"/>
    </font>
    <font>
      <i/>
      <sz val="9"/>
      <name val="Arial CE"/>
      <family val="2"/>
    </font>
    <font>
      <i/>
      <sz val="9"/>
      <color indexed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28" fillId="4" borderId="0" applyNumberFormat="0" applyBorder="0" applyAlignment="0" applyProtection="0"/>
    <xf numFmtId="0" fontId="32" fillId="22" borderId="8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13" fillId="0" borderId="0" xfId="56">
      <alignment/>
      <protection/>
    </xf>
    <xf numFmtId="0" fontId="13" fillId="0" borderId="10" xfId="56" applyBorder="1" applyAlignment="1">
      <alignment wrapText="1"/>
      <protection/>
    </xf>
    <xf numFmtId="3" fontId="13" fillId="0" borderId="10" xfId="56" applyNumberFormat="1" applyBorder="1">
      <alignment/>
      <protection/>
    </xf>
    <xf numFmtId="3" fontId="13" fillId="0" borderId="0" xfId="56" applyNumberFormat="1" applyFill="1" applyBorder="1">
      <alignment/>
      <protection/>
    </xf>
    <xf numFmtId="0" fontId="13" fillId="0" borderId="0" xfId="56" applyBorder="1">
      <alignment/>
      <protection/>
    </xf>
    <xf numFmtId="3" fontId="13" fillId="0" borderId="0" xfId="56" applyNumberFormat="1">
      <alignment/>
      <protection/>
    </xf>
    <xf numFmtId="3" fontId="7" fillId="0" borderId="18" xfId="56" applyNumberFormat="1" applyFont="1" applyBorder="1">
      <alignment/>
      <protection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vertical="center" wrapText="1" shrinkToFit="1"/>
    </xf>
    <xf numFmtId="0" fontId="5" fillId="0" borderId="0" xfId="0" applyFont="1" applyAlignment="1">
      <alignment horizontal="right"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 vertical="center"/>
    </xf>
    <xf numFmtId="3" fontId="0" fillId="0" borderId="15" xfId="0" applyNumberFormat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3" fontId="5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13" fillId="0" borderId="0" xfId="56" applyBorder="1" applyAlignment="1">
      <alignment horizontal="center"/>
      <protection/>
    </xf>
    <xf numFmtId="0" fontId="13" fillId="0" borderId="14" xfId="56" applyBorder="1" applyAlignment="1">
      <alignment wrapText="1"/>
      <protection/>
    </xf>
    <xf numFmtId="3" fontId="13" fillId="0" borderId="15" xfId="56" applyNumberFormat="1" applyBorder="1">
      <alignment/>
      <protection/>
    </xf>
    <xf numFmtId="0" fontId="15" fillId="0" borderId="19" xfId="56" applyFont="1" applyBorder="1" applyAlignment="1">
      <alignment horizontal="center" vertical="center"/>
      <protection/>
    </xf>
    <xf numFmtId="0" fontId="15" fillId="0" borderId="25" xfId="56" applyFont="1" applyBorder="1" applyAlignment="1">
      <alignment horizontal="center" vertical="center"/>
      <protection/>
    </xf>
    <xf numFmtId="0" fontId="15" fillId="0" borderId="25" xfId="56" applyFont="1" applyBorder="1" applyAlignment="1">
      <alignment horizontal="center" vertical="center" wrapText="1"/>
      <protection/>
    </xf>
    <xf numFmtId="0" fontId="15" fillId="0" borderId="26" xfId="56" applyFont="1" applyBorder="1" applyAlignment="1">
      <alignment horizontal="center" vertical="center"/>
      <protection/>
    </xf>
    <xf numFmtId="0" fontId="15" fillId="0" borderId="22" xfId="56" applyFont="1" applyBorder="1">
      <alignment/>
      <protection/>
    </xf>
    <xf numFmtId="3" fontId="15" fillId="0" borderId="27" xfId="56" applyNumberFormat="1" applyFont="1" applyBorder="1">
      <alignment/>
      <protection/>
    </xf>
    <xf numFmtId="0" fontId="15" fillId="0" borderId="27" xfId="56" applyFont="1" applyBorder="1">
      <alignment/>
      <protection/>
    </xf>
    <xf numFmtId="3" fontId="15" fillId="0" borderId="28" xfId="56" applyNumberFormat="1" applyFont="1" applyBorder="1">
      <alignment/>
      <protection/>
    </xf>
    <xf numFmtId="3" fontId="13" fillId="0" borderId="29" xfId="56" applyNumberFormat="1" applyBorder="1">
      <alignment/>
      <protection/>
    </xf>
    <xf numFmtId="0" fontId="13" fillId="0" borderId="29" xfId="56" applyBorder="1" applyAlignment="1">
      <alignment wrapText="1"/>
      <protection/>
    </xf>
    <xf numFmtId="3" fontId="13" fillId="0" borderId="17" xfId="56" applyNumberFormat="1" applyBorder="1">
      <alignment/>
      <protection/>
    </xf>
    <xf numFmtId="0" fontId="13" fillId="0" borderId="16" xfId="56" applyFont="1" applyBorder="1" applyAlignment="1">
      <alignment wrapText="1"/>
      <protection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49" fontId="14" fillId="0" borderId="31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vertical="center"/>
    </xf>
    <xf numFmtId="16" fontId="41" fillId="0" borderId="1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4" fillId="0" borderId="16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/>
    </xf>
    <xf numFmtId="49" fontId="10" fillId="0" borderId="34" xfId="0" applyNumberFormat="1" applyFont="1" applyFill="1" applyBorder="1" applyAlignment="1">
      <alignment vertical="center" shrinkToFit="1"/>
    </xf>
    <xf numFmtId="49" fontId="9" fillId="0" borderId="34" xfId="0" applyNumberFormat="1" applyFont="1" applyFill="1" applyBorder="1" applyAlignment="1">
      <alignment vertical="center" shrinkToFit="1"/>
    </xf>
    <xf numFmtId="49" fontId="9" fillId="0" borderId="34" xfId="0" applyNumberFormat="1" applyFont="1" applyBorder="1" applyAlignment="1">
      <alignment vertical="center" wrapText="1"/>
    </xf>
    <xf numFmtId="49" fontId="10" fillId="0" borderId="34" xfId="0" applyNumberFormat="1" applyFont="1" applyBorder="1" applyAlignment="1">
      <alignment vertical="center" wrapText="1"/>
    </xf>
    <xf numFmtId="49" fontId="9" fillId="0" borderId="34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30" xfId="0" applyBorder="1" applyAlignment="1">
      <alignment/>
    </xf>
    <xf numFmtId="3" fontId="0" fillId="0" borderId="34" xfId="0" applyNumberFormat="1" applyFont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0" fillId="0" borderId="35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35" xfId="0" applyNumberFormat="1" applyBorder="1" applyAlignment="1">
      <alignment/>
    </xf>
    <xf numFmtId="0" fontId="1" fillId="0" borderId="0" xfId="0" applyFont="1" applyAlignment="1">
      <alignment/>
    </xf>
    <xf numFmtId="3" fontId="16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42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left" vertical="center" wrapText="1"/>
    </xf>
    <xf numFmtId="0" fontId="8" fillId="0" borderId="43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left" vertical="center" wrapText="1"/>
    </xf>
    <xf numFmtId="0" fontId="10" fillId="0" borderId="38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49" fontId="9" fillId="0" borderId="1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vertical="center" shrinkToFit="1"/>
    </xf>
    <xf numFmtId="0" fontId="9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9" fillId="0" borderId="34" xfId="0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left"/>
    </xf>
    <xf numFmtId="0" fontId="8" fillId="0" borderId="34" xfId="0" applyFont="1" applyBorder="1" applyAlignment="1">
      <alignment vertical="center" wrapText="1"/>
    </xf>
    <xf numFmtId="16" fontId="19" fillId="0" borderId="14" xfId="0" applyNumberFormat="1" applyFont="1" applyBorder="1" applyAlignment="1">
      <alignment vertical="center"/>
    </xf>
    <xf numFmtId="16" fontId="8" fillId="0" borderId="14" xfId="0" applyNumberFormat="1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4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vertical="center" wrapText="1"/>
    </xf>
    <xf numFmtId="0" fontId="9" fillId="0" borderId="16" xfId="0" applyFont="1" applyBorder="1" applyAlignment="1">
      <alignment/>
    </xf>
    <xf numFmtId="0" fontId="8" fillId="0" borderId="35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3" fontId="1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46" fillId="0" borderId="34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/>
    </xf>
    <xf numFmtId="3" fontId="16" fillId="0" borderId="49" xfId="0" applyNumberFormat="1" applyFont="1" applyBorder="1" applyAlignment="1">
      <alignment vertical="center"/>
    </xf>
    <xf numFmtId="3" fontId="42" fillId="0" borderId="49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9" fillId="0" borderId="50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/>
    </xf>
    <xf numFmtId="3" fontId="42" fillId="0" borderId="5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3" fontId="9" fillId="0" borderId="51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9" fillId="0" borderId="4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45" fillId="0" borderId="14" xfId="0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5" xfId="0" applyNumberFormat="1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23" xfId="0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5" fillId="0" borderId="5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3" fontId="13" fillId="0" borderId="1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3" fontId="13" fillId="0" borderId="15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3" fontId="15" fillId="0" borderId="17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55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1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5" fillId="0" borderId="5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0" fillId="0" borderId="41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/>
    </xf>
    <xf numFmtId="0" fontId="5" fillId="0" borderId="20" xfId="0" applyFont="1" applyBorder="1" applyAlignment="1">
      <alignment vertical="center"/>
    </xf>
    <xf numFmtId="3" fontId="5" fillId="0" borderId="43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50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0" fillId="0" borderId="65" xfId="0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34" xfId="0" applyNumberFormat="1" applyFont="1" applyBorder="1" applyAlignment="1">
      <alignment vertical="center"/>
    </xf>
    <xf numFmtId="0" fontId="0" fillId="0" borderId="61" xfId="0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/>
    </xf>
    <xf numFmtId="0" fontId="5" fillId="0" borderId="10" xfId="0" applyFont="1" applyBorder="1" applyAlignment="1">
      <alignment/>
    </xf>
    <xf numFmtId="3" fontId="9" fillId="0" borderId="15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21" fillId="0" borderId="42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21" fillId="0" borderId="34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67" xfId="0" applyFont="1" applyBorder="1" applyAlignment="1">
      <alignment vertical="center"/>
    </xf>
    <xf numFmtId="0" fontId="21" fillId="0" borderId="33" xfId="0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vertical="center" shrinkToFit="1"/>
    </xf>
    <xf numFmtId="3" fontId="16" fillId="0" borderId="30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49" fontId="9" fillId="0" borderId="30" xfId="0" applyNumberFormat="1" applyFont="1" applyFill="1" applyBorder="1" applyAlignment="1">
      <alignment vertical="center" wrapText="1" shrinkToFit="1"/>
    </xf>
    <xf numFmtId="3" fontId="42" fillId="0" borderId="30" xfId="0" applyNumberFormat="1" applyFont="1" applyBorder="1" applyAlignment="1">
      <alignment horizontal="right" vertical="center" wrapText="1"/>
    </xf>
    <xf numFmtId="3" fontId="42" fillId="0" borderId="3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49" fontId="9" fillId="0" borderId="3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 applyProtection="1">
      <alignment horizontal="center" vertical="center" wrapText="1" shrinkToFit="1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 wrapText="1"/>
      <protection locked="0"/>
    </xf>
    <xf numFmtId="3" fontId="5" fillId="0" borderId="3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shrinkToFit="1"/>
    </xf>
    <xf numFmtId="0" fontId="42" fillId="0" borderId="0" xfId="0" applyFont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49" fontId="9" fillId="0" borderId="30" xfId="0" applyNumberFormat="1" applyFont="1" applyFill="1" applyBorder="1" applyAlignment="1">
      <alignment vertical="center" shrinkToFit="1"/>
    </xf>
    <xf numFmtId="3" fontId="4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43" fillId="0" borderId="49" xfId="0" applyFont="1" applyBorder="1" applyAlignment="1">
      <alignment/>
    </xf>
    <xf numFmtId="3" fontId="43" fillId="0" borderId="49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15" fillId="0" borderId="33" xfId="0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3" fontId="16" fillId="0" borderId="30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42" fillId="0" borderId="3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69" xfId="0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6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6" fillId="0" borderId="1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59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0" fillId="0" borderId="70" xfId="0" applyBorder="1" applyAlignment="1">
      <alignment/>
    </xf>
    <xf numFmtId="3" fontId="9" fillId="0" borderId="71" xfId="0" applyNumberFormat="1" applyFont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0" fontId="0" fillId="0" borderId="72" xfId="0" applyBorder="1" applyAlignment="1">
      <alignment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6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1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69" xfId="0" applyFont="1" applyBorder="1" applyAlignment="1">
      <alignment horizontal="left" vertical="center"/>
    </xf>
    <xf numFmtId="3" fontId="0" fillId="0" borderId="56" xfId="0" applyNumberFormat="1" applyFont="1" applyBorder="1" applyAlignment="1">
      <alignment horizontal="right" vertical="center"/>
    </xf>
    <xf numFmtId="3" fontId="0" fillId="0" borderId="79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horizontal="left" vertical="center"/>
    </xf>
    <xf numFmtId="3" fontId="0" fillId="0" borderId="77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49" fontId="0" fillId="0" borderId="2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9" xfId="0" applyFont="1" applyBorder="1" applyAlignment="1">
      <alignment/>
    </xf>
    <xf numFmtId="3" fontId="16" fillId="0" borderId="49" xfId="0" applyNumberFormat="1" applyFont="1" applyBorder="1" applyAlignment="1">
      <alignment/>
    </xf>
    <xf numFmtId="0" fontId="0" fillId="0" borderId="80" xfId="0" applyBorder="1" applyAlignment="1">
      <alignment/>
    </xf>
    <xf numFmtId="0" fontId="9" fillId="0" borderId="56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3" fontId="49" fillId="0" borderId="38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 vertical="center"/>
    </xf>
    <xf numFmtId="49" fontId="14" fillId="0" borderId="69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14" fillId="0" borderId="14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33" xfId="0" applyFont="1" applyBorder="1" applyAlignment="1">
      <alignment vertical="center"/>
    </xf>
    <xf numFmtId="0" fontId="1" fillId="0" borderId="67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2" fontId="2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3" fontId="14" fillId="0" borderId="81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82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9" fillId="0" borderId="83" xfId="0" applyFont="1" applyBorder="1" applyAlignment="1">
      <alignment/>
    </xf>
    <xf numFmtId="3" fontId="42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76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49" fontId="5" fillId="0" borderId="69" xfId="0" applyNumberFormat="1" applyFont="1" applyBorder="1" applyAlignment="1">
      <alignment vertical="center" wrapText="1"/>
    </xf>
    <xf numFmtId="49" fontId="5" fillId="0" borderId="56" xfId="0" applyNumberFormat="1" applyFont="1" applyBorder="1" applyAlignment="1">
      <alignment vertical="center" wrapText="1"/>
    </xf>
    <xf numFmtId="49" fontId="5" fillId="0" borderId="79" xfId="0" applyNumberFormat="1" applyFont="1" applyBorder="1" applyAlignment="1">
      <alignment vertical="center" wrapText="1"/>
    </xf>
    <xf numFmtId="0" fontId="45" fillId="0" borderId="69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50" xfId="0" applyBorder="1" applyAlignment="1">
      <alignment vertical="center"/>
    </xf>
    <xf numFmtId="0" fontId="9" fillId="24" borderId="86" xfId="0" applyFont="1" applyFill="1" applyBorder="1" applyAlignment="1">
      <alignment horizontal="center" vertical="center"/>
    </xf>
    <xf numFmtId="0" fontId="9" fillId="24" borderId="87" xfId="0" applyFont="1" applyFill="1" applyBorder="1" applyAlignment="1">
      <alignment horizontal="center" vertical="center"/>
    </xf>
    <xf numFmtId="0" fontId="9" fillId="24" borderId="5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0" fontId="0" fillId="0" borderId="67" xfId="0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0" borderId="84" xfId="0" applyNumberFormat="1" applyFont="1" applyBorder="1" applyAlignment="1">
      <alignment horizontal="center" vertical="center" wrapText="1"/>
    </xf>
    <xf numFmtId="3" fontId="15" fillId="0" borderId="85" xfId="0" applyNumberFormat="1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2" fillId="0" borderId="0" xfId="56" applyFont="1" applyAlignment="1">
      <alignment horizontal="center"/>
      <protection/>
    </xf>
    <xf numFmtId="0" fontId="13" fillId="0" borderId="0" xfId="56" applyAlignment="1">
      <alignment horizontal="center"/>
      <protection/>
    </xf>
    <xf numFmtId="0" fontId="2" fillId="0" borderId="18" xfId="0" applyFont="1" applyBorder="1" applyAlignment="1">
      <alignment horizontal="center"/>
    </xf>
    <xf numFmtId="0" fontId="47" fillId="0" borderId="0" xfId="56" applyFont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társulások 2012. évi költségvetés összesí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L26" sqref="L26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3" width="11.28125" style="0" customWidth="1"/>
    <col min="4" max="4" width="10.140625" style="0" customWidth="1"/>
    <col min="5" max="5" width="11.8515625" style="0" customWidth="1"/>
    <col min="8" max="8" width="10.140625" style="0" customWidth="1"/>
    <col min="9" max="9" width="11.421875" style="0" customWidth="1"/>
    <col min="10" max="10" width="11.8515625" style="0" customWidth="1"/>
    <col min="11" max="11" width="10.28125" style="0" customWidth="1"/>
    <col min="12" max="12" width="11.7109375" style="0" customWidth="1"/>
    <col min="13" max="13" width="11.00390625" style="0" customWidth="1"/>
    <col min="14" max="14" width="11.57421875" style="0" customWidth="1"/>
  </cols>
  <sheetData>
    <row r="1" spans="1:14" ht="15.75">
      <c r="A1" s="482" t="s">
        <v>332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</row>
    <row r="2" spans="1:14" ht="15">
      <c r="A2" s="483" t="s">
        <v>455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:14" ht="12.75">
      <c r="A3" s="36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1:14" ht="15.75">
      <c r="A4" s="366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1:14" ht="12.75">
      <c r="A5" s="484"/>
      <c r="B5" s="484"/>
      <c r="C5" s="484"/>
      <c r="D5" s="484"/>
      <c r="E5" s="484"/>
      <c r="F5" s="484"/>
      <c r="G5" s="484"/>
      <c r="H5" s="484"/>
      <c r="I5" s="470" t="s">
        <v>0</v>
      </c>
      <c r="J5" s="470"/>
      <c r="K5" s="470"/>
      <c r="L5" s="470"/>
      <c r="M5" s="470"/>
      <c r="N5" s="470"/>
    </row>
    <row r="6" spans="1:14" ht="23.25" customHeight="1">
      <c r="A6" s="369"/>
      <c r="B6" s="478" t="s">
        <v>333</v>
      </c>
      <c r="C6" s="478"/>
      <c r="D6" s="478" t="s">
        <v>334</v>
      </c>
      <c r="E6" s="478" t="s">
        <v>47</v>
      </c>
      <c r="F6" s="478" t="s">
        <v>49</v>
      </c>
      <c r="G6" s="476" t="s">
        <v>367</v>
      </c>
      <c r="H6" s="478" t="s">
        <v>335</v>
      </c>
      <c r="I6" s="476" t="s">
        <v>336</v>
      </c>
      <c r="J6" s="478" t="s">
        <v>65</v>
      </c>
      <c r="K6" s="478" t="s">
        <v>337</v>
      </c>
      <c r="L6" s="478" t="s">
        <v>83</v>
      </c>
      <c r="M6" s="478" t="s">
        <v>365</v>
      </c>
      <c r="N6" s="478" t="s">
        <v>360</v>
      </c>
    </row>
    <row r="7" spans="1:14" ht="30.75" customHeight="1" thickBot="1">
      <c r="A7" s="370"/>
      <c r="B7" s="371" t="s">
        <v>338</v>
      </c>
      <c r="C7" s="371" t="s">
        <v>339</v>
      </c>
      <c r="D7" s="479"/>
      <c r="E7" s="479"/>
      <c r="F7" s="479"/>
      <c r="G7" s="477"/>
      <c r="H7" s="479"/>
      <c r="I7" s="480"/>
      <c r="J7" s="481"/>
      <c r="K7" s="479"/>
      <c r="L7" s="479"/>
      <c r="M7" s="479"/>
      <c r="N7" s="479"/>
    </row>
    <row r="8" spans="1:14" ht="24" customHeight="1" thickTop="1">
      <c r="A8" s="372" t="s">
        <v>421</v>
      </c>
      <c r="B8" s="373">
        <v>40764</v>
      </c>
      <c r="C8" s="373">
        <v>1232490</v>
      </c>
      <c r="D8" s="374">
        <v>434940</v>
      </c>
      <c r="E8" s="374">
        <v>556587</v>
      </c>
      <c r="F8" s="374">
        <v>143534</v>
      </c>
      <c r="G8" s="374">
        <v>163232</v>
      </c>
      <c r="H8" s="374">
        <v>17441</v>
      </c>
      <c r="I8" s="375">
        <v>825</v>
      </c>
      <c r="J8" s="375">
        <v>1913792</v>
      </c>
      <c r="K8" s="374">
        <v>10000</v>
      </c>
      <c r="L8" s="374">
        <f aca="true" t="shared" si="0" ref="L8:L23">SUM(B8:K8)</f>
        <v>4513605</v>
      </c>
      <c r="M8" s="374">
        <v>1011874</v>
      </c>
      <c r="N8" s="374">
        <v>269120</v>
      </c>
    </row>
    <row r="9" spans="1:14" ht="24">
      <c r="A9" s="380" t="s">
        <v>426</v>
      </c>
      <c r="B9" s="377"/>
      <c r="C9" s="377"/>
      <c r="D9" s="378"/>
      <c r="E9" s="378">
        <v>3692</v>
      </c>
      <c r="F9" s="378">
        <v>-3692</v>
      </c>
      <c r="G9" s="378"/>
      <c r="H9" s="378"/>
      <c r="I9" s="379"/>
      <c r="J9" s="379"/>
      <c r="K9" s="378"/>
      <c r="L9" s="378">
        <f t="shared" si="0"/>
        <v>0</v>
      </c>
      <c r="M9" s="378"/>
      <c r="N9" s="378"/>
    </row>
    <row r="10" spans="1:14" ht="24">
      <c r="A10" s="376" t="s">
        <v>427</v>
      </c>
      <c r="B10" s="377"/>
      <c r="C10" s="377"/>
      <c r="D10" s="378"/>
      <c r="E10" s="378">
        <v>2338</v>
      </c>
      <c r="F10" s="378"/>
      <c r="G10" s="378"/>
      <c r="H10" s="378"/>
      <c r="I10" s="379"/>
      <c r="J10" s="379"/>
      <c r="K10" s="378"/>
      <c r="L10" s="378">
        <f t="shared" si="0"/>
        <v>2338</v>
      </c>
      <c r="M10" s="378"/>
      <c r="N10" s="378"/>
    </row>
    <row r="11" spans="1:14" ht="36">
      <c r="A11" s="380" t="s">
        <v>428</v>
      </c>
      <c r="B11" s="377"/>
      <c r="C11" s="377"/>
      <c r="D11" s="378"/>
      <c r="E11" s="378">
        <v>-8008</v>
      </c>
      <c r="F11" s="378"/>
      <c r="G11" s="378"/>
      <c r="H11" s="378"/>
      <c r="I11" s="379"/>
      <c r="J11" s="379"/>
      <c r="K11" s="378"/>
      <c r="L11" s="378">
        <f t="shared" si="0"/>
        <v>-8008</v>
      </c>
      <c r="M11" s="378"/>
      <c r="N11" s="378"/>
    </row>
    <row r="12" spans="1:14" ht="12.75">
      <c r="A12" s="380" t="s">
        <v>405</v>
      </c>
      <c r="B12" s="377"/>
      <c r="C12" s="377"/>
      <c r="D12" s="378"/>
      <c r="E12" s="378">
        <v>355</v>
      </c>
      <c r="F12" s="378"/>
      <c r="G12" s="378"/>
      <c r="H12" s="378"/>
      <c r="I12" s="379"/>
      <c r="J12" s="379"/>
      <c r="K12" s="378"/>
      <c r="L12" s="378">
        <f t="shared" si="0"/>
        <v>355</v>
      </c>
      <c r="M12" s="378"/>
      <c r="N12" s="378"/>
    </row>
    <row r="13" spans="1:14" ht="36">
      <c r="A13" s="380" t="s">
        <v>429</v>
      </c>
      <c r="B13" s="377"/>
      <c r="C13" s="377"/>
      <c r="D13" s="378"/>
      <c r="E13" s="378">
        <v>57</v>
      </c>
      <c r="F13" s="378"/>
      <c r="G13" s="378"/>
      <c r="H13" s="378"/>
      <c r="I13" s="379"/>
      <c r="J13" s="379"/>
      <c r="K13" s="378"/>
      <c r="L13" s="378">
        <f t="shared" si="0"/>
        <v>57</v>
      </c>
      <c r="M13" s="378"/>
      <c r="N13" s="378"/>
    </row>
    <row r="14" spans="1:14" ht="24">
      <c r="A14" s="380" t="s">
        <v>430</v>
      </c>
      <c r="B14" s="377"/>
      <c r="C14" s="377"/>
      <c r="D14" s="378"/>
      <c r="E14" s="378">
        <v>-253</v>
      </c>
      <c r="F14" s="378"/>
      <c r="G14" s="378"/>
      <c r="H14" s="378"/>
      <c r="I14" s="379"/>
      <c r="J14" s="379"/>
      <c r="K14" s="378"/>
      <c r="L14" s="378">
        <f t="shared" si="0"/>
        <v>-253</v>
      </c>
      <c r="M14" s="378"/>
      <c r="N14" s="378"/>
    </row>
    <row r="15" spans="1:14" ht="48">
      <c r="A15" s="380" t="s">
        <v>432</v>
      </c>
      <c r="B15" s="377"/>
      <c r="C15" s="377"/>
      <c r="D15" s="378"/>
      <c r="E15" s="378"/>
      <c r="F15" s="378">
        <v>16024</v>
      </c>
      <c r="G15" s="378"/>
      <c r="H15" s="378"/>
      <c r="I15" s="379"/>
      <c r="J15" s="379"/>
      <c r="K15" s="378"/>
      <c r="L15" s="378">
        <f t="shared" si="0"/>
        <v>16024</v>
      </c>
      <c r="M15" s="378"/>
      <c r="N15" s="378"/>
    </row>
    <row r="16" spans="1:14" ht="24">
      <c r="A16" s="380" t="s">
        <v>436</v>
      </c>
      <c r="B16" s="377"/>
      <c r="C16" s="377"/>
      <c r="D16" s="378"/>
      <c r="E16" s="378"/>
      <c r="F16" s="378"/>
      <c r="G16" s="378"/>
      <c r="H16" s="378"/>
      <c r="I16" s="379"/>
      <c r="J16" s="379">
        <v>49785</v>
      </c>
      <c r="K16" s="378"/>
      <c r="L16" s="378">
        <f t="shared" si="0"/>
        <v>49785</v>
      </c>
      <c r="M16" s="378"/>
      <c r="N16" s="378"/>
    </row>
    <row r="17" spans="1:14" ht="36">
      <c r="A17" s="380" t="s">
        <v>443</v>
      </c>
      <c r="B17" s="377"/>
      <c r="C17" s="377"/>
      <c r="D17" s="378"/>
      <c r="E17" s="378">
        <v>6832</v>
      </c>
      <c r="F17" s="378">
        <v>-6832</v>
      </c>
      <c r="G17" s="378"/>
      <c r="H17" s="378"/>
      <c r="I17" s="379"/>
      <c r="J17" s="379"/>
      <c r="K17" s="378"/>
      <c r="L17" s="378">
        <f t="shared" si="0"/>
        <v>0</v>
      </c>
      <c r="M17" s="378"/>
      <c r="N17" s="378"/>
    </row>
    <row r="18" spans="1:14" ht="24">
      <c r="A18" s="380" t="s">
        <v>444</v>
      </c>
      <c r="B18" s="377"/>
      <c r="C18" s="377">
        <v>5997</v>
      </c>
      <c r="D18" s="378"/>
      <c r="E18" s="378"/>
      <c r="F18" s="378"/>
      <c r="G18" s="378"/>
      <c r="H18" s="378"/>
      <c r="I18" s="379"/>
      <c r="J18" s="379"/>
      <c r="K18" s="378"/>
      <c r="L18" s="378">
        <f t="shared" si="0"/>
        <v>5997</v>
      </c>
      <c r="M18" s="378"/>
      <c r="N18" s="378"/>
    </row>
    <row r="19" spans="1:14" ht="24">
      <c r="A19" s="376" t="s">
        <v>450</v>
      </c>
      <c r="B19" s="377"/>
      <c r="C19" s="377"/>
      <c r="D19" s="378"/>
      <c r="E19" s="378"/>
      <c r="F19" s="378">
        <v>428</v>
      </c>
      <c r="G19" s="378"/>
      <c r="H19" s="378"/>
      <c r="I19" s="379"/>
      <c r="J19" s="379"/>
      <c r="K19" s="378"/>
      <c r="L19" s="378">
        <f t="shared" si="0"/>
        <v>428</v>
      </c>
      <c r="M19" s="378"/>
      <c r="N19" s="378"/>
    </row>
    <row r="20" spans="1:14" ht="12.75">
      <c r="A20" s="376" t="s">
        <v>451</v>
      </c>
      <c r="B20" s="377"/>
      <c r="C20" s="377"/>
      <c r="D20" s="378"/>
      <c r="E20" s="378"/>
      <c r="F20" s="378">
        <v>2824</v>
      </c>
      <c r="G20" s="378"/>
      <c r="H20" s="378"/>
      <c r="I20" s="379"/>
      <c r="J20" s="379"/>
      <c r="K20" s="378"/>
      <c r="L20" s="378">
        <f t="shared" si="0"/>
        <v>2824</v>
      </c>
      <c r="M20" s="378"/>
      <c r="N20" s="378"/>
    </row>
    <row r="21" spans="1:14" ht="12.75">
      <c r="A21" s="380" t="s">
        <v>453</v>
      </c>
      <c r="B21" s="377"/>
      <c r="C21" s="377"/>
      <c r="D21" s="378"/>
      <c r="E21" s="378"/>
      <c r="F21" s="378">
        <v>6200</v>
      </c>
      <c r="G21" s="378"/>
      <c r="H21" s="378"/>
      <c r="I21" s="379"/>
      <c r="J21" s="379"/>
      <c r="K21" s="378"/>
      <c r="L21" s="378">
        <f t="shared" si="0"/>
        <v>6200</v>
      </c>
      <c r="M21" s="378"/>
      <c r="N21" s="378"/>
    </row>
    <row r="22" spans="1:14" ht="12.75">
      <c r="A22" s="376" t="s">
        <v>406</v>
      </c>
      <c r="B22" s="377"/>
      <c r="C22" s="377">
        <v>25627</v>
      </c>
      <c r="D22" s="378"/>
      <c r="E22" s="378"/>
      <c r="F22" s="378"/>
      <c r="G22" s="378"/>
      <c r="H22" s="378"/>
      <c r="I22" s="379"/>
      <c r="J22" s="379"/>
      <c r="K22" s="378"/>
      <c r="L22" s="378">
        <f t="shared" si="0"/>
        <v>25627</v>
      </c>
      <c r="M22" s="378"/>
      <c r="N22" s="378"/>
    </row>
    <row r="23" spans="1:14" ht="12.75">
      <c r="A23" s="376" t="s">
        <v>486</v>
      </c>
      <c r="B23" s="377"/>
      <c r="C23" s="377"/>
      <c r="D23" s="378"/>
      <c r="E23" s="378">
        <v>-1</v>
      </c>
      <c r="F23" s="378"/>
      <c r="G23" s="378"/>
      <c r="H23" s="378"/>
      <c r="I23" s="379"/>
      <c r="J23" s="379"/>
      <c r="K23" s="378"/>
      <c r="L23" s="378">
        <f t="shared" si="0"/>
        <v>-1</v>
      </c>
      <c r="M23" s="378"/>
      <c r="N23" s="378"/>
    </row>
    <row r="24" spans="1:14" ht="12.75">
      <c r="A24" s="381" t="s">
        <v>30</v>
      </c>
      <c r="B24" s="152">
        <f>SUM(B8:B23)</f>
        <v>40764</v>
      </c>
      <c r="C24" s="152">
        <f aca="true" t="shared" si="1" ref="C24:L24">SUM(C8:C23)</f>
        <v>1264114</v>
      </c>
      <c r="D24" s="152">
        <f t="shared" si="1"/>
        <v>434940</v>
      </c>
      <c r="E24" s="152">
        <f t="shared" si="1"/>
        <v>561599</v>
      </c>
      <c r="F24" s="152">
        <f t="shared" si="1"/>
        <v>158486</v>
      </c>
      <c r="G24" s="152">
        <f t="shared" si="1"/>
        <v>163232</v>
      </c>
      <c r="H24" s="152">
        <f t="shared" si="1"/>
        <v>17441</v>
      </c>
      <c r="I24" s="152">
        <f t="shared" si="1"/>
        <v>825</v>
      </c>
      <c r="J24" s="152">
        <f t="shared" si="1"/>
        <v>1963577</v>
      </c>
      <c r="K24" s="152">
        <f t="shared" si="1"/>
        <v>10000</v>
      </c>
      <c r="L24" s="152">
        <f t="shared" si="1"/>
        <v>4614978</v>
      </c>
      <c r="M24" s="152">
        <f>SUM(M8:M22)</f>
        <v>1011874</v>
      </c>
      <c r="N24" s="152">
        <f>SUM(N8:N22)</f>
        <v>269120</v>
      </c>
    </row>
    <row r="25" spans="1:14" ht="12.75">
      <c r="A25" s="22"/>
      <c r="K25" s="1"/>
      <c r="L25" s="1"/>
      <c r="N25" s="1"/>
    </row>
    <row r="26" spans="1:14" ht="12.75">
      <c r="A26" t="s">
        <v>420</v>
      </c>
      <c r="B26" s="1"/>
      <c r="C26" s="1"/>
      <c r="L26" s="1"/>
      <c r="M26" s="1"/>
      <c r="N26" s="1"/>
    </row>
    <row r="27" ht="12.75">
      <c r="L27" s="1"/>
    </row>
    <row r="28" ht="12.75">
      <c r="L28" s="1"/>
    </row>
  </sheetData>
  <mergeCells count="16">
    <mergeCell ref="A1:N1"/>
    <mergeCell ref="A2:N2"/>
    <mergeCell ref="A5:H5"/>
    <mergeCell ref="I5:N5"/>
    <mergeCell ref="B6:C6"/>
    <mergeCell ref="D6:D7"/>
    <mergeCell ref="E6:E7"/>
    <mergeCell ref="F6:F7"/>
    <mergeCell ref="G6:G7"/>
    <mergeCell ref="L6:L7"/>
    <mergeCell ref="M6:M7"/>
    <mergeCell ref="N6:N7"/>
    <mergeCell ref="H6:H7"/>
    <mergeCell ref="I6:I7"/>
    <mergeCell ref="J6:J7"/>
    <mergeCell ref="K6:K7"/>
  </mergeCells>
  <printOptions/>
  <pageMargins left="0.25" right="0.75" top="0.64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F70"/>
  <sheetViews>
    <sheetView zoomScalePageLayoutView="0" workbookViewId="0" topLeftCell="A41">
      <selection activeCell="H58" sqref="H58"/>
    </sheetView>
  </sheetViews>
  <sheetFormatPr defaultColWidth="9.140625" defaultRowHeight="12.75"/>
  <cols>
    <col min="1" max="1" width="3.57421875" style="0" customWidth="1"/>
    <col min="2" max="2" width="63.8515625" style="0" customWidth="1"/>
    <col min="3" max="3" width="15.28125" style="0" customWidth="1"/>
    <col min="4" max="4" width="12.7109375" style="0" customWidth="1"/>
  </cols>
  <sheetData>
    <row r="1" spans="1:3" ht="17.25" customHeight="1">
      <c r="A1" s="475" t="s">
        <v>228</v>
      </c>
      <c r="B1" s="475"/>
      <c r="C1" s="475"/>
    </row>
    <row r="2" spans="1:4" ht="12.75">
      <c r="A2" s="12"/>
      <c r="B2" s="12"/>
      <c r="C2" s="13"/>
      <c r="D2" s="13" t="s">
        <v>293</v>
      </c>
    </row>
    <row r="3" spans="1:4" ht="12.75">
      <c r="A3" s="12"/>
      <c r="B3" s="12"/>
      <c r="C3" s="13"/>
      <c r="D3" s="13" t="s">
        <v>0</v>
      </c>
    </row>
    <row r="4" spans="1:3" ht="5.25" customHeight="1">
      <c r="A4" s="12"/>
      <c r="B4" s="12"/>
      <c r="C4" s="14"/>
    </row>
    <row r="5" spans="1:4" ht="41.25" customHeight="1">
      <c r="A5" s="522" t="s">
        <v>23</v>
      </c>
      <c r="B5" s="506"/>
      <c r="C5" s="110" t="s">
        <v>458</v>
      </c>
      <c r="D5" s="110" t="s">
        <v>363</v>
      </c>
    </row>
    <row r="6" spans="1:4" ht="32.25" customHeight="1" thickBot="1">
      <c r="A6" s="523"/>
      <c r="B6" s="524"/>
      <c r="C6" s="144" t="s">
        <v>305</v>
      </c>
      <c r="D6" s="144" t="s">
        <v>305</v>
      </c>
    </row>
    <row r="7" spans="1:4" ht="17.25" customHeight="1" thickTop="1">
      <c r="A7" s="527" t="s">
        <v>193</v>
      </c>
      <c r="B7" s="528"/>
      <c r="C7" s="529"/>
      <c r="D7" s="458"/>
    </row>
    <row r="8" spans="1:6" ht="15" customHeight="1">
      <c r="A8" s="245">
        <v>1</v>
      </c>
      <c r="B8" s="107" t="s">
        <v>291</v>
      </c>
      <c r="C8" s="246">
        <v>1700</v>
      </c>
      <c r="D8" s="246">
        <v>1700</v>
      </c>
      <c r="F8" s="1"/>
    </row>
    <row r="9" spans="1:6" ht="15" customHeight="1">
      <c r="A9" s="245">
        <v>2</v>
      </c>
      <c r="B9" s="106" t="s">
        <v>24</v>
      </c>
      <c r="C9" s="246">
        <v>5200</v>
      </c>
      <c r="D9" s="246">
        <v>5200</v>
      </c>
      <c r="F9" s="1"/>
    </row>
    <row r="10" spans="1:6" ht="15" customHeight="1">
      <c r="A10" s="245">
        <v>3</v>
      </c>
      <c r="B10" s="107" t="s">
        <v>25</v>
      </c>
      <c r="C10" s="246">
        <v>8000</v>
      </c>
      <c r="D10" s="246">
        <v>8000</v>
      </c>
      <c r="F10" s="1"/>
    </row>
    <row r="11" spans="1:6" ht="15.75" customHeight="1">
      <c r="A11" s="245">
        <v>4</v>
      </c>
      <c r="B11" s="106" t="s">
        <v>247</v>
      </c>
      <c r="C11" s="246">
        <v>6000</v>
      </c>
      <c r="D11" s="246">
        <v>6000</v>
      </c>
      <c r="F11" s="1"/>
    </row>
    <row r="12" spans="1:6" ht="15" customHeight="1">
      <c r="A12" s="245">
        <v>5</v>
      </c>
      <c r="B12" s="108" t="s">
        <v>26</v>
      </c>
      <c r="C12" s="246">
        <v>7100</v>
      </c>
      <c r="D12" s="246">
        <v>7100</v>
      </c>
      <c r="F12" s="1"/>
    </row>
    <row r="13" spans="1:6" ht="15" customHeight="1">
      <c r="A13" s="245">
        <v>6</v>
      </c>
      <c r="B13" s="107" t="s">
        <v>150</v>
      </c>
      <c r="C13" s="246">
        <v>1000</v>
      </c>
      <c r="D13" s="246">
        <v>1000</v>
      </c>
      <c r="F13" s="1"/>
    </row>
    <row r="14" spans="1:6" ht="15" customHeight="1">
      <c r="A14" s="245">
        <v>7</v>
      </c>
      <c r="B14" s="15" t="s">
        <v>31</v>
      </c>
      <c r="C14" s="246">
        <v>24000</v>
      </c>
      <c r="D14" s="246">
        <v>24000</v>
      </c>
      <c r="F14" s="1"/>
    </row>
    <row r="15" spans="1:6" ht="17.25" customHeight="1">
      <c r="A15" s="245">
        <v>8</v>
      </c>
      <c r="B15" s="16" t="s">
        <v>140</v>
      </c>
      <c r="C15" s="246">
        <v>44000</v>
      </c>
      <c r="D15" s="246">
        <v>44000</v>
      </c>
      <c r="F15" s="1"/>
    </row>
    <row r="16" spans="1:6" ht="27.75" customHeight="1">
      <c r="A16" s="245">
        <v>9</v>
      </c>
      <c r="B16" s="16" t="s">
        <v>137</v>
      </c>
      <c r="C16" s="246">
        <v>102928</v>
      </c>
      <c r="D16" s="246">
        <v>102928</v>
      </c>
      <c r="F16" s="1"/>
    </row>
    <row r="17" spans="1:6" ht="15" customHeight="1">
      <c r="A17" s="245">
        <v>10</v>
      </c>
      <c r="B17" s="107" t="s">
        <v>135</v>
      </c>
      <c r="C17" s="246">
        <v>591588</v>
      </c>
      <c r="D17" s="246">
        <v>591588</v>
      </c>
      <c r="F17" s="1"/>
    </row>
    <row r="18" spans="1:6" ht="15" customHeight="1">
      <c r="A18" s="245">
        <v>11</v>
      </c>
      <c r="B18" s="107" t="s">
        <v>27</v>
      </c>
      <c r="C18" s="246">
        <v>600</v>
      </c>
      <c r="D18" s="246">
        <v>600</v>
      </c>
      <c r="F18" s="1"/>
    </row>
    <row r="19" spans="1:6" ht="28.5" customHeight="1">
      <c r="A19" s="245">
        <v>12</v>
      </c>
      <c r="B19" s="16" t="s">
        <v>141</v>
      </c>
      <c r="C19" s="246">
        <v>40108</v>
      </c>
      <c r="D19" s="246">
        <v>40108</v>
      </c>
      <c r="F19" s="1"/>
    </row>
    <row r="20" spans="1:6" s="17" customFormat="1" ht="15" customHeight="1">
      <c r="A20" s="245">
        <v>13</v>
      </c>
      <c r="B20" s="16" t="s">
        <v>219</v>
      </c>
      <c r="C20" s="246">
        <v>6000</v>
      </c>
      <c r="D20" s="246">
        <v>6000</v>
      </c>
      <c r="F20" s="1"/>
    </row>
    <row r="21" spans="1:6" ht="15" customHeight="1">
      <c r="A21" s="245">
        <v>14</v>
      </c>
      <c r="B21" s="16" t="s">
        <v>33</v>
      </c>
      <c r="C21" s="246">
        <v>1000</v>
      </c>
      <c r="D21" s="246">
        <v>1000</v>
      </c>
      <c r="F21" s="1"/>
    </row>
    <row r="22" spans="1:6" ht="15" customHeight="1">
      <c r="A22" s="245">
        <v>15</v>
      </c>
      <c r="B22" s="16" t="s">
        <v>241</v>
      </c>
      <c r="C22" s="246">
        <v>5000</v>
      </c>
      <c r="D22" s="246">
        <v>5000</v>
      </c>
      <c r="F22" s="1"/>
    </row>
    <row r="23" spans="1:6" ht="15" customHeight="1">
      <c r="A23" s="245">
        <v>16</v>
      </c>
      <c r="B23" s="16" t="s">
        <v>36</v>
      </c>
      <c r="C23" s="246">
        <v>6000</v>
      </c>
      <c r="D23" s="246">
        <v>6000</v>
      </c>
      <c r="F23" s="1"/>
    </row>
    <row r="24" spans="1:6" ht="15" customHeight="1">
      <c r="A24" s="245">
        <v>17</v>
      </c>
      <c r="B24" s="16" t="s">
        <v>37</v>
      </c>
      <c r="C24" s="246">
        <v>7000</v>
      </c>
      <c r="D24" s="246">
        <v>7000</v>
      </c>
      <c r="F24" s="1"/>
    </row>
    <row r="25" spans="1:6" ht="15" customHeight="1" hidden="1">
      <c r="A25" s="245">
        <v>18</v>
      </c>
      <c r="B25" s="16"/>
      <c r="C25" s="246"/>
      <c r="D25" s="246"/>
      <c r="F25" s="1"/>
    </row>
    <row r="26" spans="1:6" ht="15" customHeight="1" hidden="1">
      <c r="A26" s="245">
        <v>19</v>
      </c>
      <c r="B26" s="16"/>
      <c r="C26" s="246"/>
      <c r="D26" s="246"/>
      <c r="F26" s="1"/>
    </row>
    <row r="27" spans="1:6" ht="15" customHeight="1" hidden="1">
      <c r="A27" s="245">
        <v>20</v>
      </c>
      <c r="B27" s="16"/>
      <c r="C27" s="246"/>
      <c r="D27" s="246"/>
      <c r="F27" s="1"/>
    </row>
    <row r="28" spans="1:6" ht="15" customHeight="1" hidden="1">
      <c r="A28" s="245">
        <v>21</v>
      </c>
      <c r="B28" s="16"/>
      <c r="C28" s="246"/>
      <c r="D28" s="246"/>
      <c r="F28" s="1"/>
    </row>
    <row r="29" spans="1:6" ht="24" customHeight="1">
      <c r="A29" s="245">
        <v>22</v>
      </c>
      <c r="B29" s="79" t="s">
        <v>236</v>
      </c>
      <c r="C29" s="246">
        <v>10464</v>
      </c>
      <c r="D29" s="246">
        <v>10464</v>
      </c>
      <c r="F29" s="1"/>
    </row>
    <row r="30" spans="1:6" ht="15" customHeight="1">
      <c r="A30" s="245">
        <v>23</v>
      </c>
      <c r="B30" s="16" t="s">
        <v>266</v>
      </c>
      <c r="C30" s="246">
        <v>153000</v>
      </c>
      <c r="D30" s="246">
        <v>153000</v>
      </c>
      <c r="F30" s="1"/>
    </row>
    <row r="31" spans="1:6" ht="15" customHeight="1">
      <c r="A31" s="245">
        <v>24</v>
      </c>
      <c r="B31" s="16" t="s">
        <v>201</v>
      </c>
      <c r="C31" s="246">
        <v>1584</v>
      </c>
      <c r="D31" s="246">
        <v>1584</v>
      </c>
      <c r="F31" s="1"/>
    </row>
    <row r="32" spans="1:6" ht="15" customHeight="1">
      <c r="A32" s="245">
        <v>25</v>
      </c>
      <c r="B32" s="16" t="s">
        <v>220</v>
      </c>
      <c r="C32" s="246">
        <v>29000</v>
      </c>
      <c r="D32" s="246">
        <v>35588</v>
      </c>
      <c r="F32" s="1"/>
    </row>
    <row r="33" spans="1:6" ht="15" customHeight="1">
      <c r="A33" s="245">
        <v>26</v>
      </c>
      <c r="B33" s="16" t="s">
        <v>243</v>
      </c>
      <c r="C33" s="246">
        <v>150000</v>
      </c>
      <c r="D33" s="246">
        <v>150000</v>
      </c>
      <c r="F33" s="1"/>
    </row>
    <row r="34" spans="1:6" ht="15" customHeight="1">
      <c r="A34" s="245">
        <v>27</v>
      </c>
      <c r="B34" s="16" t="s">
        <v>244</v>
      </c>
      <c r="C34" s="246">
        <v>6988</v>
      </c>
      <c r="D34" s="246">
        <v>6988</v>
      </c>
      <c r="F34" s="1"/>
    </row>
    <row r="35" spans="1:6" ht="15" customHeight="1">
      <c r="A35" s="245">
        <v>28</v>
      </c>
      <c r="B35" s="16" t="s">
        <v>267</v>
      </c>
      <c r="C35" s="246">
        <v>150000</v>
      </c>
      <c r="D35" s="246">
        <v>150000</v>
      </c>
      <c r="F35" s="1"/>
    </row>
    <row r="36" spans="1:6" ht="15" customHeight="1">
      <c r="A36" s="245">
        <v>29</v>
      </c>
      <c r="B36" s="16" t="s">
        <v>250</v>
      </c>
      <c r="C36" s="246">
        <v>1000</v>
      </c>
      <c r="D36" s="246">
        <v>1000</v>
      </c>
      <c r="F36" s="1"/>
    </row>
    <row r="37" spans="1:6" ht="15" customHeight="1">
      <c r="A37" s="245">
        <v>30</v>
      </c>
      <c r="B37" s="107" t="s">
        <v>368</v>
      </c>
      <c r="C37" s="246">
        <v>20000</v>
      </c>
      <c r="D37" s="246">
        <v>0</v>
      </c>
      <c r="F37" s="1"/>
    </row>
    <row r="38" spans="1:6" ht="15" customHeight="1">
      <c r="A38" s="245">
        <v>31</v>
      </c>
      <c r="B38" s="107" t="s">
        <v>396</v>
      </c>
      <c r="C38" s="246">
        <v>2286</v>
      </c>
      <c r="D38" s="246">
        <v>2286</v>
      </c>
      <c r="F38" s="1"/>
    </row>
    <row r="39" spans="1:6" ht="15" customHeight="1">
      <c r="A39" s="245">
        <v>32</v>
      </c>
      <c r="B39" s="107" t="s">
        <v>397</v>
      </c>
      <c r="C39" s="246">
        <v>17000</v>
      </c>
      <c r="D39" s="246">
        <v>17000</v>
      </c>
      <c r="F39" s="1"/>
    </row>
    <row r="40" spans="1:6" ht="15" customHeight="1">
      <c r="A40" s="245">
        <v>33</v>
      </c>
      <c r="B40" s="107" t="s">
        <v>398</v>
      </c>
      <c r="C40" s="246">
        <v>29845</v>
      </c>
      <c r="D40" s="246">
        <v>29845</v>
      </c>
      <c r="F40" s="1"/>
    </row>
    <row r="41" spans="1:6" ht="15" customHeight="1">
      <c r="A41" s="245">
        <v>34</v>
      </c>
      <c r="B41" s="107" t="s">
        <v>399</v>
      </c>
      <c r="C41" s="246">
        <v>14300</v>
      </c>
      <c r="D41" s="246">
        <v>14300</v>
      </c>
      <c r="F41" s="1"/>
    </row>
    <row r="42" spans="1:6" ht="15" customHeight="1">
      <c r="A42" s="245">
        <v>35</v>
      </c>
      <c r="B42" s="459" t="s">
        <v>414</v>
      </c>
      <c r="C42" s="246">
        <v>20000</v>
      </c>
      <c r="D42" s="246">
        <v>20000</v>
      </c>
      <c r="F42" s="1"/>
    </row>
    <row r="43" spans="1:6" ht="15" customHeight="1">
      <c r="A43" s="245">
        <v>36</v>
      </c>
      <c r="B43" s="459" t="s">
        <v>410</v>
      </c>
      <c r="C43" s="246">
        <v>45720</v>
      </c>
      <c r="D43" s="246">
        <v>45720</v>
      </c>
      <c r="F43" s="1"/>
    </row>
    <row r="44" spans="1:6" ht="15" customHeight="1">
      <c r="A44" s="419">
        <v>37</v>
      </c>
      <c r="B44" s="459" t="s">
        <v>478</v>
      </c>
      <c r="C44" s="246"/>
      <c r="D44" s="246">
        <v>1591</v>
      </c>
      <c r="F44" s="1"/>
    </row>
    <row r="45" spans="1:6" ht="15" customHeight="1">
      <c r="A45" s="419">
        <v>38</v>
      </c>
      <c r="B45" s="459" t="s">
        <v>480</v>
      </c>
      <c r="C45" s="246"/>
      <c r="D45" s="246">
        <v>171</v>
      </c>
      <c r="F45" s="1"/>
    </row>
    <row r="46" spans="1:6" ht="15" customHeight="1">
      <c r="A46" s="419">
        <v>39</v>
      </c>
      <c r="B46" s="459" t="s">
        <v>481</v>
      </c>
      <c r="C46" s="246"/>
      <c r="D46" s="246">
        <v>444</v>
      </c>
      <c r="F46" s="1"/>
    </row>
    <row r="47" spans="1:6" ht="15" customHeight="1">
      <c r="A47" s="419">
        <v>40</v>
      </c>
      <c r="B47" s="459" t="s">
        <v>432</v>
      </c>
      <c r="C47" s="246"/>
      <c r="D47" s="246">
        <v>7226</v>
      </c>
      <c r="F47" s="1"/>
    </row>
    <row r="48" spans="1:4" ht="15" customHeight="1">
      <c r="A48" s="520" t="s">
        <v>194</v>
      </c>
      <c r="B48" s="521"/>
      <c r="C48" s="247">
        <v>1508411</v>
      </c>
      <c r="D48" s="247">
        <f>SUM(D8:D47)</f>
        <v>1504431</v>
      </c>
    </row>
    <row r="49" spans="1:4" ht="18" customHeight="1">
      <c r="A49" s="82"/>
      <c r="B49" s="218" t="s">
        <v>29</v>
      </c>
      <c r="C49" s="248"/>
      <c r="D49" s="428"/>
    </row>
    <row r="50" spans="1:4" ht="15" customHeight="1">
      <c r="A50" s="245">
        <v>41</v>
      </c>
      <c r="B50" s="109" t="s">
        <v>263</v>
      </c>
      <c r="C50" s="246">
        <v>80081</v>
      </c>
      <c r="D50" s="429">
        <v>80081</v>
      </c>
    </row>
    <row r="51" spans="1:4" ht="15.75" customHeight="1">
      <c r="A51" s="520" t="s">
        <v>194</v>
      </c>
      <c r="B51" s="521"/>
      <c r="C51" s="247">
        <v>80081</v>
      </c>
      <c r="D51" s="430">
        <f>SUM(D50:D50)</f>
        <v>80081</v>
      </c>
    </row>
    <row r="52" spans="1:4" ht="12" customHeight="1">
      <c r="A52" s="530"/>
      <c r="B52" s="531"/>
      <c r="C52" s="531"/>
      <c r="D52" s="532"/>
    </row>
    <row r="53" spans="1:4" ht="18.75" customHeight="1">
      <c r="A53" s="517" t="s">
        <v>195</v>
      </c>
      <c r="B53" s="518"/>
      <c r="C53" s="519"/>
      <c r="D53" s="431"/>
    </row>
    <row r="54" spans="1:4" ht="15" customHeight="1">
      <c r="A54" s="245">
        <v>42</v>
      </c>
      <c r="B54" s="107" t="s">
        <v>136</v>
      </c>
      <c r="C54" s="246">
        <v>4585</v>
      </c>
      <c r="D54" s="246">
        <v>4585</v>
      </c>
    </row>
    <row r="55" spans="1:4" ht="15" customHeight="1">
      <c r="A55" s="245">
        <v>43</v>
      </c>
      <c r="B55" s="107" t="s">
        <v>32</v>
      </c>
      <c r="C55" s="246">
        <v>31543</v>
      </c>
      <c r="D55" s="246">
        <v>31543</v>
      </c>
    </row>
    <row r="56" spans="1:4" ht="15" customHeight="1">
      <c r="A56" s="245">
        <v>44</v>
      </c>
      <c r="B56" s="16" t="s">
        <v>34</v>
      </c>
      <c r="C56" s="246">
        <v>2500</v>
      </c>
      <c r="D56" s="246">
        <v>2500</v>
      </c>
    </row>
    <row r="57" spans="1:4" ht="15" customHeight="1">
      <c r="A57" s="245">
        <v>45</v>
      </c>
      <c r="B57" s="16" t="s">
        <v>35</v>
      </c>
      <c r="C57" s="246">
        <v>1000</v>
      </c>
      <c r="D57" s="246">
        <v>1000</v>
      </c>
    </row>
    <row r="58" spans="1:4" ht="15" customHeight="1">
      <c r="A58" s="245">
        <v>46</v>
      </c>
      <c r="B58" s="16" t="s">
        <v>245</v>
      </c>
      <c r="C58" s="246">
        <v>12236</v>
      </c>
      <c r="D58" s="246">
        <v>12236</v>
      </c>
    </row>
    <row r="59" spans="1:4" ht="15" customHeight="1">
      <c r="A59" s="245">
        <v>47</v>
      </c>
      <c r="B59" s="16" t="s">
        <v>218</v>
      </c>
      <c r="C59" s="246">
        <v>1200</v>
      </c>
      <c r="D59" s="246">
        <v>1200</v>
      </c>
    </row>
    <row r="60" spans="1:4" ht="15" customHeight="1">
      <c r="A60" s="245">
        <v>48</v>
      </c>
      <c r="B60" s="16" t="s">
        <v>479</v>
      </c>
      <c r="C60" s="246"/>
      <c r="D60" s="246">
        <v>2727</v>
      </c>
    </row>
    <row r="61" spans="1:4" ht="15" customHeight="1">
      <c r="A61" s="245">
        <v>49</v>
      </c>
      <c r="B61" s="16" t="s">
        <v>246</v>
      </c>
      <c r="C61" s="246">
        <v>310472</v>
      </c>
      <c r="D61" s="246">
        <v>310472</v>
      </c>
    </row>
    <row r="62" spans="1:4" s="17" customFormat="1" ht="12.75" customHeight="1">
      <c r="A62" s="525" t="s">
        <v>194</v>
      </c>
      <c r="B62" s="526"/>
      <c r="C62" s="247">
        <v>363536</v>
      </c>
      <c r="D62" s="247">
        <f>SUM(D54:D61)</f>
        <v>366263</v>
      </c>
    </row>
    <row r="63" spans="1:3" ht="18" customHeight="1">
      <c r="A63" s="30"/>
      <c r="B63" s="218" t="s">
        <v>29</v>
      </c>
      <c r="C63" s="249"/>
    </row>
    <row r="64" spans="1:4" ht="15" customHeight="1">
      <c r="A64" s="245">
        <v>50</v>
      </c>
      <c r="B64" s="15" t="s">
        <v>239</v>
      </c>
      <c r="C64" s="246">
        <v>499958</v>
      </c>
      <c r="D64" s="246">
        <v>499958</v>
      </c>
    </row>
    <row r="65" spans="1:4" ht="14.25" customHeight="1">
      <c r="A65" s="525" t="s">
        <v>194</v>
      </c>
      <c r="B65" s="526"/>
      <c r="C65" s="247">
        <v>499958</v>
      </c>
      <c r="D65" s="247">
        <f>SUM(D64:D64)</f>
        <v>499958</v>
      </c>
    </row>
    <row r="66" spans="1:6" s="41" customFormat="1" ht="18.75" customHeight="1">
      <c r="A66" s="515" t="s">
        <v>196</v>
      </c>
      <c r="B66" s="516"/>
      <c r="C66" s="250">
        <v>2451986</v>
      </c>
      <c r="D66" s="250">
        <f>SUM(D48,D51,D62,D65)</f>
        <v>2450733</v>
      </c>
      <c r="F66" s="423"/>
    </row>
    <row r="70" ht="12.75">
      <c r="C70" s="1"/>
    </row>
  </sheetData>
  <sheetProtection/>
  <mergeCells count="10">
    <mergeCell ref="A1:C1"/>
    <mergeCell ref="A62:B62"/>
    <mergeCell ref="A65:B65"/>
    <mergeCell ref="A48:B48"/>
    <mergeCell ref="A7:C7"/>
    <mergeCell ref="A52:D52"/>
    <mergeCell ref="A66:B66"/>
    <mergeCell ref="A53:C53"/>
    <mergeCell ref="A51:B51"/>
    <mergeCell ref="A5:B6"/>
  </mergeCells>
  <printOptions horizontalCentered="1"/>
  <pageMargins left="0.7874015748031497" right="0.54" top="0.44" bottom="0.54" header="0.23" footer="0.2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E1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3.421875" style="0" customWidth="1"/>
    <col min="2" max="2" width="14.7109375" style="0" customWidth="1"/>
    <col min="3" max="3" width="12.421875" style="0" customWidth="1"/>
  </cols>
  <sheetData>
    <row r="1" spans="1:3" ht="16.5">
      <c r="A1" s="503" t="s">
        <v>248</v>
      </c>
      <c r="B1" s="503"/>
      <c r="C1" s="503"/>
    </row>
    <row r="2" ht="16.5">
      <c r="A2" s="36"/>
    </row>
    <row r="3" ht="16.5">
      <c r="A3" s="42"/>
    </row>
    <row r="4" spans="1:4" ht="12.75">
      <c r="A4" s="514" t="s">
        <v>296</v>
      </c>
      <c r="B4" s="539"/>
      <c r="C4" s="539"/>
      <c r="D4" s="10"/>
    </row>
    <row r="5" spans="1:4" ht="12.75">
      <c r="A5" s="17"/>
      <c r="B5" s="514" t="s">
        <v>0</v>
      </c>
      <c r="C5" s="539"/>
      <c r="D5" s="10"/>
    </row>
    <row r="6" ht="12.75">
      <c r="A6" s="17"/>
    </row>
    <row r="7" spans="1:3" ht="19.5" customHeight="1">
      <c r="A7" s="536" t="s">
        <v>121</v>
      </c>
      <c r="B7" s="533" t="s">
        <v>458</v>
      </c>
      <c r="C7" s="533" t="s">
        <v>363</v>
      </c>
    </row>
    <row r="8" spans="1:3" ht="6.75" customHeight="1">
      <c r="A8" s="537"/>
      <c r="B8" s="534"/>
      <c r="C8" s="534"/>
    </row>
    <row r="9" spans="1:3" ht="12.75" customHeight="1" thickBot="1">
      <c r="A9" s="538"/>
      <c r="B9" s="535"/>
      <c r="C9" s="535"/>
    </row>
    <row r="10" spans="1:3" ht="16.5" customHeight="1" thickTop="1">
      <c r="A10" s="244" t="s">
        <v>122</v>
      </c>
      <c r="B10" s="271">
        <v>40000</v>
      </c>
      <c r="C10" s="271">
        <f>SUM(C11:C12)</f>
        <v>37273</v>
      </c>
    </row>
    <row r="11" spans="1:3" ht="30" customHeight="1">
      <c r="A11" s="272" t="s">
        <v>123</v>
      </c>
      <c r="B11" s="273">
        <v>20000</v>
      </c>
      <c r="C11" s="273">
        <v>17273</v>
      </c>
    </row>
    <row r="12" spans="1:3" ht="16.5" customHeight="1">
      <c r="A12" s="274" t="s">
        <v>124</v>
      </c>
      <c r="B12" s="275">
        <v>20000</v>
      </c>
      <c r="C12" s="275">
        <v>20000</v>
      </c>
    </row>
    <row r="13" spans="1:3" ht="16.5" customHeight="1">
      <c r="A13" s="276" t="s">
        <v>125</v>
      </c>
      <c r="B13" s="277">
        <v>253923</v>
      </c>
      <c r="C13" s="277">
        <f>SUM(C14:C15)</f>
        <v>252332</v>
      </c>
    </row>
    <row r="14" spans="1:3" ht="16.5" customHeight="1">
      <c r="A14" s="274" t="s">
        <v>126</v>
      </c>
      <c r="B14" s="275">
        <v>74333</v>
      </c>
      <c r="C14" s="275">
        <v>74333</v>
      </c>
    </row>
    <row r="15" spans="1:3" ht="16.5" customHeight="1">
      <c r="A15" s="274" t="s">
        <v>127</v>
      </c>
      <c r="B15" s="275">
        <v>179590</v>
      </c>
      <c r="C15" s="275">
        <v>177999</v>
      </c>
    </row>
    <row r="16" spans="1:5" ht="16.5" customHeight="1">
      <c r="A16" s="276" t="s">
        <v>258</v>
      </c>
      <c r="B16" s="278">
        <v>100238</v>
      </c>
      <c r="C16" s="278">
        <v>115247</v>
      </c>
      <c r="E16" s="1"/>
    </row>
    <row r="17" spans="1:3" ht="16.5" customHeight="1">
      <c r="A17" s="279" t="s">
        <v>30</v>
      </c>
      <c r="B17" s="280">
        <v>394161</v>
      </c>
      <c r="C17" s="280">
        <f>SUM(C10,C13,C16)</f>
        <v>404852</v>
      </c>
    </row>
  </sheetData>
  <sheetProtection/>
  <mergeCells count="6">
    <mergeCell ref="A1:C1"/>
    <mergeCell ref="B7:B9"/>
    <mergeCell ref="A7:A9"/>
    <mergeCell ref="C7:C9"/>
    <mergeCell ref="A4:C4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J39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2.8515625" style="0" customWidth="1"/>
    <col min="2" max="2" width="43.421875" style="0" customWidth="1"/>
    <col min="3" max="3" width="13.140625" style="0" customWidth="1"/>
    <col min="4" max="4" width="8.421875" style="0" customWidth="1"/>
  </cols>
  <sheetData>
    <row r="1" spans="1:10" ht="15" customHeight="1">
      <c r="A1" s="549" t="s">
        <v>402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8" customHeight="1">
      <c r="A2" s="513" t="s">
        <v>221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2:5" ht="15.75">
      <c r="B3" s="2"/>
      <c r="C3" s="2"/>
      <c r="D3" s="2"/>
      <c r="E3" s="2"/>
    </row>
    <row r="5" spans="2:10" ht="12.75">
      <c r="B5" s="514" t="s">
        <v>392</v>
      </c>
      <c r="C5" s="514"/>
      <c r="D5" s="514"/>
      <c r="E5" s="514"/>
      <c r="F5" s="514"/>
      <c r="G5" s="539"/>
      <c r="H5" s="539"/>
      <c r="I5" s="539"/>
      <c r="J5" s="539"/>
    </row>
    <row r="6" spans="2:10" ht="12.75">
      <c r="B6" s="550" t="s">
        <v>0</v>
      </c>
      <c r="C6" s="550"/>
      <c r="D6" s="550"/>
      <c r="E6" s="550"/>
      <c r="F6" s="550"/>
      <c r="G6" s="539"/>
      <c r="H6" s="539"/>
      <c r="I6" s="539"/>
      <c r="J6" s="539"/>
    </row>
    <row r="7" ht="12.75">
      <c r="C7" s="14"/>
    </row>
    <row r="8" spans="2:10" ht="31.5" customHeight="1">
      <c r="B8" s="546" t="s">
        <v>158</v>
      </c>
      <c r="C8" s="542" t="s">
        <v>458</v>
      </c>
      <c r="D8" s="542"/>
      <c r="E8" s="542"/>
      <c r="F8" s="542"/>
      <c r="G8" s="542" t="s">
        <v>363</v>
      </c>
      <c r="H8" s="542"/>
      <c r="I8" s="542"/>
      <c r="J8" s="542"/>
    </row>
    <row r="9" spans="2:10" ht="29.25" customHeight="1">
      <c r="B9" s="547"/>
      <c r="C9" s="145" t="s">
        <v>302</v>
      </c>
      <c r="D9" s="145" t="s">
        <v>303</v>
      </c>
      <c r="E9" s="145" t="s">
        <v>304</v>
      </c>
      <c r="F9" s="543" t="s">
        <v>86</v>
      </c>
      <c r="G9" s="145" t="s">
        <v>302</v>
      </c>
      <c r="H9" s="145" t="s">
        <v>303</v>
      </c>
      <c r="I9" s="145" t="s">
        <v>304</v>
      </c>
      <c r="J9" s="543" t="s">
        <v>86</v>
      </c>
    </row>
    <row r="10" spans="2:10" ht="19.5" customHeight="1" thickBot="1">
      <c r="B10" s="548"/>
      <c r="C10" s="545" t="s">
        <v>307</v>
      </c>
      <c r="D10" s="545"/>
      <c r="E10" s="545"/>
      <c r="F10" s="544"/>
      <c r="G10" s="545" t="s">
        <v>307</v>
      </c>
      <c r="H10" s="545"/>
      <c r="I10" s="545"/>
      <c r="J10" s="544"/>
    </row>
    <row r="11" spans="2:10" ht="13.5" thickTop="1">
      <c r="B11" s="53" t="s">
        <v>41</v>
      </c>
      <c r="C11" s="159">
        <v>0</v>
      </c>
      <c r="D11" s="159">
        <v>106552</v>
      </c>
      <c r="E11" s="159">
        <v>0</v>
      </c>
      <c r="F11" s="281">
        <v>343735</v>
      </c>
      <c r="G11" s="159">
        <f>SUM(G12:G15)</f>
        <v>0</v>
      </c>
      <c r="H11" s="159">
        <f>SUM(H12:H15)</f>
        <v>106552</v>
      </c>
      <c r="I11" s="159">
        <f>SUM(I12:I15)</f>
        <v>0</v>
      </c>
      <c r="J11" s="281">
        <f>SUM(J12:J15)</f>
        <v>343111</v>
      </c>
    </row>
    <row r="12" spans="2:10" ht="12.75">
      <c r="B12" s="56" t="s">
        <v>161</v>
      </c>
      <c r="C12" s="161"/>
      <c r="D12" s="297">
        <v>9210</v>
      </c>
      <c r="E12" s="297"/>
      <c r="F12" s="57">
        <v>9210</v>
      </c>
      <c r="G12" s="161"/>
      <c r="H12" s="297">
        <v>9210</v>
      </c>
      <c r="I12" s="297"/>
      <c r="J12" s="57">
        <f>SUM(G12:I12)</f>
        <v>9210</v>
      </c>
    </row>
    <row r="13" spans="2:10" ht="12.75">
      <c r="B13" s="56" t="s">
        <v>162</v>
      </c>
      <c r="C13" s="161"/>
      <c r="D13" s="297">
        <v>2487</v>
      </c>
      <c r="E13" s="297"/>
      <c r="F13" s="57">
        <v>2487</v>
      </c>
      <c r="G13" s="161"/>
      <c r="H13" s="297">
        <v>2487</v>
      </c>
      <c r="I13" s="297"/>
      <c r="J13" s="57">
        <f>SUM(G13:I13)</f>
        <v>2487</v>
      </c>
    </row>
    <row r="14" spans="2:10" ht="12.75">
      <c r="B14" s="62" t="s">
        <v>387</v>
      </c>
      <c r="C14" s="316"/>
      <c r="D14" s="316">
        <v>94855</v>
      </c>
      <c r="E14" s="316"/>
      <c r="F14" s="57">
        <v>94855</v>
      </c>
      <c r="G14" s="316"/>
      <c r="H14" s="316">
        <v>94855</v>
      </c>
      <c r="I14" s="316"/>
      <c r="J14" s="57">
        <f>SUM(G14:I14)</f>
        <v>94855</v>
      </c>
    </row>
    <row r="15" spans="2:10" ht="12.75">
      <c r="B15" s="62" t="s">
        <v>166</v>
      </c>
      <c r="C15" s="1"/>
      <c r="D15" s="1"/>
      <c r="E15" s="1"/>
      <c r="F15" s="327">
        <v>237183</v>
      </c>
      <c r="G15" s="1"/>
      <c r="H15" s="1"/>
      <c r="I15" s="1"/>
      <c r="J15" s="327">
        <f>J29-SUM(J12:J14)</f>
        <v>236559</v>
      </c>
    </row>
    <row r="16" spans="2:10" ht="12.75">
      <c r="B16" s="286"/>
      <c r="C16" s="287"/>
      <c r="D16" s="299"/>
      <c r="E16" s="299"/>
      <c r="F16" s="300"/>
      <c r="G16" s="287"/>
      <c r="H16" s="299"/>
      <c r="I16" s="299"/>
      <c r="J16" s="300"/>
    </row>
    <row r="17" spans="2:10" ht="12.75">
      <c r="B17" s="54" t="s">
        <v>87</v>
      </c>
      <c r="C17" s="159">
        <v>177252</v>
      </c>
      <c r="D17" s="159">
        <v>95593</v>
      </c>
      <c r="E17" s="159">
        <v>68040</v>
      </c>
      <c r="F17" s="289">
        <v>340885</v>
      </c>
      <c r="G17" s="159">
        <f>SUM(G18:G22)</f>
        <v>176628</v>
      </c>
      <c r="H17" s="159">
        <f>SUM(H18:H22)</f>
        <v>95315</v>
      </c>
      <c r="I17" s="159">
        <f>SUM(I18:I22)</f>
        <v>68040</v>
      </c>
      <c r="J17" s="289">
        <f>SUM(J18:J22)</f>
        <v>339983</v>
      </c>
    </row>
    <row r="18" spans="2:10" ht="12.75">
      <c r="B18" s="56" t="s">
        <v>163</v>
      </c>
      <c r="C18" s="161">
        <v>95434</v>
      </c>
      <c r="D18" s="297"/>
      <c r="E18" s="297"/>
      <c r="F18" s="57">
        <v>95434</v>
      </c>
      <c r="G18" s="161">
        <v>94943</v>
      </c>
      <c r="H18" s="297"/>
      <c r="I18" s="297"/>
      <c r="J18" s="57">
        <f>SUM(G18:I18)</f>
        <v>94943</v>
      </c>
    </row>
    <row r="19" spans="2:10" ht="12.75">
      <c r="B19" s="56" t="s">
        <v>164</v>
      </c>
      <c r="C19" s="161">
        <v>25178</v>
      </c>
      <c r="D19" s="297"/>
      <c r="E19" s="297"/>
      <c r="F19" s="57">
        <v>25178</v>
      </c>
      <c r="G19" s="161">
        <v>25045</v>
      </c>
      <c r="H19" s="297"/>
      <c r="I19" s="297"/>
      <c r="J19" s="57">
        <f>SUM(G19:I19)</f>
        <v>25045</v>
      </c>
    </row>
    <row r="20" spans="2:10" ht="12.75">
      <c r="B20" s="56" t="s">
        <v>165</v>
      </c>
      <c r="C20" s="290">
        <v>56640</v>
      </c>
      <c r="D20" s="297">
        <v>738</v>
      </c>
      <c r="E20" s="297"/>
      <c r="F20" s="57">
        <v>57378</v>
      </c>
      <c r="G20" s="290">
        <v>56640</v>
      </c>
      <c r="H20" s="297">
        <v>460</v>
      </c>
      <c r="I20" s="297"/>
      <c r="J20" s="57">
        <f>SUM(G20:I20)</f>
        <v>57100</v>
      </c>
    </row>
    <row r="21" spans="2:10" ht="12.75">
      <c r="B21" s="56" t="s">
        <v>388</v>
      </c>
      <c r="C21" s="290"/>
      <c r="D21" s="297">
        <v>94855</v>
      </c>
      <c r="E21" s="297"/>
      <c r="F21" s="57">
        <v>94855</v>
      </c>
      <c r="G21" s="290"/>
      <c r="H21" s="297">
        <v>94855</v>
      </c>
      <c r="I21" s="297"/>
      <c r="J21" s="57">
        <f>SUM(G21:I21)</f>
        <v>94855</v>
      </c>
    </row>
    <row r="22" spans="2:10" ht="12.75">
      <c r="B22" s="56" t="s">
        <v>202</v>
      </c>
      <c r="C22" s="290"/>
      <c r="D22" s="297"/>
      <c r="E22" s="297">
        <v>68040</v>
      </c>
      <c r="F22" s="57">
        <v>68040</v>
      </c>
      <c r="G22" s="290"/>
      <c r="H22" s="297"/>
      <c r="I22" s="297">
        <v>68040</v>
      </c>
      <c r="J22" s="57">
        <f>SUM(G22:I22)</f>
        <v>68040</v>
      </c>
    </row>
    <row r="23" spans="2:10" ht="12.75">
      <c r="B23" s="62"/>
      <c r="C23" s="297"/>
      <c r="D23" s="297"/>
      <c r="E23" s="297"/>
      <c r="F23" s="57"/>
      <c r="G23" s="297"/>
      <c r="H23" s="297"/>
      <c r="I23" s="297"/>
      <c r="J23" s="57"/>
    </row>
    <row r="24" spans="2:10" ht="12.75">
      <c r="B24" s="63" t="s">
        <v>156</v>
      </c>
      <c r="C24" s="339">
        <v>0</v>
      </c>
      <c r="D24" s="339">
        <v>2850</v>
      </c>
      <c r="E24" s="339">
        <v>0</v>
      </c>
      <c r="F24" s="291">
        <v>2850</v>
      </c>
      <c r="G24" s="339">
        <f>SUM(G25:G25)</f>
        <v>0</v>
      </c>
      <c r="H24" s="339">
        <f>SUM(H25:H27)</f>
        <v>3128</v>
      </c>
      <c r="I24" s="339">
        <f>SUM(I25:I25)</f>
        <v>0</v>
      </c>
      <c r="J24" s="291">
        <f>SUM(J25:J27)</f>
        <v>3128</v>
      </c>
    </row>
    <row r="25" spans="2:10" ht="12.75">
      <c r="B25" s="62" t="s">
        <v>249</v>
      </c>
      <c r="C25" s="297"/>
      <c r="D25" s="297">
        <v>2700</v>
      </c>
      <c r="E25" s="297"/>
      <c r="F25" s="57">
        <v>2700</v>
      </c>
      <c r="G25" s="297"/>
      <c r="H25" s="297">
        <v>2700</v>
      </c>
      <c r="I25" s="297"/>
      <c r="J25" s="57">
        <f>SUM(G25:I25)</f>
        <v>2700</v>
      </c>
    </row>
    <row r="26" spans="2:10" ht="12.75">
      <c r="B26" s="62" t="s">
        <v>475</v>
      </c>
      <c r="C26" s="297"/>
      <c r="D26" s="297"/>
      <c r="E26" s="297"/>
      <c r="F26" s="57"/>
      <c r="G26" s="297"/>
      <c r="H26" s="297">
        <v>278</v>
      </c>
      <c r="I26" s="297"/>
      <c r="J26" s="57">
        <f>SUM(G26:I26)</f>
        <v>278</v>
      </c>
    </row>
    <row r="27" spans="2:10" ht="12.75">
      <c r="B27" s="62" t="s">
        <v>415</v>
      </c>
      <c r="C27" s="297"/>
      <c r="D27" s="297">
        <v>150</v>
      </c>
      <c r="E27" s="297"/>
      <c r="F27" s="57">
        <v>150</v>
      </c>
      <c r="G27" s="297"/>
      <c r="H27" s="297">
        <v>150</v>
      </c>
      <c r="I27" s="297"/>
      <c r="J27" s="57">
        <f>SUM(G27:I27)</f>
        <v>150</v>
      </c>
    </row>
    <row r="28" spans="2:10" ht="12.75">
      <c r="B28" s="86"/>
      <c r="C28" s="297"/>
      <c r="D28" s="297"/>
      <c r="E28" s="297"/>
      <c r="F28" s="57"/>
      <c r="G28" s="297"/>
      <c r="H28" s="297"/>
      <c r="I28" s="297"/>
      <c r="J28" s="57"/>
    </row>
    <row r="29" spans="2:10" ht="12.75">
      <c r="B29" s="60" t="s">
        <v>118</v>
      </c>
      <c r="C29" s="340">
        <v>177252</v>
      </c>
      <c r="D29" s="340">
        <v>98443</v>
      </c>
      <c r="E29" s="341">
        <v>68040</v>
      </c>
      <c r="F29" s="292">
        <v>343735</v>
      </c>
      <c r="G29" s="340">
        <f>SUM(G17,G24)</f>
        <v>176628</v>
      </c>
      <c r="H29" s="340">
        <f>SUM(H17,H24)</f>
        <v>98443</v>
      </c>
      <c r="I29" s="341">
        <f>SUM(I17,I24)</f>
        <v>68040</v>
      </c>
      <c r="J29" s="292">
        <f>SUM(J17,J24)</f>
        <v>343111</v>
      </c>
    </row>
    <row r="30" spans="2:10" ht="12.75">
      <c r="B30" s="17"/>
      <c r="C30" s="342"/>
      <c r="D30" s="309"/>
      <c r="E30" s="309"/>
      <c r="F30" s="309"/>
      <c r="G30" s="342"/>
      <c r="H30" s="309"/>
      <c r="I30" s="309"/>
      <c r="J30" s="309"/>
    </row>
    <row r="31" spans="2:10" ht="12.75">
      <c r="B31" s="306" t="s">
        <v>170</v>
      </c>
      <c r="C31" s="303"/>
      <c r="D31" s="303"/>
      <c r="E31" s="304"/>
      <c r="F31" s="294">
        <v>237183</v>
      </c>
      <c r="G31" s="303"/>
      <c r="H31" s="303"/>
      <c r="I31" s="304"/>
      <c r="J31" s="294">
        <f>J15</f>
        <v>236559</v>
      </c>
    </row>
    <row r="32" spans="2:10" ht="12.75">
      <c r="B32" s="17"/>
      <c r="C32" s="305"/>
      <c r="D32" s="305"/>
      <c r="E32" s="305"/>
      <c r="F32" s="305"/>
      <c r="G32" s="305"/>
      <c r="H32" s="305"/>
      <c r="I32" s="305"/>
      <c r="J32" s="305"/>
    </row>
    <row r="33" spans="2:6" ht="33" customHeight="1">
      <c r="B33" s="540" t="s">
        <v>300</v>
      </c>
      <c r="C33" s="541"/>
      <c r="D33" s="301"/>
      <c r="E33" s="302"/>
      <c r="F33" s="302"/>
    </row>
    <row r="34" spans="2:6" ht="12.75">
      <c r="B34" s="50" t="s">
        <v>176</v>
      </c>
      <c r="C34" s="155">
        <v>6388</v>
      </c>
      <c r="D34" s="301"/>
      <c r="E34" s="302"/>
      <c r="F34" s="302"/>
    </row>
    <row r="35" spans="2:6" ht="12.75">
      <c r="B35" s="59"/>
      <c r="C35" s="156"/>
      <c r="D35" s="301"/>
      <c r="E35" s="302"/>
      <c r="F35" s="302"/>
    </row>
    <row r="38" spans="2:3" ht="12.75">
      <c r="B38" s="51" t="s">
        <v>183</v>
      </c>
      <c r="C38" s="80" t="s">
        <v>400</v>
      </c>
    </row>
    <row r="39" spans="2:3" ht="12.75">
      <c r="B39" s="51" t="s">
        <v>184</v>
      </c>
      <c r="C39" s="80" t="s">
        <v>191</v>
      </c>
    </row>
  </sheetData>
  <sheetProtection/>
  <mergeCells count="12">
    <mergeCell ref="G8:J8"/>
    <mergeCell ref="J9:J10"/>
    <mergeCell ref="G10:I10"/>
    <mergeCell ref="A1:J1"/>
    <mergeCell ref="A2:J2"/>
    <mergeCell ref="B5:J5"/>
    <mergeCell ref="B6:J6"/>
    <mergeCell ref="B33:C33"/>
    <mergeCell ref="C8:F8"/>
    <mergeCell ref="F9:F10"/>
    <mergeCell ref="C10:E10"/>
    <mergeCell ref="B8:B10"/>
  </mergeCells>
  <printOptions/>
  <pageMargins left="0.67" right="0.75" top="1" bottom="1" header="0.5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M53"/>
  <sheetViews>
    <sheetView zoomScalePageLayoutView="0" workbookViewId="0" topLeftCell="A13">
      <selection activeCell="J45" sqref="J45"/>
    </sheetView>
  </sheetViews>
  <sheetFormatPr defaultColWidth="9.140625" defaultRowHeight="12.75"/>
  <cols>
    <col min="1" max="1" width="6.421875" style="0" customWidth="1"/>
    <col min="2" max="2" width="44.28125" style="0" customWidth="1"/>
    <col min="3" max="3" width="9.57421875" style="0" customWidth="1"/>
    <col min="4" max="4" width="8.57421875" style="0" customWidth="1"/>
    <col min="5" max="5" width="10.421875" style="0" customWidth="1"/>
  </cols>
  <sheetData>
    <row r="1" spans="1:13" ht="21" customHeight="1">
      <c r="A1" s="513" t="s">
        <v>403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ht="12.75" hidden="1"/>
    <row r="3" spans="2:12" ht="12.75">
      <c r="B3" s="514"/>
      <c r="C3" s="514"/>
      <c r="D3" s="514"/>
      <c r="E3" s="514"/>
      <c r="F3" s="539"/>
      <c r="G3" s="539"/>
      <c r="H3" s="539"/>
      <c r="L3" t="s">
        <v>104</v>
      </c>
    </row>
    <row r="4" spans="2:12" ht="12.75">
      <c r="B4" s="550"/>
      <c r="C4" s="550"/>
      <c r="D4" s="550"/>
      <c r="E4" s="550"/>
      <c r="F4" s="539"/>
      <c r="G4" s="539"/>
      <c r="H4" s="539"/>
      <c r="L4" t="s">
        <v>0</v>
      </c>
    </row>
    <row r="5" ht="6.75" customHeight="1">
      <c r="C5" s="14"/>
    </row>
    <row r="6" spans="2:8" ht="27" customHeight="1">
      <c r="B6" s="52" t="s">
        <v>158</v>
      </c>
      <c r="C6" s="542" t="s">
        <v>458</v>
      </c>
      <c r="D6" s="542"/>
      <c r="E6" s="542"/>
      <c r="F6" s="542" t="s">
        <v>363</v>
      </c>
      <c r="G6" s="542"/>
      <c r="H6" s="542"/>
    </row>
    <row r="7" spans="2:8" ht="25.5" customHeight="1">
      <c r="B7" s="157"/>
      <c r="C7" s="145" t="s">
        <v>302</v>
      </c>
      <c r="D7" s="158" t="s">
        <v>303</v>
      </c>
      <c r="E7" s="542" t="s">
        <v>86</v>
      </c>
      <c r="F7" s="145" t="s">
        <v>302</v>
      </c>
      <c r="G7" s="158" t="s">
        <v>303</v>
      </c>
      <c r="H7" s="542" t="s">
        <v>86</v>
      </c>
    </row>
    <row r="8" spans="2:8" ht="14.25" customHeight="1" thickBot="1">
      <c r="B8" s="157"/>
      <c r="C8" s="545" t="s">
        <v>307</v>
      </c>
      <c r="D8" s="545"/>
      <c r="E8" s="554"/>
      <c r="F8" s="545" t="s">
        <v>307</v>
      </c>
      <c r="G8" s="545"/>
      <c r="H8" s="554"/>
    </row>
    <row r="9" spans="2:8" ht="20.25" customHeight="1" thickTop="1">
      <c r="B9" s="53" t="s">
        <v>120</v>
      </c>
      <c r="C9" s="159"/>
      <c r="D9" s="154"/>
      <c r="E9" s="307"/>
      <c r="F9" s="159"/>
      <c r="G9" s="154"/>
      <c r="H9" s="307"/>
    </row>
    <row r="10" spans="2:8" ht="12.75">
      <c r="B10" s="54" t="s">
        <v>41</v>
      </c>
      <c r="C10" s="159">
        <v>94962</v>
      </c>
      <c r="D10" s="159">
        <v>24471</v>
      </c>
      <c r="E10" s="289">
        <v>239060</v>
      </c>
      <c r="F10" s="159">
        <f>SUM(F11,F15)</f>
        <v>99913</v>
      </c>
      <c r="G10" s="159">
        <f>SUM(G11,G15)</f>
        <v>24471</v>
      </c>
      <c r="H10" s="289">
        <f>SUM(H11,H15)</f>
        <v>252283</v>
      </c>
    </row>
    <row r="11" spans="2:8" ht="12.75">
      <c r="B11" s="55" t="s">
        <v>155</v>
      </c>
      <c r="C11" s="160">
        <v>53994</v>
      </c>
      <c r="D11" s="160">
        <v>8078</v>
      </c>
      <c r="E11" s="343">
        <v>109448</v>
      </c>
      <c r="F11" s="160">
        <f>SUM(F12:F14)</f>
        <v>58945</v>
      </c>
      <c r="G11" s="160">
        <f>SUM(G12:G14)</f>
        <v>8078</v>
      </c>
      <c r="H11" s="343">
        <f>SUM(H12:H14)</f>
        <v>112953</v>
      </c>
    </row>
    <row r="12" spans="2:8" ht="12.75">
      <c r="B12" s="56" t="s">
        <v>161</v>
      </c>
      <c r="C12" s="161"/>
      <c r="D12" s="5">
        <v>6728</v>
      </c>
      <c r="E12" s="83">
        <v>6728</v>
      </c>
      <c r="F12" s="161"/>
      <c r="G12" s="5">
        <v>6728</v>
      </c>
      <c r="H12" s="83">
        <f>SUM(F12:G12)</f>
        <v>6728</v>
      </c>
    </row>
    <row r="13" spans="2:8" ht="12.75">
      <c r="B13" s="56" t="s">
        <v>162</v>
      </c>
      <c r="C13" s="161"/>
      <c r="D13" s="5">
        <v>1350</v>
      </c>
      <c r="E13" s="83">
        <v>1350</v>
      </c>
      <c r="F13" s="161"/>
      <c r="G13" s="5">
        <v>1350</v>
      </c>
      <c r="H13" s="83">
        <f>SUM(F13:G13)</f>
        <v>1350</v>
      </c>
    </row>
    <row r="14" spans="2:8" ht="12.75">
      <c r="B14" s="56" t="s">
        <v>166</v>
      </c>
      <c r="C14" s="161">
        <v>53994</v>
      </c>
      <c r="D14" s="5"/>
      <c r="E14" s="57">
        <v>101370</v>
      </c>
      <c r="F14" s="161">
        <f>SUM(F23,F34)-SUM(F12:F13)</f>
        <v>58945</v>
      </c>
      <c r="G14" s="5"/>
      <c r="H14" s="57">
        <f>SUM(H23,H34)-SUM(H12:H13)</f>
        <v>104875</v>
      </c>
    </row>
    <row r="15" spans="2:8" ht="12.75">
      <c r="B15" s="58" t="s">
        <v>167</v>
      </c>
      <c r="C15" s="162">
        <v>40968</v>
      </c>
      <c r="D15" s="162">
        <v>16393</v>
      </c>
      <c r="E15" s="344">
        <v>129612</v>
      </c>
      <c r="F15" s="162">
        <f>SUM(F16:F19)</f>
        <v>40968</v>
      </c>
      <c r="G15" s="162">
        <f>SUM(G16:G19)</f>
        <v>16393</v>
      </c>
      <c r="H15" s="344">
        <f>SUM(H16:H19)</f>
        <v>139330</v>
      </c>
    </row>
    <row r="16" spans="2:8" ht="12.75">
      <c r="B16" s="56" t="s">
        <v>161</v>
      </c>
      <c r="C16" s="161">
        <v>39591</v>
      </c>
      <c r="D16" s="5">
        <v>2267</v>
      </c>
      <c r="E16" s="83">
        <v>41858</v>
      </c>
      <c r="F16" s="161">
        <v>39591</v>
      </c>
      <c r="G16" s="5">
        <v>2267</v>
      </c>
      <c r="H16" s="83">
        <f>SUM(F16:G16)</f>
        <v>41858</v>
      </c>
    </row>
    <row r="17" spans="2:8" ht="12.75">
      <c r="B17" s="56" t="s">
        <v>162</v>
      </c>
      <c r="C17" s="161">
        <v>1377</v>
      </c>
      <c r="D17" s="311"/>
      <c r="E17" s="83">
        <v>1377</v>
      </c>
      <c r="F17" s="161">
        <v>1377</v>
      </c>
      <c r="G17" s="311"/>
      <c r="H17" s="83">
        <f>SUM(F17:G17)</f>
        <v>1377</v>
      </c>
    </row>
    <row r="18" spans="2:8" ht="12.75">
      <c r="B18" s="62" t="s">
        <v>387</v>
      </c>
      <c r="C18" s="167"/>
      <c r="D18" s="421">
        <v>14126</v>
      </c>
      <c r="E18" s="314">
        <v>14126</v>
      </c>
      <c r="F18" s="167"/>
      <c r="G18" s="421">
        <v>14126</v>
      </c>
      <c r="H18" s="83">
        <f>SUM(F18:G18)</f>
        <v>14126</v>
      </c>
    </row>
    <row r="19" spans="2:8" ht="12.75">
      <c r="B19" s="59" t="s">
        <v>166</v>
      </c>
      <c r="C19" s="163"/>
      <c r="D19" s="163"/>
      <c r="E19" s="314">
        <v>72251</v>
      </c>
      <c r="F19" s="163"/>
      <c r="G19" s="163"/>
      <c r="H19" s="314">
        <f>SUM(H28:H31,H38:H40)-SUM(H16:H18)</f>
        <v>81969</v>
      </c>
    </row>
    <row r="20" spans="2:8" ht="12.75">
      <c r="B20" s="60" t="s">
        <v>157</v>
      </c>
      <c r="C20" s="164">
        <v>94962</v>
      </c>
      <c r="D20" s="164">
        <v>24471</v>
      </c>
      <c r="E20" s="315">
        <v>239060</v>
      </c>
      <c r="F20" s="164">
        <f>SUM(F11,F15)</f>
        <v>99913</v>
      </c>
      <c r="G20" s="164">
        <f>SUM(G11,G15)</f>
        <v>24471</v>
      </c>
      <c r="H20" s="315">
        <f>SUM(H11,H15)</f>
        <v>252283</v>
      </c>
    </row>
    <row r="21" spans="2:8" ht="21.75" customHeight="1">
      <c r="B21" s="61" t="s">
        <v>168</v>
      </c>
      <c r="C21" s="316"/>
      <c r="D21" s="312"/>
      <c r="E21" s="308"/>
      <c r="F21" s="316"/>
      <c r="G21" s="312"/>
      <c r="H21" s="308"/>
    </row>
    <row r="22" spans="2:8" ht="12.75">
      <c r="B22" s="54" t="s">
        <v>87</v>
      </c>
      <c r="C22" s="317">
        <v>169030</v>
      </c>
      <c r="D22" s="317">
        <v>51704</v>
      </c>
      <c r="E22" s="318">
        <v>234860</v>
      </c>
      <c r="F22" s="317">
        <f>SUM(F27,F23)</f>
        <v>182253</v>
      </c>
      <c r="G22" s="317">
        <f>SUM(G27,G23)</f>
        <v>51704</v>
      </c>
      <c r="H22" s="318">
        <f>SUM(H27,H23)</f>
        <v>248083</v>
      </c>
    </row>
    <row r="23" spans="2:8" ht="12.75">
      <c r="B23" s="55" t="s">
        <v>155</v>
      </c>
      <c r="C23" s="159">
        <v>53994</v>
      </c>
      <c r="D23" s="159">
        <v>51704</v>
      </c>
      <c r="E23" s="289">
        <v>105698</v>
      </c>
      <c r="F23" s="159">
        <f>SUM(F24:F26)</f>
        <v>58945</v>
      </c>
      <c r="G23" s="159">
        <f>SUM(G24:G26)</f>
        <v>51704</v>
      </c>
      <c r="H23" s="289">
        <f>SUM(H24:H26)</f>
        <v>110649</v>
      </c>
    </row>
    <row r="24" spans="2:8" ht="12.75">
      <c r="B24" s="56" t="s">
        <v>163</v>
      </c>
      <c r="C24" s="166">
        <v>32251</v>
      </c>
      <c r="D24" s="5"/>
      <c r="E24" s="83">
        <v>32251</v>
      </c>
      <c r="F24" s="166">
        <v>35106</v>
      </c>
      <c r="G24" s="5"/>
      <c r="H24" s="83">
        <f>SUM(F24:G24)</f>
        <v>35106</v>
      </c>
    </row>
    <row r="25" spans="2:8" ht="12.75">
      <c r="B25" s="56" t="s">
        <v>164</v>
      </c>
      <c r="C25" s="166">
        <v>8411</v>
      </c>
      <c r="D25" s="5"/>
      <c r="E25" s="83">
        <v>8411</v>
      </c>
      <c r="F25" s="166">
        <v>8518</v>
      </c>
      <c r="G25" s="5"/>
      <c r="H25" s="83">
        <f>SUM(F25:G25)</f>
        <v>8518</v>
      </c>
    </row>
    <row r="26" spans="2:8" ht="12.75">
      <c r="B26" s="56" t="s">
        <v>165</v>
      </c>
      <c r="C26" s="166">
        <v>13332</v>
      </c>
      <c r="D26" s="5">
        <v>51704</v>
      </c>
      <c r="E26" s="83">
        <v>65036</v>
      </c>
      <c r="F26" s="166">
        <v>15321</v>
      </c>
      <c r="G26" s="5">
        <v>51704</v>
      </c>
      <c r="H26" s="83">
        <f>SUM(F26:G26)</f>
        <v>67025</v>
      </c>
    </row>
    <row r="27" spans="2:8" ht="12.75">
      <c r="B27" s="55" t="s">
        <v>167</v>
      </c>
      <c r="C27" s="159">
        <v>115036</v>
      </c>
      <c r="D27" s="159">
        <v>0</v>
      </c>
      <c r="E27" s="289">
        <v>129162</v>
      </c>
      <c r="F27" s="159">
        <f>SUM(F28:F30)</f>
        <v>123308</v>
      </c>
      <c r="G27" s="159">
        <f>SUM(G28:G30)</f>
        <v>0</v>
      </c>
      <c r="H27" s="289">
        <f>SUM(H28:H31)</f>
        <v>137434</v>
      </c>
    </row>
    <row r="28" spans="2:8" ht="12.75">
      <c r="B28" s="56" t="s">
        <v>163</v>
      </c>
      <c r="C28" s="161">
        <v>58528</v>
      </c>
      <c r="D28" s="5"/>
      <c r="E28" s="83">
        <v>58528</v>
      </c>
      <c r="F28" s="161">
        <v>67303</v>
      </c>
      <c r="G28" s="5"/>
      <c r="H28" s="83">
        <f>SUM(F28:G28)</f>
        <v>67303</v>
      </c>
    </row>
    <row r="29" spans="2:8" ht="12.75">
      <c r="B29" s="56" t="s">
        <v>164</v>
      </c>
      <c r="C29" s="161">
        <v>15432</v>
      </c>
      <c r="D29" s="5"/>
      <c r="E29" s="83">
        <v>15432</v>
      </c>
      <c r="F29" s="161">
        <v>16918</v>
      </c>
      <c r="G29" s="5"/>
      <c r="H29" s="83">
        <f>SUM(F29:G29)</f>
        <v>16918</v>
      </c>
    </row>
    <row r="30" spans="2:8" ht="12.75">
      <c r="B30" s="62" t="s">
        <v>165</v>
      </c>
      <c r="C30" s="167">
        <v>41076</v>
      </c>
      <c r="D30" s="5"/>
      <c r="E30" s="83">
        <v>41076</v>
      </c>
      <c r="F30" s="167">
        <v>39087</v>
      </c>
      <c r="G30" s="5"/>
      <c r="H30" s="83">
        <f>SUM(F30:G30)</f>
        <v>39087</v>
      </c>
    </row>
    <row r="31" spans="2:8" ht="12.75">
      <c r="B31" s="62" t="s">
        <v>388</v>
      </c>
      <c r="C31" s="167"/>
      <c r="D31" s="5">
        <v>14126</v>
      </c>
      <c r="E31" s="83">
        <v>14126</v>
      </c>
      <c r="F31" s="167"/>
      <c r="G31" s="5">
        <v>14126</v>
      </c>
      <c r="H31" s="83">
        <f>SUM(F31:G31)</f>
        <v>14126</v>
      </c>
    </row>
    <row r="32" spans="2:8" ht="12.75">
      <c r="B32" s="62"/>
      <c r="C32" s="167"/>
      <c r="D32" s="5"/>
      <c r="E32" s="102"/>
      <c r="F32" s="167"/>
      <c r="G32" s="5"/>
      <c r="H32" s="102"/>
    </row>
    <row r="33" spans="2:8" ht="12.75">
      <c r="B33" s="63" t="s">
        <v>156</v>
      </c>
      <c r="C33" s="168">
        <v>0</v>
      </c>
      <c r="D33" s="168">
        <v>4200</v>
      </c>
      <c r="E33" s="319">
        <v>4200</v>
      </c>
      <c r="F33" s="168">
        <f>SUM(F34,F37)</f>
        <v>0</v>
      </c>
      <c r="G33" s="168">
        <f>SUM(G34,G37)</f>
        <v>4200</v>
      </c>
      <c r="H33" s="319">
        <f>SUM(H34,H37)</f>
        <v>4200</v>
      </c>
    </row>
    <row r="34" spans="2:8" ht="12.75">
      <c r="B34" s="64" t="s">
        <v>155</v>
      </c>
      <c r="C34" s="169">
        <v>0</v>
      </c>
      <c r="D34" s="169">
        <v>3750</v>
      </c>
      <c r="E34" s="320">
        <v>3750</v>
      </c>
      <c r="F34" s="169">
        <f>SUM(F35:F36)</f>
        <v>0</v>
      </c>
      <c r="G34" s="169">
        <f>SUM(G35:G36)</f>
        <v>2304</v>
      </c>
      <c r="H34" s="320">
        <f>SUM(H35:H36)</f>
        <v>2304</v>
      </c>
    </row>
    <row r="35" spans="2:8" ht="12.75">
      <c r="B35" s="65" t="s">
        <v>251</v>
      </c>
      <c r="C35" s="167"/>
      <c r="D35" s="5">
        <v>700</v>
      </c>
      <c r="E35" s="83">
        <v>700</v>
      </c>
      <c r="F35" s="167"/>
      <c r="G35" s="5">
        <v>700</v>
      </c>
      <c r="H35" s="83">
        <f>SUM(F35:G35)</f>
        <v>700</v>
      </c>
    </row>
    <row r="36" spans="2:8" ht="12.75">
      <c r="B36" s="65" t="s">
        <v>252</v>
      </c>
      <c r="C36" s="167"/>
      <c r="D36" s="5">
        <v>3050</v>
      </c>
      <c r="E36" s="83">
        <v>3050</v>
      </c>
      <c r="F36" s="167"/>
      <c r="G36" s="5">
        <v>1604</v>
      </c>
      <c r="H36" s="83">
        <f>SUM(F36:G36)</f>
        <v>1604</v>
      </c>
    </row>
    <row r="37" spans="2:8" ht="12.75">
      <c r="B37" s="64" t="s">
        <v>167</v>
      </c>
      <c r="C37" s="169">
        <v>0</v>
      </c>
      <c r="D37" s="169">
        <v>450</v>
      </c>
      <c r="E37" s="320">
        <v>450</v>
      </c>
      <c r="F37" s="169">
        <f>SUM(F38:F40)</f>
        <v>0</v>
      </c>
      <c r="G37" s="169">
        <f>SUM(G38:G40)</f>
        <v>1896</v>
      </c>
      <c r="H37" s="320">
        <f>SUM(H38:H40)</f>
        <v>1896</v>
      </c>
    </row>
    <row r="38" spans="2:8" ht="12.75">
      <c r="B38" s="62" t="s">
        <v>277</v>
      </c>
      <c r="C38" s="167"/>
      <c r="D38" s="5">
        <v>150</v>
      </c>
      <c r="E38" s="83">
        <v>150</v>
      </c>
      <c r="F38" s="167"/>
      <c r="G38" s="5">
        <v>150</v>
      </c>
      <c r="H38" s="83">
        <f>SUM(F38:G38)</f>
        <v>150</v>
      </c>
    </row>
    <row r="39" spans="2:8" ht="12.75">
      <c r="B39" s="62" t="s">
        <v>252</v>
      </c>
      <c r="C39" s="167"/>
      <c r="D39" s="311"/>
      <c r="E39" s="314"/>
      <c r="F39" s="167"/>
      <c r="G39" s="311">
        <v>1446</v>
      </c>
      <c r="H39" s="83">
        <f>SUM(F39:G39)</f>
        <v>1446</v>
      </c>
    </row>
    <row r="40" spans="2:8" ht="12.75">
      <c r="B40" s="66" t="s">
        <v>169</v>
      </c>
      <c r="C40" s="321"/>
      <c r="D40" s="311">
        <v>300</v>
      </c>
      <c r="E40" s="314">
        <v>300</v>
      </c>
      <c r="F40" s="321"/>
      <c r="G40" s="311">
        <v>300</v>
      </c>
      <c r="H40" s="314">
        <f>SUM(F40:G40)</f>
        <v>300</v>
      </c>
    </row>
    <row r="41" spans="2:8" ht="12.75">
      <c r="B41" s="60" t="s">
        <v>118</v>
      </c>
      <c r="C41" s="322">
        <v>169030</v>
      </c>
      <c r="D41" s="322">
        <v>55904</v>
      </c>
      <c r="E41" s="315">
        <v>239060</v>
      </c>
      <c r="F41" s="322">
        <f>SUM(F22,F33)</f>
        <v>182253</v>
      </c>
      <c r="G41" s="322">
        <f>SUM(G22,G33)</f>
        <v>55904</v>
      </c>
      <c r="H41" s="315">
        <f>SUM(H22,H33)</f>
        <v>252283</v>
      </c>
    </row>
    <row r="42" spans="2:8" ht="12.75">
      <c r="B42" s="309"/>
      <c r="C42" s="310"/>
      <c r="D42" s="313"/>
      <c r="E42" s="310"/>
      <c r="F42" s="310"/>
      <c r="G42" s="313"/>
      <c r="H42" s="310"/>
    </row>
    <row r="43" spans="2:8" ht="12.75">
      <c r="B43" s="306" t="s">
        <v>170</v>
      </c>
      <c r="C43" s="303"/>
      <c r="D43" s="304"/>
      <c r="E43" s="294">
        <v>173621</v>
      </c>
      <c r="F43" s="303"/>
      <c r="G43" s="304"/>
      <c r="H43" s="294">
        <f>SUM(H19,H14)</f>
        <v>186844</v>
      </c>
    </row>
    <row r="44" spans="2:5" ht="12.75">
      <c r="B44" s="309"/>
      <c r="C44" s="310"/>
      <c r="D44" s="219"/>
      <c r="E44" s="219"/>
    </row>
    <row r="45" spans="2:5" ht="15" customHeight="1">
      <c r="B45" s="551" t="s">
        <v>175</v>
      </c>
      <c r="C45" s="552"/>
      <c r="D45" s="552"/>
      <c r="E45" s="553"/>
    </row>
    <row r="46" spans="2:5" ht="12.75">
      <c r="B46" s="432" t="s">
        <v>177</v>
      </c>
      <c r="C46" s="433"/>
      <c r="D46" s="434"/>
      <c r="E46" s="435">
        <v>16002</v>
      </c>
    </row>
    <row r="47" spans="2:5" ht="12.75">
      <c r="B47" s="436" t="s">
        <v>178</v>
      </c>
      <c r="C47" s="437"/>
      <c r="D47" s="438"/>
      <c r="E47" s="439">
        <v>7704</v>
      </c>
    </row>
    <row r="48" spans="2:5" ht="12.75">
      <c r="B48" s="440" t="s">
        <v>179</v>
      </c>
      <c r="C48" s="441"/>
      <c r="D48" s="442"/>
      <c r="E48" s="443">
        <v>7010</v>
      </c>
    </row>
    <row r="49" ht="12.75">
      <c r="B49" s="17"/>
    </row>
    <row r="50" spans="2:3" ht="12.75">
      <c r="B50" s="51" t="s">
        <v>197</v>
      </c>
      <c r="C50" t="s">
        <v>330</v>
      </c>
    </row>
    <row r="51" spans="2:4" ht="12.75">
      <c r="B51" s="17" t="s">
        <v>185</v>
      </c>
      <c r="D51" t="s">
        <v>187</v>
      </c>
    </row>
    <row r="52" spans="2:4" ht="12.75">
      <c r="B52" s="17" t="s">
        <v>186</v>
      </c>
      <c r="D52" t="s">
        <v>331</v>
      </c>
    </row>
    <row r="53" spans="2:3" ht="12.75">
      <c r="B53" s="51" t="s">
        <v>184</v>
      </c>
      <c r="C53" t="s">
        <v>191</v>
      </c>
    </row>
  </sheetData>
  <sheetProtection/>
  <mergeCells count="10">
    <mergeCell ref="B45:E45"/>
    <mergeCell ref="A1:M1"/>
    <mergeCell ref="F6:H6"/>
    <mergeCell ref="H7:H8"/>
    <mergeCell ref="F8:G8"/>
    <mergeCell ref="B3:H3"/>
    <mergeCell ref="B4:H4"/>
    <mergeCell ref="C6:E6"/>
    <mergeCell ref="E7:E8"/>
    <mergeCell ref="C8:D8"/>
  </mergeCells>
  <printOptions/>
  <pageMargins left="0.7480314960629921" right="0.7480314960629921" top="0.1968503937007874" bottom="0.1968503937007874" header="0.43" footer="0.2755905511811024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H46"/>
  <sheetViews>
    <sheetView zoomScalePageLayoutView="0" workbookViewId="0" topLeftCell="A7">
      <selection activeCell="G19" sqref="G19"/>
    </sheetView>
  </sheetViews>
  <sheetFormatPr defaultColWidth="9.140625" defaultRowHeight="12.75"/>
  <cols>
    <col min="1" max="1" width="3.7109375" style="0" customWidth="1"/>
    <col min="2" max="2" width="55.57421875" style="0" customWidth="1"/>
    <col min="3" max="3" width="9.8515625" style="0" customWidth="1"/>
    <col min="4" max="4" width="8.28125" style="0" customWidth="1"/>
    <col min="5" max="5" width="11.8515625" style="0" customWidth="1"/>
  </cols>
  <sheetData>
    <row r="1" spans="1:8" ht="26.25" customHeight="1">
      <c r="A1" s="494" t="s">
        <v>222</v>
      </c>
      <c r="B1" s="494"/>
      <c r="C1" s="494"/>
      <c r="D1" s="494"/>
      <c r="E1" s="494"/>
      <c r="F1" s="494"/>
      <c r="G1" s="494"/>
      <c r="H1" s="494"/>
    </row>
    <row r="2" spans="3:8" ht="12.75">
      <c r="C2" s="514" t="s">
        <v>294</v>
      </c>
      <c r="D2" s="514"/>
      <c r="E2" s="514"/>
      <c r="F2" s="539"/>
      <c r="G2" s="539"/>
      <c r="H2" s="539"/>
    </row>
    <row r="3" spans="3:8" ht="12.75">
      <c r="C3" s="550" t="s">
        <v>0</v>
      </c>
      <c r="D3" s="550"/>
      <c r="E3" s="550"/>
      <c r="F3" s="539"/>
      <c r="G3" s="539"/>
      <c r="H3" s="539"/>
    </row>
    <row r="4" ht="8.25" customHeight="1">
      <c r="C4" s="70"/>
    </row>
    <row r="5" spans="2:8" ht="24.75" customHeight="1">
      <c r="B5" s="546" t="s">
        <v>158</v>
      </c>
      <c r="C5" s="542" t="s">
        <v>458</v>
      </c>
      <c r="D5" s="542"/>
      <c r="E5" s="542"/>
      <c r="F5" s="542" t="s">
        <v>363</v>
      </c>
      <c r="G5" s="542"/>
      <c r="H5" s="542"/>
    </row>
    <row r="6" spans="2:8" ht="24.75" customHeight="1">
      <c r="B6" s="547"/>
      <c r="C6" s="145" t="s">
        <v>302</v>
      </c>
      <c r="D6" s="158" t="s">
        <v>303</v>
      </c>
      <c r="E6" s="542" t="s">
        <v>86</v>
      </c>
      <c r="F6" s="145" t="s">
        <v>302</v>
      </c>
      <c r="G6" s="158" t="s">
        <v>303</v>
      </c>
      <c r="H6" s="542" t="s">
        <v>86</v>
      </c>
    </row>
    <row r="7" spans="2:8" ht="14.25" customHeight="1" thickBot="1">
      <c r="B7" s="548"/>
      <c r="C7" s="545" t="s">
        <v>307</v>
      </c>
      <c r="D7" s="545"/>
      <c r="E7" s="554"/>
      <c r="F7" s="545" t="s">
        <v>307</v>
      </c>
      <c r="G7" s="545"/>
      <c r="H7" s="554"/>
    </row>
    <row r="8" spans="2:8" ht="17.25" customHeight="1" thickTop="1">
      <c r="B8" s="323" t="s">
        <v>120</v>
      </c>
      <c r="C8" s="324"/>
      <c r="D8" s="325"/>
      <c r="E8" s="326"/>
      <c r="F8" s="324"/>
      <c r="G8" s="325"/>
      <c r="H8" s="326"/>
    </row>
    <row r="9" spans="2:8" ht="12.75">
      <c r="B9" s="54" t="s">
        <v>41</v>
      </c>
      <c r="C9" s="159">
        <v>0</v>
      </c>
      <c r="D9" s="159">
        <v>70877</v>
      </c>
      <c r="E9" s="289">
        <v>305176</v>
      </c>
      <c r="F9" s="159">
        <f>SUM(F10:F13)</f>
        <v>0</v>
      </c>
      <c r="G9" s="159">
        <f>SUM(G10:G13)</f>
        <v>76874</v>
      </c>
      <c r="H9" s="289">
        <f>SUM(H10:H13)</f>
        <v>331309</v>
      </c>
    </row>
    <row r="10" spans="2:8" ht="12.75">
      <c r="B10" s="56" t="s">
        <v>161</v>
      </c>
      <c r="C10" s="161"/>
      <c r="D10" s="297">
        <v>13918</v>
      </c>
      <c r="E10" s="57">
        <v>13918</v>
      </c>
      <c r="F10" s="161"/>
      <c r="G10" s="297">
        <v>19915</v>
      </c>
      <c r="H10" s="57">
        <f>SUM(F10:G10)</f>
        <v>19915</v>
      </c>
    </row>
    <row r="11" spans="2:8" ht="12.75">
      <c r="B11" s="56" t="s">
        <v>162</v>
      </c>
      <c r="C11" s="161"/>
      <c r="D11" s="297">
        <v>2708</v>
      </c>
      <c r="E11" s="57">
        <v>2708</v>
      </c>
      <c r="F11" s="161"/>
      <c r="G11" s="297">
        <v>2708</v>
      </c>
      <c r="H11" s="57">
        <f>SUM(F11:G11)</f>
        <v>2708</v>
      </c>
    </row>
    <row r="12" spans="2:8" ht="12.75">
      <c r="B12" s="62" t="s">
        <v>387</v>
      </c>
      <c r="C12" s="167"/>
      <c r="D12" s="298">
        <v>54251</v>
      </c>
      <c r="E12" s="332">
        <v>54251</v>
      </c>
      <c r="F12" s="167"/>
      <c r="G12" s="298">
        <v>54251</v>
      </c>
      <c r="H12" s="57">
        <f>SUM(F12:G12)</f>
        <v>54251</v>
      </c>
    </row>
    <row r="13" spans="2:8" ht="12.75">
      <c r="B13" s="59" t="s">
        <v>166</v>
      </c>
      <c r="C13" s="163"/>
      <c r="D13" s="284"/>
      <c r="E13" s="327">
        <v>234299</v>
      </c>
      <c r="F13" s="163"/>
      <c r="G13" s="284"/>
      <c r="H13" s="327">
        <f>H37-SUM(H10:H12)</f>
        <v>254435</v>
      </c>
    </row>
    <row r="14" spans="2:8" ht="12.75">
      <c r="B14" s="328" t="s">
        <v>157</v>
      </c>
      <c r="C14" s="322">
        <v>0</v>
      </c>
      <c r="D14" s="288"/>
      <c r="E14" s="315">
        <v>305176</v>
      </c>
      <c r="F14" s="322">
        <f>SUM(F10:F13)</f>
        <v>0</v>
      </c>
      <c r="G14" s="288"/>
      <c r="H14" s="315">
        <f>SUM(H10:H13)</f>
        <v>331309</v>
      </c>
    </row>
    <row r="15" spans="2:8" ht="8.25" customHeight="1">
      <c r="B15" s="329"/>
      <c r="C15" s="330"/>
      <c r="D15" s="305"/>
      <c r="E15" s="330"/>
      <c r="F15" s="330"/>
      <c r="G15" s="305"/>
      <c r="H15" s="330"/>
    </row>
    <row r="16" spans="2:8" ht="12.75">
      <c r="B16" s="61" t="s">
        <v>168</v>
      </c>
      <c r="C16" s="165"/>
      <c r="D16" s="336"/>
      <c r="E16" s="165"/>
      <c r="F16" s="165"/>
      <c r="G16" s="336"/>
      <c r="H16" s="165"/>
    </row>
    <row r="17" spans="2:8" ht="12.75">
      <c r="B17" s="54" t="s">
        <v>87</v>
      </c>
      <c r="C17" s="159">
        <v>81544</v>
      </c>
      <c r="D17" s="337">
        <v>138931</v>
      </c>
      <c r="E17" s="318">
        <v>274726</v>
      </c>
      <c r="F17" s="159">
        <f>SUM(F18:F20)</f>
        <v>81680</v>
      </c>
      <c r="G17" s="337">
        <f>SUM(G18:G20)</f>
        <v>109152</v>
      </c>
      <c r="H17" s="318">
        <f>SUM(H18:H21)</f>
        <v>245083</v>
      </c>
    </row>
    <row r="18" spans="2:8" ht="12.75">
      <c r="B18" s="56" t="s">
        <v>163</v>
      </c>
      <c r="C18" s="166">
        <v>23840</v>
      </c>
      <c r="D18" s="297">
        <v>47832</v>
      </c>
      <c r="E18" s="331">
        <v>71672</v>
      </c>
      <c r="F18" s="166">
        <v>23947</v>
      </c>
      <c r="G18" s="297">
        <v>47832</v>
      </c>
      <c r="H18" s="331">
        <f>SUM(F18:G18)</f>
        <v>71779</v>
      </c>
    </row>
    <row r="19" spans="2:8" ht="12.75">
      <c r="B19" s="56" t="s">
        <v>164</v>
      </c>
      <c r="C19" s="166">
        <v>6258</v>
      </c>
      <c r="D19" s="297">
        <v>13814</v>
      </c>
      <c r="E19" s="331">
        <v>20072</v>
      </c>
      <c r="F19" s="166">
        <v>6287</v>
      </c>
      <c r="G19" s="297">
        <v>13814</v>
      </c>
      <c r="H19" s="331">
        <f>SUM(F19:G19)</f>
        <v>20101</v>
      </c>
    </row>
    <row r="20" spans="2:8" ht="12.75">
      <c r="B20" s="56" t="s">
        <v>165</v>
      </c>
      <c r="C20" s="166">
        <v>51446</v>
      </c>
      <c r="D20" s="297">
        <v>77285</v>
      </c>
      <c r="E20" s="331">
        <v>128731</v>
      </c>
      <c r="F20" s="166">
        <v>51446</v>
      </c>
      <c r="G20" s="297">
        <v>47506</v>
      </c>
      <c r="H20" s="331">
        <f>SUM(F20:G20)</f>
        <v>98952</v>
      </c>
    </row>
    <row r="21" spans="2:8" ht="12.75">
      <c r="B21" s="62" t="s">
        <v>388</v>
      </c>
      <c r="C21" s="335"/>
      <c r="D21" s="297">
        <v>54251</v>
      </c>
      <c r="E21" s="422">
        <v>54251</v>
      </c>
      <c r="F21" s="335"/>
      <c r="G21" s="297">
        <v>54251</v>
      </c>
      <c r="H21" s="331">
        <f>SUM(F21:G21)</f>
        <v>54251</v>
      </c>
    </row>
    <row r="22" spans="2:8" ht="12.75">
      <c r="B22" s="62"/>
      <c r="C22" s="167"/>
      <c r="D22" s="282"/>
      <c r="E22" s="332"/>
      <c r="F22" s="167"/>
      <c r="G22" s="282"/>
      <c r="H22" s="332"/>
    </row>
    <row r="23" spans="2:8" ht="12.75">
      <c r="B23" s="63" t="s">
        <v>156</v>
      </c>
      <c r="C23" s="168">
        <v>0</v>
      </c>
      <c r="D23" s="168">
        <v>30450</v>
      </c>
      <c r="E23" s="319">
        <v>30450</v>
      </c>
      <c r="F23" s="168">
        <f>SUM(F24:F36)</f>
        <v>0</v>
      </c>
      <c r="G23" s="168">
        <f>SUM(G24:G36)</f>
        <v>86226</v>
      </c>
      <c r="H23" s="319">
        <f>SUM(H24:H36)</f>
        <v>86226</v>
      </c>
    </row>
    <row r="24" spans="2:8" ht="12.75">
      <c r="B24" s="65" t="s">
        <v>253</v>
      </c>
      <c r="C24" s="333"/>
      <c r="D24" s="333">
        <v>600</v>
      </c>
      <c r="E24" s="45">
        <v>600</v>
      </c>
      <c r="F24" s="333"/>
      <c r="G24" s="333">
        <v>600</v>
      </c>
      <c r="H24" s="45">
        <f>SUM(F24:G24)</f>
        <v>600</v>
      </c>
    </row>
    <row r="25" spans="2:8" ht="12.75">
      <c r="B25" s="65" t="s">
        <v>171</v>
      </c>
      <c r="C25" s="333"/>
      <c r="D25" s="333">
        <v>6000</v>
      </c>
      <c r="E25" s="45">
        <v>6000</v>
      </c>
      <c r="F25" s="333"/>
      <c r="G25" s="333">
        <v>6000</v>
      </c>
      <c r="H25" s="45">
        <f aca="true" t="shared" si="0" ref="H25:H36">SUM(F25:G25)</f>
        <v>6000</v>
      </c>
    </row>
    <row r="26" spans="2:8" ht="12.75">
      <c r="B26" s="65" t="s">
        <v>265</v>
      </c>
      <c r="C26" s="333"/>
      <c r="D26" s="333">
        <v>3000</v>
      </c>
      <c r="E26" s="45">
        <v>3000</v>
      </c>
      <c r="F26" s="333"/>
      <c r="G26" s="333">
        <v>5623</v>
      </c>
      <c r="H26" s="45">
        <f t="shared" si="0"/>
        <v>5623</v>
      </c>
    </row>
    <row r="27" spans="2:8" ht="12.75">
      <c r="B27" s="65" t="s">
        <v>254</v>
      </c>
      <c r="C27" s="333"/>
      <c r="D27" s="333">
        <v>200</v>
      </c>
      <c r="E27" s="45">
        <v>200</v>
      </c>
      <c r="F27" s="333"/>
      <c r="G27" s="333">
        <v>200</v>
      </c>
      <c r="H27" s="45">
        <f t="shared" si="0"/>
        <v>200</v>
      </c>
    </row>
    <row r="28" spans="2:8" ht="12.75">
      <c r="B28" s="65" t="s">
        <v>255</v>
      </c>
      <c r="C28" s="333"/>
      <c r="D28" s="333">
        <v>8000</v>
      </c>
      <c r="E28" s="45">
        <v>8000</v>
      </c>
      <c r="F28" s="333"/>
      <c r="G28" s="333">
        <v>8000</v>
      </c>
      <c r="H28" s="45">
        <f t="shared" si="0"/>
        <v>8000</v>
      </c>
    </row>
    <row r="29" spans="2:8" ht="12.75">
      <c r="B29" s="65" t="s">
        <v>278</v>
      </c>
      <c r="C29" s="333"/>
      <c r="D29" s="333">
        <v>1000</v>
      </c>
      <c r="E29" s="45">
        <v>1000</v>
      </c>
      <c r="F29" s="333"/>
      <c r="G29" s="333">
        <v>1000</v>
      </c>
      <c r="H29" s="45">
        <f t="shared" si="0"/>
        <v>1000</v>
      </c>
    </row>
    <row r="30" spans="2:8" ht="12.75">
      <c r="B30" s="65" t="s">
        <v>172</v>
      </c>
      <c r="C30" s="333"/>
      <c r="D30" s="333">
        <v>300</v>
      </c>
      <c r="E30" s="45">
        <v>300</v>
      </c>
      <c r="F30" s="333"/>
      <c r="G30" s="333">
        <v>300</v>
      </c>
      <c r="H30" s="45">
        <f t="shared" si="0"/>
        <v>300</v>
      </c>
    </row>
    <row r="31" spans="2:8" ht="14.25" customHeight="1">
      <c r="B31" s="65" t="s">
        <v>173</v>
      </c>
      <c r="C31" s="333"/>
      <c r="D31" s="333">
        <v>8100</v>
      </c>
      <c r="E31" s="45">
        <v>8100</v>
      </c>
      <c r="F31" s="333"/>
      <c r="G31" s="333">
        <v>8100</v>
      </c>
      <c r="H31" s="45">
        <f t="shared" si="0"/>
        <v>8100</v>
      </c>
    </row>
    <row r="32" spans="2:8" ht="14.25" customHeight="1">
      <c r="B32" s="65" t="s">
        <v>472</v>
      </c>
      <c r="C32" s="333"/>
      <c r="D32" s="333"/>
      <c r="E32" s="45"/>
      <c r="F32" s="333"/>
      <c r="G32" s="333">
        <v>20422</v>
      </c>
      <c r="H32" s="45">
        <f t="shared" si="0"/>
        <v>20422</v>
      </c>
    </row>
    <row r="33" spans="2:8" ht="14.25" customHeight="1">
      <c r="B33" s="65" t="s">
        <v>476</v>
      </c>
      <c r="C33" s="333"/>
      <c r="D33" s="333"/>
      <c r="E33" s="45"/>
      <c r="F33" s="333"/>
      <c r="G33" s="333">
        <v>5434</v>
      </c>
      <c r="H33" s="45">
        <f t="shared" si="0"/>
        <v>5434</v>
      </c>
    </row>
    <row r="34" spans="2:8" ht="14.25" customHeight="1">
      <c r="B34" s="65" t="s">
        <v>477</v>
      </c>
      <c r="C34" s="333"/>
      <c r="D34" s="333"/>
      <c r="E34" s="45"/>
      <c r="F34" s="333"/>
      <c r="G34" s="333">
        <v>27297</v>
      </c>
      <c r="H34" s="45">
        <f t="shared" si="0"/>
        <v>27297</v>
      </c>
    </row>
    <row r="35" spans="2:8" ht="14.25" customHeight="1">
      <c r="B35" s="65" t="s">
        <v>279</v>
      </c>
      <c r="C35" s="333"/>
      <c r="D35" s="333">
        <v>1000</v>
      </c>
      <c r="E35" s="45">
        <v>1000</v>
      </c>
      <c r="F35" s="333"/>
      <c r="G35" s="333">
        <v>1000</v>
      </c>
      <c r="H35" s="45">
        <f t="shared" si="0"/>
        <v>1000</v>
      </c>
    </row>
    <row r="36" spans="2:8" ht="14.25" customHeight="1">
      <c r="B36" s="66" t="s">
        <v>256</v>
      </c>
      <c r="C36" s="170"/>
      <c r="D36" s="170">
        <v>2250</v>
      </c>
      <c r="E36" s="45">
        <v>2250</v>
      </c>
      <c r="F36" s="170"/>
      <c r="G36" s="170">
        <v>2250</v>
      </c>
      <c r="H36" s="45">
        <f t="shared" si="0"/>
        <v>2250</v>
      </c>
    </row>
    <row r="37" spans="2:8" ht="12.75">
      <c r="B37" s="60" t="s">
        <v>118</v>
      </c>
      <c r="C37" s="164">
        <v>81544</v>
      </c>
      <c r="D37" s="164">
        <v>169381</v>
      </c>
      <c r="E37" s="315">
        <v>305176</v>
      </c>
      <c r="F37" s="164">
        <f>SUM(F17,F23)</f>
        <v>81680</v>
      </c>
      <c r="G37" s="164">
        <f>SUM(G17,G23)</f>
        <v>195378</v>
      </c>
      <c r="H37" s="315">
        <f>SUM(H17,H23)</f>
        <v>331309</v>
      </c>
    </row>
    <row r="38" spans="2:8" ht="12.75">
      <c r="B38" s="17"/>
      <c r="C38" s="17"/>
      <c r="D38" s="305"/>
      <c r="E38" s="17"/>
      <c r="F38" s="17"/>
      <c r="G38" s="305"/>
      <c r="H38" s="17"/>
    </row>
    <row r="39" spans="2:8" ht="12.75">
      <c r="B39" s="306" t="s">
        <v>170</v>
      </c>
      <c r="C39" s="303"/>
      <c r="D39" s="334"/>
      <c r="E39" s="294">
        <v>234299</v>
      </c>
      <c r="F39" s="303"/>
      <c r="G39" s="334"/>
      <c r="H39" s="294">
        <f>SUM(H13)</f>
        <v>254435</v>
      </c>
    </row>
    <row r="40" spans="4:5" ht="12.75">
      <c r="D40" s="219"/>
      <c r="E40" s="219"/>
    </row>
    <row r="41" spans="2:5" ht="15.75" customHeight="1">
      <c r="B41" s="555" t="s">
        <v>175</v>
      </c>
      <c r="C41" s="556"/>
      <c r="D41" s="557"/>
      <c r="E41" s="25"/>
    </row>
    <row r="42" spans="2:5" ht="12.75">
      <c r="B42" s="444" t="s">
        <v>180</v>
      </c>
      <c r="C42" s="445"/>
      <c r="D42" s="446">
        <v>3137</v>
      </c>
      <c r="E42" s="25"/>
    </row>
    <row r="43" spans="2:5" ht="12.75">
      <c r="B43" s="447" t="s">
        <v>181</v>
      </c>
      <c r="C43" s="448"/>
      <c r="D43" s="449">
        <v>33020</v>
      </c>
      <c r="E43" s="25"/>
    </row>
    <row r="45" spans="2:3" ht="12.75">
      <c r="B45" s="51" t="s">
        <v>183</v>
      </c>
      <c r="C45" s="51" t="s">
        <v>188</v>
      </c>
    </row>
    <row r="46" spans="2:3" ht="12.75">
      <c r="B46" s="51" t="s">
        <v>184</v>
      </c>
      <c r="C46" s="51" t="s">
        <v>191</v>
      </c>
    </row>
  </sheetData>
  <sheetProtection/>
  <mergeCells count="11">
    <mergeCell ref="B5:B7"/>
    <mergeCell ref="A1:H1"/>
    <mergeCell ref="C2:H2"/>
    <mergeCell ref="C3:H3"/>
    <mergeCell ref="B41:D41"/>
    <mergeCell ref="F5:H5"/>
    <mergeCell ref="H6:H7"/>
    <mergeCell ref="F7:G7"/>
    <mergeCell ref="C5:E5"/>
    <mergeCell ref="E6:E7"/>
    <mergeCell ref="C7:D7"/>
  </mergeCells>
  <printOptions/>
  <pageMargins left="0.75" right="0.58" top="0.38" bottom="0.28" header="0.26" footer="0.2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H45"/>
  <sheetViews>
    <sheetView zoomScalePageLayoutView="0" workbookViewId="0" topLeftCell="A4">
      <selection activeCell="J36" sqref="J36"/>
    </sheetView>
  </sheetViews>
  <sheetFormatPr defaultColWidth="9.140625" defaultRowHeight="12.75"/>
  <cols>
    <col min="1" max="1" width="5.00390625" style="0" customWidth="1"/>
    <col min="2" max="2" width="48.8515625" style="0" customWidth="1"/>
    <col min="3" max="3" width="12.8515625" style="0" customWidth="1"/>
    <col min="4" max="4" width="9.57421875" style="0" customWidth="1"/>
    <col min="5" max="5" width="10.421875" style="0" customWidth="1"/>
  </cols>
  <sheetData>
    <row r="1" spans="1:8" ht="22.5" customHeight="1">
      <c r="A1" s="549" t="s">
        <v>223</v>
      </c>
      <c r="B1" s="549"/>
      <c r="C1" s="549"/>
      <c r="D1" s="549"/>
      <c r="E1" s="549"/>
      <c r="F1" s="549"/>
      <c r="G1" s="549"/>
      <c r="H1" s="549"/>
    </row>
    <row r="2" spans="3:8" ht="12.75">
      <c r="C2" s="338"/>
      <c r="D2" s="550" t="s">
        <v>22</v>
      </c>
      <c r="E2" s="539"/>
      <c r="F2" s="539"/>
      <c r="G2" s="539"/>
      <c r="H2" s="539"/>
    </row>
    <row r="3" spans="4:8" ht="12.75">
      <c r="D3" s="550" t="s">
        <v>0</v>
      </c>
      <c r="E3" s="539"/>
      <c r="F3" s="539"/>
      <c r="G3" s="539"/>
      <c r="H3" s="539"/>
    </row>
    <row r="4" ht="12.75">
      <c r="C4" s="14"/>
    </row>
    <row r="5" spans="2:8" ht="29.25" customHeight="1">
      <c r="B5" s="546" t="s">
        <v>158</v>
      </c>
      <c r="C5" s="542" t="s">
        <v>458</v>
      </c>
      <c r="D5" s="542"/>
      <c r="E5" s="542"/>
      <c r="F5" s="542" t="s">
        <v>363</v>
      </c>
      <c r="G5" s="542"/>
      <c r="H5" s="542"/>
    </row>
    <row r="6" spans="2:8" ht="23.25" customHeight="1">
      <c r="B6" s="547"/>
      <c r="C6" s="145" t="s">
        <v>302</v>
      </c>
      <c r="D6" s="158" t="s">
        <v>303</v>
      </c>
      <c r="E6" s="542" t="s">
        <v>86</v>
      </c>
      <c r="F6" s="145" t="s">
        <v>302</v>
      </c>
      <c r="G6" s="158" t="s">
        <v>303</v>
      </c>
      <c r="H6" s="542" t="s">
        <v>86</v>
      </c>
    </row>
    <row r="7" spans="2:8" ht="12" customHeight="1" thickBot="1">
      <c r="B7" s="548"/>
      <c r="C7" s="545" t="s">
        <v>307</v>
      </c>
      <c r="D7" s="545"/>
      <c r="E7" s="554"/>
      <c r="F7" s="545" t="s">
        <v>307</v>
      </c>
      <c r="G7" s="545"/>
      <c r="H7" s="554"/>
    </row>
    <row r="8" spans="2:8" ht="15.75" customHeight="1" thickTop="1">
      <c r="B8" s="323" t="s">
        <v>120</v>
      </c>
      <c r="C8" s="159"/>
      <c r="D8" s="295"/>
      <c r="E8" s="296"/>
      <c r="F8" s="159"/>
      <c r="G8" s="295"/>
      <c r="H8" s="296"/>
    </row>
    <row r="9" spans="2:8" ht="12.75">
      <c r="B9" s="54" t="s">
        <v>41</v>
      </c>
      <c r="C9" s="159">
        <v>53942</v>
      </c>
      <c r="D9" s="159">
        <v>9765</v>
      </c>
      <c r="E9" s="289">
        <v>413185</v>
      </c>
      <c r="F9" s="159">
        <f>SUM(F10:F14)</f>
        <v>53942</v>
      </c>
      <c r="G9" s="159">
        <f>SUM(G10:G14)</f>
        <v>9765</v>
      </c>
      <c r="H9" s="289">
        <f>SUM(H10:H14)</f>
        <v>415876</v>
      </c>
    </row>
    <row r="10" spans="2:8" ht="12.75">
      <c r="B10" s="56" t="s">
        <v>161</v>
      </c>
      <c r="C10" s="161">
        <v>42504</v>
      </c>
      <c r="D10" s="297">
        <v>6254</v>
      </c>
      <c r="E10" s="57">
        <v>48758</v>
      </c>
      <c r="F10" s="161">
        <v>42504</v>
      </c>
      <c r="G10" s="297">
        <v>6254</v>
      </c>
      <c r="H10" s="57">
        <f>SUM(F10:G10)</f>
        <v>48758</v>
      </c>
    </row>
    <row r="11" spans="2:8" ht="12.75">
      <c r="B11" s="56" t="s">
        <v>162</v>
      </c>
      <c r="C11" s="161">
        <v>11438</v>
      </c>
      <c r="D11" s="297">
        <v>1021</v>
      </c>
      <c r="E11" s="57">
        <v>12459</v>
      </c>
      <c r="F11" s="161">
        <v>11438</v>
      </c>
      <c r="G11" s="297">
        <v>1021</v>
      </c>
      <c r="H11" s="57">
        <f>SUM(F11:G11)</f>
        <v>12459</v>
      </c>
    </row>
    <row r="12" spans="2:8" ht="12.75">
      <c r="B12" s="62" t="s">
        <v>387</v>
      </c>
      <c r="C12" s="167"/>
      <c r="D12" s="297">
        <v>2490</v>
      </c>
      <c r="E12" s="57">
        <v>2490</v>
      </c>
      <c r="F12" s="167"/>
      <c r="G12" s="297">
        <v>2490</v>
      </c>
      <c r="H12" s="57">
        <f>SUM(F12:G12)</f>
        <v>2490</v>
      </c>
    </row>
    <row r="13" spans="2:8" ht="12.75">
      <c r="B13" s="62"/>
      <c r="C13" s="167">
        <v>0</v>
      </c>
      <c r="D13" s="282"/>
      <c r="E13" s="283"/>
      <c r="F13" s="167">
        <v>0</v>
      </c>
      <c r="G13" s="282"/>
      <c r="H13" s="283"/>
    </row>
    <row r="14" spans="2:8" ht="12.75">
      <c r="B14" s="62" t="s">
        <v>166</v>
      </c>
      <c r="C14" s="167"/>
      <c r="D14" s="284"/>
      <c r="E14" s="332">
        <v>349478</v>
      </c>
      <c r="F14" s="167"/>
      <c r="G14" s="284"/>
      <c r="H14" s="332">
        <f>H33-SUM(H10:H12)</f>
        <v>352169</v>
      </c>
    </row>
    <row r="15" spans="2:8" ht="12.75">
      <c r="B15" s="328" t="s">
        <v>157</v>
      </c>
      <c r="C15" s="322">
        <v>53942</v>
      </c>
      <c r="D15" s="322">
        <v>9765</v>
      </c>
      <c r="E15" s="315">
        <v>413185</v>
      </c>
      <c r="F15" s="322">
        <f>SUM(F9)</f>
        <v>53942</v>
      </c>
      <c r="G15" s="322">
        <f>SUM(G9)</f>
        <v>9765</v>
      </c>
      <c r="H15" s="315">
        <f>SUM(H9)</f>
        <v>415876</v>
      </c>
    </row>
    <row r="16" spans="2:8" ht="12.75">
      <c r="B16" s="329"/>
      <c r="C16" s="330"/>
      <c r="D16" s="305"/>
      <c r="E16" s="305"/>
      <c r="F16" s="330"/>
      <c r="G16" s="305"/>
      <c r="H16" s="305"/>
    </row>
    <row r="17" spans="2:8" ht="12.75">
      <c r="B17" s="61" t="s">
        <v>168</v>
      </c>
      <c r="C17" s="165"/>
      <c r="D17" s="336"/>
      <c r="E17" s="336"/>
      <c r="F17" s="165"/>
      <c r="G17" s="336"/>
      <c r="H17" s="336"/>
    </row>
    <row r="18" spans="2:8" ht="12.75">
      <c r="B18" s="54" t="s">
        <v>87</v>
      </c>
      <c r="C18" s="159">
        <v>302676</v>
      </c>
      <c r="D18" s="159">
        <v>108879</v>
      </c>
      <c r="E18" s="289">
        <v>411555</v>
      </c>
      <c r="F18" s="159">
        <f>SUM(F19:F22)</f>
        <v>303064</v>
      </c>
      <c r="G18" s="159">
        <f>SUM(G19:G22)</f>
        <v>111182</v>
      </c>
      <c r="H18" s="289">
        <f>SUM(H19:H22)</f>
        <v>414246</v>
      </c>
    </row>
    <row r="19" spans="2:8" ht="12.75">
      <c r="B19" s="56" t="s">
        <v>163</v>
      </c>
      <c r="C19" s="166">
        <v>158511</v>
      </c>
      <c r="D19" s="297">
        <v>37881</v>
      </c>
      <c r="E19" s="57">
        <v>196392</v>
      </c>
      <c r="F19" s="166">
        <v>158816</v>
      </c>
      <c r="G19" s="297">
        <v>39655</v>
      </c>
      <c r="H19" s="57">
        <f>SUM(F19:G19)</f>
        <v>198471</v>
      </c>
    </row>
    <row r="20" spans="2:8" ht="12.75">
      <c r="B20" s="56" t="s">
        <v>164</v>
      </c>
      <c r="C20" s="166">
        <v>41808</v>
      </c>
      <c r="D20" s="297">
        <v>9079</v>
      </c>
      <c r="E20" s="57">
        <v>50887</v>
      </c>
      <c r="F20" s="166">
        <v>41891</v>
      </c>
      <c r="G20" s="297">
        <v>5914</v>
      </c>
      <c r="H20" s="57">
        <f>SUM(F20:G20)</f>
        <v>47805</v>
      </c>
    </row>
    <row r="21" spans="2:8" ht="12.75">
      <c r="B21" s="56" t="s">
        <v>165</v>
      </c>
      <c r="C21" s="166">
        <v>101135</v>
      </c>
      <c r="D21" s="297">
        <v>61919</v>
      </c>
      <c r="E21" s="57">
        <v>163054</v>
      </c>
      <c r="F21" s="166">
        <v>101135</v>
      </c>
      <c r="G21" s="297">
        <v>65613</v>
      </c>
      <c r="H21" s="57">
        <f>SUM(F21:G21)</f>
        <v>166748</v>
      </c>
    </row>
    <row r="22" spans="2:8" ht="12.75">
      <c r="B22" s="62" t="s">
        <v>174</v>
      </c>
      <c r="C22" s="335">
        <v>1222</v>
      </c>
      <c r="D22" s="282"/>
      <c r="E22" s="57">
        <v>1222</v>
      </c>
      <c r="F22" s="335">
        <v>1222</v>
      </c>
      <c r="G22" s="282"/>
      <c r="H22" s="57">
        <f>SUM(F22:G22)</f>
        <v>1222</v>
      </c>
    </row>
    <row r="23" spans="2:8" ht="12.75">
      <c r="B23" s="62"/>
      <c r="C23" s="167"/>
      <c r="D23" s="282"/>
      <c r="E23" s="283"/>
      <c r="F23" s="167"/>
      <c r="G23" s="282"/>
      <c r="H23" s="283"/>
    </row>
    <row r="24" spans="2:8" ht="12.75">
      <c r="B24" s="63" t="s">
        <v>156</v>
      </c>
      <c r="C24" s="339">
        <v>0</v>
      </c>
      <c r="D24" s="339">
        <v>1630</v>
      </c>
      <c r="E24" s="319">
        <v>1630</v>
      </c>
      <c r="F24" s="339">
        <f>SUM(F25:F32)</f>
        <v>0</v>
      </c>
      <c r="G24" s="339">
        <f>SUM(G25:G32)</f>
        <v>1630</v>
      </c>
      <c r="H24" s="319">
        <f>SUM(H25:H32)</f>
        <v>1630</v>
      </c>
    </row>
    <row r="25" spans="2:8" ht="12.75">
      <c r="B25" s="65" t="s">
        <v>280</v>
      </c>
      <c r="C25" s="4"/>
      <c r="D25" s="282">
        <v>300</v>
      </c>
      <c r="E25" s="57">
        <v>300</v>
      </c>
      <c r="F25" s="4"/>
      <c r="G25" s="282">
        <v>300</v>
      </c>
      <c r="H25" s="57">
        <f aca="true" t="shared" si="0" ref="H25:H32">SUM(F25:G25)</f>
        <v>300</v>
      </c>
    </row>
    <row r="26" spans="2:8" ht="12.75">
      <c r="B26" s="65" t="s">
        <v>281</v>
      </c>
      <c r="C26" s="4"/>
      <c r="D26" s="282">
        <v>80</v>
      </c>
      <c r="E26" s="57">
        <v>80</v>
      </c>
      <c r="F26" s="4"/>
      <c r="G26" s="282">
        <v>80</v>
      </c>
      <c r="H26" s="57">
        <f t="shared" si="0"/>
        <v>80</v>
      </c>
    </row>
    <row r="27" spans="2:8" ht="12.75">
      <c r="B27" s="65" t="s">
        <v>379</v>
      </c>
      <c r="C27" s="420"/>
      <c r="D27" s="284">
        <v>170</v>
      </c>
      <c r="E27" s="57">
        <v>170</v>
      </c>
      <c r="F27" s="420"/>
      <c r="G27" s="284">
        <v>170</v>
      </c>
      <c r="H27" s="57">
        <f t="shared" si="0"/>
        <v>170</v>
      </c>
    </row>
    <row r="28" spans="2:8" ht="12.75">
      <c r="B28" s="65" t="s">
        <v>380</v>
      </c>
      <c r="C28" s="420"/>
      <c r="D28" s="284">
        <v>80</v>
      </c>
      <c r="E28" s="57">
        <v>80</v>
      </c>
      <c r="F28" s="420"/>
      <c r="G28" s="284">
        <v>80</v>
      </c>
      <c r="H28" s="57">
        <f t="shared" si="0"/>
        <v>80</v>
      </c>
    </row>
    <row r="29" spans="2:8" ht="12.75">
      <c r="B29" s="65" t="s">
        <v>381</v>
      </c>
      <c r="C29" s="420"/>
      <c r="D29" s="284">
        <v>50</v>
      </c>
      <c r="E29" s="57">
        <v>50</v>
      </c>
      <c r="F29" s="420"/>
      <c r="G29" s="284">
        <v>50</v>
      </c>
      <c r="H29" s="57">
        <f t="shared" si="0"/>
        <v>50</v>
      </c>
    </row>
    <row r="30" spans="2:8" ht="12.75">
      <c r="B30" s="65" t="s">
        <v>382</v>
      </c>
      <c r="C30" s="420"/>
      <c r="D30" s="284">
        <v>200</v>
      </c>
      <c r="E30" s="57">
        <v>200</v>
      </c>
      <c r="F30" s="420"/>
      <c r="G30" s="284">
        <v>200</v>
      </c>
      <c r="H30" s="57">
        <f t="shared" si="0"/>
        <v>200</v>
      </c>
    </row>
    <row r="31" spans="2:8" ht="12.75">
      <c r="B31" s="65" t="s">
        <v>383</v>
      </c>
      <c r="C31" s="420"/>
      <c r="D31" s="284">
        <v>250</v>
      </c>
      <c r="E31" s="57">
        <v>250</v>
      </c>
      <c r="F31" s="420"/>
      <c r="G31" s="284">
        <v>250</v>
      </c>
      <c r="H31" s="57">
        <f t="shared" si="0"/>
        <v>250</v>
      </c>
    </row>
    <row r="32" spans="2:8" ht="12.75">
      <c r="B32" s="66" t="s">
        <v>393</v>
      </c>
      <c r="C32" s="345"/>
      <c r="D32" s="346">
        <v>500</v>
      </c>
      <c r="E32" s="285">
        <v>500</v>
      </c>
      <c r="F32" s="345"/>
      <c r="G32" s="346">
        <v>500</v>
      </c>
      <c r="H32" s="285">
        <f t="shared" si="0"/>
        <v>500</v>
      </c>
    </row>
    <row r="33" spans="2:8" ht="12.75">
      <c r="B33" s="60" t="s">
        <v>118</v>
      </c>
      <c r="C33" s="164">
        <v>302676</v>
      </c>
      <c r="D33" s="322">
        <v>110509</v>
      </c>
      <c r="E33" s="315">
        <v>413185</v>
      </c>
      <c r="F33" s="164">
        <f>SUM(F18,F24)</f>
        <v>303064</v>
      </c>
      <c r="G33" s="322">
        <f>SUM(G18,G24)</f>
        <v>112812</v>
      </c>
      <c r="H33" s="315">
        <f>SUM(H18,H24)</f>
        <v>415876</v>
      </c>
    </row>
    <row r="34" spans="2:8" ht="12.75">
      <c r="B34" s="17"/>
      <c r="C34" s="293"/>
      <c r="D34" s="305"/>
      <c r="E34" s="305"/>
      <c r="F34" s="293"/>
      <c r="G34" s="305"/>
      <c r="H34" s="305"/>
    </row>
    <row r="35" spans="2:8" ht="12.75">
      <c r="B35" s="17"/>
      <c r="C35" s="293"/>
      <c r="D35" s="336"/>
      <c r="E35" s="336"/>
      <c r="F35" s="293"/>
      <c r="G35" s="336"/>
      <c r="H35" s="336"/>
    </row>
    <row r="36" spans="2:8" ht="12.75">
      <c r="B36" s="306" t="s">
        <v>170</v>
      </c>
      <c r="C36" s="303"/>
      <c r="D36" s="304"/>
      <c r="E36" s="294">
        <v>349478</v>
      </c>
      <c r="F36" s="303"/>
      <c r="G36" s="304"/>
      <c r="H36" s="294">
        <f>SUM(H14)</f>
        <v>352169</v>
      </c>
    </row>
    <row r="37" spans="3:5" ht="12.75">
      <c r="C37" s="219"/>
      <c r="D37" s="219"/>
      <c r="E37" s="219"/>
    </row>
    <row r="38" spans="2:5" ht="16.5" customHeight="1">
      <c r="B38" s="558" t="s">
        <v>175</v>
      </c>
      <c r="C38" s="559"/>
      <c r="D38" s="560"/>
      <c r="E38" s="450"/>
    </row>
    <row r="39" spans="2:5" ht="12.75">
      <c r="B39" s="69" t="s">
        <v>177</v>
      </c>
      <c r="C39" s="171"/>
      <c r="D39" s="435">
        <v>69817</v>
      </c>
      <c r="E39" s="25"/>
    </row>
    <row r="40" spans="2:5" ht="12.75">
      <c r="B40" s="49" t="s">
        <v>176</v>
      </c>
      <c r="C40" s="172"/>
      <c r="D40" s="451">
        <v>39200</v>
      </c>
      <c r="E40" s="25"/>
    </row>
    <row r="42" spans="2:3" ht="12.75">
      <c r="B42" s="51" t="s">
        <v>183</v>
      </c>
      <c r="C42" s="51" t="s">
        <v>283</v>
      </c>
    </row>
    <row r="43" spans="2:3" ht="12.75">
      <c r="B43" s="17" t="s">
        <v>189</v>
      </c>
      <c r="C43" s="10" t="s">
        <v>187</v>
      </c>
    </row>
    <row r="44" spans="2:3" ht="12.75">
      <c r="B44" s="17" t="s">
        <v>190</v>
      </c>
      <c r="C44" s="10" t="s">
        <v>282</v>
      </c>
    </row>
    <row r="45" spans="2:3" ht="12.75">
      <c r="B45" s="51" t="s">
        <v>184</v>
      </c>
      <c r="C45" s="51" t="s">
        <v>191</v>
      </c>
    </row>
  </sheetData>
  <sheetProtection/>
  <mergeCells count="11">
    <mergeCell ref="B38:D38"/>
    <mergeCell ref="F5:H5"/>
    <mergeCell ref="H6:H7"/>
    <mergeCell ref="F7:G7"/>
    <mergeCell ref="C5:E5"/>
    <mergeCell ref="E6:E7"/>
    <mergeCell ref="C7:D7"/>
    <mergeCell ref="B5:B7"/>
    <mergeCell ref="D2:H2"/>
    <mergeCell ref="D3:H3"/>
    <mergeCell ref="A1:H1"/>
  </mergeCells>
  <printOptions/>
  <pageMargins left="0.75" right="0.75" top="0.35" bottom="0.27" header="0.23" footer="0.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M49"/>
  <sheetViews>
    <sheetView zoomScalePageLayoutView="0" workbookViewId="0" topLeftCell="A8">
      <selection activeCell="J35" sqref="J35"/>
    </sheetView>
  </sheetViews>
  <sheetFormatPr defaultColWidth="9.140625" defaultRowHeight="12.75"/>
  <cols>
    <col min="1" max="1" width="5.00390625" style="0" customWidth="1"/>
    <col min="2" max="2" width="55.7109375" style="0" customWidth="1"/>
    <col min="3" max="3" width="11.57421875" style="0" customWidth="1"/>
    <col min="4" max="4" width="9.57421875" style="0" customWidth="1"/>
  </cols>
  <sheetData>
    <row r="1" spans="1:8" ht="21" customHeight="1">
      <c r="A1" s="513" t="s">
        <v>404</v>
      </c>
      <c r="B1" s="513"/>
      <c r="C1" s="513"/>
      <c r="D1" s="513"/>
      <c r="E1" s="513"/>
      <c r="F1" s="513"/>
      <c r="G1" s="513"/>
      <c r="H1" s="513"/>
    </row>
    <row r="2" spans="9:13" ht="12.75">
      <c r="I2" s="514" t="s">
        <v>295</v>
      </c>
      <c r="J2" s="539"/>
      <c r="K2" s="539"/>
      <c r="L2" s="539"/>
      <c r="M2" s="539"/>
    </row>
    <row r="3" spans="9:13" ht="12.75">
      <c r="I3" s="550" t="s">
        <v>0</v>
      </c>
      <c r="J3" s="539"/>
      <c r="K3" s="539"/>
      <c r="L3" s="539"/>
      <c r="M3" s="539"/>
    </row>
    <row r="4" ht="9" customHeight="1">
      <c r="C4" s="14"/>
    </row>
    <row r="5" spans="2:8" ht="28.5" customHeight="1">
      <c r="B5" s="546" t="s">
        <v>158</v>
      </c>
      <c r="C5" s="542" t="s">
        <v>458</v>
      </c>
      <c r="D5" s="542"/>
      <c r="E5" s="542"/>
      <c r="F5" s="542" t="s">
        <v>363</v>
      </c>
      <c r="G5" s="542"/>
      <c r="H5" s="542"/>
    </row>
    <row r="6" spans="2:8" ht="27" customHeight="1">
      <c r="B6" s="547"/>
      <c r="C6" s="145" t="s">
        <v>302</v>
      </c>
      <c r="D6" s="158" t="s">
        <v>303</v>
      </c>
      <c r="E6" s="542" t="s">
        <v>86</v>
      </c>
      <c r="F6" s="145" t="s">
        <v>302</v>
      </c>
      <c r="G6" s="158" t="s">
        <v>303</v>
      </c>
      <c r="H6" s="542" t="s">
        <v>86</v>
      </c>
    </row>
    <row r="7" spans="2:8" ht="13.5" customHeight="1" thickBot="1">
      <c r="B7" s="548"/>
      <c r="C7" s="545" t="s">
        <v>307</v>
      </c>
      <c r="D7" s="545"/>
      <c r="E7" s="554"/>
      <c r="F7" s="545" t="s">
        <v>307</v>
      </c>
      <c r="G7" s="545"/>
      <c r="H7" s="554"/>
    </row>
    <row r="8" spans="2:8" ht="21" customHeight="1" thickTop="1">
      <c r="B8" s="323" t="s">
        <v>120</v>
      </c>
      <c r="C8" s="324"/>
      <c r="D8" s="325"/>
      <c r="E8" s="326"/>
      <c r="F8" s="324"/>
      <c r="G8" s="325"/>
      <c r="H8" s="326"/>
    </row>
    <row r="9" spans="2:8" ht="12.75">
      <c r="B9" s="54" t="s">
        <v>41</v>
      </c>
      <c r="C9" s="159">
        <v>0</v>
      </c>
      <c r="D9" s="159">
        <v>39754</v>
      </c>
      <c r="E9" s="289">
        <v>96757</v>
      </c>
      <c r="F9" s="159">
        <f>SUM(F10:F16)</f>
        <v>0</v>
      </c>
      <c r="G9" s="159">
        <f>SUM(G10:G16)</f>
        <v>39754</v>
      </c>
      <c r="H9" s="289">
        <f>SUM(H10:H16)</f>
        <v>97024</v>
      </c>
    </row>
    <row r="10" spans="2:8" ht="12.75">
      <c r="B10" s="56" t="s">
        <v>161</v>
      </c>
      <c r="C10" s="161"/>
      <c r="D10" s="297">
        <v>3538</v>
      </c>
      <c r="E10" s="57">
        <v>3538</v>
      </c>
      <c r="F10" s="161"/>
      <c r="G10" s="297">
        <v>3538</v>
      </c>
      <c r="H10" s="57">
        <f aca="true" t="shared" si="0" ref="H10:H15">SUM(F10:G10)</f>
        <v>3538</v>
      </c>
    </row>
    <row r="11" spans="2:8" ht="12.75">
      <c r="B11" s="56" t="s">
        <v>162</v>
      </c>
      <c r="C11" s="161"/>
      <c r="D11" s="297">
        <v>502</v>
      </c>
      <c r="E11" s="57">
        <v>502</v>
      </c>
      <c r="F11" s="161"/>
      <c r="G11" s="297">
        <v>502</v>
      </c>
      <c r="H11" s="57">
        <f t="shared" si="0"/>
        <v>502</v>
      </c>
    </row>
    <row r="12" spans="2:8" ht="12.75">
      <c r="B12" s="62" t="s">
        <v>242</v>
      </c>
      <c r="C12" s="167"/>
      <c r="D12" s="297">
        <v>16850</v>
      </c>
      <c r="E12" s="57">
        <v>16850</v>
      </c>
      <c r="F12" s="167"/>
      <c r="G12" s="297">
        <v>16850</v>
      </c>
      <c r="H12" s="57">
        <f t="shared" si="0"/>
        <v>16850</v>
      </c>
    </row>
    <row r="13" spans="2:8" ht="12.75">
      <c r="B13" s="452" t="s">
        <v>412</v>
      </c>
      <c r="C13" s="167"/>
      <c r="D13" s="298">
        <v>7422</v>
      </c>
      <c r="E13" s="332">
        <v>7422</v>
      </c>
      <c r="F13" s="167"/>
      <c r="G13" s="298">
        <v>7422</v>
      </c>
      <c r="H13" s="57">
        <f t="shared" si="0"/>
        <v>7422</v>
      </c>
    </row>
    <row r="14" spans="2:8" ht="12.75">
      <c r="B14" s="452" t="s">
        <v>413</v>
      </c>
      <c r="C14" s="167"/>
      <c r="D14" s="298">
        <v>50</v>
      </c>
      <c r="E14" s="332">
        <v>50</v>
      </c>
      <c r="F14" s="167"/>
      <c r="G14" s="298">
        <v>50</v>
      </c>
      <c r="H14" s="57">
        <f t="shared" si="0"/>
        <v>50</v>
      </c>
    </row>
    <row r="15" spans="2:8" ht="12.75">
      <c r="B15" s="62" t="s">
        <v>387</v>
      </c>
      <c r="C15" s="167"/>
      <c r="D15" s="298">
        <v>11392</v>
      </c>
      <c r="E15" s="332">
        <v>11392</v>
      </c>
      <c r="F15" s="167"/>
      <c r="G15" s="298">
        <v>11392</v>
      </c>
      <c r="H15" s="57">
        <f t="shared" si="0"/>
        <v>11392</v>
      </c>
    </row>
    <row r="16" spans="2:8" ht="12.75">
      <c r="B16" s="62" t="s">
        <v>166</v>
      </c>
      <c r="C16" s="167"/>
      <c r="D16" s="298"/>
      <c r="E16" s="332">
        <v>57003</v>
      </c>
      <c r="F16" s="167"/>
      <c r="G16" s="298"/>
      <c r="H16" s="332">
        <f>H40-SUM(H10:H15)</f>
        <v>57270</v>
      </c>
    </row>
    <row r="17" spans="2:8" ht="12.75">
      <c r="B17" s="328" t="s">
        <v>157</v>
      </c>
      <c r="C17" s="322">
        <v>0</v>
      </c>
      <c r="D17" s="322">
        <v>39754</v>
      </c>
      <c r="E17" s="315">
        <v>96757</v>
      </c>
      <c r="F17" s="322">
        <f>SUM(F9)</f>
        <v>0</v>
      </c>
      <c r="G17" s="322">
        <f>SUM(G9)</f>
        <v>39754</v>
      </c>
      <c r="H17" s="315">
        <f>SUM(H9)</f>
        <v>97024</v>
      </c>
    </row>
    <row r="18" spans="2:8" ht="12.75">
      <c r="B18" s="329"/>
      <c r="C18" s="330"/>
      <c r="D18" s="330"/>
      <c r="E18" s="305"/>
      <c r="F18" s="330"/>
      <c r="G18" s="330"/>
      <c r="H18" s="305"/>
    </row>
    <row r="19" spans="2:8" ht="12.75">
      <c r="B19" s="61" t="s">
        <v>168</v>
      </c>
      <c r="C19" s="165"/>
      <c r="D19" s="165"/>
      <c r="E19" s="336"/>
      <c r="F19" s="165"/>
      <c r="G19" s="165"/>
      <c r="H19" s="336"/>
    </row>
    <row r="20" spans="2:8" ht="12.75">
      <c r="B20" s="54" t="s">
        <v>87</v>
      </c>
      <c r="C20" s="159">
        <v>60379</v>
      </c>
      <c r="D20" s="159">
        <v>24445</v>
      </c>
      <c r="E20" s="289">
        <v>84824</v>
      </c>
      <c r="F20" s="159">
        <f>SUM(F21:F23)</f>
        <v>60501</v>
      </c>
      <c r="G20" s="159">
        <f>SUM(G21:G23)</f>
        <v>24807</v>
      </c>
      <c r="H20" s="289">
        <f>SUM(H21:H23)</f>
        <v>85308</v>
      </c>
    </row>
    <row r="21" spans="2:8" ht="12.75">
      <c r="B21" s="56" t="s">
        <v>163</v>
      </c>
      <c r="C21" s="166">
        <v>24433</v>
      </c>
      <c r="D21" s="297">
        <v>8365</v>
      </c>
      <c r="E21" s="57">
        <v>32798</v>
      </c>
      <c r="F21" s="166">
        <v>24528</v>
      </c>
      <c r="G21" s="297">
        <v>8365</v>
      </c>
      <c r="H21" s="57">
        <f>SUM(F21:G21)</f>
        <v>32893</v>
      </c>
    </row>
    <row r="22" spans="2:8" ht="12.75">
      <c r="B22" s="56" t="s">
        <v>164</v>
      </c>
      <c r="C22" s="166">
        <v>6787</v>
      </c>
      <c r="D22" s="297">
        <v>2014</v>
      </c>
      <c r="E22" s="57">
        <v>8801</v>
      </c>
      <c r="F22" s="166">
        <v>6814</v>
      </c>
      <c r="G22" s="297">
        <v>1427</v>
      </c>
      <c r="H22" s="57">
        <f>SUM(F22:G22)</f>
        <v>8241</v>
      </c>
    </row>
    <row r="23" spans="2:8" ht="12.75">
      <c r="B23" s="56" t="s">
        <v>165</v>
      </c>
      <c r="C23" s="166">
        <v>29159</v>
      </c>
      <c r="D23" s="297">
        <v>14066</v>
      </c>
      <c r="E23" s="57">
        <v>43225</v>
      </c>
      <c r="F23" s="166">
        <v>29159</v>
      </c>
      <c r="G23" s="297">
        <v>15015</v>
      </c>
      <c r="H23" s="57">
        <f>SUM(F23:G23)</f>
        <v>44174</v>
      </c>
    </row>
    <row r="24" spans="2:8" ht="12.75">
      <c r="B24" s="62"/>
      <c r="C24" s="167"/>
      <c r="D24" s="297"/>
      <c r="E24" s="57">
        <v>0</v>
      </c>
      <c r="F24" s="167"/>
      <c r="G24" s="297"/>
      <c r="H24" s="57">
        <f>SUM(F24:G24)</f>
        <v>0</v>
      </c>
    </row>
    <row r="25" spans="2:8" ht="12.75">
      <c r="B25" s="86" t="s">
        <v>156</v>
      </c>
      <c r="C25" s="339">
        <v>0</v>
      </c>
      <c r="D25" s="168">
        <v>11933</v>
      </c>
      <c r="E25" s="319">
        <v>11933</v>
      </c>
      <c r="F25" s="339">
        <f>SUM(F26:F26)</f>
        <v>0</v>
      </c>
      <c r="G25" s="168">
        <f>SUM(G26:G39)</f>
        <v>11716</v>
      </c>
      <c r="H25" s="85">
        <f>SUM(F25:G25)</f>
        <v>11716</v>
      </c>
    </row>
    <row r="26" spans="2:8" ht="12.75">
      <c r="B26" s="65" t="s">
        <v>369</v>
      </c>
      <c r="C26" s="4"/>
      <c r="D26" s="297">
        <v>620</v>
      </c>
      <c r="E26" s="57">
        <v>620</v>
      </c>
      <c r="F26" s="453"/>
      <c r="G26" s="297">
        <v>620</v>
      </c>
      <c r="H26" s="57">
        <f>SUM(G26)</f>
        <v>620</v>
      </c>
    </row>
    <row r="27" spans="2:8" ht="12.75">
      <c r="B27" s="65" t="s">
        <v>370</v>
      </c>
      <c r="C27" s="4"/>
      <c r="D27" s="297">
        <v>500</v>
      </c>
      <c r="E27" s="57">
        <v>500</v>
      </c>
      <c r="F27" s="453"/>
      <c r="G27" s="297">
        <v>500</v>
      </c>
      <c r="H27" s="57">
        <f aca="true" t="shared" si="1" ref="H27:H39">SUM(G27)</f>
        <v>500</v>
      </c>
    </row>
    <row r="28" spans="2:8" ht="12.75">
      <c r="B28" s="65" t="s">
        <v>371</v>
      </c>
      <c r="C28" s="4"/>
      <c r="D28" s="297">
        <v>297</v>
      </c>
      <c r="E28" s="57">
        <v>297</v>
      </c>
      <c r="F28" s="453"/>
      <c r="G28" s="297">
        <v>297</v>
      </c>
      <c r="H28" s="57">
        <f t="shared" si="1"/>
        <v>297</v>
      </c>
    </row>
    <row r="29" spans="2:8" ht="12.75">
      <c r="B29" s="65" t="s">
        <v>372</v>
      </c>
      <c r="C29" s="4"/>
      <c r="D29" s="297">
        <v>1814</v>
      </c>
      <c r="E29" s="57">
        <v>1814</v>
      </c>
      <c r="F29" s="453"/>
      <c r="G29" s="297">
        <v>1814</v>
      </c>
      <c r="H29" s="57">
        <f t="shared" si="1"/>
        <v>1814</v>
      </c>
    </row>
    <row r="30" spans="2:8" ht="12.75">
      <c r="B30" s="65" t="s">
        <v>373</v>
      </c>
      <c r="C30" s="4"/>
      <c r="D30" s="297">
        <v>200</v>
      </c>
      <c r="E30" s="57">
        <v>200</v>
      </c>
      <c r="F30" s="453"/>
      <c r="G30" s="297">
        <v>200</v>
      </c>
      <c r="H30" s="57">
        <f t="shared" si="1"/>
        <v>200</v>
      </c>
    </row>
    <row r="31" spans="2:8" ht="12.75">
      <c r="B31" s="65" t="s">
        <v>374</v>
      </c>
      <c r="C31" s="4"/>
      <c r="D31" s="297">
        <v>2000</v>
      </c>
      <c r="E31" s="57">
        <v>2000</v>
      </c>
      <c r="F31" s="453"/>
      <c r="G31" s="297">
        <v>2000</v>
      </c>
      <c r="H31" s="57">
        <f t="shared" si="1"/>
        <v>2000</v>
      </c>
    </row>
    <row r="32" spans="2:8" ht="12.75">
      <c r="B32" s="65" t="s">
        <v>375</v>
      </c>
      <c r="C32" s="4"/>
      <c r="D32" s="297">
        <v>150</v>
      </c>
      <c r="E32" s="57">
        <v>150</v>
      </c>
      <c r="F32" s="453"/>
      <c r="G32" s="297">
        <v>150</v>
      </c>
      <c r="H32" s="57">
        <f t="shared" si="1"/>
        <v>150</v>
      </c>
    </row>
    <row r="33" spans="2:8" ht="12.75">
      <c r="B33" s="65" t="s">
        <v>376</v>
      </c>
      <c r="C33" s="4"/>
      <c r="D33" s="297">
        <v>1310</v>
      </c>
      <c r="E33" s="57">
        <v>1310</v>
      </c>
      <c r="F33" s="453"/>
      <c r="G33" s="297">
        <v>1310</v>
      </c>
      <c r="H33" s="57">
        <f t="shared" si="1"/>
        <v>1310</v>
      </c>
    </row>
    <row r="34" spans="2:8" ht="12.75">
      <c r="B34" s="65" t="s">
        <v>377</v>
      </c>
      <c r="C34" s="4"/>
      <c r="D34" s="297">
        <v>1000</v>
      </c>
      <c r="E34" s="57">
        <v>1000</v>
      </c>
      <c r="F34" s="453"/>
      <c r="G34" s="297">
        <v>1000</v>
      </c>
      <c r="H34" s="57">
        <f t="shared" si="1"/>
        <v>1000</v>
      </c>
    </row>
    <row r="35" spans="2:8" ht="12.75">
      <c r="B35" s="65" t="s">
        <v>378</v>
      </c>
      <c r="C35" s="4"/>
      <c r="D35" s="297">
        <v>970</v>
      </c>
      <c r="E35" s="57">
        <v>970</v>
      </c>
      <c r="F35" s="453"/>
      <c r="G35" s="297">
        <v>970</v>
      </c>
      <c r="H35" s="57">
        <f t="shared" si="1"/>
        <v>970</v>
      </c>
    </row>
    <row r="36" spans="2:8" ht="12.75">
      <c r="B36" s="452" t="s">
        <v>411</v>
      </c>
      <c r="C36" s="420"/>
      <c r="D36" s="298">
        <v>2172</v>
      </c>
      <c r="E36" s="332">
        <v>2172</v>
      </c>
      <c r="F36" s="454"/>
      <c r="G36" s="298">
        <v>2172</v>
      </c>
      <c r="H36" s="332">
        <f t="shared" si="1"/>
        <v>2172</v>
      </c>
    </row>
    <row r="37" spans="2:8" ht="12.75">
      <c r="B37" s="452" t="s">
        <v>474</v>
      </c>
      <c r="C37" s="420"/>
      <c r="D37" s="298"/>
      <c r="E37" s="332"/>
      <c r="F37" s="454"/>
      <c r="G37" s="298">
        <v>124</v>
      </c>
      <c r="H37" s="332">
        <f t="shared" si="1"/>
        <v>124</v>
      </c>
    </row>
    <row r="38" spans="2:8" ht="12.75">
      <c r="B38" s="452" t="s">
        <v>473</v>
      </c>
      <c r="C38" s="420"/>
      <c r="D38" s="298"/>
      <c r="E38" s="332"/>
      <c r="F38" s="454"/>
      <c r="G38" s="298">
        <v>109</v>
      </c>
      <c r="H38" s="332">
        <f t="shared" si="1"/>
        <v>109</v>
      </c>
    </row>
    <row r="39" spans="2:8" ht="12.75">
      <c r="B39" s="452" t="s">
        <v>384</v>
      </c>
      <c r="C39" s="420"/>
      <c r="D39" s="298">
        <v>900</v>
      </c>
      <c r="E39" s="332">
        <v>900</v>
      </c>
      <c r="F39" s="454"/>
      <c r="G39" s="298">
        <v>450</v>
      </c>
      <c r="H39" s="332">
        <f t="shared" si="1"/>
        <v>450</v>
      </c>
    </row>
    <row r="40" spans="2:8" ht="12.75">
      <c r="B40" s="328" t="s">
        <v>118</v>
      </c>
      <c r="C40" s="322">
        <v>60379</v>
      </c>
      <c r="D40" s="322">
        <v>36378</v>
      </c>
      <c r="E40" s="315">
        <v>96757</v>
      </c>
      <c r="F40" s="322">
        <f>SUM(F20,F25)</f>
        <v>60501</v>
      </c>
      <c r="G40" s="322">
        <f>SUM(G20,G25)</f>
        <v>36523</v>
      </c>
      <c r="H40" s="315">
        <f>SUM(H20,H25)</f>
        <v>97024</v>
      </c>
    </row>
    <row r="41" spans="2:8" ht="12.75">
      <c r="B41" s="17"/>
      <c r="C41" s="330"/>
      <c r="D41" s="330"/>
      <c r="E41" s="305"/>
      <c r="F41" s="330"/>
      <c r="G41" s="330"/>
      <c r="H41" s="305"/>
    </row>
    <row r="42" spans="2:8" ht="12.75">
      <c r="B42" s="306" t="s">
        <v>170</v>
      </c>
      <c r="C42" s="303"/>
      <c r="D42" s="304"/>
      <c r="E42" s="294">
        <v>57003</v>
      </c>
      <c r="F42" s="303"/>
      <c r="G42" s="304"/>
      <c r="H42" s="294">
        <f>SUM(H16)</f>
        <v>57270</v>
      </c>
    </row>
    <row r="43" spans="3:5" ht="12.75">
      <c r="C43" s="25"/>
      <c r="D43" s="25"/>
      <c r="E43" s="25"/>
    </row>
    <row r="44" spans="2:5" ht="16.5" customHeight="1">
      <c r="B44" s="561" t="s">
        <v>175</v>
      </c>
      <c r="C44" s="562"/>
      <c r="D44" s="563"/>
      <c r="E44" s="25"/>
    </row>
    <row r="45" spans="2:5" ht="15.75" customHeight="1">
      <c r="B45" s="81" t="s">
        <v>176</v>
      </c>
      <c r="C45" s="172"/>
      <c r="D45" s="451">
        <v>9550</v>
      </c>
      <c r="E45" s="25"/>
    </row>
    <row r="47" spans="2:3" ht="12.75">
      <c r="B47" s="51" t="s">
        <v>183</v>
      </c>
      <c r="C47" s="51" t="s">
        <v>259</v>
      </c>
    </row>
    <row r="48" spans="2:3" ht="12.75">
      <c r="B48" s="51" t="s">
        <v>184</v>
      </c>
      <c r="C48" s="51" t="s">
        <v>191</v>
      </c>
    </row>
    <row r="49" spans="2:3" ht="25.5">
      <c r="B49" s="460" t="s">
        <v>416</v>
      </c>
      <c r="C49" s="51" t="s">
        <v>417</v>
      </c>
    </row>
  </sheetData>
  <sheetProtection/>
  <mergeCells count="11">
    <mergeCell ref="B44:D44"/>
    <mergeCell ref="F5:H5"/>
    <mergeCell ref="H6:H7"/>
    <mergeCell ref="F7:G7"/>
    <mergeCell ref="C5:E5"/>
    <mergeCell ref="E6:E7"/>
    <mergeCell ref="C7:D7"/>
    <mergeCell ref="B5:B7"/>
    <mergeCell ref="I2:M2"/>
    <mergeCell ref="I3:M3"/>
    <mergeCell ref="A1:H1"/>
  </mergeCells>
  <printOptions/>
  <pageMargins left="0.75" right="0.47" top="0.6" bottom="0.37" header="0.34" footer="0.27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2:I3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0.140625" style="71" customWidth="1"/>
    <col min="2" max="2" width="11.28125" style="71" customWidth="1"/>
    <col min="3" max="3" width="26.57421875" style="71" customWidth="1"/>
    <col min="4" max="4" width="10.28125" style="71" customWidth="1"/>
    <col min="5" max="5" width="9.57421875" style="71" customWidth="1"/>
    <col min="6" max="6" width="8.7109375" style="71" customWidth="1"/>
    <col min="7" max="7" width="13.00390625" style="71" customWidth="1"/>
    <col min="8" max="8" width="10.140625" style="71" bestFit="1" customWidth="1"/>
    <col min="9" max="16384" width="9.140625" style="71" customWidth="1"/>
  </cols>
  <sheetData>
    <row r="2" spans="1:7" ht="15.75">
      <c r="A2" s="565" t="s">
        <v>257</v>
      </c>
      <c r="B2" s="565"/>
      <c r="C2" s="565"/>
      <c r="D2" s="565"/>
      <c r="E2" s="565"/>
      <c r="F2" s="565"/>
      <c r="G2" s="565"/>
    </row>
    <row r="3" spans="1:7" ht="12.75">
      <c r="A3" s="568" t="s">
        <v>306</v>
      </c>
      <c r="B3" s="568"/>
      <c r="C3" s="568"/>
      <c r="D3" s="568"/>
      <c r="E3" s="568"/>
      <c r="F3" s="568"/>
      <c r="G3" s="568"/>
    </row>
    <row r="4" spans="6:7" ht="12.75">
      <c r="F4" s="10"/>
      <c r="G4" s="10" t="s">
        <v>297</v>
      </c>
    </row>
    <row r="5" spans="6:7" ht="12.75">
      <c r="F5" s="14"/>
      <c r="G5" s="14" t="s">
        <v>0</v>
      </c>
    </row>
    <row r="6" spans="6:7" ht="12.75">
      <c r="F6" s="87"/>
      <c r="G6" s="87"/>
    </row>
    <row r="7" spans="1:7" ht="25.5">
      <c r="A7" s="90" t="s">
        <v>203</v>
      </c>
      <c r="B7" s="91" t="s">
        <v>105</v>
      </c>
      <c r="C7" s="91" t="s">
        <v>199</v>
      </c>
      <c r="D7" s="92" t="s">
        <v>200</v>
      </c>
      <c r="E7" s="91" t="s">
        <v>204</v>
      </c>
      <c r="F7" s="91" t="s">
        <v>205</v>
      </c>
      <c r="G7" s="93" t="s">
        <v>86</v>
      </c>
    </row>
    <row r="8" spans="1:9" ht="28.5" customHeight="1">
      <c r="A8" s="88" t="s">
        <v>207</v>
      </c>
      <c r="B8" s="73">
        <v>10738</v>
      </c>
      <c r="C8" s="72" t="s">
        <v>206</v>
      </c>
      <c r="D8" s="73">
        <v>15949</v>
      </c>
      <c r="E8" s="73">
        <v>5038</v>
      </c>
      <c r="F8" s="73">
        <v>4959</v>
      </c>
      <c r="G8" s="89">
        <f>SUM(D8:F8)</f>
        <v>25946</v>
      </c>
      <c r="H8" s="74"/>
      <c r="I8" s="74"/>
    </row>
    <row r="9" spans="1:9" ht="27" customHeight="1">
      <c r="A9" s="101" t="s">
        <v>299</v>
      </c>
      <c r="B9" s="98">
        <f>G10-B8</f>
        <v>15208</v>
      </c>
      <c r="C9" s="99"/>
      <c r="D9" s="98"/>
      <c r="E9" s="98"/>
      <c r="F9" s="98"/>
      <c r="G9" s="100"/>
      <c r="H9" s="74"/>
      <c r="I9" s="75"/>
    </row>
    <row r="10" spans="1:8" ht="24.75" customHeight="1">
      <c r="A10" s="94" t="s">
        <v>157</v>
      </c>
      <c r="B10" s="95">
        <f>SUM(B8:B9)</f>
        <v>25946</v>
      </c>
      <c r="C10" s="96"/>
      <c r="D10" s="95">
        <f>SUM(D8:D9)</f>
        <v>15949</v>
      </c>
      <c r="E10" s="95">
        <f>SUM(E8:E9)</f>
        <v>5038</v>
      </c>
      <c r="F10" s="95">
        <f>SUM(F8:F9)</f>
        <v>4959</v>
      </c>
      <c r="G10" s="97">
        <f>SUM(D10:F10)</f>
        <v>25946</v>
      </c>
      <c r="H10" s="76"/>
    </row>
    <row r="11" spans="7:8" ht="12.75">
      <c r="G11" s="76"/>
      <c r="H11" s="76"/>
    </row>
    <row r="12" ht="12.75">
      <c r="G12" s="76"/>
    </row>
    <row r="13" spans="7:8" ht="12.75">
      <c r="G13" s="76"/>
      <c r="H13" s="76"/>
    </row>
    <row r="19" spans="5:7" ht="12.75">
      <c r="E19" s="566"/>
      <c r="F19" s="566"/>
      <c r="G19" s="566"/>
    </row>
    <row r="20" spans="2:7" ht="15">
      <c r="B20" s="567" t="s">
        <v>160</v>
      </c>
      <c r="C20" s="567"/>
      <c r="D20" s="77">
        <v>25946</v>
      </c>
      <c r="E20" s="566"/>
      <c r="F20" s="566"/>
      <c r="G20" s="566"/>
    </row>
    <row r="22" spans="2:4" ht="12.75">
      <c r="B22" s="564" t="s">
        <v>183</v>
      </c>
      <c r="C22" s="564"/>
      <c r="D22" s="51" t="s">
        <v>284</v>
      </c>
    </row>
    <row r="23" spans="2:4" ht="12.75">
      <c r="B23" s="564" t="s">
        <v>208</v>
      </c>
      <c r="C23" s="564"/>
      <c r="D23" s="51" t="s">
        <v>191</v>
      </c>
    </row>
    <row r="26" ht="12.75">
      <c r="B26" s="78" t="s">
        <v>285</v>
      </c>
    </row>
    <row r="27" ht="12.75">
      <c r="B27" s="78"/>
    </row>
    <row r="28" ht="12.75">
      <c r="B28" s="78"/>
    </row>
    <row r="29" ht="12.75">
      <c r="B29" s="78"/>
    </row>
    <row r="30" ht="12.75">
      <c r="B30" s="78"/>
    </row>
    <row r="31" ht="12.75">
      <c r="B31" s="78"/>
    </row>
  </sheetData>
  <sheetProtection/>
  <mergeCells count="7">
    <mergeCell ref="B22:C22"/>
    <mergeCell ref="B23:C23"/>
    <mergeCell ref="A2:G2"/>
    <mergeCell ref="E19:G19"/>
    <mergeCell ref="E20:G20"/>
    <mergeCell ref="B20:C20"/>
    <mergeCell ref="A3:G3"/>
  </mergeCells>
  <printOptions horizontalCentered="1"/>
  <pageMargins left="0.41" right="0.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pane ySplit="7" topLeftCell="BM23" activePane="bottomLeft" state="frozen"/>
      <selection pane="topLeft" activeCell="L25" sqref="L25:L27"/>
      <selection pane="bottomLeft" activeCell="G40" sqref="G40"/>
    </sheetView>
  </sheetViews>
  <sheetFormatPr defaultColWidth="9.140625" defaultRowHeight="12.75"/>
  <cols>
    <col min="1" max="1" width="21.421875" style="0" customWidth="1"/>
    <col min="2" max="2" width="13.574218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0.8515625" style="0" customWidth="1"/>
    <col min="7" max="7" width="10.7109375" style="0" customWidth="1"/>
  </cols>
  <sheetData>
    <row r="1" spans="1:16" ht="12.75">
      <c r="A1" s="471" t="s">
        <v>364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ht="12.7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5">
      <c r="A3" s="365"/>
      <c r="B3" s="365"/>
      <c r="C3" s="365"/>
      <c r="D3" s="365"/>
      <c r="E3" s="483" t="s">
        <v>456</v>
      </c>
      <c r="F3" s="483"/>
      <c r="G3" s="483"/>
      <c r="H3" s="483"/>
      <c r="I3" s="483"/>
      <c r="J3" s="365"/>
      <c r="K3" s="365"/>
      <c r="L3" s="365"/>
      <c r="M3" s="365"/>
      <c r="N3" s="365"/>
      <c r="O3" s="365"/>
      <c r="P3" s="365"/>
    </row>
    <row r="4" spans="1:16" ht="1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82"/>
      <c r="L4" s="382"/>
      <c r="M4" s="382"/>
      <c r="N4" s="365"/>
      <c r="O4" s="365"/>
      <c r="P4" s="365"/>
    </row>
    <row r="5" spans="1:16" ht="15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470" t="s">
        <v>0</v>
      </c>
      <c r="L5" s="470"/>
      <c r="M5" s="470"/>
      <c r="N5" s="470"/>
      <c r="O5" s="470"/>
      <c r="P5" s="470"/>
    </row>
    <row r="6" spans="1:16" ht="96.75" thickBot="1">
      <c r="A6" s="383"/>
      <c r="B6" s="384" t="s">
        <v>340</v>
      </c>
      <c r="C6" s="384" t="s">
        <v>361</v>
      </c>
      <c r="D6" s="385" t="s">
        <v>341</v>
      </c>
      <c r="E6" s="384" t="s">
        <v>362</v>
      </c>
      <c r="F6" s="384" t="s">
        <v>310</v>
      </c>
      <c r="G6" s="385" t="s">
        <v>316</v>
      </c>
      <c r="H6" s="385" t="s">
        <v>115</v>
      </c>
      <c r="I6" s="385" t="s">
        <v>116</v>
      </c>
      <c r="J6" s="385" t="s">
        <v>342</v>
      </c>
      <c r="K6" s="385" t="s">
        <v>343</v>
      </c>
      <c r="L6" s="385" t="s">
        <v>131</v>
      </c>
      <c r="M6" s="385" t="s">
        <v>366</v>
      </c>
      <c r="N6" s="385" t="s">
        <v>344</v>
      </c>
      <c r="O6" s="386" t="s">
        <v>345</v>
      </c>
      <c r="P6" s="387" t="s">
        <v>346</v>
      </c>
    </row>
    <row r="7" spans="1:16" ht="13.5" thickTop="1">
      <c r="A7" s="372" t="s">
        <v>421</v>
      </c>
      <c r="B7" s="388">
        <v>1381661</v>
      </c>
      <c r="C7" s="389">
        <v>1115578</v>
      </c>
      <c r="D7" s="388">
        <v>36012</v>
      </c>
      <c r="E7" s="388">
        <v>24397</v>
      </c>
      <c r="F7" s="388">
        <v>13600</v>
      </c>
      <c r="G7" s="388">
        <v>5000</v>
      </c>
      <c r="H7" s="388">
        <v>86040</v>
      </c>
      <c r="I7" s="388">
        <v>5000</v>
      </c>
      <c r="J7" s="390">
        <v>10000</v>
      </c>
      <c r="K7" s="388">
        <v>2503049</v>
      </c>
      <c r="L7" s="391">
        <v>56869</v>
      </c>
      <c r="M7" s="391">
        <v>163232</v>
      </c>
      <c r="N7" s="391">
        <f>SUM(B7:M7)</f>
        <v>5400438</v>
      </c>
      <c r="O7" s="388">
        <v>394161</v>
      </c>
      <c r="P7" s="388"/>
    </row>
    <row r="8" spans="1:16" ht="36">
      <c r="A8" s="376" t="s">
        <v>422</v>
      </c>
      <c r="B8" s="392"/>
      <c r="C8" s="392"/>
      <c r="D8" s="392"/>
      <c r="E8" s="392"/>
      <c r="F8" s="392"/>
      <c r="G8" s="392"/>
      <c r="H8" s="392"/>
      <c r="I8" s="392"/>
      <c r="J8" s="393"/>
      <c r="K8" s="392">
        <v>1591</v>
      </c>
      <c r="L8" s="394"/>
      <c r="M8" s="394"/>
      <c r="N8" s="394">
        <f aca="true" t="shared" si="0" ref="N8:N17">SUM(B8:L8)</f>
        <v>1591</v>
      </c>
      <c r="O8" s="392">
        <v>-1591</v>
      </c>
      <c r="P8" s="392"/>
    </row>
    <row r="9" spans="1:16" ht="24">
      <c r="A9" s="376" t="s">
        <v>423</v>
      </c>
      <c r="B9" s="392">
        <v>11495</v>
      </c>
      <c r="C9" s="392"/>
      <c r="D9" s="392"/>
      <c r="E9" s="392"/>
      <c r="F9" s="392"/>
      <c r="G9" s="392"/>
      <c r="H9" s="392"/>
      <c r="I9" s="392"/>
      <c r="J9" s="393"/>
      <c r="K9" s="392"/>
      <c r="L9" s="394"/>
      <c r="M9" s="394"/>
      <c r="N9" s="394">
        <f t="shared" si="0"/>
        <v>11495</v>
      </c>
      <c r="O9" s="392">
        <v>-11495</v>
      </c>
      <c r="P9" s="392"/>
    </row>
    <row r="10" spans="1:16" ht="48">
      <c r="A10" s="376" t="s">
        <v>424</v>
      </c>
      <c r="B10" s="392"/>
      <c r="C10" s="392"/>
      <c r="D10" s="392"/>
      <c r="E10" s="392"/>
      <c r="F10" s="392"/>
      <c r="G10" s="392"/>
      <c r="H10" s="392"/>
      <c r="I10" s="392"/>
      <c r="J10" s="393"/>
      <c r="K10" s="392"/>
      <c r="L10" s="394">
        <v>9050</v>
      </c>
      <c r="M10" s="394"/>
      <c r="N10" s="394">
        <f t="shared" si="0"/>
        <v>9050</v>
      </c>
      <c r="O10" s="392">
        <v>-9050</v>
      </c>
      <c r="P10" s="392"/>
    </row>
    <row r="11" spans="1:16" ht="26.25" customHeight="1">
      <c r="A11" s="376" t="s">
        <v>425</v>
      </c>
      <c r="B11" s="392"/>
      <c r="C11" s="392"/>
      <c r="D11" s="392"/>
      <c r="E11" s="392"/>
      <c r="F11" s="392">
        <v>400</v>
      </c>
      <c r="G11" s="392"/>
      <c r="H11" s="392"/>
      <c r="I11" s="392"/>
      <c r="J11" s="393"/>
      <c r="K11" s="392"/>
      <c r="L11" s="394"/>
      <c r="M11" s="394"/>
      <c r="N11" s="394">
        <f t="shared" si="0"/>
        <v>400</v>
      </c>
      <c r="O11" s="392">
        <v>-400</v>
      </c>
      <c r="P11" s="392"/>
    </row>
    <row r="12" spans="1:16" ht="24">
      <c r="A12" s="376" t="s">
        <v>427</v>
      </c>
      <c r="B12" s="392"/>
      <c r="C12" s="392"/>
      <c r="D12" s="392"/>
      <c r="E12" s="392"/>
      <c r="F12" s="392"/>
      <c r="G12" s="392"/>
      <c r="H12" s="392"/>
      <c r="I12" s="392"/>
      <c r="J12" s="393"/>
      <c r="K12" s="392"/>
      <c r="L12" s="394"/>
      <c r="M12" s="394"/>
      <c r="N12" s="394">
        <f t="shared" si="0"/>
        <v>0</v>
      </c>
      <c r="O12" s="392">
        <v>2338</v>
      </c>
      <c r="P12" s="392">
        <v>2338</v>
      </c>
    </row>
    <row r="13" spans="1:16" ht="36">
      <c r="A13" s="380" t="s">
        <v>428</v>
      </c>
      <c r="B13" s="392"/>
      <c r="C13" s="392"/>
      <c r="D13" s="392"/>
      <c r="E13" s="392"/>
      <c r="F13" s="392"/>
      <c r="G13" s="392"/>
      <c r="H13" s="392"/>
      <c r="I13" s="392"/>
      <c r="J13" s="393"/>
      <c r="K13" s="392"/>
      <c r="L13" s="394"/>
      <c r="M13" s="394"/>
      <c r="N13" s="394">
        <f t="shared" si="0"/>
        <v>0</v>
      </c>
      <c r="O13" s="392">
        <v>-8008</v>
      </c>
      <c r="P13" s="392">
        <v>-8008</v>
      </c>
    </row>
    <row r="14" spans="1:16" ht="12.75">
      <c r="A14" s="380" t="s">
        <v>405</v>
      </c>
      <c r="B14" s="392"/>
      <c r="C14" s="392">
        <v>355</v>
      </c>
      <c r="D14" s="392"/>
      <c r="E14" s="392"/>
      <c r="F14" s="392"/>
      <c r="G14" s="392"/>
      <c r="H14" s="392"/>
      <c r="I14" s="392"/>
      <c r="J14" s="393"/>
      <c r="K14" s="392"/>
      <c r="L14" s="394"/>
      <c r="M14" s="394"/>
      <c r="N14" s="394">
        <f t="shared" si="0"/>
        <v>355</v>
      </c>
      <c r="O14" s="392"/>
      <c r="P14" s="392">
        <v>355</v>
      </c>
    </row>
    <row r="15" spans="1:16" ht="25.5" customHeight="1">
      <c r="A15" s="380" t="s">
        <v>429</v>
      </c>
      <c r="B15" s="392">
        <v>57</v>
      </c>
      <c r="C15" s="392"/>
      <c r="D15" s="392"/>
      <c r="E15" s="392"/>
      <c r="F15" s="392"/>
      <c r="G15" s="392"/>
      <c r="H15" s="392"/>
      <c r="I15" s="392"/>
      <c r="J15" s="393"/>
      <c r="K15" s="392"/>
      <c r="L15" s="394"/>
      <c r="M15" s="394"/>
      <c r="N15" s="394">
        <f t="shared" si="0"/>
        <v>57</v>
      </c>
      <c r="O15" s="392"/>
      <c r="P15" s="392">
        <v>57</v>
      </c>
    </row>
    <row r="16" spans="1:16" ht="23.25" customHeight="1">
      <c r="A16" s="376" t="s">
        <v>431</v>
      </c>
      <c r="B16" s="392">
        <v>-253</v>
      </c>
      <c r="C16" s="392"/>
      <c r="D16" s="392"/>
      <c r="E16" s="392"/>
      <c r="F16" s="392"/>
      <c r="G16" s="392"/>
      <c r="H16" s="392"/>
      <c r="I16" s="392"/>
      <c r="J16" s="393"/>
      <c r="K16" s="392"/>
      <c r="L16" s="394"/>
      <c r="M16" s="394"/>
      <c r="N16" s="394">
        <f t="shared" si="0"/>
        <v>-253</v>
      </c>
      <c r="O16" s="392"/>
      <c r="P16" s="392">
        <v>-253</v>
      </c>
    </row>
    <row r="17" spans="1:16" ht="38.25" customHeight="1">
      <c r="A17" s="380" t="s">
        <v>432</v>
      </c>
      <c r="B17" s="392">
        <v>6495</v>
      </c>
      <c r="C17" s="392">
        <v>2303</v>
      </c>
      <c r="D17" s="392"/>
      <c r="E17" s="392"/>
      <c r="F17" s="392"/>
      <c r="G17" s="392"/>
      <c r="H17" s="392"/>
      <c r="I17" s="392"/>
      <c r="J17" s="393"/>
      <c r="K17" s="392">
        <v>7226</v>
      </c>
      <c r="L17" s="394"/>
      <c r="M17" s="394"/>
      <c r="N17" s="394">
        <f t="shared" si="0"/>
        <v>16024</v>
      </c>
      <c r="O17" s="392"/>
      <c r="P17" s="392">
        <v>16024</v>
      </c>
    </row>
    <row r="18" spans="1:16" ht="38.25" customHeight="1">
      <c r="A18" s="380" t="s">
        <v>433</v>
      </c>
      <c r="B18" s="392"/>
      <c r="C18" s="392">
        <v>145</v>
      </c>
      <c r="D18" s="392"/>
      <c r="E18" s="392"/>
      <c r="F18" s="392">
        <v>-145</v>
      </c>
      <c r="G18" s="392"/>
      <c r="H18" s="392"/>
      <c r="I18" s="392"/>
      <c r="J18" s="393"/>
      <c r="K18" s="392"/>
      <c r="L18" s="394"/>
      <c r="M18" s="394"/>
      <c r="N18" s="394">
        <f>SUM(B18:M18)</f>
        <v>0</v>
      </c>
      <c r="O18" s="392"/>
      <c r="P18" s="392"/>
    </row>
    <row r="19" spans="1:16" ht="24">
      <c r="A19" s="380" t="s">
        <v>434</v>
      </c>
      <c r="B19" s="392"/>
      <c r="C19" s="392">
        <v>217</v>
      </c>
      <c r="D19" s="392"/>
      <c r="E19" s="392"/>
      <c r="F19" s="392"/>
      <c r="G19" s="392"/>
      <c r="H19" s="392"/>
      <c r="I19" s="392"/>
      <c r="J19" s="393"/>
      <c r="K19" s="392">
        <v>-217</v>
      </c>
      <c r="L19" s="394"/>
      <c r="M19" s="394"/>
      <c r="N19" s="394">
        <f aca="true" t="shared" si="1" ref="N19:N34">SUM(B19:M19)</f>
        <v>0</v>
      </c>
      <c r="O19" s="392"/>
      <c r="P19" s="392"/>
    </row>
    <row r="20" spans="1:16" ht="12.75">
      <c r="A20" s="380" t="s">
        <v>435</v>
      </c>
      <c r="B20" s="392"/>
      <c r="C20" s="392"/>
      <c r="D20" s="392"/>
      <c r="E20" s="392"/>
      <c r="F20" s="392"/>
      <c r="G20" s="392"/>
      <c r="H20" s="392"/>
      <c r="I20" s="392"/>
      <c r="J20" s="393"/>
      <c r="K20" s="392">
        <v>-20000</v>
      </c>
      <c r="L20" s="394"/>
      <c r="M20" s="394"/>
      <c r="N20" s="394">
        <f t="shared" si="1"/>
        <v>-20000</v>
      </c>
      <c r="O20" s="392"/>
      <c r="P20" s="392"/>
    </row>
    <row r="21" spans="1:16" ht="12.75">
      <c r="A21" s="380" t="s">
        <v>435</v>
      </c>
      <c r="B21" s="392"/>
      <c r="C21" s="392"/>
      <c r="D21" s="392"/>
      <c r="E21" s="392"/>
      <c r="F21" s="392"/>
      <c r="G21" s="392"/>
      <c r="H21" s="392"/>
      <c r="I21" s="392"/>
      <c r="J21" s="393"/>
      <c r="K21" s="392">
        <v>20000</v>
      </c>
      <c r="L21" s="394"/>
      <c r="M21" s="394"/>
      <c r="N21" s="394">
        <f t="shared" si="1"/>
        <v>20000</v>
      </c>
      <c r="O21" s="392"/>
      <c r="P21" s="392"/>
    </row>
    <row r="22" spans="1:16" ht="18" customHeight="1">
      <c r="A22" s="380" t="s">
        <v>444</v>
      </c>
      <c r="B22" s="392"/>
      <c r="C22" s="392">
        <v>-29779</v>
      </c>
      <c r="D22" s="392"/>
      <c r="E22" s="392"/>
      <c r="F22" s="392"/>
      <c r="G22" s="392"/>
      <c r="H22" s="392"/>
      <c r="I22" s="392"/>
      <c r="J22" s="393"/>
      <c r="K22" s="392">
        <v>35776</v>
      </c>
      <c r="L22" s="394"/>
      <c r="M22" s="394"/>
      <c r="N22" s="461">
        <f t="shared" si="1"/>
        <v>5997</v>
      </c>
      <c r="O22" s="392"/>
      <c r="P22" s="392">
        <v>5997</v>
      </c>
    </row>
    <row r="23" spans="1:16" ht="12.75">
      <c r="A23" s="376" t="s">
        <v>445</v>
      </c>
      <c r="B23" s="392"/>
      <c r="C23" s="392"/>
      <c r="D23" s="392">
        <v>-10065</v>
      </c>
      <c r="E23" s="392"/>
      <c r="F23" s="392"/>
      <c r="G23" s="392"/>
      <c r="H23" s="392"/>
      <c r="I23" s="392"/>
      <c r="J23" s="393"/>
      <c r="K23" s="392"/>
      <c r="L23" s="394"/>
      <c r="M23" s="394"/>
      <c r="N23" s="461">
        <f t="shared" si="1"/>
        <v>-10065</v>
      </c>
      <c r="O23" s="392"/>
      <c r="P23" s="392"/>
    </row>
    <row r="24" spans="1:16" ht="12.75">
      <c r="A24" s="376" t="s">
        <v>469</v>
      </c>
      <c r="B24" s="392"/>
      <c r="C24" s="392">
        <v>2824</v>
      </c>
      <c r="D24" s="392"/>
      <c r="E24" s="392"/>
      <c r="F24" s="392"/>
      <c r="G24" s="392"/>
      <c r="H24" s="392"/>
      <c r="I24" s="392"/>
      <c r="J24" s="393"/>
      <c r="K24" s="392">
        <v>-1446</v>
      </c>
      <c r="L24" s="394"/>
      <c r="M24" s="394"/>
      <c r="N24" s="461">
        <f t="shared" si="1"/>
        <v>1378</v>
      </c>
      <c r="O24" s="392"/>
      <c r="P24" s="392"/>
    </row>
    <row r="25" spans="1:16" ht="12.75">
      <c r="A25" s="376" t="s">
        <v>446</v>
      </c>
      <c r="B25" s="392"/>
      <c r="C25" s="392">
        <v>-278</v>
      </c>
      <c r="D25" s="392"/>
      <c r="E25" s="392"/>
      <c r="F25" s="392"/>
      <c r="G25" s="392"/>
      <c r="H25" s="392"/>
      <c r="I25" s="392"/>
      <c r="J25" s="393"/>
      <c r="K25" s="392">
        <v>278</v>
      </c>
      <c r="L25" s="394"/>
      <c r="M25" s="394"/>
      <c r="N25" s="461">
        <f t="shared" si="1"/>
        <v>0</v>
      </c>
      <c r="O25" s="392"/>
      <c r="P25" s="392"/>
    </row>
    <row r="26" spans="1:16" ht="12.75">
      <c r="A26" s="376" t="s">
        <v>447</v>
      </c>
      <c r="B26" s="392"/>
      <c r="C26" s="392">
        <v>10065</v>
      </c>
      <c r="D26" s="392"/>
      <c r="E26" s="392"/>
      <c r="F26" s="392"/>
      <c r="G26" s="392"/>
      <c r="H26" s="392"/>
      <c r="I26" s="392"/>
      <c r="J26" s="393"/>
      <c r="K26" s="392">
        <v>1446</v>
      </c>
      <c r="L26" s="394"/>
      <c r="M26" s="394"/>
      <c r="N26" s="461">
        <f t="shared" si="1"/>
        <v>11511</v>
      </c>
      <c r="O26" s="392"/>
      <c r="P26" s="392"/>
    </row>
    <row r="27" spans="1:16" ht="12.75">
      <c r="A27" s="376" t="s">
        <v>448</v>
      </c>
      <c r="B27" s="392">
        <v>-615</v>
      </c>
      <c r="C27" s="392"/>
      <c r="D27" s="392"/>
      <c r="E27" s="392"/>
      <c r="F27" s="392"/>
      <c r="G27" s="392"/>
      <c r="H27" s="392"/>
      <c r="I27" s="392"/>
      <c r="J27" s="393"/>
      <c r="K27" s="392">
        <v>3342</v>
      </c>
      <c r="L27" s="394"/>
      <c r="M27" s="394"/>
      <c r="N27" s="461">
        <f t="shared" si="1"/>
        <v>2727</v>
      </c>
      <c r="O27" s="392">
        <v>47058</v>
      </c>
      <c r="P27" s="392">
        <v>49785</v>
      </c>
    </row>
    <row r="28" spans="1:16" ht="21" customHeight="1">
      <c r="A28" s="376" t="s">
        <v>487</v>
      </c>
      <c r="B28" s="392"/>
      <c r="C28" s="392"/>
      <c r="D28" s="392"/>
      <c r="E28" s="392"/>
      <c r="F28" s="392"/>
      <c r="G28" s="392"/>
      <c r="H28" s="392"/>
      <c r="I28" s="392"/>
      <c r="J28" s="393"/>
      <c r="K28" s="392">
        <v>6588</v>
      </c>
      <c r="L28" s="394"/>
      <c r="M28" s="394"/>
      <c r="N28" s="461">
        <f t="shared" si="1"/>
        <v>6588</v>
      </c>
      <c r="O28" s="392">
        <v>-6588</v>
      </c>
      <c r="P28" s="392"/>
    </row>
    <row r="29" spans="1:16" ht="24">
      <c r="A29" s="376" t="s">
        <v>449</v>
      </c>
      <c r="B29" s="392"/>
      <c r="C29" s="392"/>
      <c r="D29" s="392"/>
      <c r="E29" s="392"/>
      <c r="F29" s="392"/>
      <c r="G29" s="392"/>
      <c r="H29" s="392"/>
      <c r="I29" s="392"/>
      <c r="J29" s="393"/>
      <c r="K29" s="392"/>
      <c r="L29" s="394">
        <v>2000</v>
      </c>
      <c r="M29" s="394"/>
      <c r="N29" s="461">
        <f t="shared" si="1"/>
        <v>2000</v>
      </c>
      <c r="O29" s="392">
        <v>-2000</v>
      </c>
      <c r="P29" s="392"/>
    </row>
    <row r="30" spans="1:16" ht="24">
      <c r="A30" s="376" t="s">
        <v>450</v>
      </c>
      <c r="B30" s="392"/>
      <c r="C30" s="392"/>
      <c r="D30" s="392"/>
      <c r="E30" s="392"/>
      <c r="F30" s="392"/>
      <c r="G30" s="392"/>
      <c r="H30" s="392"/>
      <c r="I30" s="392"/>
      <c r="J30" s="393"/>
      <c r="K30" s="392"/>
      <c r="L30" s="394"/>
      <c r="M30" s="394"/>
      <c r="N30" s="461">
        <f t="shared" si="1"/>
        <v>0</v>
      </c>
      <c r="O30" s="392">
        <v>428</v>
      </c>
      <c r="P30" s="392">
        <v>428</v>
      </c>
    </row>
    <row r="31" spans="1:16" ht="12.75">
      <c r="A31" s="376" t="s">
        <v>451</v>
      </c>
      <c r="B31" s="392"/>
      <c r="C31" s="392"/>
      <c r="D31" s="392"/>
      <c r="E31" s="392"/>
      <c r="F31" s="392"/>
      <c r="G31" s="392"/>
      <c r="H31" s="392"/>
      <c r="I31" s="392"/>
      <c r="J31" s="393"/>
      <c r="K31" s="392"/>
      <c r="L31" s="394"/>
      <c r="M31" s="394"/>
      <c r="N31" s="461">
        <f t="shared" si="1"/>
        <v>0</v>
      </c>
      <c r="O31" s="392"/>
      <c r="P31" s="392">
        <v>2824</v>
      </c>
    </row>
    <row r="32" spans="1:16" ht="12.75">
      <c r="A32" s="376" t="s">
        <v>452</v>
      </c>
      <c r="B32" s="392">
        <v>6200</v>
      </c>
      <c r="C32" s="392"/>
      <c r="D32" s="392"/>
      <c r="E32" s="392"/>
      <c r="F32" s="392"/>
      <c r="G32" s="392"/>
      <c r="H32" s="392"/>
      <c r="I32" s="392"/>
      <c r="J32" s="393"/>
      <c r="K32" s="392"/>
      <c r="L32" s="394"/>
      <c r="M32" s="394"/>
      <c r="N32" s="461">
        <f t="shared" si="1"/>
        <v>6200</v>
      </c>
      <c r="O32" s="392"/>
      <c r="P32" s="392">
        <v>6200</v>
      </c>
    </row>
    <row r="33" spans="1:16" ht="12.75">
      <c r="A33" s="376" t="s">
        <v>406</v>
      </c>
      <c r="B33" s="392">
        <v>25627</v>
      </c>
      <c r="C33" s="392"/>
      <c r="D33" s="392"/>
      <c r="E33" s="392"/>
      <c r="F33" s="392"/>
      <c r="G33" s="392"/>
      <c r="H33" s="392"/>
      <c r="I33" s="392"/>
      <c r="J33" s="393"/>
      <c r="K33" s="392"/>
      <c r="L33" s="394"/>
      <c r="M33" s="394"/>
      <c r="N33" s="461">
        <f t="shared" si="1"/>
        <v>25627</v>
      </c>
      <c r="O33" s="392"/>
      <c r="P33" s="392">
        <v>25627</v>
      </c>
    </row>
    <row r="34" spans="1:16" ht="12.75">
      <c r="A34" s="376" t="s">
        <v>486</v>
      </c>
      <c r="B34" s="392"/>
      <c r="C34" s="392"/>
      <c r="D34" s="392"/>
      <c r="E34" s="392"/>
      <c r="F34" s="392"/>
      <c r="G34" s="392"/>
      <c r="H34" s="392"/>
      <c r="I34" s="392"/>
      <c r="J34" s="393"/>
      <c r="K34" s="392"/>
      <c r="L34" s="394"/>
      <c r="M34" s="394"/>
      <c r="N34" s="461">
        <f t="shared" si="1"/>
        <v>0</v>
      </c>
      <c r="O34" s="392">
        <v>-1</v>
      </c>
      <c r="P34" s="392"/>
    </row>
    <row r="35" spans="1:16" ht="12.75">
      <c r="A35" s="395" t="s">
        <v>30</v>
      </c>
      <c r="B35" s="389">
        <f>SUM(B7:B34)</f>
        <v>1430667</v>
      </c>
      <c r="C35" s="389">
        <f aca="true" t="shared" si="2" ref="C35:N35">SUM(C7:C34)</f>
        <v>1101430</v>
      </c>
      <c r="D35" s="389">
        <f t="shared" si="2"/>
        <v>25947</v>
      </c>
      <c r="E35" s="389">
        <f t="shared" si="2"/>
        <v>24397</v>
      </c>
      <c r="F35" s="389">
        <f t="shared" si="2"/>
        <v>13855</v>
      </c>
      <c r="G35" s="389">
        <f t="shared" si="2"/>
        <v>5000</v>
      </c>
      <c r="H35" s="389">
        <f t="shared" si="2"/>
        <v>86040</v>
      </c>
      <c r="I35" s="389">
        <f t="shared" si="2"/>
        <v>5000</v>
      </c>
      <c r="J35" s="389">
        <f t="shared" si="2"/>
        <v>10000</v>
      </c>
      <c r="K35" s="389">
        <f t="shared" si="2"/>
        <v>2557633</v>
      </c>
      <c r="L35" s="389">
        <f t="shared" si="2"/>
        <v>67919</v>
      </c>
      <c r="M35" s="389">
        <f t="shared" si="2"/>
        <v>163232</v>
      </c>
      <c r="N35" s="389">
        <f t="shared" si="2"/>
        <v>5491120</v>
      </c>
      <c r="O35" s="389">
        <f>SUM(O7:O34)</f>
        <v>404852</v>
      </c>
      <c r="P35" s="389">
        <f>SUM(P7:P34)</f>
        <v>101374</v>
      </c>
    </row>
    <row r="36" spans="1:16" ht="12.75">
      <c r="A36" s="22"/>
      <c r="B36" s="22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</row>
    <row r="37" spans="2:16" ht="12.75"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</row>
    <row r="38" spans="2:16" ht="12.75">
      <c r="B38" s="173"/>
      <c r="C38" s="173"/>
      <c r="D38" s="173"/>
      <c r="E38" s="173"/>
      <c r="F38" s="350"/>
      <c r="G38" s="173"/>
      <c r="H38" s="173"/>
      <c r="I38" s="173"/>
      <c r="J38" s="173"/>
      <c r="K38" s="173"/>
      <c r="L38" s="173"/>
      <c r="M38" s="173"/>
      <c r="N38" s="350"/>
      <c r="O38" s="350"/>
      <c r="P38" s="173"/>
    </row>
  </sheetData>
  <mergeCells count="3">
    <mergeCell ref="A1:P2"/>
    <mergeCell ref="K5:P5"/>
    <mergeCell ref="E3:I3"/>
  </mergeCells>
  <printOptions/>
  <pageMargins left="0.28" right="0.22" top="0.22" bottom="0.23" header="0.17" footer="0.17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ySplit="4" topLeftCell="BM17" activePane="bottomLeft" state="frozen"/>
      <selection pane="topLeft" activeCell="A32" sqref="A32"/>
      <selection pane="bottomLeft" activeCell="C35" sqref="C35"/>
    </sheetView>
  </sheetViews>
  <sheetFormatPr defaultColWidth="9.140625" defaultRowHeight="12.75"/>
  <cols>
    <col min="1" max="1" width="28.00390625" style="0" customWidth="1"/>
    <col min="2" max="2" width="9.8515625" style="0" customWidth="1"/>
    <col min="3" max="3" width="11.28125" style="0" customWidth="1"/>
    <col min="4" max="4" width="11.57421875" style="0" customWidth="1"/>
    <col min="5" max="5" width="10.00390625" style="0" customWidth="1"/>
    <col min="6" max="6" width="10.421875" style="0" customWidth="1"/>
    <col min="7" max="7" width="11.140625" style="0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5">
      <c r="A2" s="473" t="s">
        <v>390</v>
      </c>
      <c r="B2" s="473"/>
      <c r="C2" s="473"/>
      <c r="D2" s="473"/>
      <c r="E2" s="473"/>
      <c r="F2" s="473"/>
      <c r="G2" s="473"/>
    </row>
    <row r="3" spans="1:7" ht="12.75">
      <c r="A3" s="396"/>
      <c r="B3" s="396"/>
      <c r="C3" s="396"/>
      <c r="D3" s="396"/>
      <c r="E3" s="396"/>
      <c r="F3" s="474" t="s">
        <v>0</v>
      </c>
      <c r="G3" s="474"/>
    </row>
    <row r="4" spans="1:7" ht="36.75" thickBot="1">
      <c r="A4" s="397" t="s">
        <v>347</v>
      </c>
      <c r="B4" s="397" t="s">
        <v>199</v>
      </c>
      <c r="C4" s="397" t="s">
        <v>200</v>
      </c>
      <c r="D4" s="397" t="s">
        <v>348</v>
      </c>
      <c r="E4" s="397" t="s">
        <v>182</v>
      </c>
      <c r="F4" s="397" t="s">
        <v>349</v>
      </c>
      <c r="G4" s="397" t="s">
        <v>350</v>
      </c>
    </row>
    <row r="5" spans="1:7" ht="13.5" thickTop="1">
      <c r="A5" s="455"/>
      <c r="B5" s="455"/>
      <c r="C5" s="455"/>
      <c r="D5" s="455"/>
      <c r="E5" s="455"/>
      <c r="F5" s="455"/>
      <c r="G5" s="455"/>
    </row>
    <row r="6" spans="1:7" ht="12.75">
      <c r="A6" s="398" t="s">
        <v>155</v>
      </c>
      <c r="B6" s="399"/>
      <c r="C6" s="399"/>
      <c r="D6" s="399"/>
      <c r="E6" s="399"/>
      <c r="F6" s="399"/>
      <c r="G6" s="399"/>
    </row>
    <row r="7" spans="1:7" ht="12.75">
      <c r="A7" s="372" t="s">
        <v>421</v>
      </c>
      <c r="B7" s="400">
        <f aca="true" t="shared" si="0" ref="B7:B12">SUM(C7:F7)</f>
        <v>105698</v>
      </c>
      <c r="C7" s="400">
        <v>32251</v>
      </c>
      <c r="D7" s="400">
        <v>8411</v>
      </c>
      <c r="E7" s="400">
        <v>65036</v>
      </c>
      <c r="F7" s="400">
        <v>0</v>
      </c>
      <c r="G7" s="400">
        <v>101370</v>
      </c>
    </row>
    <row r="8" spans="1:7" ht="12.75">
      <c r="A8" s="402" t="s">
        <v>405</v>
      </c>
      <c r="B8" s="400">
        <f t="shared" si="0"/>
        <v>138</v>
      </c>
      <c r="C8" s="401">
        <v>109</v>
      </c>
      <c r="D8" s="401">
        <v>29</v>
      </c>
      <c r="E8" s="400"/>
      <c r="F8" s="400"/>
      <c r="G8" s="401">
        <v>138</v>
      </c>
    </row>
    <row r="9" spans="1:7" ht="12.75">
      <c r="A9" s="402" t="s">
        <v>464</v>
      </c>
      <c r="B9" s="400">
        <f t="shared" si="0"/>
        <v>0</v>
      </c>
      <c r="C9" s="401"/>
      <c r="D9" s="401"/>
      <c r="E9" s="400"/>
      <c r="F9" s="400"/>
      <c r="G9" s="401">
        <v>-1446</v>
      </c>
    </row>
    <row r="10" spans="1:7" ht="12.75">
      <c r="A10" s="402" t="s">
        <v>465</v>
      </c>
      <c r="B10" s="400">
        <f t="shared" si="0"/>
        <v>2824</v>
      </c>
      <c r="C10" s="401">
        <v>2746</v>
      </c>
      <c r="D10" s="401">
        <v>78</v>
      </c>
      <c r="E10" s="400"/>
      <c r="F10" s="400"/>
      <c r="G10" s="401">
        <v>2824</v>
      </c>
    </row>
    <row r="11" spans="1:7" ht="12.75">
      <c r="A11" s="402" t="s">
        <v>454</v>
      </c>
      <c r="B11" s="400">
        <f t="shared" si="0"/>
        <v>1989</v>
      </c>
      <c r="C11" s="401"/>
      <c r="D11" s="401"/>
      <c r="E11" s="400">
        <v>1989</v>
      </c>
      <c r="F11" s="400"/>
      <c r="G11" s="401">
        <v>1989</v>
      </c>
    </row>
    <row r="12" spans="1:7" ht="12.75">
      <c r="A12" s="398" t="s">
        <v>86</v>
      </c>
      <c r="B12" s="400">
        <f t="shared" si="0"/>
        <v>110649</v>
      </c>
      <c r="C12" s="400">
        <f>SUM(C7:C11)</f>
        <v>35106</v>
      </c>
      <c r="D12" s="400">
        <f>SUM(D7:D11)</f>
        <v>8518</v>
      </c>
      <c r="E12" s="400">
        <f>SUM(E7:E11)</f>
        <v>67025</v>
      </c>
      <c r="F12" s="400">
        <f>SUM(F7:F11)</f>
        <v>0</v>
      </c>
      <c r="G12" s="400">
        <f>SUM(G7:G11)</f>
        <v>104875</v>
      </c>
    </row>
    <row r="13" spans="1:7" ht="12.75">
      <c r="A13" s="399"/>
      <c r="B13" s="403"/>
      <c r="C13" s="403"/>
      <c r="D13" s="403"/>
      <c r="E13" s="403"/>
      <c r="F13" s="403"/>
      <c r="G13" s="403"/>
    </row>
    <row r="14" spans="1:7" ht="12.75">
      <c r="A14" s="399"/>
      <c r="B14" s="403"/>
      <c r="C14" s="403"/>
      <c r="D14" s="403"/>
      <c r="E14" s="403"/>
      <c r="F14" s="403"/>
      <c r="G14" s="403"/>
    </row>
    <row r="15" spans="1:7" ht="12.75">
      <c r="A15" s="398" t="s">
        <v>167</v>
      </c>
      <c r="B15" s="403"/>
      <c r="C15" s="403"/>
      <c r="D15" s="403"/>
      <c r="E15" s="403"/>
      <c r="F15" s="403"/>
      <c r="G15" s="403"/>
    </row>
    <row r="16" spans="1:7" ht="12.75">
      <c r="A16" s="372" t="s">
        <v>421</v>
      </c>
      <c r="B16" s="400">
        <f aca="true" t="shared" si="1" ref="B16:B21">SUM(C16:F16)</f>
        <v>115036</v>
      </c>
      <c r="C16" s="400">
        <v>58528</v>
      </c>
      <c r="D16" s="400">
        <v>15432</v>
      </c>
      <c r="E16" s="400">
        <v>41076</v>
      </c>
      <c r="F16" s="400"/>
      <c r="G16" s="400">
        <v>72251</v>
      </c>
    </row>
    <row r="17" spans="1:7" ht="12.75">
      <c r="A17" s="402" t="s">
        <v>405</v>
      </c>
      <c r="B17" s="400">
        <f t="shared" si="1"/>
        <v>196</v>
      </c>
      <c r="C17" s="401">
        <v>154</v>
      </c>
      <c r="D17" s="401">
        <v>42</v>
      </c>
      <c r="E17" s="400"/>
      <c r="F17" s="400"/>
      <c r="G17" s="401">
        <v>196</v>
      </c>
    </row>
    <row r="18" spans="1:7" ht="12.75">
      <c r="A18" s="402" t="s">
        <v>463</v>
      </c>
      <c r="B18" s="400">
        <f t="shared" si="1"/>
        <v>0</v>
      </c>
      <c r="C18" s="401"/>
      <c r="D18" s="401"/>
      <c r="E18" s="400"/>
      <c r="F18" s="400"/>
      <c r="G18" s="401">
        <v>1446</v>
      </c>
    </row>
    <row r="19" spans="1:7" ht="12.75">
      <c r="A19" s="402" t="s">
        <v>466</v>
      </c>
      <c r="B19" s="400">
        <f t="shared" si="1"/>
        <v>10065</v>
      </c>
      <c r="C19" s="401">
        <v>8621</v>
      </c>
      <c r="D19" s="401">
        <v>1444</v>
      </c>
      <c r="E19" s="400"/>
      <c r="F19" s="400"/>
      <c r="G19" s="401">
        <v>10065</v>
      </c>
    </row>
    <row r="20" spans="1:7" ht="12.75">
      <c r="A20" s="402" t="s">
        <v>454</v>
      </c>
      <c r="B20" s="400">
        <f t="shared" si="1"/>
        <v>-1989</v>
      </c>
      <c r="C20" s="401"/>
      <c r="D20" s="401"/>
      <c r="E20" s="400">
        <v>-1989</v>
      </c>
      <c r="F20" s="400"/>
      <c r="G20" s="401">
        <v>-1989</v>
      </c>
    </row>
    <row r="21" spans="1:10" ht="12.75">
      <c r="A21" s="398" t="s">
        <v>86</v>
      </c>
      <c r="B21" s="400">
        <f t="shared" si="1"/>
        <v>123308</v>
      </c>
      <c r="C21" s="404">
        <f>SUM(C16:C20)</f>
        <v>67303</v>
      </c>
      <c r="D21" s="404">
        <f>SUM(D16:D20)</f>
        <v>16918</v>
      </c>
      <c r="E21" s="404">
        <f>SUM(E16:E20)</f>
        <v>39087</v>
      </c>
      <c r="F21" s="404">
        <f>SUM(F16:F20)</f>
        <v>0</v>
      </c>
      <c r="G21" s="404">
        <f>SUM(G16:G20)</f>
        <v>81969</v>
      </c>
      <c r="J21" s="1"/>
    </row>
    <row r="22" spans="1:7" ht="12.75">
      <c r="A22" s="398"/>
      <c r="B22" s="403"/>
      <c r="C22" s="403"/>
      <c r="D22" s="403"/>
      <c r="E22" s="403"/>
      <c r="F22" s="403"/>
      <c r="G22" s="403"/>
    </row>
    <row r="23" spans="1:7" ht="12.75">
      <c r="A23" s="398"/>
      <c r="B23" s="403"/>
      <c r="C23" s="403"/>
      <c r="D23" s="403"/>
      <c r="E23" s="403"/>
      <c r="F23" s="403"/>
      <c r="G23" s="403"/>
    </row>
    <row r="24" spans="1:7" ht="12.75">
      <c r="A24" s="398" t="s">
        <v>351</v>
      </c>
      <c r="B24" s="255"/>
      <c r="C24" s="255"/>
      <c r="D24" s="255"/>
      <c r="E24" s="255"/>
      <c r="F24" s="255"/>
      <c r="G24" s="255"/>
    </row>
    <row r="25" spans="1:7" ht="12.75">
      <c r="A25" s="372" t="s">
        <v>421</v>
      </c>
      <c r="B25" s="400">
        <f>SUM(C25:F25)</f>
        <v>220475</v>
      </c>
      <c r="C25" s="400">
        <v>71672</v>
      </c>
      <c r="D25" s="400">
        <v>20072</v>
      </c>
      <c r="E25" s="400">
        <v>128731</v>
      </c>
      <c r="F25" s="400">
        <v>0</v>
      </c>
      <c r="G25" s="400">
        <v>234299</v>
      </c>
    </row>
    <row r="26" spans="1:7" ht="12.75">
      <c r="A26" s="402" t="s">
        <v>405</v>
      </c>
      <c r="B26" s="400">
        <f>SUM(C26:F26)</f>
        <v>136</v>
      </c>
      <c r="C26" s="400">
        <v>107</v>
      </c>
      <c r="D26" s="400">
        <v>29</v>
      </c>
      <c r="E26" s="401"/>
      <c r="F26" s="400"/>
      <c r="G26" s="401">
        <v>136</v>
      </c>
    </row>
    <row r="27" spans="1:7" ht="12.75">
      <c r="A27" s="402" t="s">
        <v>462</v>
      </c>
      <c r="B27" s="400">
        <f>SUM(C27:F27)</f>
        <v>-29779</v>
      </c>
      <c r="C27" s="400"/>
      <c r="D27" s="400"/>
      <c r="E27" s="401">
        <v>-29779</v>
      </c>
      <c r="F27" s="400"/>
      <c r="G27" s="401"/>
    </row>
    <row r="28" spans="1:7" ht="12.75">
      <c r="A28" s="402" t="s">
        <v>442</v>
      </c>
      <c r="B28" s="400">
        <f>SUM(C28:F28)</f>
        <v>0</v>
      </c>
      <c r="C28" s="400"/>
      <c r="D28" s="400"/>
      <c r="E28" s="401"/>
      <c r="F28" s="400"/>
      <c r="G28" s="401">
        <v>20000</v>
      </c>
    </row>
    <row r="29" spans="1:7" ht="12.75">
      <c r="A29" s="398" t="s">
        <v>86</v>
      </c>
      <c r="B29" s="400">
        <f>SUM(C29:F29)</f>
        <v>190832</v>
      </c>
      <c r="C29" s="404">
        <f>SUM(C25:C28)</f>
        <v>71779</v>
      </c>
      <c r="D29" s="404">
        <f>SUM(D25:D28)</f>
        <v>20101</v>
      </c>
      <c r="E29" s="404">
        <f>SUM(E25:E28)</f>
        <v>98952</v>
      </c>
      <c r="F29" s="404">
        <f>SUM(F25:F28)</f>
        <v>0</v>
      </c>
      <c r="G29" s="404">
        <f>SUM(G25:G28)</f>
        <v>254435</v>
      </c>
    </row>
    <row r="30" spans="1:7" ht="12.75">
      <c r="A30" s="398"/>
      <c r="B30" s="404"/>
      <c r="C30" s="404"/>
      <c r="D30" s="404"/>
      <c r="E30" s="404"/>
      <c r="F30" s="404"/>
      <c r="G30" s="404"/>
    </row>
    <row r="31" spans="1:7" ht="12.75">
      <c r="A31" s="398"/>
      <c r="B31" s="404"/>
      <c r="C31" s="404"/>
      <c r="D31" s="404"/>
      <c r="E31" s="404"/>
      <c r="F31" s="404"/>
      <c r="G31" s="404"/>
    </row>
    <row r="32" spans="1:7" ht="12.75">
      <c r="A32" s="398" t="s">
        <v>352</v>
      </c>
      <c r="B32" s="255"/>
      <c r="C32" s="255"/>
      <c r="D32" s="255"/>
      <c r="E32" s="255"/>
      <c r="F32" s="255"/>
      <c r="G32" s="255"/>
    </row>
    <row r="33" spans="1:7" ht="12.75">
      <c r="A33" s="372" t="s">
        <v>421</v>
      </c>
      <c r="B33" s="400">
        <f aca="true" t="shared" si="2" ref="B33:B39">SUM(C33:F33)</f>
        <v>84824</v>
      </c>
      <c r="C33" s="400">
        <v>32798</v>
      </c>
      <c r="D33" s="400">
        <v>8801</v>
      </c>
      <c r="E33" s="400">
        <v>43225</v>
      </c>
      <c r="F33" s="400">
        <v>0</v>
      </c>
      <c r="G33" s="400">
        <v>57003</v>
      </c>
    </row>
    <row r="34" spans="1:7" ht="12.75">
      <c r="A34" s="402" t="s">
        <v>405</v>
      </c>
      <c r="B34" s="400">
        <f t="shared" si="2"/>
        <v>122</v>
      </c>
      <c r="C34" s="401">
        <v>96</v>
      </c>
      <c r="D34" s="401">
        <v>26</v>
      </c>
      <c r="E34" s="401"/>
      <c r="F34" s="401"/>
      <c r="G34" s="401">
        <v>122</v>
      </c>
    </row>
    <row r="35" spans="1:7" ht="15.75" customHeight="1">
      <c r="A35" s="376" t="s">
        <v>437</v>
      </c>
      <c r="B35" s="400">
        <f t="shared" si="2"/>
        <v>145</v>
      </c>
      <c r="C35" s="401"/>
      <c r="D35" s="401"/>
      <c r="E35" s="401">
        <v>145</v>
      </c>
      <c r="F35" s="401"/>
      <c r="G35" s="401">
        <v>145</v>
      </c>
    </row>
    <row r="36" spans="1:7" ht="15.75" customHeight="1">
      <c r="A36" s="376" t="s">
        <v>460</v>
      </c>
      <c r="B36" s="400">
        <f t="shared" si="2"/>
        <v>0</v>
      </c>
      <c r="C36" s="401"/>
      <c r="D36" s="401">
        <v>-587</v>
      </c>
      <c r="E36" s="401">
        <v>587</v>
      </c>
      <c r="F36" s="401"/>
      <c r="G36" s="401"/>
    </row>
    <row r="37" spans="1:7" ht="12.75">
      <c r="A37" s="376" t="s">
        <v>461</v>
      </c>
      <c r="B37" s="400">
        <f t="shared" si="2"/>
        <v>217</v>
      </c>
      <c r="C37" s="401"/>
      <c r="D37" s="401"/>
      <c r="E37" s="401">
        <v>217</v>
      </c>
      <c r="F37" s="401"/>
      <c r="G37" s="401"/>
    </row>
    <row r="38" spans="1:7" ht="12.75">
      <c r="A38" s="376" t="s">
        <v>486</v>
      </c>
      <c r="B38" s="400">
        <f t="shared" si="2"/>
        <v>0</v>
      </c>
      <c r="C38" s="401">
        <v>-1</v>
      </c>
      <c r="D38" s="401">
        <v>1</v>
      </c>
      <c r="E38" s="401"/>
      <c r="F38" s="401"/>
      <c r="G38" s="401"/>
    </row>
    <row r="39" spans="1:7" ht="12.75">
      <c r="A39" s="405" t="s">
        <v>86</v>
      </c>
      <c r="B39" s="400">
        <f t="shared" si="2"/>
        <v>85308</v>
      </c>
      <c r="C39" s="404">
        <f>SUM(C33:C38)</f>
        <v>32893</v>
      </c>
      <c r="D39" s="404">
        <f>SUM(D33:D38)</f>
        <v>8241</v>
      </c>
      <c r="E39" s="404">
        <f>SUM(E33:E38)</f>
        <v>44174</v>
      </c>
      <c r="F39" s="404">
        <f>SUM(F33:F37)</f>
        <v>0</v>
      </c>
      <c r="G39" s="404">
        <f>SUM(G33:G37)</f>
        <v>57270</v>
      </c>
    </row>
    <row r="40" spans="1:7" ht="12.75">
      <c r="A40" s="405"/>
      <c r="B40" s="404"/>
      <c r="C40" s="404"/>
      <c r="D40" s="404"/>
      <c r="E40" s="404"/>
      <c r="F40" s="404"/>
      <c r="G40" s="404"/>
    </row>
    <row r="41" spans="1:7" ht="12.75">
      <c r="A41" s="405"/>
      <c r="B41" s="404"/>
      <c r="C41" s="404"/>
      <c r="D41" s="404"/>
      <c r="E41" s="404"/>
      <c r="F41" s="404"/>
      <c r="G41" s="404"/>
    </row>
    <row r="42" spans="1:7" ht="12.75">
      <c r="A42" s="398" t="s">
        <v>353</v>
      </c>
      <c r="B42" s="255"/>
      <c r="C42" s="255"/>
      <c r="D42" s="255"/>
      <c r="E42" s="255"/>
      <c r="F42" s="255"/>
      <c r="G42" s="255"/>
    </row>
    <row r="43" spans="1:7" ht="12.75">
      <c r="A43" s="372" t="s">
        <v>421</v>
      </c>
      <c r="B43" s="400">
        <f>SUM(C43:F43)</f>
        <v>411555</v>
      </c>
      <c r="C43" s="400">
        <v>196392</v>
      </c>
      <c r="D43" s="400">
        <v>50887</v>
      </c>
      <c r="E43" s="400">
        <v>163054</v>
      </c>
      <c r="F43" s="400">
        <v>1222</v>
      </c>
      <c r="G43" s="400">
        <v>349478</v>
      </c>
    </row>
    <row r="44" spans="1:7" ht="12.75">
      <c r="A44" s="402" t="s">
        <v>405</v>
      </c>
      <c r="B44" s="400">
        <f>SUM(C44:F44)</f>
        <v>388</v>
      </c>
      <c r="C44" s="401">
        <v>305</v>
      </c>
      <c r="D44" s="401">
        <v>83</v>
      </c>
      <c r="E44" s="401"/>
      <c r="F44" s="401"/>
      <c r="G44" s="401">
        <v>388</v>
      </c>
    </row>
    <row r="45" spans="1:7" ht="12.75">
      <c r="A45" s="402" t="s">
        <v>459</v>
      </c>
      <c r="B45" s="400">
        <f>SUM(C45:F45)</f>
        <v>0</v>
      </c>
      <c r="C45" s="401"/>
      <c r="D45" s="401">
        <v>-3629</v>
      </c>
      <c r="E45" s="401">
        <v>3629</v>
      </c>
      <c r="F45" s="401"/>
      <c r="G45" s="401"/>
    </row>
    <row r="46" spans="1:7" ht="24">
      <c r="A46" s="376" t="s">
        <v>441</v>
      </c>
      <c r="B46" s="400">
        <f>SUM(C46:F46)</f>
        <v>2303</v>
      </c>
      <c r="C46" s="401">
        <v>1774</v>
      </c>
      <c r="D46" s="401">
        <v>464</v>
      </c>
      <c r="E46" s="401">
        <v>65</v>
      </c>
      <c r="F46" s="401"/>
      <c r="G46" s="401">
        <v>2303</v>
      </c>
    </row>
    <row r="47" spans="1:7" ht="12.75">
      <c r="A47" s="398" t="s">
        <v>86</v>
      </c>
      <c r="B47" s="400">
        <f>SUM(C47:F47)</f>
        <v>414246</v>
      </c>
      <c r="C47" s="404">
        <f>SUM(C43:C46)</f>
        <v>198471</v>
      </c>
      <c r="D47" s="404">
        <f>SUM(D43:D46)</f>
        <v>47805</v>
      </c>
      <c r="E47" s="404">
        <f>SUM(E43:E46)</f>
        <v>166748</v>
      </c>
      <c r="F47" s="404">
        <f>SUM(F43:F46)</f>
        <v>1222</v>
      </c>
      <c r="G47" s="404">
        <f>SUM(G43:G46)</f>
        <v>352169</v>
      </c>
    </row>
    <row r="48" spans="1:7" ht="12.75">
      <c r="A48" s="398"/>
      <c r="B48" s="404"/>
      <c r="C48" s="404"/>
      <c r="D48" s="404"/>
      <c r="E48" s="404"/>
      <c r="F48" s="404"/>
      <c r="G48" s="404"/>
    </row>
    <row r="49" spans="1:7" ht="12.75">
      <c r="A49" s="398"/>
      <c r="B49" s="404"/>
      <c r="C49" s="404"/>
      <c r="D49" s="404"/>
      <c r="E49" s="404"/>
      <c r="F49" s="404"/>
      <c r="G49" s="404"/>
    </row>
    <row r="50" spans="1:7" ht="12.75">
      <c r="A50" s="398" t="s">
        <v>354</v>
      </c>
      <c r="B50" s="255"/>
      <c r="C50" s="255"/>
      <c r="D50" s="255"/>
      <c r="E50" s="255"/>
      <c r="F50" s="255"/>
      <c r="G50" s="255"/>
    </row>
    <row r="51" spans="1:7" ht="12.75">
      <c r="A51" s="372" t="s">
        <v>421</v>
      </c>
      <c r="B51" s="400">
        <f>SUM(C51:F51)</f>
        <v>177990</v>
      </c>
      <c r="C51" s="400">
        <v>95434</v>
      </c>
      <c r="D51" s="400">
        <v>25178</v>
      </c>
      <c r="E51" s="400">
        <v>57378</v>
      </c>
      <c r="F51" s="403"/>
      <c r="G51" s="400">
        <v>237183</v>
      </c>
    </row>
    <row r="52" spans="1:9" ht="12.75">
      <c r="A52" s="402" t="s">
        <v>405</v>
      </c>
      <c r="B52" s="400">
        <f>SUM(C52:F52)</f>
        <v>-625</v>
      </c>
      <c r="C52" s="401">
        <v>-492</v>
      </c>
      <c r="D52" s="401">
        <v>-133</v>
      </c>
      <c r="E52" s="401"/>
      <c r="F52" s="401"/>
      <c r="G52" s="401">
        <v>-625</v>
      </c>
      <c r="I52" s="1"/>
    </row>
    <row r="53" spans="1:9" ht="12.75">
      <c r="A53" s="402" t="s">
        <v>462</v>
      </c>
      <c r="B53" s="400">
        <f>SUM(C53:F53)</f>
        <v>-278</v>
      </c>
      <c r="C53" s="401"/>
      <c r="D53" s="401"/>
      <c r="E53" s="401">
        <v>-278</v>
      </c>
      <c r="F53" s="401"/>
      <c r="G53" s="401"/>
      <c r="I53" s="1"/>
    </row>
    <row r="54" spans="1:9" ht="12.75">
      <c r="A54" s="402" t="s">
        <v>486</v>
      </c>
      <c r="B54" s="400">
        <f>SUM(C54:F54)</f>
        <v>1</v>
      </c>
      <c r="C54" s="401">
        <v>1</v>
      </c>
      <c r="D54" s="401"/>
      <c r="E54" s="401"/>
      <c r="F54" s="401"/>
      <c r="G54" s="401">
        <v>1</v>
      </c>
      <c r="I54" s="1"/>
    </row>
    <row r="55" spans="1:7" ht="12.75">
      <c r="A55" s="405" t="s">
        <v>86</v>
      </c>
      <c r="B55" s="400">
        <f>SUM(C55:F55)</f>
        <v>177088</v>
      </c>
      <c r="C55" s="400">
        <f>SUM(C51:C54)</f>
        <v>94943</v>
      </c>
      <c r="D55" s="400">
        <f>SUM(D51:D54)</f>
        <v>25045</v>
      </c>
      <c r="E55" s="400">
        <f>SUM(E51:E54)</f>
        <v>57100</v>
      </c>
      <c r="F55" s="400">
        <f>SUM(F51:F54)</f>
        <v>0</v>
      </c>
      <c r="G55" s="400">
        <f>SUM(G51:G54)</f>
        <v>236559</v>
      </c>
    </row>
    <row r="56" spans="1:7" ht="12.75">
      <c r="A56" s="405"/>
      <c r="B56" s="400"/>
      <c r="C56" s="400"/>
      <c r="D56" s="400"/>
      <c r="E56" s="400"/>
      <c r="F56" s="400"/>
      <c r="G56" s="400"/>
    </row>
    <row r="57" spans="1:7" ht="12.75">
      <c r="A57" s="405"/>
      <c r="B57" s="400"/>
      <c r="C57" s="400"/>
      <c r="D57" s="400"/>
      <c r="E57" s="400"/>
      <c r="F57" s="400"/>
      <c r="G57" s="400"/>
    </row>
    <row r="58" spans="1:7" ht="12.75">
      <c r="A58" s="405" t="s">
        <v>355</v>
      </c>
      <c r="B58" s="400"/>
      <c r="C58" s="400"/>
      <c r="D58" s="400"/>
      <c r="E58" s="400"/>
      <c r="F58" s="400"/>
      <c r="G58" s="406"/>
    </row>
    <row r="59" spans="1:7" ht="12.75">
      <c r="A59" s="372" t="s">
        <v>421</v>
      </c>
      <c r="B59" s="400">
        <f>SUM(C59:F59)</f>
        <v>36012</v>
      </c>
      <c r="C59" s="400">
        <v>24571</v>
      </c>
      <c r="D59" s="400">
        <v>6482</v>
      </c>
      <c r="E59" s="400">
        <v>4959</v>
      </c>
      <c r="F59" s="400"/>
      <c r="G59" s="406">
        <v>36012</v>
      </c>
    </row>
    <row r="60" spans="1:7" ht="12.75">
      <c r="A60" s="402" t="s">
        <v>467</v>
      </c>
      <c r="B60" s="400">
        <f>SUM(C60:F60)</f>
        <v>-10065</v>
      </c>
      <c r="C60" s="401">
        <v>-8621</v>
      </c>
      <c r="D60" s="401">
        <v>-1444</v>
      </c>
      <c r="E60" s="401"/>
      <c r="F60" s="401"/>
      <c r="G60" s="462">
        <v>-10065</v>
      </c>
    </row>
    <row r="61" spans="1:7" ht="12.75">
      <c r="A61" s="402" t="s">
        <v>486</v>
      </c>
      <c r="B61" s="400">
        <f>SUM(C61:F61)</f>
        <v>-1</v>
      </c>
      <c r="C61" s="401">
        <v>-1</v>
      </c>
      <c r="D61" s="401"/>
      <c r="E61" s="401"/>
      <c r="F61" s="401"/>
      <c r="G61" s="462">
        <v>-1</v>
      </c>
    </row>
    <row r="62" spans="1:7" ht="12.75">
      <c r="A62" s="405" t="s">
        <v>86</v>
      </c>
      <c r="B62" s="400">
        <f>SUM(C62:F62)</f>
        <v>25946</v>
      </c>
      <c r="C62" s="400">
        <f>SUM(C59:C61)</f>
        <v>15949</v>
      </c>
      <c r="D62" s="400">
        <f>SUM(D59:D61)</f>
        <v>5038</v>
      </c>
      <c r="E62" s="400">
        <f>SUM(E59:E61)</f>
        <v>4959</v>
      </c>
      <c r="F62" s="400">
        <f>SUM(F59:F61)</f>
        <v>0</v>
      </c>
      <c r="G62" s="400">
        <f>SUM(G59:G61)</f>
        <v>25946</v>
      </c>
    </row>
    <row r="63" spans="1:7" ht="12.75">
      <c r="A63" s="456"/>
      <c r="B63" s="457"/>
      <c r="C63" s="457"/>
      <c r="D63" s="457"/>
      <c r="E63" s="457"/>
      <c r="F63" s="457"/>
      <c r="G63" s="457"/>
    </row>
    <row r="64" spans="1:9" ht="12.75">
      <c r="A64" s="407" t="s">
        <v>356</v>
      </c>
      <c r="B64" s="408">
        <f aca="true" t="shared" si="3" ref="B64:G64">SUM(B12,B21,B29,B39,B47,B55,B62)</f>
        <v>1127377</v>
      </c>
      <c r="C64" s="408">
        <f t="shared" si="3"/>
        <v>516444</v>
      </c>
      <c r="D64" s="408">
        <f t="shared" si="3"/>
        <v>131666</v>
      </c>
      <c r="E64" s="408">
        <f t="shared" si="3"/>
        <v>478045</v>
      </c>
      <c r="F64" s="408">
        <f t="shared" si="3"/>
        <v>1222</v>
      </c>
      <c r="G64" s="408">
        <f t="shared" si="3"/>
        <v>1113223</v>
      </c>
      <c r="I64" s="1"/>
    </row>
    <row r="65" spans="1:11" ht="12.75">
      <c r="A65" s="372"/>
      <c r="B65" s="401"/>
      <c r="C65" s="403"/>
      <c r="D65" s="403"/>
      <c r="E65" s="403"/>
      <c r="F65" s="403"/>
      <c r="G65" s="403"/>
      <c r="I65" s="1"/>
      <c r="K65" s="1"/>
    </row>
    <row r="66" spans="1:7" ht="12.75">
      <c r="A66" s="372"/>
      <c r="B66" s="401"/>
      <c r="C66" s="403"/>
      <c r="D66" s="403"/>
      <c r="E66" s="403"/>
      <c r="F66" s="403"/>
      <c r="G66" s="403"/>
    </row>
    <row r="67" spans="1:7" ht="12.75">
      <c r="A67" s="409" t="s">
        <v>357</v>
      </c>
      <c r="B67" s="401"/>
      <c r="C67" s="403"/>
      <c r="D67" s="403"/>
      <c r="E67" s="403"/>
      <c r="F67" s="403"/>
      <c r="G67" s="403"/>
    </row>
    <row r="68" spans="1:7" ht="12.75">
      <c r="A68" s="372" t="s">
        <v>421</v>
      </c>
      <c r="B68" s="400">
        <f aca="true" t="shared" si="4" ref="B68:B75">SUM(C68:F68)</f>
        <v>294064</v>
      </c>
      <c r="C68" s="400">
        <v>48554</v>
      </c>
      <c r="D68" s="400">
        <v>10054</v>
      </c>
      <c r="E68" s="400">
        <v>235456</v>
      </c>
      <c r="F68" s="400"/>
      <c r="G68" s="406"/>
    </row>
    <row r="69" spans="1:7" ht="12.75">
      <c r="A69" s="376" t="s">
        <v>438</v>
      </c>
      <c r="B69" s="400">
        <f t="shared" si="4"/>
        <v>11495</v>
      </c>
      <c r="C69" s="401"/>
      <c r="D69" s="401"/>
      <c r="E69" s="401">
        <v>11495</v>
      </c>
      <c r="F69" s="400"/>
      <c r="G69" s="406"/>
    </row>
    <row r="70" spans="1:7" ht="27" customHeight="1">
      <c r="A70" s="376" t="s">
        <v>439</v>
      </c>
      <c r="B70" s="400">
        <f t="shared" si="4"/>
        <v>57</v>
      </c>
      <c r="C70" s="400"/>
      <c r="D70" s="400"/>
      <c r="E70" s="401">
        <v>57</v>
      </c>
      <c r="F70" s="400"/>
      <c r="G70" s="406"/>
    </row>
    <row r="71" spans="1:7" ht="13.5" customHeight="1">
      <c r="A71" s="376" t="s">
        <v>467</v>
      </c>
      <c r="B71" s="400">
        <f t="shared" si="4"/>
        <v>-615</v>
      </c>
      <c r="C71" s="400"/>
      <c r="D71" s="400"/>
      <c r="E71" s="401">
        <v>-615</v>
      </c>
      <c r="F71" s="400"/>
      <c r="G71" s="406"/>
    </row>
    <row r="72" spans="1:7" ht="13.5" customHeight="1">
      <c r="A72" s="376" t="s">
        <v>468</v>
      </c>
      <c r="B72" s="400">
        <f t="shared" si="4"/>
        <v>6200</v>
      </c>
      <c r="C72" s="401">
        <v>5805</v>
      </c>
      <c r="D72" s="401">
        <v>395</v>
      </c>
      <c r="E72" s="401"/>
      <c r="F72" s="400"/>
      <c r="G72" s="406"/>
    </row>
    <row r="73" spans="1:7" ht="14.25" customHeight="1">
      <c r="A73" s="376" t="s">
        <v>440</v>
      </c>
      <c r="B73" s="400">
        <f t="shared" si="4"/>
        <v>-253</v>
      </c>
      <c r="C73" s="401"/>
      <c r="D73" s="401"/>
      <c r="E73" s="401">
        <v>-253</v>
      </c>
      <c r="F73" s="400"/>
      <c r="G73" s="406"/>
    </row>
    <row r="74" spans="1:7" ht="26.25" customHeight="1">
      <c r="A74" s="376" t="s">
        <v>441</v>
      </c>
      <c r="B74" s="400">
        <f t="shared" si="4"/>
        <v>6495</v>
      </c>
      <c r="C74" s="401"/>
      <c r="D74" s="401"/>
      <c r="E74" s="401">
        <v>6495</v>
      </c>
      <c r="F74" s="400"/>
      <c r="G74" s="406"/>
    </row>
    <row r="75" spans="1:7" ht="12.75">
      <c r="A75" s="405" t="s">
        <v>86</v>
      </c>
      <c r="B75" s="400">
        <f t="shared" si="4"/>
        <v>317443</v>
      </c>
      <c r="C75" s="400">
        <f>SUM(C68:C74)</f>
        <v>54359</v>
      </c>
      <c r="D75" s="400">
        <f>SUM(D68:D74)</f>
        <v>10449</v>
      </c>
      <c r="E75" s="400">
        <f>SUM(E68:E74)</f>
        <v>252635</v>
      </c>
      <c r="F75" s="400">
        <f>SUM(F68:F68)</f>
        <v>0</v>
      </c>
      <c r="G75" s="400">
        <f>SUM(G68:G68)</f>
        <v>0</v>
      </c>
    </row>
    <row r="76" spans="1:7" ht="12.75">
      <c r="A76" s="410"/>
      <c r="B76" s="401"/>
      <c r="C76" s="403"/>
      <c r="D76" s="403"/>
      <c r="E76" s="403"/>
      <c r="F76" s="403"/>
      <c r="G76" s="403"/>
    </row>
    <row r="77" spans="1:7" ht="12.75">
      <c r="A77" s="410"/>
      <c r="B77" s="401"/>
      <c r="C77" s="403"/>
      <c r="D77" s="403"/>
      <c r="E77" s="403"/>
      <c r="F77" s="403"/>
      <c r="G77" s="403"/>
    </row>
    <row r="78" spans="1:7" ht="12.75">
      <c r="A78" s="409" t="s">
        <v>30</v>
      </c>
      <c r="B78" s="400">
        <f aca="true" t="shared" si="5" ref="B78:G78">SUM(B62,B55,B47,B39,B29,B21,B12,B75)</f>
        <v>1444820</v>
      </c>
      <c r="C78" s="400">
        <f t="shared" si="5"/>
        <v>570803</v>
      </c>
      <c r="D78" s="400">
        <f t="shared" si="5"/>
        <v>142115</v>
      </c>
      <c r="E78" s="400">
        <f t="shared" si="5"/>
        <v>730680</v>
      </c>
      <c r="F78" s="400">
        <f t="shared" si="5"/>
        <v>1222</v>
      </c>
      <c r="G78" s="400">
        <f t="shared" si="5"/>
        <v>1113223</v>
      </c>
    </row>
  </sheetData>
  <mergeCells count="2">
    <mergeCell ref="A2:G2"/>
    <mergeCell ref="F3:G3"/>
  </mergeCells>
  <printOptions/>
  <pageMargins left="0.75" right="0.75" top="0.71" bottom="0.68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28" sqref="D28"/>
    </sheetView>
  </sheetViews>
  <sheetFormatPr defaultColWidth="9.140625" defaultRowHeight="12.75"/>
  <cols>
    <col min="1" max="1" width="39.8515625" style="0" customWidth="1"/>
    <col min="2" max="2" width="15.57421875" style="0" customWidth="1"/>
    <col min="3" max="3" width="17.00390625" style="0" customWidth="1"/>
    <col min="4" max="4" width="12.28125" style="0" customWidth="1"/>
    <col min="5" max="5" width="13.57421875" style="0" customWidth="1"/>
  </cols>
  <sheetData>
    <row r="1" spans="1:5" ht="15">
      <c r="A1" s="473" t="s">
        <v>358</v>
      </c>
      <c r="B1" s="473"/>
      <c r="C1" s="473"/>
      <c r="D1" s="473"/>
      <c r="E1" s="473"/>
    </row>
    <row r="2" spans="1:5" ht="15">
      <c r="A2" s="483" t="s">
        <v>457</v>
      </c>
      <c r="B2" s="483"/>
      <c r="C2" s="483"/>
      <c r="D2" s="483"/>
      <c r="E2" s="483"/>
    </row>
    <row r="3" spans="1:5" ht="15">
      <c r="A3" s="365"/>
      <c r="B3" s="365"/>
      <c r="C3" s="365"/>
      <c r="D3" s="365"/>
      <c r="E3" s="365"/>
    </row>
    <row r="4" ht="12.75">
      <c r="E4" t="s">
        <v>0</v>
      </c>
    </row>
    <row r="5" spans="1:5" ht="26.25" thickBot="1">
      <c r="A5" s="411" t="s">
        <v>158</v>
      </c>
      <c r="B5" s="411" t="s">
        <v>122</v>
      </c>
      <c r="C5" s="412" t="s">
        <v>125</v>
      </c>
      <c r="D5" s="412" t="s">
        <v>359</v>
      </c>
      <c r="E5" s="413" t="s">
        <v>86</v>
      </c>
    </row>
    <row r="6" spans="1:5" ht="13.5" thickTop="1">
      <c r="A6" s="372" t="s">
        <v>421</v>
      </c>
      <c r="B6" s="414">
        <v>40000</v>
      </c>
      <c r="C6" s="414">
        <v>253923</v>
      </c>
      <c r="D6" s="414">
        <v>100238</v>
      </c>
      <c r="E6" s="415">
        <f aca="true" t="shared" si="0" ref="E6:E17">SUM(B6:D6)</f>
        <v>394161</v>
      </c>
    </row>
    <row r="7" spans="1:5" ht="27" customHeight="1">
      <c r="A7" s="376" t="s">
        <v>422</v>
      </c>
      <c r="B7" s="416"/>
      <c r="C7" s="392">
        <v>-1591</v>
      </c>
      <c r="D7" s="392"/>
      <c r="E7" s="416">
        <f t="shared" si="0"/>
        <v>-1591</v>
      </c>
    </row>
    <row r="8" spans="1:5" ht="18.75" customHeight="1">
      <c r="A8" s="376" t="s">
        <v>423</v>
      </c>
      <c r="B8" s="175"/>
      <c r="C8" s="175"/>
      <c r="D8" s="392">
        <v>-11495</v>
      </c>
      <c r="E8" s="416">
        <f t="shared" si="0"/>
        <v>-11495</v>
      </c>
    </row>
    <row r="9" spans="1:5" ht="24.75" customHeight="1">
      <c r="A9" s="376" t="s">
        <v>424</v>
      </c>
      <c r="B9" s="175"/>
      <c r="C9" s="175"/>
      <c r="D9" s="392">
        <v>-9050</v>
      </c>
      <c r="E9" s="416">
        <f t="shared" si="0"/>
        <v>-9050</v>
      </c>
    </row>
    <row r="10" spans="1:5" ht="16.5" customHeight="1">
      <c r="A10" s="376" t="s">
        <v>425</v>
      </c>
      <c r="B10" s="175"/>
      <c r="C10" s="175"/>
      <c r="D10" s="392">
        <v>-400</v>
      </c>
      <c r="E10" s="416">
        <f t="shared" si="0"/>
        <v>-400</v>
      </c>
    </row>
    <row r="11" spans="1:5" ht="15.75" customHeight="1">
      <c r="A11" s="376" t="s">
        <v>427</v>
      </c>
      <c r="B11" s="175"/>
      <c r="C11" s="175"/>
      <c r="D11" s="392">
        <v>2338</v>
      </c>
      <c r="E11" s="416">
        <f t="shared" si="0"/>
        <v>2338</v>
      </c>
    </row>
    <row r="12" spans="1:5" ht="16.5" customHeight="1">
      <c r="A12" s="380" t="s">
        <v>428</v>
      </c>
      <c r="B12" s="175"/>
      <c r="C12" s="175"/>
      <c r="D12" s="392">
        <v>-8008</v>
      </c>
      <c r="E12" s="416">
        <f t="shared" si="0"/>
        <v>-8008</v>
      </c>
    </row>
    <row r="13" spans="1:5" ht="16.5" customHeight="1">
      <c r="A13" s="380" t="s">
        <v>470</v>
      </c>
      <c r="B13" s="175">
        <v>-2727</v>
      </c>
      <c r="C13" s="175"/>
      <c r="D13" s="392">
        <v>49785</v>
      </c>
      <c r="E13" s="416">
        <f t="shared" si="0"/>
        <v>47058</v>
      </c>
    </row>
    <row r="14" spans="1:5" ht="16.5" customHeight="1">
      <c r="A14" s="380" t="s">
        <v>449</v>
      </c>
      <c r="B14" s="175"/>
      <c r="C14" s="175"/>
      <c r="D14" s="392">
        <v>-2000</v>
      </c>
      <c r="E14" s="416">
        <f t="shared" si="0"/>
        <v>-2000</v>
      </c>
    </row>
    <row r="15" spans="1:5" ht="13.5" customHeight="1">
      <c r="A15" s="376" t="s">
        <v>450</v>
      </c>
      <c r="B15" s="175"/>
      <c r="C15" s="175"/>
      <c r="D15" s="392">
        <v>428</v>
      </c>
      <c r="E15" s="416">
        <f t="shared" si="0"/>
        <v>428</v>
      </c>
    </row>
    <row r="16" spans="1:5" ht="13.5" customHeight="1">
      <c r="A16" s="376" t="s">
        <v>220</v>
      </c>
      <c r="B16" s="175"/>
      <c r="C16" s="175"/>
      <c r="D16" s="392">
        <v>-6588</v>
      </c>
      <c r="E16" s="416">
        <f t="shared" si="0"/>
        <v>-6588</v>
      </c>
    </row>
    <row r="17" spans="1:5" ht="12" customHeight="1">
      <c r="A17" s="376" t="s">
        <v>486</v>
      </c>
      <c r="B17" s="175"/>
      <c r="C17" s="417"/>
      <c r="D17" s="392">
        <v>-1</v>
      </c>
      <c r="E17" s="416">
        <f t="shared" si="0"/>
        <v>-1</v>
      </c>
    </row>
    <row r="18" spans="1:5" ht="12.75">
      <c r="A18" s="418" t="s">
        <v>16</v>
      </c>
      <c r="B18" s="152">
        <f>SUM(B6:B17)</f>
        <v>37273</v>
      </c>
      <c r="C18" s="152">
        <f>SUM(C6:C17)</f>
        <v>252332</v>
      </c>
      <c r="D18" s="152">
        <f>SUM(D6:D17)</f>
        <v>115247</v>
      </c>
      <c r="E18" s="152">
        <f>SUM(E6:E17)</f>
        <v>404852</v>
      </c>
    </row>
    <row r="19" ht="12.75">
      <c r="A19" s="84"/>
    </row>
    <row r="20" ht="12.75">
      <c r="A20" t="s">
        <v>420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3:D2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1.7109375" style="0" customWidth="1"/>
    <col min="2" max="2" width="17.00390625" style="0" customWidth="1"/>
    <col min="3" max="3" width="15.7109375" style="0" customWidth="1"/>
  </cols>
  <sheetData>
    <row r="3" spans="1:3" ht="35.25" customHeight="1">
      <c r="A3" s="475" t="s">
        <v>192</v>
      </c>
      <c r="B3" s="475"/>
      <c r="C3" s="475"/>
    </row>
    <row r="4" ht="15.75" customHeight="1">
      <c r="A4" s="11"/>
    </row>
    <row r="5" spans="1:2" ht="12.75">
      <c r="A5" s="25"/>
      <c r="B5" s="21"/>
    </row>
    <row r="6" spans="1:2" ht="12.75">
      <c r="A6" s="25"/>
      <c r="B6" s="21"/>
    </row>
    <row r="7" ht="12.75">
      <c r="A7" s="25"/>
    </row>
    <row r="8" spans="1:3" ht="39" customHeight="1">
      <c r="A8" s="26" t="s">
        <v>3</v>
      </c>
      <c r="B8" s="27" t="s">
        <v>229</v>
      </c>
      <c r="C8" s="27" t="s">
        <v>363</v>
      </c>
    </row>
    <row r="9" spans="1:3" ht="15" customHeight="1">
      <c r="A9" s="28" t="s">
        <v>80</v>
      </c>
      <c r="B9" s="29">
        <f>'2013. bevétel'!F9</f>
        <v>1314735</v>
      </c>
      <c r="C9" s="29">
        <f>'2013. bevétel'!J9</f>
        <v>1334699</v>
      </c>
    </row>
    <row r="10" spans="1:3" ht="15" customHeight="1">
      <c r="A10" s="30" t="s">
        <v>81</v>
      </c>
      <c r="B10" s="31">
        <f>'2013. bevétel'!F37</f>
        <v>1942058</v>
      </c>
      <c r="C10" s="31">
        <f>'2013. bevétel'!J37</f>
        <v>1991843</v>
      </c>
    </row>
    <row r="11" spans="1:3" ht="15" customHeight="1">
      <c r="A11" s="43" t="s">
        <v>271</v>
      </c>
      <c r="B11" s="44">
        <f>'2013. bevétel'!F49</f>
        <v>10000</v>
      </c>
      <c r="C11" s="44">
        <v>10000</v>
      </c>
    </row>
    <row r="12" spans="1:3" ht="15" customHeight="1">
      <c r="A12" s="82" t="s">
        <v>83</v>
      </c>
      <c r="B12" s="45">
        <f>SUM(B9:B10)</f>
        <v>3256793</v>
      </c>
      <c r="C12" s="45">
        <f>SUM(C9:C10)</f>
        <v>3326542</v>
      </c>
    </row>
    <row r="13" spans="1:3" ht="15" customHeight="1">
      <c r="A13" s="30" t="s">
        <v>84</v>
      </c>
      <c r="B13" s="31">
        <f>'2013. bevétel'!F57</f>
        <v>834760</v>
      </c>
      <c r="C13" s="31">
        <f>'2013. bevétel'!J58</f>
        <v>834760</v>
      </c>
    </row>
    <row r="14" spans="1:3" ht="15" customHeight="1">
      <c r="A14" s="30" t="s">
        <v>85</v>
      </c>
      <c r="B14" s="31">
        <f>'2013. bevétel'!F62</f>
        <v>269120</v>
      </c>
      <c r="C14" s="31">
        <v>269120</v>
      </c>
    </row>
    <row r="15" spans="1:3" ht="15" customHeight="1">
      <c r="A15" s="32" t="s">
        <v>86</v>
      </c>
      <c r="B15" s="33">
        <f>SUM(B12:B14)</f>
        <v>4360673</v>
      </c>
      <c r="C15" s="33">
        <f>SUM(C12:C14)</f>
        <v>4430422</v>
      </c>
    </row>
    <row r="16" spans="1:3" ht="15" customHeight="1">
      <c r="A16" s="30"/>
      <c r="B16" s="31"/>
      <c r="C16" s="31"/>
    </row>
    <row r="17" spans="1:3" ht="15" customHeight="1">
      <c r="A17" s="30" t="s">
        <v>87</v>
      </c>
      <c r="B17" s="31">
        <v>1303339</v>
      </c>
      <c r="C17" s="31">
        <f>'2013.kiadás1'!J48</f>
        <v>1650788</v>
      </c>
    </row>
    <row r="18" spans="1:3" ht="15" customHeight="1">
      <c r="A18" s="43" t="s">
        <v>268</v>
      </c>
      <c r="B18" s="44">
        <v>25000</v>
      </c>
      <c r="C18" s="44">
        <f>'2013.kiadás1'!J47</f>
        <v>152520</v>
      </c>
    </row>
    <row r="19" spans="1:3" ht="15" customHeight="1">
      <c r="A19" s="30" t="s">
        <v>89</v>
      </c>
      <c r="B19" s="31">
        <f>'2013.kiadás1'!F50</f>
        <v>2771428</v>
      </c>
      <c r="C19" s="31">
        <f>'2013.kiadás1'!J50</f>
        <v>2779634</v>
      </c>
    </row>
    <row r="20" spans="1:3" ht="15" customHeight="1">
      <c r="A20" s="43" t="s">
        <v>269</v>
      </c>
      <c r="B20" s="44">
        <f>'2013.kiadás1'!F57</f>
        <v>10000</v>
      </c>
      <c r="C20" s="44">
        <f>'2013.kiadás1'!J57</f>
        <v>10000</v>
      </c>
    </row>
    <row r="21" spans="1:4" ht="15" customHeight="1">
      <c r="A21" s="43" t="s">
        <v>270</v>
      </c>
      <c r="B21" s="44">
        <f>'2013. tartalék'!B13</f>
        <v>253923</v>
      </c>
      <c r="C21" s="44">
        <f>'2013.kiadás1'!J58</f>
        <v>252332</v>
      </c>
      <c r="D21" s="1"/>
    </row>
    <row r="22" spans="1:4" ht="15" customHeight="1">
      <c r="A22" s="34" t="s">
        <v>86</v>
      </c>
      <c r="B22" s="35">
        <f>SUM(B17,B19)</f>
        <v>4074767</v>
      </c>
      <c r="C22" s="35">
        <f>SUM(C17,C19)</f>
        <v>4430422</v>
      </c>
      <c r="D22" s="1"/>
    </row>
    <row r="24" ht="12.75">
      <c r="B24" s="1">
        <f>C15-C22</f>
        <v>0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65"/>
  <sheetViews>
    <sheetView zoomScale="120" zoomScaleNormal="120" zoomScalePageLayoutView="0" workbookViewId="0" topLeftCell="A40">
      <selection activeCell="F67" sqref="F67"/>
    </sheetView>
  </sheetViews>
  <sheetFormatPr defaultColWidth="9.140625" defaultRowHeight="12.75"/>
  <cols>
    <col min="1" max="1" width="2.57421875" style="0" customWidth="1"/>
    <col min="2" max="2" width="56.28125" style="0" customWidth="1"/>
    <col min="3" max="3" width="10.140625" style="0" customWidth="1"/>
  </cols>
  <sheetData>
    <row r="1" spans="1:10" ht="24" customHeight="1">
      <c r="A1" s="475" t="s">
        <v>224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3" ht="12.75">
      <c r="A2" s="18"/>
      <c r="B2" s="18"/>
      <c r="C2" s="19"/>
    </row>
    <row r="3" spans="1:10" ht="9.75" customHeight="1">
      <c r="A3" s="18"/>
      <c r="B3" s="18"/>
      <c r="F3" s="20"/>
      <c r="J3" s="20" t="s">
        <v>38</v>
      </c>
    </row>
    <row r="4" spans="1:10" ht="10.5" customHeight="1">
      <c r="A4" s="18"/>
      <c r="B4" s="18"/>
      <c r="F4" s="20"/>
      <c r="J4" s="20" t="s">
        <v>0</v>
      </c>
    </row>
    <row r="5" spans="1:3" ht="9.75" customHeight="1">
      <c r="A5" s="18"/>
      <c r="B5" s="18"/>
      <c r="C5" s="21"/>
    </row>
    <row r="6" spans="1:10" ht="20.25" customHeight="1">
      <c r="A6" s="487" t="s">
        <v>3</v>
      </c>
      <c r="B6" s="487"/>
      <c r="C6" s="486" t="s">
        <v>458</v>
      </c>
      <c r="D6" s="486"/>
      <c r="E6" s="486"/>
      <c r="F6" s="486"/>
      <c r="G6" s="486" t="s">
        <v>363</v>
      </c>
      <c r="H6" s="486"/>
      <c r="I6" s="486"/>
      <c r="J6" s="486"/>
    </row>
    <row r="7" spans="1:10" ht="23.25" customHeight="1">
      <c r="A7" s="487"/>
      <c r="B7" s="487"/>
      <c r="C7" s="132" t="s">
        <v>302</v>
      </c>
      <c r="D7" s="132" t="s">
        <v>303</v>
      </c>
      <c r="E7" s="132" t="s">
        <v>304</v>
      </c>
      <c r="F7" s="486" t="s">
        <v>86</v>
      </c>
      <c r="G7" s="132" t="s">
        <v>302</v>
      </c>
      <c r="H7" s="132" t="s">
        <v>303</v>
      </c>
      <c r="I7" s="132" t="s">
        <v>304</v>
      </c>
      <c r="J7" s="486" t="s">
        <v>86</v>
      </c>
    </row>
    <row r="8" spans="1:10" ht="12.75" customHeight="1">
      <c r="A8" s="488"/>
      <c r="B8" s="489"/>
      <c r="C8" s="485" t="s">
        <v>307</v>
      </c>
      <c r="D8" s="485"/>
      <c r="E8" s="485"/>
      <c r="F8" s="486"/>
      <c r="G8" s="485" t="s">
        <v>307</v>
      </c>
      <c r="H8" s="485"/>
      <c r="I8" s="485"/>
      <c r="J8" s="486"/>
    </row>
    <row r="9" spans="1:12" s="22" customFormat="1" ht="12">
      <c r="A9" s="111"/>
      <c r="B9" s="112" t="s">
        <v>39</v>
      </c>
      <c r="C9" s="133">
        <v>949156</v>
      </c>
      <c r="D9" s="133">
        <v>101683</v>
      </c>
      <c r="E9" s="351">
        <v>93651</v>
      </c>
      <c r="F9" s="358">
        <v>1314735</v>
      </c>
      <c r="G9" s="133">
        <f>SUM(G10,G13,G17,G24)</f>
        <v>949077</v>
      </c>
      <c r="H9" s="133">
        <f>SUM(H10,H13,H17,H24)</f>
        <v>120679</v>
      </c>
      <c r="I9" s="351">
        <f>SUM(I10,I13,I17,I24)</f>
        <v>92360</v>
      </c>
      <c r="J9" s="358">
        <f>SUM(J10,J13,J17,J24)</f>
        <v>1334699</v>
      </c>
      <c r="L9" s="427"/>
    </row>
    <row r="10" spans="1:12" ht="12.75">
      <c r="A10" s="113" t="s">
        <v>40</v>
      </c>
      <c r="B10" s="114" t="s">
        <v>41</v>
      </c>
      <c r="C10" s="134">
        <v>11811</v>
      </c>
      <c r="D10" s="134">
        <v>27813</v>
      </c>
      <c r="E10" s="352">
        <v>1140</v>
      </c>
      <c r="F10" s="359">
        <v>40764</v>
      </c>
      <c r="G10" s="134">
        <f>SUM(G11:G12)</f>
        <v>11811</v>
      </c>
      <c r="H10" s="134">
        <f>SUM(H11:H12)</f>
        <v>27813</v>
      </c>
      <c r="I10" s="352">
        <f>SUM(I11:I12)</f>
        <v>1140</v>
      </c>
      <c r="J10" s="359">
        <f>SUM(J11:J12)</f>
        <v>40764</v>
      </c>
      <c r="L10" s="427"/>
    </row>
    <row r="11" spans="1:12" ht="12.75">
      <c r="A11" s="464" t="s">
        <v>42</v>
      </c>
      <c r="B11" s="465"/>
      <c r="C11" s="135"/>
      <c r="D11" s="220"/>
      <c r="E11" s="223">
        <v>1140</v>
      </c>
      <c r="F11" s="360">
        <v>1140</v>
      </c>
      <c r="G11" s="135"/>
      <c r="H11" s="220"/>
      <c r="I11" s="223">
        <v>1140</v>
      </c>
      <c r="J11" s="360">
        <f>SUM(G11:I11)</f>
        <v>1140</v>
      </c>
      <c r="L11" s="427"/>
    </row>
    <row r="12" spans="1:12" ht="12.75">
      <c r="A12" s="464" t="s">
        <v>159</v>
      </c>
      <c r="B12" s="465"/>
      <c r="C12" s="135">
        <v>11811</v>
      </c>
      <c r="D12" s="220">
        <v>27813</v>
      </c>
      <c r="E12" s="223"/>
      <c r="F12" s="360">
        <v>39624</v>
      </c>
      <c r="G12" s="135">
        <v>11811</v>
      </c>
      <c r="H12" s="220">
        <v>27813</v>
      </c>
      <c r="I12" s="223"/>
      <c r="J12" s="360">
        <f>SUM(G12:I12)</f>
        <v>39624</v>
      </c>
      <c r="L12" s="427"/>
    </row>
    <row r="13" spans="1:12" ht="12.75">
      <c r="A13" s="113" t="s">
        <v>43</v>
      </c>
      <c r="B13" s="114" t="s">
        <v>44</v>
      </c>
      <c r="C13" s="134">
        <v>434940</v>
      </c>
      <c r="D13" s="134">
        <v>0</v>
      </c>
      <c r="E13" s="352">
        <v>0</v>
      </c>
      <c r="F13" s="359">
        <v>434940</v>
      </c>
      <c r="G13" s="134">
        <f>SUM(G14:G16)</f>
        <v>434940</v>
      </c>
      <c r="H13" s="134">
        <f>SUM(H14:H16)</f>
        <v>0</v>
      </c>
      <c r="I13" s="352">
        <f>SUM(I14:I16)</f>
        <v>0</v>
      </c>
      <c r="J13" s="359">
        <f>SUM(J14:J16)</f>
        <v>434940</v>
      </c>
      <c r="L13" s="427"/>
    </row>
    <row r="14" spans="1:12" ht="12.75">
      <c r="A14" s="468" t="s">
        <v>45</v>
      </c>
      <c r="B14" s="469"/>
      <c r="C14" s="136">
        <v>374000</v>
      </c>
      <c r="D14" s="220"/>
      <c r="E14" s="223"/>
      <c r="F14" s="360">
        <v>374000</v>
      </c>
      <c r="G14" s="136">
        <v>374000</v>
      </c>
      <c r="H14" s="220"/>
      <c r="I14" s="223"/>
      <c r="J14" s="360">
        <f>SUM(G14:I14)</f>
        <v>374000</v>
      </c>
      <c r="L14" s="427"/>
    </row>
    <row r="15" spans="1:12" ht="12.75">
      <c r="A15" s="468" t="s">
        <v>231</v>
      </c>
      <c r="B15" s="469"/>
      <c r="C15" s="136">
        <v>35000</v>
      </c>
      <c r="D15" s="220"/>
      <c r="E15" s="223"/>
      <c r="F15" s="360">
        <v>35000</v>
      </c>
      <c r="G15" s="136">
        <v>35000</v>
      </c>
      <c r="H15" s="220"/>
      <c r="I15" s="223"/>
      <c r="J15" s="360">
        <f>SUM(G15:I15)</f>
        <v>35000</v>
      </c>
      <c r="L15" s="427"/>
    </row>
    <row r="16" spans="1:12" ht="12.75">
      <c r="A16" s="464" t="s">
        <v>134</v>
      </c>
      <c r="B16" s="463"/>
      <c r="C16" s="136">
        <v>25940</v>
      </c>
      <c r="D16" s="220"/>
      <c r="E16" s="223"/>
      <c r="F16" s="360">
        <v>25940</v>
      </c>
      <c r="G16" s="136">
        <v>25940</v>
      </c>
      <c r="H16" s="220"/>
      <c r="I16" s="223"/>
      <c r="J16" s="360">
        <f>SUM(G16:I16)</f>
        <v>25940</v>
      </c>
      <c r="L16" s="427"/>
    </row>
    <row r="17" spans="1:12" ht="12.75">
      <c r="A17" s="115" t="s">
        <v>46</v>
      </c>
      <c r="B17" s="116" t="s">
        <v>47</v>
      </c>
      <c r="C17" s="137">
        <v>483789</v>
      </c>
      <c r="D17" s="137">
        <v>0</v>
      </c>
      <c r="E17" s="353">
        <v>65785</v>
      </c>
      <c r="F17" s="359">
        <v>556587</v>
      </c>
      <c r="G17" s="137">
        <f>SUM(G18:G22)</f>
        <v>477230</v>
      </c>
      <c r="H17" s="137">
        <f>SUM(H18:H22)</f>
        <v>0</v>
      </c>
      <c r="I17" s="353">
        <f>SUM(I18:I22)</f>
        <v>75018</v>
      </c>
      <c r="J17" s="359">
        <f>SUM(J18:J23)</f>
        <v>561599</v>
      </c>
      <c r="L17" s="427"/>
    </row>
    <row r="18" spans="1:12" ht="12.75">
      <c r="A18" s="466" t="s">
        <v>232</v>
      </c>
      <c r="B18" s="467"/>
      <c r="C18" s="136">
        <v>457572</v>
      </c>
      <c r="D18" s="220"/>
      <c r="E18" s="223"/>
      <c r="F18" s="360">
        <v>457572</v>
      </c>
      <c r="G18" s="136">
        <v>449564</v>
      </c>
      <c r="H18" s="220"/>
      <c r="I18" s="223"/>
      <c r="J18" s="360">
        <f aca="true" t="shared" si="0" ref="J18:J23">SUM(G18:I18)</f>
        <v>449564</v>
      </c>
      <c r="L18" s="427"/>
    </row>
    <row r="19" spans="1:12" ht="12.75">
      <c r="A19" s="466" t="s">
        <v>274</v>
      </c>
      <c r="B19" s="467"/>
      <c r="C19" s="136">
        <v>13132</v>
      </c>
      <c r="D19" s="220"/>
      <c r="E19" s="223"/>
      <c r="F19" s="360">
        <v>13132</v>
      </c>
      <c r="G19" s="136">
        <v>13132</v>
      </c>
      <c r="H19" s="220"/>
      <c r="I19" s="223"/>
      <c r="J19" s="360">
        <f t="shared" si="0"/>
        <v>13132</v>
      </c>
      <c r="L19" s="427"/>
    </row>
    <row r="20" spans="1:12" ht="12.75">
      <c r="A20" s="466" t="s">
        <v>272</v>
      </c>
      <c r="B20" s="467"/>
      <c r="C20" s="136">
        <v>13085</v>
      </c>
      <c r="D20" s="220"/>
      <c r="E20" s="223"/>
      <c r="F20" s="360">
        <v>13085</v>
      </c>
      <c r="G20" s="136">
        <v>14534</v>
      </c>
      <c r="H20" s="220"/>
      <c r="I20" s="223"/>
      <c r="J20" s="360">
        <f t="shared" si="0"/>
        <v>14534</v>
      </c>
      <c r="L20" s="427"/>
    </row>
    <row r="21" spans="1:12" ht="12.75">
      <c r="A21" s="117"/>
      <c r="B21" s="114" t="s">
        <v>273</v>
      </c>
      <c r="C21" s="136">
        <v>0</v>
      </c>
      <c r="D21" s="220"/>
      <c r="E21" s="223">
        <v>48716</v>
      </c>
      <c r="F21" s="360">
        <v>48716</v>
      </c>
      <c r="G21" s="136">
        <v>0</v>
      </c>
      <c r="H21" s="220"/>
      <c r="I21" s="223">
        <v>52407</v>
      </c>
      <c r="J21" s="360">
        <f t="shared" si="0"/>
        <v>52407</v>
      </c>
      <c r="L21" s="427"/>
    </row>
    <row r="22" spans="1:12" ht="12.75">
      <c r="A22" s="117"/>
      <c r="B22" s="114" t="s">
        <v>394</v>
      </c>
      <c r="C22" s="136">
        <v>0</v>
      </c>
      <c r="D22" s="220"/>
      <c r="E22" s="223">
        <v>17069</v>
      </c>
      <c r="F22" s="360">
        <v>17069</v>
      </c>
      <c r="G22" s="136">
        <v>0</v>
      </c>
      <c r="H22" s="220"/>
      <c r="I22" s="223">
        <v>22611</v>
      </c>
      <c r="J22" s="360">
        <f t="shared" si="0"/>
        <v>22611</v>
      </c>
      <c r="L22" s="427"/>
    </row>
    <row r="23" spans="1:12" ht="12.75">
      <c r="A23" s="117"/>
      <c r="B23" s="114" t="s">
        <v>407</v>
      </c>
      <c r="C23" s="136"/>
      <c r="D23" s="220"/>
      <c r="E23" s="223">
        <v>7013</v>
      </c>
      <c r="F23" s="360">
        <v>7013</v>
      </c>
      <c r="G23" s="136"/>
      <c r="H23" s="220"/>
      <c r="I23" s="223">
        <v>9351</v>
      </c>
      <c r="J23" s="360">
        <f t="shared" si="0"/>
        <v>9351</v>
      </c>
      <c r="L23" s="427"/>
    </row>
    <row r="24" spans="1:12" ht="12.75">
      <c r="A24" s="117" t="s">
        <v>48</v>
      </c>
      <c r="B24" s="114" t="s">
        <v>49</v>
      </c>
      <c r="C24" s="138">
        <v>18616</v>
      </c>
      <c r="D24" s="138">
        <v>73870</v>
      </c>
      <c r="E24" s="354">
        <v>26726</v>
      </c>
      <c r="F24" s="359">
        <v>282444</v>
      </c>
      <c r="G24" s="138">
        <f>SUM(G33:G34,G25)</f>
        <v>25096</v>
      </c>
      <c r="H24" s="138">
        <f>SUM(H33:H34,H25)</f>
        <v>92866</v>
      </c>
      <c r="I24" s="354">
        <f>SUM(I33:I34,I25)</f>
        <v>16202</v>
      </c>
      <c r="J24" s="359">
        <f>SUM(J33:J34,J25)</f>
        <v>297396</v>
      </c>
      <c r="L24" s="427"/>
    </row>
    <row r="25" spans="1:12" ht="12.75">
      <c r="A25" s="117"/>
      <c r="B25" s="118" t="s">
        <v>276</v>
      </c>
      <c r="C25" s="138">
        <v>18616</v>
      </c>
      <c r="D25" s="138">
        <v>73870</v>
      </c>
      <c r="E25" s="354">
        <v>26726</v>
      </c>
      <c r="F25" s="359">
        <v>282444</v>
      </c>
      <c r="G25" s="138">
        <f>SUM(G26:G29)</f>
        <v>25096</v>
      </c>
      <c r="H25" s="138">
        <f>SUM(H26:H32)</f>
        <v>92866</v>
      </c>
      <c r="I25" s="138">
        <f>SUM(I26:I32)</f>
        <v>16202</v>
      </c>
      <c r="J25" s="359">
        <f>SUM(J26:J35)</f>
        <v>297396</v>
      </c>
      <c r="L25" s="427"/>
    </row>
    <row r="26" spans="1:12" ht="12.75">
      <c r="A26" s="117"/>
      <c r="B26" s="119" t="s">
        <v>275</v>
      </c>
      <c r="C26" s="139"/>
      <c r="D26" s="220">
        <v>424</v>
      </c>
      <c r="E26" s="223"/>
      <c r="F26" s="360">
        <v>424</v>
      </c>
      <c r="G26" s="139"/>
      <c r="H26" s="220">
        <v>852</v>
      </c>
      <c r="I26" s="223"/>
      <c r="J26" s="360">
        <f aca="true" t="shared" si="1" ref="J26:J35">SUM(G26:I26)</f>
        <v>852</v>
      </c>
      <c r="L26" s="427"/>
    </row>
    <row r="27" spans="1:12" ht="12.75">
      <c r="A27" s="117"/>
      <c r="B27" s="119" t="s">
        <v>233</v>
      </c>
      <c r="C27" s="136">
        <v>18616</v>
      </c>
      <c r="D27" s="220">
        <v>55451</v>
      </c>
      <c r="E27" s="223"/>
      <c r="F27" s="360">
        <v>74067</v>
      </c>
      <c r="G27" s="136">
        <v>25096</v>
      </c>
      <c r="H27" s="220">
        <v>51795</v>
      </c>
      <c r="I27" s="223"/>
      <c r="J27" s="360">
        <f t="shared" si="1"/>
        <v>76891</v>
      </c>
      <c r="L27" s="427"/>
    </row>
    <row r="28" spans="1:12" ht="12.75">
      <c r="A28" s="117"/>
      <c r="B28" s="119" t="s">
        <v>50</v>
      </c>
      <c r="C28" s="136"/>
      <c r="D28" s="220">
        <v>17995</v>
      </c>
      <c r="E28" s="223"/>
      <c r="F28" s="360">
        <v>17995</v>
      </c>
      <c r="G28" s="136"/>
      <c r="H28" s="220">
        <v>24195</v>
      </c>
      <c r="I28" s="223"/>
      <c r="J28" s="360">
        <f t="shared" si="1"/>
        <v>24195</v>
      </c>
      <c r="L28" s="427"/>
    </row>
    <row r="29" spans="1:12" ht="12.75">
      <c r="A29" s="117"/>
      <c r="B29" s="119" t="s">
        <v>51</v>
      </c>
      <c r="C29" s="136"/>
      <c r="D29" s="220"/>
      <c r="E29" s="223">
        <v>19524</v>
      </c>
      <c r="F29" s="360">
        <v>19524</v>
      </c>
      <c r="G29" s="136"/>
      <c r="H29" s="220"/>
      <c r="I29" s="223">
        <v>9000</v>
      </c>
      <c r="J29" s="360">
        <f t="shared" si="1"/>
        <v>9000</v>
      </c>
      <c r="L29" s="427"/>
    </row>
    <row r="30" spans="1:12" ht="12.75">
      <c r="A30" s="117"/>
      <c r="B30" s="119" t="s">
        <v>395</v>
      </c>
      <c r="C30" s="136"/>
      <c r="D30" s="220"/>
      <c r="E30" s="223">
        <v>1132</v>
      </c>
      <c r="F30" s="360">
        <v>1132</v>
      </c>
      <c r="G30" s="136"/>
      <c r="H30" s="220"/>
      <c r="I30" s="223">
        <v>1132</v>
      </c>
      <c r="J30" s="360">
        <f t="shared" si="1"/>
        <v>1132</v>
      </c>
      <c r="L30" s="427"/>
    </row>
    <row r="31" spans="1:12" ht="12.75">
      <c r="A31" s="117"/>
      <c r="B31" s="119" t="s">
        <v>401</v>
      </c>
      <c r="C31" s="136"/>
      <c r="D31" s="220"/>
      <c r="E31" s="223">
        <v>6070</v>
      </c>
      <c r="F31" s="360">
        <v>6070</v>
      </c>
      <c r="G31" s="136"/>
      <c r="H31" s="220"/>
      <c r="I31" s="223">
        <v>6070</v>
      </c>
      <c r="J31" s="360">
        <f t="shared" si="1"/>
        <v>6070</v>
      </c>
      <c r="L31" s="427"/>
    </row>
    <row r="32" spans="1:12" ht="12.75">
      <c r="A32" s="117"/>
      <c r="B32" s="119" t="s">
        <v>471</v>
      </c>
      <c r="C32" s="136"/>
      <c r="D32" s="220"/>
      <c r="E32" s="223"/>
      <c r="F32" s="360"/>
      <c r="G32" s="136"/>
      <c r="H32" s="220">
        <v>16024</v>
      </c>
      <c r="I32" s="223"/>
      <c r="J32" s="360">
        <f t="shared" si="1"/>
        <v>16024</v>
      </c>
      <c r="L32" s="427"/>
    </row>
    <row r="33" spans="1:12" ht="12.75">
      <c r="A33" s="117"/>
      <c r="B33" s="114" t="s">
        <v>52</v>
      </c>
      <c r="C33" s="136">
        <v>0</v>
      </c>
      <c r="D33" s="220"/>
      <c r="E33" s="223"/>
      <c r="F33" s="360">
        <v>0</v>
      </c>
      <c r="G33" s="136">
        <v>0</v>
      </c>
      <c r="H33" s="220"/>
      <c r="I33" s="223"/>
      <c r="J33" s="360">
        <f t="shared" si="1"/>
        <v>0</v>
      </c>
      <c r="L33" s="427"/>
    </row>
    <row r="34" spans="1:12" ht="12.75">
      <c r="A34" s="117"/>
      <c r="B34" s="114" t="s">
        <v>53</v>
      </c>
      <c r="C34" s="136">
        <v>0</v>
      </c>
      <c r="D34" s="220"/>
      <c r="E34" s="223"/>
      <c r="F34" s="360">
        <v>0</v>
      </c>
      <c r="G34" s="136">
        <v>0</v>
      </c>
      <c r="H34" s="220"/>
      <c r="I34" s="223"/>
      <c r="J34" s="360">
        <f t="shared" si="1"/>
        <v>0</v>
      </c>
      <c r="L34" s="427"/>
    </row>
    <row r="35" spans="1:12" ht="12.75">
      <c r="A35" s="117"/>
      <c r="B35" s="114" t="s">
        <v>389</v>
      </c>
      <c r="C35" s="136"/>
      <c r="D35" s="220">
        <v>163232</v>
      </c>
      <c r="E35" s="223"/>
      <c r="F35" s="360">
        <v>163232</v>
      </c>
      <c r="G35" s="136"/>
      <c r="H35" s="220">
        <v>163232</v>
      </c>
      <c r="I35" s="223"/>
      <c r="J35" s="360">
        <f t="shared" si="1"/>
        <v>163232</v>
      </c>
      <c r="L35" s="427"/>
    </row>
    <row r="36" spans="1:12" ht="12.75">
      <c r="A36" s="117"/>
      <c r="B36" s="114"/>
      <c r="C36" s="136"/>
      <c r="D36" s="220"/>
      <c r="E36" s="223"/>
      <c r="F36" s="360"/>
      <c r="G36" s="136"/>
      <c r="H36" s="220"/>
      <c r="I36" s="223"/>
      <c r="J36" s="360"/>
      <c r="L36" s="427"/>
    </row>
    <row r="37" spans="1:12" s="22" customFormat="1" ht="12">
      <c r="A37" s="117"/>
      <c r="B37" s="120" t="s">
        <v>54</v>
      </c>
      <c r="C37" s="138">
        <v>0</v>
      </c>
      <c r="D37" s="138">
        <v>1942058</v>
      </c>
      <c r="E37" s="354">
        <v>0</v>
      </c>
      <c r="F37" s="359">
        <v>1942058</v>
      </c>
      <c r="G37" s="138">
        <f>SUM(G38,G42,G45,G49)</f>
        <v>0</v>
      </c>
      <c r="H37" s="138">
        <f>SUM(H38,H42,H45,H49)</f>
        <v>1991843</v>
      </c>
      <c r="I37" s="354">
        <f>SUM(I38,I42,I45,I49)</f>
        <v>0</v>
      </c>
      <c r="J37" s="359">
        <f>SUM(J38,J42,J45,J49)</f>
        <v>1991843</v>
      </c>
      <c r="L37" s="427"/>
    </row>
    <row r="38" spans="1:12" ht="12.75">
      <c r="A38" s="117" t="s">
        <v>55</v>
      </c>
      <c r="B38" s="114" t="s">
        <v>56</v>
      </c>
      <c r="C38" s="139"/>
      <c r="D38" s="220">
        <v>17441</v>
      </c>
      <c r="E38" s="223"/>
      <c r="F38" s="360">
        <v>17441</v>
      </c>
      <c r="G38" s="139"/>
      <c r="H38" s="220">
        <f>SUM(H39:H41)</f>
        <v>17441</v>
      </c>
      <c r="I38" s="223"/>
      <c r="J38" s="360">
        <f aca="true" t="shared" si="2" ref="J38:J48">SUM(G38:I38)</f>
        <v>17441</v>
      </c>
      <c r="L38" s="427"/>
    </row>
    <row r="39" spans="1:12" ht="12.75">
      <c r="A39" s="117"/>
      <c r="B39" s="114" t="s">
        <v>57</v>
      </c>
      <c r="C39" s="136"/>
      <c r="D39" s="220">
        <v>1751</v>
      </c>
      <c r="E39" s="223"/>
      <c r="F39" s="360">
        <v>1751</v>
      </c>
      <c r="G39" s="136"/>
      <c r="H39" s="220">
        <v>1751</v>
      </c>
      <c r="I39" s="223"/>
      <c r="J39" s="360">
        <f t="shared" si="2"/>
        <v>1751</v>
      </c>
      <c r="L39" s="427"/>
    </row>
    <row r="40" spans="1:12" ht="12.75">
      <c r="A40" s="117"/>
      <c r="B40" s="114" t="s">
        <v>58</v>
      </c>
      <c r="C40" s="136"/>
      <c r="D40" s="220">
        <v>2000</v>
      </c>
      <c r="E40" s="223"/>
      <c r="F40" s="360">
        <v>2000</v>
      </c>
      <c r="G40" s="136"/>
      <c r="H40" s="220">
        <v>2000</v>
      </c>
      <c r="I40" s="223"/>
      <c r="J40" s="360">
        <f t="shared" si="2"/>
        <v>2000</v>
      </c>
      <c r="L40" s="427"/>
    </row>
    <row r="41" spans="1:12" ht="12.75">
      <c r="A41" s="117"/>
      <c r="B41" s="114" t="s">
        <v>59</v>
      </c>
      <c r="C41" s="136">
        <v>0</v>
      </c>
      <c r="D41" s="220">
        <v>13690</v>
      </c>
      <c r="E41" s="223"/>
      <c r="F41" s="360">
        <v>13690</v>
      </c>
      <c r="G41" s="136">
        <v>0</v>
      </c>
      <c r="H41" s="220">
        <v>13690</v>
      </c>
      <c r="I41" s="223"/>
      <c r="J41" s="360">
        <f t="shared" si="2"/>
        <v>13690</v>
      </c>
      <c r="L41" s="427"/>
    </row>
    <row r="42" spans="1:12" ht="12.75">
      <c r="A42" s="117" t="s">
        <v>60</v>
      </c>
      <c r="B42" s="114" t="s">
        <v>61</v>
      </c>
      <c r="C42" s="139">
        <v>0</v>
      </c>
      <c r="D42" s="220">
        <v>825</v>
      </c>
      <c r="E42" s="223"/>
      <c r="F42" s="360">
        <v>825</v>
      </c>
      <c r="G42" s="139">
        <f>SUM(G43:G44)</f>
        <v>0</v>
      </c>
      <c r="H42" s="220">
        <f>SUM(H43:H44)</f>
        <v>825</v>
      </c>
      <c r="I42" s="223"/>
      <c r="J42" s="360">
        <f t="shared" si="2"/>
        <v>825</v>
      </c>
      <c r="L42" s="427"/>
    </row>
    <row r="43" spans="1:12" ht="12.75">
      <c r="A43" s="117"/>
      <c r="B43" s="114" t="s">
        <v>62</v>
      </c>
      <c r="C43" s="136">
        <v>0</v>
      </c>
      <c r="D43" s="220">
        <v>825</v>
      </c>
      <c r="E43" s="223"/>
      <c r="F43" s="360">
        <v>825</v>
      </c>
      <c r="G43" s="136">
        <f>'2013. felhalm. bevétel'!G19</f>
        <v>0</v>
      </c>
      <c r="H43" s="220">
        <v>825</v>
      </c>
      <c r="I43" s="223"/>
      <c r="J43" s="360">
        <f t="shared" si="2"/>
        <v>825</v>
      </c>
      <c r="L43" s="427"/>
    </row>
    <row r="44" spans="1:12" ht="12.75">
      <c r="A44" s="117"/>
      <c r="B44" s="121" t="s">
        <v>63</v>
      </c>
      <c r="C44" s="136">
        <v>0</v>
      </c>
      <c r="D44" s="220"/>
      <c r="E44" s="223"/>
      <c r="F44" s="360">
        <v>0</v>
      </c>
      <c r="G44" s="136">
        <f>'2013. felhalm. bevétel'!G20</f>
        <v>0</v>
      </c>
      <c r="H44" s="220"/>
      <c r="I44" s="223"/>
      <c r="J44" s="360">
        <f t="shared" si="2"/>
        <v>0</v>
      </c>
      <c r="L44" s="427"/>
    </row>
    <row r="45" spans="1:12" ht="12.75">
      <c r="A45" s="117" t="s">
        <v>64</v>
      </c>
      <c r="B45" s="121" t="s">
        <v>65</v>
      </c>
      <c r="C45" s="139">
        <v>0</v>
      </c>
      <c r="D45" s="139">
        <v>1913792</v>
      </c>
      <c r="E45" s="355">
        <v>0</v>
      </c>
      <c r="F45" s="360">
        <v>1913792</v>
      </c>
      <c r="G45" s="139">
        <f>SUM(G46,G48)</f>
        <v>0</v>
      </c>
      <c r="H45" s="139">
        <f>SUM(H46,H48)</f>
        <v>1963577</v>
      </c>
      <c r="I45" s="355">
        <f>SUM(I46,I48)</f>
        <v>0</v>
      </c>
      <c r="J45" s="360">
        <f t="shared" si="2"/>
        <v>1963577</v>
      </c>
      <c r="L45" s="427"/>
    </row>
    <row r="46" spans="1:12" ht="12.75">
      <c r="A46" s="117"/>
      <c r="B46" s="121" t="s">
        <v>66</v>
      </c>
      <c r="C46" s="136"/>
      <c r="D46" s="220">
        <v>1874884</v>
      </c>
      <c r="E46" s="223"/>
      <c r="F46" s="360">
        <v>1874884</v>
      </c>
      <c r="G46" s="136"/>
      <c r="H46" s="220">
        <v>1924669</v>
      </c>
      <c r="I46" s="223"/>
      <c r="J46" s="360">
        <f t="shared" si="2"/>
        <v>1924669</v>
      </c>
      <c r="L46" s="427"/>
    </row>
    <row r="47" spans="1:12" ht="12.75">
      <c r="A47" s="117"/>
      <c r="B47" s="122" t="s">
        <v>298</v>
      </c>
      <c r="C47" s="140"/>
      <c r="D47" s="221">
        <v>1376210</v>
      </c>
      <c r="E47" s="224"/>
      <c r="F47" s="361">
        <v>1376210</v>
      </c>
      <c r="G47" s="140"/>
      <c r="H47" s="221">
        <v>1376210</v>
      </c>
      <c r="I47" s="224"/>
      <c r="J47" s="361">
        <f t="shared" si="2"/>
        <v>1376210</v>
      </c>
      <c r="L47" s="427"/>
    </row>
    <row r="48" spans="1:12" ht="12.75">
      <c r="A48" s="117"/>
      <c r="B48" s="114" t="s">
        <v>67</v>
      </c>
      <c r="C48" s="136"/>
      <c r="D48" s="220">
        <v>38908</v>
      </c>
      <c r="E48" s="223"/>
      <c r="F48" s="360">
        <v>38908</v>
      </c>
      <c r="G48" s="136"/>
      <c r="H48" s="220">
        <v>38908</v>
      </c>
      <c r="I48" s="223"/>
      <c r="J48" s="360">
        <f t="shared" si="2"/>
        <v>38908</v>
      </c>
      <c r="L48" s="427"/>
    </row>
    <row r="49" spans="1:12" s="23" customFormat="1" ht="12.75">
      <c r="A49" s="123" t="s">
        <v>106</v>
      </c>
      <c r="B49" s="116" t="s">
        <v>68</v>
      </c>
      <c r="C49" s="139"/>
      <c r="D49" s="222">
        <v>10000</v>
      </c>
      <c r="E49" s="225"/>
      <c r="F49" s="362">
        <v>10000</v>
      </c>
      <c r="G49" s="139"/>
      <c r="H49" s="222">
        <v>10000</v>
      </c>
      <c r="I49" s="225"/>
      <c r="J49" s="362">
        <f>SUM(G49:I49)</f>
        <v>10000</v>
      </c>
      <c r="L49" s="427"/>
    </row>
    <row r="50" spans="1:12" ht="6.75" customHeight="1">
      <c r="A50" s="117"/>
      <c r="B50" s="114"/>
      <c r="C50" s="136"/>
      <c r="D50" s="220"/>
      <c r="E50" s="223"/>
      <c r="F50" s="360"/>
      <c r="G50" s="136"/>
      <c r="H50" s="220"/>
      <c r="I50" s="223"/>
      <c r="J50" s="360"/>
      <c r="L50" s="427"/>
    </row>
    <row r="51" spans="1:12" s="24" customFormat="1" ht="12">
      <c r="A51" s="124"/>
      <c r="B51" s="125" t="s">
        <v>69</v>
      </c>
      <c r="C51" s="141">
        <v>0</v>
      </c>
      <c r="D51" s="226"/>
      <c r="E51" s="225"/>
      <c r="F51" s="363">
        <v>0</v>
      </c>
      <c r="G51" s="141">
        <v>0</v>
      </c>
      <c r="H51" s="226"/>
      <c r="I51" s="225"/>
      <c r="J51" s="363">
        <v>0</v>
      </c>
      <c r="L51" s="427"/>
    </row>
    <row r="52" spans="1:12" ht="7.5" customHeight="1">
      <c r="A52" s="117"/>
      <c r="B52" s="114"/>
      <c r="C52" s="136"/>
      <c r="D52" s="220"/>
      <c r="E52" s="223"/>
      <c r="F52" s="360"/>
      <c r="G52" s="136"/>
      <c r="H52" s="220"/>
      <c r="I52" s="223"/>
      <c r="J52" s="360"/>
      <c r="L52" s="427"/>
    </row>
    <row r="53" spans="1:12" s="24" customFormat="1" ht="12">
      <c r="A53" s="124"/>
      <c r="B53" s="125" t="s">
        <v>70</v>
      </c>
      <c r="C53" s="141">
        <v>949156</v>
      </c>
      <c r="D53" s="141">
        <v>2043741</v>
      </c>
      <c r="E53" s="356">
        <v>93651</v>
      </c>
      <c r="F53" s="363">
        <v>3256793</v>
      </c>
      <c r="G53" s="141">
        <f>SUM(G9,G37,G51)</f>
        <v>949077</v>
      </c>
      <c r="H53" s="141">
        <f>SUM(H9,H37,H51)</f>
        <v>2112522</v>
      </c>
      <c r="I53" s="356">
        <f>SUM(I9,I37,I51)</f>
        <v>92360</v>
      </c>
      <c r="J53" s="363">
        <f>SUM(J9,J37,J51)</f>
        <v>3326542</v>
      </c>
      <c r="L53" s="427"/>
    </row>
    <row r="54" spans="1:12" ht="7.5" customHeight="1">
      <c r="A54" s="117"/>
      <c r="B54" s="114"/>
      <c r="C54" s="136"/>
      <c r="D54" s="136"/>
      <c r="E54" s="357"/>
      <c r="F54" s="360"/>
      <c r="G54" s="136"/>
      <c r="H54" s="136"/>
      <c r="I54" s="357"/>
      <c r="J54" s="360"/>
      <c r="L54" s="427"/>
    </row>
    <row r="55" spans="1:12" s="22" customFormat="1" ht="22.5">
      <c r="A55" s="126"/>
      <c r="B55" s="127" t="s">
        <v>71</v>
      </c>
      <c r="C55" s="138">
        <v>0</v>
      </c>
      <c r="D55" s="138">
        <v>1103880</v>
      </c>
      <c r="E55" s="354">
        <v>0</v>
      </c>
      <c r="F55" s="359">
        <v>1103880</v>
      </c>
      <c r="G55" s="138">
        <f>SUM(G57,G62)</f>
        <v>0</v>
      </c>
      <c r="H55" s="138">
        <f>SUM(H57,H62)</f>
        <v>1103880</v>
      </c>
      <c r="I55" s="354">
        <f>SUM(I57,I62)</f>
        <v>0</v>
      </c>
      <c r="J55" s="359">
        <f>SUM(J57,J62)</f>
        <v>1103880</v>
      </c>
      <c r="L55" s="427"/>
    </row>
    <row r="56" spans="1:12" ht="6.75" customHeight="1">
      <c r="A56" s="126"/>
      <c r="B56" s="127"/>
      <c r="C56" s="138"/>
      <c r="D56" s="138"/>
      <c r="E56" s="354"/>
      <c r="F56" s="360"/>
      <c r="G56" s="138"/>
      <c r="H56" s="138"/>
      <c r="I56" s="354"/>
      <c r="J56" s="360"/>
      <c r="L56" s="427"/>
    </row>
    <row r="57" spans="1:12" s="22" customFormat="1" ht="22.5">
      <c r="A57" s="126"/>
      <c r="B57" s="127" t="s">
        <v>72</v>
      </c>
      <c r="C57" s="138">
        <v>0</v>
      </c>
      <c r="D57" s="138">
        <v>834760</v>
      </c>
      <c r="E57" s="354">
        <v>0</v>
      </c>
      <c r="F57" s="359">
        <v>834760</v>
      </c>
      <c r="G57" s="138">
        <f>SUM(G58)</f>
        <v>0</v>
      </c>
      <c r="H57" s="138">
        <f>SUM(H58)</f>
        <v>834760</v>
      </c>
      <c r="I57" s="354">
        <f>SUM(I58)</f>
        <v>0</v>
      </c>
      <c r="J57" s="359">
        <f>SUM(J58)</f>
        <v>834760</v>
      </c>
      <c r="L57" s="427"/>
    </row>
    <row r="58" spans="1:12" s="22" customFormat="1" ht="27" customHeight="1">
      <c r="A58" s="126"/>
      <c r="B58" s="127" t="s">
        <v>73</v>
      </c>
      <c r="C58" s="138">
        <v>0</v>
      </c>
      <c r="D58" s="138">
        <v>834760</v>
      </c>
      <c r="E58" s="354">
        <v>0</v>
      </c>
      <c r="F58" s="359">
        <v>834760</v>
      </c>
      <c r="G58" s="138">
        <f>SUM(G59:G60)</f>
        <v>0</v>
      </c>
      <c r="H58" s="138">
        <f>SUM(H59:H60)</f>
        <v>834760</v>
      </c>
      <c r="I58" s="354">
        <f>SUM(I59:I60)</f>
        <v>0</v>
      </c>
      <c r="J58" s="359">
        <f>SUM(J59:J60)</f>
        <v>834760</v>
      </c>
      <c r="L58" s="427"/>
    </row>
    <row r="59" spans="1:12" ht="12.75">
      <c r="A59" s="123" t="s">
        <v>55</v>
      </c>
      <c r="B59" s="128" t="s">
        <v>74</v>
      </c>
      <c r="C59" s="139"/>
      <c r="D59" s="220">
        <v>472170</v>
      </c>
      <c r="E59" s="223"/>
      <c r="F59" s="360">
        <v>472170</v>
      </c>
      <c r="G59" s="139"/>
      <c r="H59" s="220">
        <v>472170</v>
      </c>
      <c r="I59" s="223"/>
      <c r="J59" s="360">
        <f>SUM(G59:I59)</f>
        <v>472170</v>
      </c>
      <c r="L59" s="427"/>
    </row>
    <row r="60" spans="1:12" ht="12.75">
      <c r="A60" s="123" t="s">
        <v>60</v>
      </c>
      <c r="B60" s="128" t="s">
        <v>75</v>
      </c>
      <c r="C60" s="139"/>
      <c r="D60" s="220">
        <v>362590</v>
      </c>
      <c r="E60" s="223"/>
      <c r="F60" s="360">
        <v>362590</v>
      </c>
      <c r="G60" s="139"/>
      <c r="H60" s="220">
        <v>362590</v>
      </c>
      <c r="I60" s="223"/>
      <c r="J60" s="360">
        <f>SUM(G60:I60)</f>
        <v>362590</v>
      </c>
      <c r="L60" s="427"/>
    </row>
    <row r="61" spans="1:12" ht="6" customHeight="1">
      <c r="A61" s="126"/>
      <c r="B61" s="127"/>
      <c r="C61" s="138"/>
      <c r="D61" s="220"/>
      <c r="E61" s="223"/>
      <c r="F61" s="360"/>
      <c r="G61" s="138"/>
      <c r="H61" s="220"/>
      <c r="I61" s="223"/>
      <c r="J61" s="360"/>
      <c r="L61" s="427"/>
    </row>
    <row r="62" spans="1:12" s="22" customFormat="1" ht="24" customHeight="1">
      <c r="A62" s="126"/>
      <c r="B62" s="127" t="s">
        <v>76</v>
      </c>
      <c r="C62" s="138">
        <v>0</v>
      </c>
      <c r="D62" s="138">
        <v>269120</v>
      </c>
      <c r="E62" s="354">
        <v>0</v>
      </c>
      <c r="F62" s="359">
        <v>269120</v>
      </c>
      <c r="G62" s="138">
        <f>SUM(G64:G65)</f>
        <v>0</v>
      </c>
      <c r="H62" s="138">
        <f>SUM(H64:H65)</f>
        <v>269120</v>
      </c>
      <c r="I62" s="354">
        <f>SUM(I64:I65)</f>
        <v>0</v>
      </c>
      <c r="J62" s="359">
        <f>SUM(J64:J65)</f>
        <v>269120</v>
      </c>
      <c r="L62" s="427"/>
    </row>
    <row r="63" spans="1:12" s="22" customFormat="1" ht="15" customHeight="1">
      <c r="A63" s="126"/>
      <c r="B63" s="127" t="s">
        <v>77</v>
      </c>
      <c r="C63" s="138">
        <v>0</v>
      </c>
      <c r="D63" s="138">
        <v>269120</v>
      </c>
      <c r="E63" s="354">
        <v>0</v>
      </c>
      <c r="F63" s="359">
        <v>269120</v>
      </c>
      <c r="G63" s="138">
        <f>SUM(G64:G65)</f>
        <v>0</v>
      </c>
      <c r="H63" s="138">
        <f>SUM(H64:H65)</f>
        <v>269120</v>
      </c>
      <c r="I63" s="354">
        <f>SUM(I64:I65)</f>
        <v>0</v>
      </c>
      <c r="J63" s="359">
        <f>SUM(J64:J65)</f>
        <v>269120</v>
      </c>
      <c r="L63" s="427"/>
    </row>
    <row r="64" spans="1:12" ht="12.75">
      <c r="A64" s="117" t="s">
        <v>40</v>
      </c>
      <c r="B64" s="129" t="s">
        <v>78</v>
      </c>
      <c r="C64" s="136"/>
      <c r="D64" s="220">
        <v>269120</v>
      </c>
      <c r="E64" s="223"/>
      <c r="F64" s="360">
        <v>269120</v>
      </c>
      <c r="G64" s="136"/>
      <c r="H64" s="220">
        <v>269120</v>
      </c>
      <c r="I64" s="223"/>
      <c r="J64" s="360">
        <f>SUM(G64:I64)</f>
        <v>269120</v>
      </c>
      <c r="L64" s="427"/>
    </row>
    <row r="65" spans="1:12" ht="12.75">
      <c r="A65" s="130" t="s">
        <v>43</v>
      </c>
      <c r="B65" s="131" t="s">
        <v>79</v>
      </c>
      <c r="C65" s="142">
        <v>0</v>
      </c>
      <c r="D65" s="227">
        <v>0</v>
      </c>
      <c r="E65" s="228">
        <v>0</v>
      </c>
      <c r="F65" s="364">
        <v>0</v>
      </c>
      <c r="G65" s="142">
        <v>0</v>
      </c>
      <c r="H65" s="227">
        <v>0</v>
      </c>
      <c r="I65" s="228">
        <v>0</v>
      </c>
      <c r="J65" s="364">
        <f>SUM(G65:I65)</f>
        <v>0</v>
      </c>
      <c r="L65" s="427"/>
    </row>
  </sheetData>
  <sheetProtection/>
  <mergeCells count="17">
    <mergeCell ref="A1:J1"/>
    <mergeCell ref="A12:B12"/>
    <mergeCell ref="C8:E8"/>
    <mergeCell ref="F7:F8"/>
    <mergeCell ref="C6:F6"/>
    <mergeCell ref="A6:B7"/>
    <mergeCell ref="A8:B8"/>
    <mergeCell ref="G6:J6"/>
    <mergeCell ref="J7:J8"/>
    <mergeCell ref="G8:I8"/>
    <mergeCell ref="A11:B11"/>
    <mergeCell ref="A20:B20"/>
    <mergeCell ref="A14:B14"/>
    <mergeCell ref="A15:B15"/>
    <mergeCell ref="A16:B16"/>
    <mergeCell ref="A18:B18"/>
    <mergeCell ref="A19:B19"/>
  </mergeCells>
  <printOptions horizontalCentered="1"/>
  <pageMargins left="0.33" right="0.25" top="0.4" bottom="0.46" header="0.26" footer="0.41"/>
  <pageSetup horizontalDpi="600" verticalDpi="600" orientation="landscape" paperSize="9" scale="80" r:id="rId1"/>
  <headerFooter alignWithMargins="0">
    <oddHeader>&amp;R1. oldal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L66"/>
  <sheetViews>
    <sheetView zoomScalePageLayoutView="0" workbookViewId="0" topLeftCell="A1">
      <pane ySplit="10" topLeftCell="BM38" activePane="bottomLeft" state="frozen"/>
      <selection pane="topLeft" activeCell="A1" sqref="A1"/>
      <selection pane="bottomLeft" activeCell="I47" sqref="I47"/>
    </sheetView>
  </sheetViews>
  <sheetFormatPr defaultColWidth="9.140625" defaultRowHeight="12.75"/>
  <cols>
    <col min="1" max="1" width="6.8515625" style="0" customWidth="1"/>
    <col min="2" max="2" width="51.00390625" style="0" customWidth="1"/>
    <col min="3" max="3" width="10.8515625" style="0" customWidth="1"/>
    <col min="5" max="5" width="9.00390625" style="0" customWidth="1"/>
    <col min="6" max="6" width="10.421875" style="0" customWidth="1"/>
    <col min="7" max="7" width="11.140625" style="0" customWidth="1"/>
  </cols>
  <sheetData>
    <row r="1" spans="1:10" ht="16.5" customHeight="1">
      <c r="A1" s="494" t="s">
        <v>226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7" ht="8.25" customHeight="1">
      <c r="A2" s="37"/>
      <c r="B2" s="38"/>
      <c r="C2" s="38"/>
      <c r="D2" s="38"/>
      <c r="E2" s="38"/>
      <c r="F2" s="38"/>
      <c r="G2" s="38"/>
    </row>
    <row r="3" spans="1:10" ht="13.5">
      <c r="A3" s="39"/>
      <c r="B3" s="40"/>
      <c r="C3" s="493"/>
      <c r="D3" s="493"/>
      <c r="E3" s="493"/>
      <c r="F3" s="493"/>
      <c r="G3" s="493" t="s">
        <v>38</v>
      </c>
      <c r="H3" s="493"/>
      <c r="I3" s="493"/>
      <c r="J3" s="493"/>
    </row>
    <row r="4" spans="1:10" ht="13.5">
      <c r="A4" s="39"/>
      <c r="B4" s="40"/>
      <c r="C4" s="493"/>
      <c r="D4" s="493"/>
      <c r="E4" s="493"/>
      <c r="F4" s="493"/>
      <c r="G4" s="493" t="s">
        <v>0</v>
      </c>
      <c r="H4" s="493"/>
      <c r="I4" s="493"/>
      <c r="J4" s="493"/>
    </row>
    <row r="5" spans="1:5" ht="6.75" customHeight="1">
      <c r="A5" s="39"/>
      <c r="B5" s="40"/>
      <c r="C5" s="67"/>
      <c r="D5" s="68"/>
      <c r="E5" s="40"/>
    </row>
    <row r="6" spans="1:5" ht="9" customHeight="1">
      <c r="A6" s="39"/>
      <c r="B6" s="40"/>
      <c r="C6" s="67"/>
      <c r="D6" s="68"/>
      <c r="E6" s="40"/>
    </row>
    <row r="7" spans="1:5" ht="13.5" hidden="1">
      <c r="A7" s="39"/>
      <c r="B7" s="40"/>
      <c r="C7" s="67"/>
      <c r="D7" s="68"/>
      <c r="E7" s="40"/>
    </row>
    <row r="8" spans="1:10" ht="21" customHeight="1">
      <c r="A8" s="490"/>
      <c r="B8" s="497" t="s">
        <v>3</v>
      </c>
      <c r="C8" s="495" t="s">
        <v>458</v>
      </c>
      <c r="D8" s="495"/>
      <c r="E8" s="495"/>
      <c r="F8" s="495"/>
      <c r="G8" s="495" t="s">
        <v>363</v>
      </c>
      <c r="H8" s="495"/>
      <c r="I8" s="495"/>
      <c r="J8" s="495"/>
    </row>
    <row r="9" spans="1:10" ht="33.75" customHeight="1">
      <c r="A9" s="491"/>
      <c r="B9" s="498"/>
      <c r="C9" s="177" t="s">
        <v>302</v>
      </c>
      <c r="D9" s="177" t="s">
        <v>303</v>
      </c>
      <c r="E9" s="177" t="s">
        <v>304</v>
      </c>
      <c r="F9" s="495" t="s">
        <v>86</v>
      </c>
      <c r="G9" s="177" t="s">
        <v>302</v>
      </c>
      <c r="H9" s="177" t="s">
        <v>303</v>
      </c>
      <c r="I9" s="177" t="s">
        <v>304</v>
      </c>
      <c r="J9" s="495" t="s">
        <v>86</v>
      </c>
    </row>
    <row r="10" spans="1:10" ht="16.5" customHeight="1" thickBot="1">
      <c r="A10" s="492"/>
      <c r="B10" s="499"/>
      <c r="C10" s="500" t="s">
        <v>307</v>
      </c>
      <c r="D10" s="500"/>
      <c r="E10" s="500"/>
      <c r="F10" s="496"/>
      <c r="G10" s="500" t="s">
        <v>307</v>
      </c>
      <c r="H10" s="500"/>
      <c r="I10" s="500"/>
      <c r="J10" s="496"/>
    </row>
    <row r="11" spans="1:10" ht="16.5" customHeight="1" thickTop="1">
      <c r="A11" s="178" t="s">
        <v>128</v>
      </c>
      <c r="B11" s="179" t="s">
        <v>117</v>
      </c>
      <c r="C11" s="180"/>
      <c r="D11" s="181"/>
      <c r="E11" s="182"/>
      <c r="F11" s="238"/>
      <c r="G11" s="180"/>
      <c r="H11" s="181"/>
      <c r="I11" s="182"/>
      <c r="J11" s="238"/>
    </row>
    <row r="12" spans="1:12" ht="12.75" customHeight="1">
      <c r="A12" s="183" t="s">
        <v>40</v>
      </c>
      <c r="B12" s="184" t="s">
        <v>160</v>
      </c>
      <c r="C12" s="185">
        <v>1087596</v>
      </c>
      <c r="D12" s="185"/>
      <c r="E12" s="152">
        <v>0</v>
      </c>
      <c r="F12" s="239">
        <v>1087596</v>
      </c>
      <c r="G12" s="185">
        <f>SUM('Polg.Hiv.'!J31,'Eszi+Eü'!H43,Vg!H39,Ovi!H36,AJMK!H42,Társulás!D20)</f>
        <v>1113223</v>
      </c>
      <c r="H12" s="185"/>
      <c r="I12" s="152">
        <v>0</v>
      </c>
      <c r="J12" s="239">
        <f aca="true" t="shared" si="0" ref="J12:J21">SUM(G12:I12)</f>
        <v>1113223</v>
      </c>
      <c r="L12" s="1"/>
    </row>
    <row r="13" spans="1:12" ht="12.75" customHeight="1">
      <c r="A13" s="186"/>
      <c r="B13" s="187" t="s">
        <v>290</v>
      </c>
      <c r="C13" s="188">
        <v>189512</v>
      </c>
      <c r="D13" s="349">
        <v>300862</v>
      </c>
      <c r="E13" s="230"/>
      <c r="F13" s="239">
        <v>490374</v>
      </c>
      <c r="G13" s="188">
        <f>SUM('Polg.Hiv.'!G18,'Eszi+Eü'!G24,'Eszi+Eü'!G28,Vg!G18,Ovi!G19,AJMK!G21)</f>
        <v>190795</v>
      </c>
      <c r="H13" s="349">
        <f>SUM(Vg!H18,Ovi!H19,AJMK!H21,Társulás!H8)</f>
        <v>303143</v>
      </c>
      <c r="I13" s="230"/>
      <c r="J13" s="239">
        <f t="shared" si="0"/>
        <v>493938</v>
      </c>
      <c r="L13" s="1"/>
    </row>
    <row r="14" spans="1:12" ht="12.75" customHeight="1">
      <c r="A14" s="186"/>
      <c r="B14" s="187" t="s">
        <v>327</v>
      </c>
      <c r="C14" s="188">
        <v>50085</v>
      </c>
      <c r="D14" s="349">
        <v>79760</v>
      </c>
      <c r="E14" s="230"/>
      <c r="F14" s="239">
        <v>129845</v>
      </c>
      <c r="G14" s="188">
        <f>SUM('Polg.Hiv.'!G19,'Eszi+Eü'!G25,'Eszi+Eü'!G29,Vg!G19,Ovi!G20,AJMK!G22)</f>
        <v>46200</v>
      </c>
      <c r="H14" s="349">
        <f>SUM(Vg!H19,Ovi!H20,AJMK!H22,Társulás!I8)</f>
        <v>76147</v>
      </c>
      <c r="I14" s="230"/>
      <c r="J14" s="239">
        <f t="shared" si="0"/>
        <v>122347</v>
      </c>
      <c r="L14" s="1"/>
    </row>
    <row r="15" spans="1:12" ht="12.75" customHeight="1">
      <c r="A15" s="186"/>
      <c r="B15" s="187" t="s">
        <v>328</v>
      </c>
      <c r="C15" s="188">
        <v>252072</v>
      </c>
      <c r="D15" s="349">
        <v>240418</v>
      </c>
      <c r="E15" s="230"/>
      <c r="F15" s="239">
        <v>492490</v>
      </c>
      <c r="G15" s="188">
        <f>SUM('Polg.Hiv.'!G20,'Eszi+Eü'!G26,'Eszi+Eü'!G30,Vg!G20,Ovi!G21,AJMK!G23)-SUM('Eszi+Eü'!G16:G17,Ovi!G10:G11)</f>
        <v>226936</v>
      </c>
      <c r="H15" s="349">
        <f>SUM('Polg.Hiv.'!H20,'Eszi+Eü'!H26,Vg!H20,Ovi!H21,AJMK!H23,Társulás!J8)-SUM('Polg.Hiv.'!H12:H13,'Eszi+Eü'!H12:H13,'Eszi+Eü'!H16,Vg!H10:H11,Ovi!H10:H11,AJMK!H10:H12)</f>
        <v>210996</v>
      </c>
      <c r="I15" s="230"/>
      <c r="J15" s="239">
        <f t="shared" si="0"/>
        <v>437932</v>
      </c>
      <c r="L15" s="1"/>
    </row>
    <row r="16" spans="1:12" ht="12.75" customHeight="1">
      <c r="A16" s="186"/>
      <c r="B16" s="187" t="s">
        <v>329</v>
      </c>
      <c r="C16" s="188">
        <v>1222</v>
      </c>
      <c r="D16" s="229"/>
      <c r="E16" s="230"/>
      <c r="F16" s="239">
        <v>1222</v>
      </c>
      <c r="G16" s="188">
        <f>SUM(Ovi!F22)</f>
        <v>1222</v>
      </c>
      <c r="H16" s="229"/>
      <c r="I16" s="230"/>
      <c r="J16" s="239">
        <f t="shared" si="0"/>
        <v>1222</v>
      </c>
      <c r="L16" s="1"/>
    </row>
    <row r="17" spans="1:12" ht="12.75" customHeight="1">
      <c r="A17" s="183" t="s">
        <v>43</v>
      </c>
      <c r="B17" s="184" t="s">
        <v>182</v>
      </c>
      <c r="C17" s="185">
        <v>113796</v>
      </c>
      <c r="D17" s="229">
        <v>121660</v>
      </c>
      <c r="E17" s="230"/>
      <c r="F17" s="239">
        <v>235456</v>
      </c>
      <c r="G17" s="185">
        <v>113600</v>
      </c>
      <c r="H17" s="229">
        <v>139035</v>
      </c>
      <c r="I17" s="230"/>
      <c r="J17" s="239">
        <f t="shared" si="0"/>
        <v>252635</v>
      </c>
      <c r="L17" s="1"/>
    </row>
    <row r="18" spans="1:12" ht="12.75" customHeight="1">
      <c r="A18" s="183" t="s">
        <v>46</v>
      </c>
      <c r="B18" s="184" t="s">
        <v>200</v>
      </c>
      <c r="C18" s="185">
        <v>20322</v>
      </c>
      <c r="D18" s="229">
        <v>28232</v>
      </c>
      <c r="E18" s="230">
        <v>0</v>
      </c>
      <c r="F18" s="239">
        <v>48554</v>
      </c>
      <c r="G18" s="185">
        <v>20322</v>
      </c>
      <c r="H18" s="229">
        <v>34037</v>
      </c>
      <c r="I18" s="230">
        <v>0</v>
      </c>
      <c r="J18" s="239">
        <f t="shared" si="0"/>
        <v>54359</v>
      </c>
      <c r="L18" s="1"/>
    </row>
    <row r="19" spans="1:12" ht="12.75" customHeight="1">
      <c r="A19" s="183"/>
      <c r="B19" s="187" t="s">
        <v>289</v>
      </c>
      <c r="C19" s="188"/>
      <c r="D19" s="232">
        <v>22650</v>
      </c>
      <c r="E19" s="230"/>
      <c r="F19" s="348">
        <v>22650</v>
      </c>
      <c r="G19" s="188"/>
      <c r="H19" s="232">
        <v>28455</v>
      </c>
      <c r="I19" s="230"/>
      <c r="J19" s="348">
        <f t="shared" si="0"/>
        <v>28455</v>
      </c>
      <c r="L19" s="1"/>
    </row>
    <row r="20" spans="1:12" ht="12.75" customHeight="1">
      <c r="A20" s="183" t="s">
        <v>106</v>
      </c>
      <c r="B20" s="184" t="s">
        <v>204</v>
      </c>
      <c r="C20" s="185">
        <v>5487</v>
      </c>
      <c r="D20" s="229">
        <v>4567</v>
      </c>
      <c r="E20" s="230"/>
      <c r="F20" s="239">
        <v>10054</v>
      </c>
      <c r="G20" s="185">
        <v>5487</v>
      </c>
      <c r="H20" s="229">
        <v>4962</v>
      </c>
      <c r="I20" s="230"/>
      <c r="J20" s="239">
        <f t="shared" si="0"/>
        <v>10449</v>
      </c>
      <c r="L20" s="1"/>
    </row>
    <row r="21" spans="1:12" ht="12.75" customHeight="1">
      <c r="A21" s="183"/>
      <c r="B21" s="187" t="s">
        <v>289</v>
      </c>
      <c r="C21" s="188"/>
      <c r="D21" s="232">
        <v>3058</v>
      </c>
      <c r="E21" s="230"/>
      <c r="F21" s="348">
        <v>3058</v>
      </c>
      <c r="G21" s="188"/>
      <c r="H21" s="232">
        <v>3453</v>
      </c>
      <c r="I21" s="230"/>
      <c r="J21" s="348">
        <f t="shared" si="0"/>
        <v>3453</v>
      </c>
      <c r="L21" s="1"/>
    </row>
    <row r="22" spans="1:12" ht="12.75" customHeight="1">
      <c r="A22" s="189" t="s">
        <v>114</v>
      </c>
      <c r="B22" s="190" t="s">
        <v>308</v>
      </c>
      <c r="C22" s="152">
        <v>0</v>
      </c>
      <c r="D22" s="152">
        <v>24397</v>
      </c>
      <c r="E22" s="152">
        <v>0</v>
      </c>
      <c r="F22" s="239">
        <v>24397</v>
      </c>
      <c r="G22" s="152">
        <f>SUM(G23:G44)</f>
        <v>0</v>
      </c>
      <c r="H22" s="152">
        <f>SUM(H23:H31)</f>
        <v>24397</v>
      </c>
      <c r="I22" s="152">
        <f>SUM(I23:I44)</f>
        <v>0</v>
      </c>
      <c r="J22" s="239">
        <f aca="true" t="shared" si="1" ref="J22:J31">SUM(H22:I22)</f>
        <v>24397</v>
      </c>
      <c r="L22" s="1"/>
    </row>
    <row r="23" spans="1:12" ht="12.75">
      <c r="A23" s="191" t="s">
        <v>211</v>
      </c>
      <c r="B23" s="193" t="s">
        <v>108</v>
      </c>
      <c r="C23" s="6"/>
      <c r="D23" s="153">
        <v>14739</v>
      </c>
      <c r="E23" s="175"/>
      <c r="F23" s="348">
        <v>14739</v>
      </c>
      <c r="G23" s="6"/>
      <c r="H23" s="153">
        <v>14739</v>
      </c>
      <c r="I23" s="175"/>
      <c r="J23" s="348">
        <f t="shared" si="1"/>
        <v>14739</v>
      </c>
      <c r="L23" s="1"/>
    </row>
    <row r="24" spans="1:12" ht="12.75">
      <c r="A24" s="191" t="s">
        <v>212</v>
      </c>
      <c r="B24" s="193" t="s">
        <v>109</v>
      </c>
      <c r="C24" s="6"/>
      <c r="D24" s="153">
        <v>1100</v>
      </c>
      <c r="E24" s="175"/>
      <c r="F24" s="348">
        <v>1100</v>
      </c>
      <c r="G24" s="6"/>
      <c r="H24" s="153">
        <v>1100</v>
      </c>
      <c r="I24" s="175"/>
      <c r="J24" s="348">
        <f t="shared" si="1"/>
        <v>1100</v>
      </c>
      <c r="L24" s="1"/>
    </row>
    <row r="25" spans="1:12" ht="12.75">
      <c r="A25" s="191" t="s">
        <v>213</v>
      </c>
      <c r="B25" s="193" t="s">
        <v>110</v>
      </c>
      <c r="C25" s="6"/>
      <c r="D25" s="153">
        <v>450</v>
      </c>
      <c r="E25" s="175"/>
      <c r="F25" s="348">
        <v>450</v>
      </c>
      <c r="G25" s="6"/>
      <c r="H25" s="153">
        <v>450</v>
      </c>
      <c r="I25" s="175"/>
      <c r="J25" s="348">
        <f t="shared" si="1"/>
        <v>450</v>
      </c>
      <c r="L25" s="1"/>
    </row>
    <row r="26" spans="1:12" ht="12.75">
      <c r="A26" s="191" t="s">
        <v>214</v>
      </c>
      <c r="B26" s="193" t="s">
        <v>287</v>
      </c>
      <c r="C26" s="6"/>
      <c r="D26" s="153">
        <v>1267</v>
      </c>
      <c r="E26" s="175"/>
      <c r="F26" s="348">
        <v>1267</v>
      </c>
      <c r="G26" s="6"/>
      <c r="H26" s="153">
        <v>1267</v>
      </c>
      <c r="I26" s="175"/>
      <c r="J26" s="348">
        <f t="shared" si="1"/>
        <v>1267</v>
      </c>
      <c r="L26" s="1"/>
    </row>
    <row r="27" spans="1:12" ht="12.75">
      <c r="A27" s="191" t="s">
        <v>215</v>
      </c>
      <c r="B27" s="193" t="s">
        <v>288</v>
      </c>
      <c r="C27" s="6"/>
      <c r="D27" s="153">
        <v>300</v>
      </c>
      <c r="E27" s="175"/>
      <c r="F27" s="348">
        <v>300</v>
      </c>
      <c r="G27" s="6"/>
      <c r="H27" s="153">
        <v>300</v>
      </c>
      <c r="I27" s="175"/>
      <c r="J27" s="348">
        <f t="shared" si="1"/>
        <v>300</v>
      </c>
      <c r="L27" s="1"/>
    </row>
    <row r="28" spans="1:12" ht="12.75">
      <c r="A28" s="191" t="s">
        <v>286</v>
      </c>
      <c r="B28" s="193" t="s">
        <v>111</v>
      </c>
      <c r="C28" s="6"/>
      <c r="D28" s="153">
        <v>1727</v>
      </c>
      <c r="E28" s="175"/>
      <c r="F28" s="348">
        <v>1727</v>
      </c>
      <c r="G28" s="6"/>
      <c r="H28" s="153">
        <v>1727</v>
      </c>
      <c r="I28" s="175"/>
      <c r="J28" s="348">
        <f t="shared" si="1"/>
        <v>1727</v>
      </c>
      <c r="L28" s="1"/>
    </row>
    <row r="29" spans="1:12" ht="12.75">
      <c r="A29" s="191" t="s">
        <v>216</v>
      </c>
      <c r="B29" s="194" t="s">
        <v>113</v>
      </c>
      <c r="C29" s="6"/>
      <c r="D29" s="153">
        <v>1805</v>
      </c>
      <c r="E29" s="231"/>
      <c r="F29" s="348">
        <v>1805</v>
      </c>
      <c r="G29" s="6"/>
      <c r="H29" s="153">
        <v>1805</v>
      </c>
      <c r="I29" s="231"/>
      <c r="J29" s="348">
        <f t="shared" si="1"/>
        <v>1805</v>
      </c>
      <c r="L29" s="1"/>
    </row>
    <row r="30" spans="1:12" ht="12.75">
      <c r="A30" s="191" t="s">
        <v>217</v>
      </c>
      <c r="B30" s="194" t="s">
        <v>153</v>
      </c>
      <c r="C30" s="6"/>
      <c r="D30" s="153">
        <v>2463</v>
      </c>
      <c r="E30" s="231"/>
      <c r="F30" s="348">
        <v>2463</v>
      </c>
      <c r="G30" s="6"/>
      <c r="H30" s="153">
        <v>2463</v>
      </c>
      <c r="I30" s="231"/>
      <c r="J30" s="348">
        <f>SUM(H30:I30)</f>
        <v>2463</v>
      </c>
      <c r="L30" s="1"/>
    </row>
    <row r="31" spans="1:12" ht="12.75">
      <c r="A31" s="191" t="s">
        <v>408</v>
      </c>
      <c r="B31" s="194" t="s">
        <v>409</v>
      </c>
      <c r="C31" s="6"/>
      <c r="D31" s="153">
        <v>546</v>
      </c>
      <c r="E31" s="231"/>
      <c r="F31" s="348">
        <v>546</v>
      </c>
      <c r="G31" s="6"/>
      <c r="H31" s="153">
        <v>546</v>
      </c>
      <c r="I31" s="231"/>
      <c r="J31" s="348">
        <f t="shared" si="1"/>
        <v>546</v>
      </c>
      <c r="L31" s="1"/>
    </row>
    <row r="32" spans="1:12" ht="12.75">
      <c r="A32" s="189" t="s">
        <v>309</v>
      </c>
      <c r="B32" s="190" t="s">
        <v>310</v>
      </c>
      <c r="C32" s="347">
        <v>0</v>
      </c>
      <c r="D32" s="152">
        <v>14950</v>
      </c>
      <c r="E32" s="347">
        <v>0</v>
      </c>
      <c r="F32" s="239">
        <v>14950</v>
      </c>
      <c r="G32" s="347">
        <f>SUM(G33:G44)</f>
        <v>0</v>
      </c>
      <c r="H32" s="152">
        <f>SUM(H33:H42)</f>
        <v>15205</v>
      </c>
      <c r="I32" s="347">
        <f>SUM(I33:I44)</f>
        <v>0</v>
      </c>
      <c r="J32" s="239">
        <f>SUM(G32:I32)</f>
        <v>15205</v>
      </c>
      <c r="L32" s="1"/>
    </row>
    <row r="33" spans="1:12" ht="12.75">
      <c r="A33" s="191" t="s">
        <v>319</v>
      </c>
      <c r="B33" s="192" t="s">
        <v>107</v>
      </c>
      <c r="C33" s="6"/>
      <c r="D33" s="153">
        <v>2200</v>
      </c>
      <c r="E33" s="175"/>
      <c r="F33" s="348">
        <v>2200</v>
      </c>
      <c r="G33" s="6"/>
      <c r="H33" s="153">
        <v>2200</v>
      </c>
      <c r="I33" s="175"/>
      <c r="J33" s="348">
        <f aca="true" t="shared" si="2" ref="J33:J44">SUM(H33:I33)</f>
        <v>2200</v>
      </c>
      <c r="L33" s="1"/>
    </row>
    <row r="34" spans="1:12" ht="12.75">
      <c r="A34" s="191" t="s">
        <v>320</v>
      </c>
      <c r="B34" s="193" t="s">
        <v>154</v>
      </c>
      <c r="C34" s="6"/>
      <c r="D34" s="153">
        <v>6300</v>
      </c>
      <c r="E34" s="175"/>
      <c r="F34" s="348">
        <v>6300</v>
      </c>
      <c r="G34" s="6"/>
      <c r="H34" s="153">
        <v>6155</v>
      </c>
      <c r="I34" s="175"/>
      <c r="J34" s="348">
        <f t="shared" si="2"/>
        <v>6155</v>
      </c>
      <c r="L34" s="1"/>
    </row>
    <row r="35" spans="1:12" ht="12.75">
      <c r="A35" s="191" t="s">
        <v>321</v>
      </c>
      <c r="B35" s="193" t="s">
        <v>112</v>
      </c>
      <c r="C35" s="6"/>
      <c r="D35" s="153"/>
      <c r="E35" s="175"/>
      <c r="F35" s="348">
        <v>0</v>
      </c>
      <c r="G35" s="6"/>
      <c r="H35" s="153"/>
      <c r="I35" s="175"/>
      <c r="J35" s="348">
        <f t="shared" si="2"/>
        <v>0</v>
      </c>
      <c r="L35" s="1"/>
    </row>
    <row r="36" spans="1:12" ht="11.25" customHeight="1">
      <c r="A36" s="191" t="s">
        <v>322</v>
      </c>
      <c r="B36" s="194" t="s">
        <v>311</v>
      </c>
      <c r="C36" s="6"/>
      <c r="D36" s="153">
        <v>400</v>
      </c>
      <c r="E36" s="175"/>
      <c r="F36" s="348">
        <v>400</v>
      </c>
      <c r="G36" s="6"/>
      <c r="H36" s="153">
        <v>400</v>
      </c>
      <c r="I36" s="175"/>
      <c r="J36" s="348">
        <f t="shared" si="2"/>
        <v>400</v>
      </c>
      <c r="L36" s="1"/>
    </row>
    <row r="37" spans="1:12" ht="12.75">
      <c r="A37" s="191" t="s">
        <v>323</v>
      </c>
      <c r="B37" s="193" t="s">
        <v>312</v>
      </c>
      <c r="C37" s="6"/>
      <c r="D37" s="153">
        <v>4000</v>
      </c>
      <c r="E37" s="175"/>
      <c r="F37" s="348">
        <v>4000</v>
      </c>
      <c r="G37" s="6"/>
      <c r="H37" s="153">
        <v>4000</v>
      </c>
      <c r="I37" s="175"/>
      <c r="J37" s="348">
        <f t="shared" si="2"/>
        <v>4000</v>
      </c>
      <c r="L37" s="1"/>
    </row>
    <row r="38" spans="1:12" ht="12.75">
      <c r="A38" s="191" t="s">
        <v>324</v>
      </c>
      <c r="B38" s="193" t="s">
        <v>313</v>
      </c>
      <c r="C38" s="6"/>
      <c r="D38" s="153">
        <v>300</v>
      </c>
      <c r="E38" s="175"/>
      <c r="F38" s="348">
        <v>300</v>
      </c>
      <c r="G38" s="6"/>
      <c r="H38" s="153">
        <v>300</v>
      </c>
      <c r="I38" s="175"/>
      <c r="J38" s="348">
        <f t="shared" si="2"/>
        <v>300</v>
      </c>
      <c r="L38" s="1"/>
    </row>
    <row r="39" spans="1:12" ht="12.75">
      <c r="A39" s="191" t="s">
        <v>325</v>
      </c>
      <c r="B39" s="195" t="s">
        <v>314</v>
      </c>
      <c r="C39" s="6"/>
      <c r="D39" s="153">
        <v>200</v>
      </c>
      <c r="E39" s="231"/>
      <c r="F39" s="348">
        <v>200</v>
      </c>
      <c r="G39" s="6"/>
      <c r="H39" s="153">
        <v>200</v>
      </c>
      <c r="I39" s="231"/>
      <c r="J39" s="348">
        <f t="shared" si="2"/>
        <v>200</v>
      </c>
      <c r="L39" s="1"/>
    </row>
    <row r="40" spans="1:12" ht="12.75">
      <c r="A40" s="191" t="s">
        <v>385</v>
      </c>
      <c r="B40" s="195" t="s">
        <v>484</v>
      </c>
      <c r="C40" s="6"/>
      <c r="D40" s="153"/>
      <c r="E40" s="231"/>
      <c r="F40" s="348"/>
      <c r="G40" s="6"/>
      <c r="H40" s="153">
        <v>400</v>
      </c>
      <c r="I40" s="231"/>
      <c r="J40" s="348">
        <f t="shared" si="2"/>
        <v>400</v>
      </c>
      <c r="L40" s="1"/>
    </row>
    <row r="41" spans="1:12" ht="12.75">
      <c r="A41" s="191" t="s">
        <v>418</v>
      </c>
      <c r="B41" s="195" t="s">
        <v>386</v>
      </c>
      <c r="C41" s="6"/>
      <c r="D41" s="153">
        <v>200</v>
      </c>
      <c r="E41" s="231"/>
      <c r="F41" s="348">
        <v>200</v>
      </c>
      <c r="G41" s="6"/>
      <c r="H41" s="153">
        <v>200</v>
      </c>
      <c r="I41" s="231"/>
      <c r="J41" s="348">
        <f t="shared" si="2"/>
        <v>200</v>
      </c>
      <c r="L41" s="1"/>
    </row>
    <row r="42" spans="1:12" ht="12.75">
      <c r="A42" s="191" t="s">
        <v>485</v>
      </c>
      <c r="B42" s="195" t="s">
        <v>419</v>
      </c>
      <c r="C42" s="6"/>
      <c r="D42" s="153">
        <v>1350</v>
      </c>
      <c r="E42" s="231"/>
      <c r="F42" s="348">
        <v>1350</v>
      </c>
      <c r="G42" s="6"/>
      <c r="H42" s="153">
        <v>1350</v>
      </c>
      <c r="I42" s="231"/>
      <c r="J42" s="348">
        <f t="shared" si="2"/>
        <v>1350</v>
      </c>
      <c r="L42" s="1"/>
    </row>
    <row r="43" spans="1:12" ht="12.75">
      <c r="A43" s="196" t="s">
        <v>209</v>
      </c>
      <c r="B43" s="190" t="s">
        <v>316</v>
      </c>
      <c r="C43" s="6"/>
      <c r="D43" s="152">
        <v>5000</v>
      </c>
      <c r="E43" s="231"/>
      <c r="F43" s="239">
        <v>5000</v>
      </c>
      <c r="G43" s="6"/>
      <c r="H43" s="152">
        <f>SUM(H44)</f>
        <v>5000</v>
      </c>
      <c r="I43" s="231"/>
      <c r="J43" s="239">
        <f t="shared" si="2"/>
        <v>5000</v>
      </c>
      <c r="L43" s="1"/>
    </row>
    <row r="44" spans="1:12" ht="11.25" customHeight="1">
      <c r="A44" s="191" t="s">
        <v>326</v>
      </c>
      <c r="B44" s="194" t="s">
        <v>234</v>
      </c>
      <c r="C44" s="6"/>
      <c r="D44" s="153">
        <v>5000</v>
      </c>
      <c r="E44" s="231"/>
      <c r="F44" s="348">
        <v>5000</v>
      </c>
      <c r="G44" s="6"/>
      <c r="H44" s="153">
        <v>5000</v>
      </c>
      <c r="I44" s="231"/>
      <c r="J44" s="348">
        <f t="shared" si="2"/>
        <v>5000</v>
      </c>
      <c r="L44" s="1"/>
    </row>
    <row r="45" spans="1:12" ht="11.25" customHeight="1">
      <c r="A45" s="196" t="s">
        <v>210</v>
      </c>
      <c r="B45" s="197" t="s">
        <v>115</v>
      </c>
      <c r="C45" s="152"/>
      <c r="D45" s="231"/>
      <c r="E45" s="233">
        <v>18000</v>
      </c>
      <c r="F45" s="239">
        <v>18000</v>
      </c>
      <c r="G45" s="152"/>
      <c r="H45" s="231"/>
      <c r="I45" s="233">
        <v>18000</v>
      </c>
      <c r="J45" s="239">
        <f>SUM(G45:I45)</f>
        <v>18000</v>
      </c>
      <c r="L45" s="1"/>
    </row>
    <row r="46" spans="1:12" ht="21" customHeight="1">
      <c r="A46" s="196" t="s">
        <v>315</v>
      </c>
      <c r="B46" s="197" t="s">
        <v>116</v>
      </c>
      <c r="C46" s="176"/>
      <c r="D46" s="231">
        <v>5000</v>
      </c>
      <c r="E46" s="231"/>
      <c r="F46" s="239">
        <v>5000</v>
      </c>
      <c r="G46" s="176"/>
      <c r="H46" s="231">
        <v>5000</v>
      </c>
      <c r="I46" s="231"/>
      <c r="J46" s="239">
        <f>SUM(G46:I46)</f>
        <v>5000</v>
      </c>
      <c r="L46" s="1"/>
    </row>
    <row r="47" spans="1:12" ht="12" customHeight="1">
      <c r="A47" s="196" t="s">
        <v>318</v>
      </c>
      <c r="B47" s="197" t="s">
        <v>88</v>
      </c>
      <c r="C47" s="176"/>
      <c r="D47" s="231">
        <v>140238</v>
      </c>
      <c r="E47" s="231"/>
      <c r="F47" s="239">
        <v>140238</v>
      </c>
      <c r="G47" s="176"/>
      <c r="H47" s="231">
        <v>152520</v>
      </c>
      <c r="I47" s="231"/>
      <c r="J47" s="239">
        <f>SUM(G47:I47)</f>
        <v>152520</v>
      </c>
      <c r="L47" s="1"/>
    </row>
    <row r="48" spans="1:12" ht="12.75">
      <c r="A48" s="198"/>
      <c r="B48" s="190" t="s">
        <v>129</v>
      </c>
      <c r="C48" s="176">
        <v>1227201</v>
      </c>
      <c r="D48" s="176">
        <v>344044</v>
      </c>
      <c r="E48" s="176">
        <v>18000</v>
      </c>
      <c r="F48" s="424">
        <v>1589245</v>
      </c>
      <c r="G48" s="176">
        <f>SUM(G12,G17:G18,G20,G22,G32,G45:G47)</f>
        <v>1252632</v>
      </c>
      <c r="H48" s="176">
        <f>SUM(H12,H17:H18,H20,H22,H32,H43,H45:H47)</f>
        <v>380156</v>
      </c>
      <c r="I48" s="176">
        <f>SUM(I12,I17:I18,I20,I22,I32,I45:I47)</f>
        <v>18000</v>
      </c>
      <c r="J48" s="424">
        <f>SUM(J12,J17:J18,J20,J22,J32,J43,J45:J47)</f>
        <v>1650788</v>
      </c>
      <c r="L48" s="1"/>
    </row>
    <row r="49" spans="1:12" ht="12.75">
      <c r="A49" s="198"/>
      <c r="B49" s="190"/>
      <c r="C49" s="176"/>
      <c r="D49" s="176"/>
      <c r="E49" s="176"/>
      <c r="F49" s="239">
        <v>0</v>
      </c>
      <c r="G49" s="176"/>
      <c r="H49" s="176"/>
      <c r="I49" s="176"/>
      <c r="J49" s="239">
        <f>SUM(G49:I49)</f>
        <v>0</v>
      </c>
      <c r="L49" s="1"/>
    </row>
    <row r="50" spans="1:12" ht="12.75">
      <c r="A50" s="199" t="s">
        <v>91</v>
      </c>
      <c r="B50" s="190" t="s">
        <v>130</v>
      </c>
      <c r="C50" s="176">
        <v>0</v>
      </c>
      <c r="D50" s="176">
        <v>2771428</v>
      </c>
      <c r="E50" s="176">
        <v>0</v>
      </c>
      <c r="F50" s="239">
        <v>2771428</v>
      </c>
      <c r="G50" s="176">
        <v>0</v>
      </c>
      <c r="H50" s="176">
        <f>SUM(H51,H53,H57,H58)</f>
        <v>2779634</v>
      </c>
      <c r="I50" s="176">
        <f>SUM(I51,I53,I57,I58)</f>
        <v>0</v>
      </c>
      <c r="J50" s="239">
        <f>SUM(G50:I50)</f>
        <v>2779634</v>
      </c>
      <c r="L50" s="1"/>
    </row>
    <row r="51" spans="1:12" ht="12.75">
      <c r="A51" s="199" t="s">
        <v>40</v>
      </c>
      <c r="B51" s="193" t="s">
        <v>142</v>
      </c>
      <c r="D51" s="176">
        <v>2451986</v>
      </c>
      <c r="E51" s="176"/>
      <c r="F51" s="239">
        <v>2451986</v>
      </c>
      <c r="H51" s="176">
        <f>SUM('2013. felhalm. kiad.'!D66)</f>
        <v>2450733</v>
      </c>
      <c r="I51" s="176"/>
      <c r="J51" s="239">
        <f>SUM(H51:I51)</f>
        <v>2450733</v>
      </c>
      <c r="L51" s="1"/>
    </row>
    <row r="52" spans="1:12" ht="12.75">
      <c r="A52" s="199"/>
      <c r="B52" s="200" t="s">
        <v>301</v>
      </c>
      <c r="C52" s="201"/>
      <c r="D52" s="201">
        <v>224301</v>
      </c>
      <c r="E52" s="176"/>
      <c r="F52" s="239">
        <v>224301</v>
      </c>
      <c r="G52" s="201"/>
      <c r="H52" s="201">
        <v>224301</v>
      </c>
      <c r="I52" s="176"/>
      <c r="J52" s="239">
        <f aca="true" t="shared" si="3" ref="J52:J58">SUM(G52:I52)</f>
        <v>224301</v>
      </c>
      <c r="L52" s="1"/>
    </row>
    <row r="53" spans="1:12" ht="12.75">
      <c r="A53" s="199" t="s">
        <v>43</v>
      </c>
      <c r="B53" s="193" t="s">
        <v>131</v>
      </c>
      <c r="C53" s="174"/>
      <c r="D53" s="174">
        <v>55519</v>
      </c>
      <c r="E53" s="174">
        <v>0</v>
      </c>
      <c r="F53" s="239">
        <v>55519</v>
      </c>
      <c r="G53" s="174"/>
      <c r="H53" s="174">
        <f>SUM(H54:H56)</f>
        <v>66569</v>
      </c>
      <c r="I53" s="174">
        <f>SUM(I54)</f>
        <v>0</v>
      </c>
      <c r="J53" s="239">
        <f t="shared" si="3"/>
        <v>66569</v>
      </c>
      <c r="L53" s="1"/>
    </row>
    <row r="54" spans="1:12" ht="12.75">
      <c r="A54" s="191" t="s">
        <v>143</v>
      </c>
      <c r="B54" s="193" t="s">
        <v>132</v>
      </c>
      <c r="C54" s="202"/>
      <c r="D54" s="202">
        <v>53369</v>
      </c>
      <c r="E54" s="176"/>
      <c r="F54" s="348">
        <v>53369</v>
      </c>
      <c r="G54" s="202"/>
      <c r="H54" s="202">
        <v>62419</v>
      </c>
      <c r="I54" s="176"/>
      <c r="J54" s="348">
        <f t="shared" si="3"/>
        <v>62419</v>
      </c>
      <c r="L54" s="1"/>
    </row>
    <row r="55" spans="1:12" ht="12.75">
      <c r="A55" s="191" t="s">
        <v>147</v>
      </c>
      <c r="B55" s="193" t="s">
        <v>317</v>
      </c>
      <c r="C55" s="202"/>
      <c r="D55" s="202">
        <v>2150</v>
      </c>
      <c r="E55" s="176"/>
      <c r="F55" s="348">
        <v>2150</v>
      </c>
      <c r="G55" s="202"/>
      <c r="H55" s="202">
        <v>2150</v>
      </c>
      <c r="I55" s="176"/>
      <c r="J55" s="348">
        <f t="shared" si="3"/>
        <v>2150</v>
      </c>
      <c r="L55" s="1"/>
    </row>
    <row r="56" spans="1:12" ht="12.75">
      <c r="A56" s="191" t="s">
        <v>483</v>
      </c>
      <c r="B56" s="193" t="s">
        <v>482</v>
      </c>
      <c r="C56" s="202"/>
      <c r="D56" s="202"/>
      <c r="E56" s="176"/>
      <c r="F56" s="348"/>
      <c r="G56" s="202"/>
      <c r="H56" s="202">
        <v>2000</v>
      </c>
      <c r="I56" s="176"/>
      <c r="J56" s="348">
        <f t="shared" si="3"/>
        <v>2000</v>
      </c>
      <c r="L56" s="1"/>
    </row>
    <row r="57" spans="1:12" ht="12.75">
      <c r="A57" s="199" t="s">
        <v>46</v>
      </c>
      <c r="B57" s="193" t="s">
        <v>28</v>
      </c>
      <c r="C57" s="176"/>
      <c r="D57" s="176">
        <v>10000</v>
      </c>
      <c r="E57" s="176"/>
      <c r="F57" s="239">
        <v>10000</v>
      </c>
      <c r="G57" s="176"/>
      <c r="H57" s="176">
        <v>10000</v>
      </c>
      <c r="I57" s="176"/>
      <c r="J57" s="239">
        <f t="shared" si="3"/>
        <v>10000</v>
      </c>
      <c r="L57" s="1"/>
    </row>
    <row r="58" spans="1:12" ht="12.75">
      <c r="A58" s="199" t="s">
        <v>106</v>
      </c>
      <c r="B58" s="193" t="s">
        <v>90</v>
      </c>
      <c r="C58" s="176"/>
      <c r="D58" s="176">
        <v>253923</v>
      </c>
      <c r="E58" s="176"/>
      <c r="F58" s="239">
        <v>253923</v>
      </c>
      <c r="G58" s="176"/>
      <c r="H58" s="176">
        <f>SUM('2013. tartalék'!C13)</f>
        <v>252332</v>
      </c>
      <c r="I58" s="176"/>
      <c r="J58" s="239">
        <f t="shared" si="3"/>
        <v>252332</v>
      </c>
      <c r="L58" s="1"/>
    </row>
    <row r="59" spans="1:12" ht="12.75">
      <c r="A59" s="203"/>
      <c r="B59" s="22"/>
      <c r="C59" s="234"/>
      <c r="D59" s="235"/>
      <c r="E59" s="235"/>
      <c r="F59" s="240"/>
      <c r="G59" s="234"/>
      <c r="H59" s="235"/>
      <c r="I59" s="235"/>
      <c r="J59" s="425"/>
      <c r="L59" s="1"/>
    </row>
    <row r="60" spans="1:12" ht="12.75">
      <c r="A60" s="204"/>
      <c r="B60" s="205" t="s">
        <v>118</v>
      </c>
      <c r="C60" s="236">
        <v>1227201</v>
      </c>
      <c r="D60" s="236">
        <v>3115472</v>
      </c>
      <c r="E60" s="236">
        <v>18000</v>
      </c>
      <c r="F60" s="241">
        <v>4360673</v>
      </c>
      <c r="G60" s="236">
        <f>SUM(G48,G50)</f>
        <v>1252632</v>
      </c>
      <c r="H60" s="236">
        <f>SUM(H48,H50)</f>
        <v>3159790</v>
      </c>
      <c r="I60" s="236">
        <f>SUM(I48,I50)</f>
        <v>18000</v>
      </c>
      <c r="J60" s="426">
        <f>SUM(G60:I60)</f>
        <v>4430422</v>
      </c>
      <c r="L60" s="1"/>
    </row>
    <row r="61" spans="1:8" ht="10.5" customHeight="1">
      <c r="A61" s="22"/>
      <c r="B61" s="22"/>
      <c r="C61" s="22"/>
      <c r="D61" s="22"/>
      <c r="E61" s="22"/>
      <c r="F61" s="242"/>
      <c r="G61" s="25"/>
      <c r="H61" s="25"/>
    </row>
    <row r="62" spans="1:6" ht="3" customHeight="1" hidden="1">
      <c r="A62" s="206" t="s">
        <v>119</v>
      </c>
      <c r="B62" s="22"/>
      <c r="C62" s="22"/>
      <c r="D62" s="22"/>
      <c r="E62" s="22"/>
      <c r="F62" s="22"/>
    </row>
    <row r="63" spans="1:6" ht="12.75">
      <c r="A63" s="22"/>
      <c r="B63" s="207" t="s">
        <v>197</v>
      </c>
      <c r="C63" s="208" t="s">
        <v>191</v>
      </c>
      <c r="D63" s="22"/>
      <c r="E63" s="22"/>
      <c r="F63" s="22"/>
    </row>
    <row r="64" spans="1:6" ht="12.75">
      <c r="A64" s="22"/>
      <c r="B64" s="207" t="s">
        <v>184</v>
      </c>
      <c r="C64" s="208" t="s">
        <v>187</v>
      </c>
      <c r="D64" s="22"/>
      <c r="E64" s="22"/>
      <c r="F64" s="22"/>
    </row>
    <row r="65" spans="1:6" ht="7.5" customHeight="1">
      <c r="A65" s="22"/>
      <c r="B65" s="22"/>
      <c r="C65" s="22"/>
      <c r="D65" s="22"/>
      <c r="E65" s="22"/>
      <c r="F65" s="22"/>
    </row>
    <row r="66" spans="1:6" ht="12.75">
      <c r="A66" s="22"/>
      <c r="B66" s="22" t="s">
        <v>198</v>
      </c>
      <c r="C66" s="22"/>
      <c r="D66" s="22"/>
      <c r="E66" s="22"/>
      <c r="F66" s="22"/>
    </row>
  </sheetData>
  <sheetProtection/>
  <mergeCells count="13">
    <mergeCell ref="G4:J4"/>
    <mergeCell ref="G8:J8"/>
    <mergeCell ref="C3:F3"/>
    <mergeCell ref="A8:A10"/>
    <mergeCell ref="C4:F4"/>
    <mergeCell ref="A1:J1"/>
    <mergeCell ref="F9:F10"/>
    <mergeCell ref="B8:B10"/>
    <mergeCell ref="C8:F8"/>
    <mergeCell ref="C10:E10"/>
    <mergeCell ref="J9:J10"/>
    <mergeCell ref="G10:I10"/>
    <mergeCell ref="G3:J3"/>
  </mergeCells>
  <printOptions horizontalCentered="1"/>
  <pageMargins left="0.35" right="0.1968503937007874" top="0.71" bottom="0.41" header="0.5118110236220472" footer="0.26"/>
  <pageSetup horizontalDpi="600" verticalDpi="600" orientation="landscape" paperSize="9" scale="85" r:id="rId1"/>
  <headerFooter alignWithMargins="0">
    <oddHeader>&amp;R2.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F53"/>
  <sheetViews>
    <sheetView zoomScalePageLayoutView="0" workbookViewId="0" topLeftCell="A11">
      <selection activeCell="F39" sqref="F39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4.00390625" style="0" customWidth="1"/>
    <col min="4" max="4" width="14.140625" style="0" customWidth="1"/>
  </cols>
  <sheetData>
    <row r="1" spans="1:4" ht="17.25" customHeight="1">
      <c r="A1" s="503" t="s">
        <v>225</v>
      </c>
      <c r="B1" s="503"/>
      <c r="C1" s="503"/>
      <c r="D1" s="503"/>
    </row>
    <row r="2" spans="1:2" ht="11.25" customHeight="1">
      <c r="A2" s="36"/>
      <c r="B2" s="36"/>
    </row>
    <row r="3" ht="16.5" hidden="1">
      <c r="B3" s="36"/>
    </row>
    <row r="4" spans="1:6" ht="9.75" customHeight="1">
      <c r="A4" s="501" t="s">
        <v>391</v>
      </c>
      <c r="B4" s="502"/>
      <c r="C4" s="502"/>
      <c r="D4" s="502"/>
      <c r="E4" s="502"/>
      <c r="F4" s="3"/>
    </row>
    <row r="5" spans="1:6" ht="3.75" customHeight="1">
      <c r="A5" s="502"/>
      <c r="B5" s="502"/>
      <c r="C5" s="502"/>
      <c r="D5" s="502"/>
      <c r="E5" s="502"/>
      <c r="F5" s="3"/>
    </row>
    <row r="6" spans="2:4" ht="13.5" customHeight="1">
      <c r="B6" s="17"/>
      <c r="D6" t="s">
        <v>0</v>
      </c>
    </row>
    <row r="7" spans="1:4" ht="36" customHeight="1">
      <c r="A7" s="509"/>
      <c r="B7" s="506" t="s">
        <v>23</v>
      </c>
      <c r="C7" s="143" t="s">
        <v>458</v>
      </c>
      <c r="D7" s="143" t="s">
        <v>363</v>
      </c>
    </row>
    <row r="8" spans="1:4" ht="20.25" customHeight="1">
      <c r="A8" s="510"/>
      <c r="B8" s="507"/>
      <c r="C8" s="504" t="s">
        <v>305</v>
      </c>
      <c r="D8" s="504" t="s">
        <v>305</v>
      </c>
    </row>
    <row r="9" spans="1:4" ht="6" customHeight="1" thickBot="1">
      <c r="A9" s="511"/>
      <c r="B9" s="508"/>
      <c r="C9" s="505"/>
      <c r="D9" s="505"/>
    </row>
    <row r="10" spans="1:4" ht="10.5" customHeight="1" hidden="1" thickTop="1">
      <c r="A10" s="209"/>
      <c r="B10" s="210"/>
      <c r="C10" s="243"/>
      <c r="D10" s="243"/>
    </row>
    <row r="11" spans="1:4" ht="15" customHeight="1" thickTop="1">
      <c r="A11" s="211" t="s">
        <v>91</v>
      </c>
      <c r="B11" s="146" t="s">
        <v>54</v>
      </c>
      <c r="C11" s="251"/>
      <c r="D11" s="251"/>
    </row>
    <row r="12" spans="1:4" ht="15" customHeight="1">
      <c r="A12" s="212" t="s">
        <v>40</v>
      </c>
      <c r="B12" s="213" t="s">
        <v>92</v>
      </c>
      <c r="C12" s="252">
        <v>17441</v>
      </c>
      <c r="D12" s="252">
        <f>SUM(D13:D14,D17)</f>
        <v>17441</v>
      </c>
    </row>
    <row r="13" spans="1:4" ht="15" customHeight="1">
      <c r="A13" s="214" t="s">
        <v>93</v>
      </c>
      <c r="B13" s="194" t="s">
        <v>94</v>
      </c>
      <c r="C13" s="251">
        <v>1751</v>
      </c>
      <c r="D13" s="251">
        <v>1751</v>
      </c>
    </row>
    <row r="14" spans="1:4" ht="15" customHeight="1">
      <c r="A14" s="214" t="s">
        <v>95</v>
      </c>
      <c r="B14" s="194" t="s">
        <v>96</v>
      </c>
      <c r="C14" s="251">
        <v>2000</v>
      </c>
      <c r="D14" s="251">
        <f>SUM(D15:D16)</f>
        <v>2000</v>
      </c>
    </row>
    <row r="15" spans="1:4" ht="15" customHeight="1">
      <c r="A15" s="214"/>
      <c r="B15" s="149" t="s">
        <v>97</v>
      </c>
      <c r="C15" s="251"/>
      <c r="D15" s="251"/>
    </row>
    <row r="16" spans="1:4" ht="15" customHeight="1">
      <c r="A16" s="214"/>
      <c r="B16" s="149" t="s">
        <v>98</v>
      </c>
      <c r="C16" s="251">
        <v>2000</v>
      </c>
      <c r="D16" s="251">
        <v>2000</v>
      </c>
    </row>
    <row r="17" spans="1:4" ht="15" customHeight="1">
      <c r="A17" s="214" t="s">
        <v>99</v>
      </c>
      <c r="B17" s="194" t="s">
        <v>100</v>
      </c>
      <c r="C17" s="251">
        <v>13690</v>
      </c>
      <c r="D17" s="251">
        <v>13690</v>
      </c>
    </row>
    <row r="18" spans="1:4" ht="15" customHeight="1">
      <c r="A18" s="212" t="s">
        <v>43</v>
      </c>
      <c r="B18" s="197" t="s">
        <v>61</v>
      </c>
      <c r="C18" s="251">
        <v>825</v>
      </c>
      <c r="D18" s="252">
        <f>SUM(D19:D20)</f>
        <v>825</v>
      </c>
    </row>
    <row r="19" spans="1:4" ht="15" customHeight="1">
      <c r="A19" s="214" t="s">
        <v>143</v>
      </c>
      <c r="B19" s="194" t="s">
        <v>148</v>
      </c>
      <c r="C19" s="251">
        <v>825</v>
      </c>
      <c r="D19" s="251">
        <v>825</v>
      </c>
    </row>
    <row r="20" spans="1:4" ht="15" customHeight="1">
      <c r="A20" s="214" t="s">
        <v>147</v>
      </c>
      <c r="B20" s="194" t="s">
        <v>149</v>
      </c>
      <c r="C20" s="251">
        <v>0</v>
      </c>
      <c r="D20" s="251">
        <v>0</v>
      </c>
    </row>
    <row r="21" spans="1:4" ht="15" customHeight="1">
      <c r="A21" s="212" t="s">
        <v>46</v>
      </c>
      <c r="B21" s="213" t="s">
        <v>65</v>
      </c>
      <c r="C21" s="252">
        <v>1913792</v>
      </c>
      <c r="D21" s="252">
        <f>SUM(D22,D46)</f>
        <v>1963577</v>
      </c>
    </row>
    <row r="22" spans="1:4" ht="15" customHeight="1">
      <c r="A22" s="214" t="s">
        <v>133</v>
      </c>
      <c r="B22" s="213" t="s">
        <v>144</v>
      </c>
      <c r="C22" s="252">
        <v>1874884</v>
      </c>
      <c r="D22" s="252">
        <f>SUM(D23:D45)</f>
        <v>1924669</v>
      </c>
    </row>
    <row r="23" spans="1:4" ht="15" customHeight="1">
      <c r="A23" s="212"/>
      <c r="B23" s="147" t="s">
        <v>135</v>
      </c>
      <c r="C23" s="251"/>
      <c r="D23" s="251"/>
    </row>
    <row r="24" spans="1:4" ht="15" customHeight="1">
      <c r="A24" s="212"/>
      <c r="B24" s="148" t="s">
        <v>138</v>
      </c>
      <c r="C24" s="251">
        <v>502850</v>
      </c>
      <c r="D24" s="251">
        <v>502850</v>
      </c>
    </row>
    <row r="25" spans="1:4" ht="15" customHeight="1">
      <c r="A25" s="212"/>
      <c r="B25" s="148" t="s">
        <v>139</v>
      </c>
      <c r="C25" s="251">
        <v>88738</v>
      </c>
      <c r="D25" s="251">
        <v>88738</v>
      </c>
    </row>
    <row r="26" spans="1:4" ht="15" customHeight="1">
      <c r="A26" s="212"/>
      <c r="B26" s="149" t="s">
        <v>101</v>
      </c>
      <c r="C26" s="253">
        <v>40108</v>
      </c>
      <c r="D26" s="253">
        <v>40108</v>
      </c>
    </row>
    <row r="27" spans="1:4" ht="25.5" customHeight="1">
      <c r="A27" s="212"/>
      <c r="B27" s="150" t="s">
        <v>264</v>
      </c>
      <c r="C27" s="253"/>
      <c r="D27" s="253"/>
    </row>
    <row r="28" spans="1:4" ht="15" customHeight="1">
      <c r="A28" s="212"/>
      <c r="B28" s="148" t="s">
        <v>138</v>
      </c>
      <c r="C28" s="253">
        <v>78740</v>
      </c>
      <c r="D28" s="253">
        <v>78740</v>
      </c>
    </row>
    <row r="29" spans="1:4" ht="15" customHeight="1">
      <c r="A29" s="212"/>
      <c r="B29" s="148" t="s">
        <v>139</v>
      </c>
      <c r="C29" s="253">
        <v>13895</v>
      </c>
      <c r="D29" s="253">
        <v>13895</v>
      </c>
    </row>
    <row r="30" spans="1:4" ht="15" customHeight="1">
      <c r="A30" s="212"/>
      <c r="B30" s="150" t="s">
        <v>260</v>
      </c>
      <c r="C30" s="253"/>
      <c r="D30" s="253"/>
    </row>
    <row r="31" spans="1:4" ht="15" customHeight="1">
      <c r="A31" s="212"/>
      <c r="B31" s="149" t="s">
        <v>261</v>
      </c>
      <c r="C31" s="253">
        <v>141125</v>
      </c>
      <c r="D31" s="253">
        <v>183442</v>
      </c>
    </row>
    <row r="32" spans="1:4" ht="15" customHeight="1">
      <c r="A32" s="212"/>
      <c r="B32" s="149" t="s">
        <v>262</v>
      </c>
      <c r="C32" s="253">
        <v>24904</v>
      </c>
      <c r="D32" s="253">
        <v>32372</v>
      </c>
    </row>
    <row r="33" spans="1:4" ht="15" customHeight="1">
      <c r="A33" s="212"/>
      <c r="B33" s="148" t="s">
        <v>235</v>
      </c>
      <c r="C33" s="253">
        <v>0</v>
      </c>
      <c r="D33" s="253">
        <v>0</v>
      </c>
    </row>
    <row r="34" spans="1:4" ht="25.5" customHeight="1">
      <c r="A34" s="212"/>
      <c r="B34" s="151" t="s">
        <v>236</v>
      </c>
      <c r="C34" s="253">
        <v>9156</v>
      </c>
      <c r="D34" s="253">
        <v>9156</v>
      </c>
    </row>
    <row r="35" spans="1:4" ht="15" customHeight="1">
      <c r="A35" s="212"/>
      <c r="B35" s="151" t="s">
        <v>237</v>
      </c>
      <c r="C35" s="253">
        <v>130000</v>
      </c>
      <c r="D35" s="253">
        <v>130000</v>
      </c>
    </row>
    <row r="36" spans="1:4" ht="15" customHeight="1">
      <c r="A36" s="212"/>
      <c r="B36" s="151" t="s">
        <v>238</v>
      </c>
      <c r="C36" s="253">
        <v>76509</v>
      </c>
      <c r="D36" s="253">
        <v>76509</v>
      </c>
    </row>
    <row r="37" spans="1:4" ht="15" customHeight="1">
      <c r="A37" s="212"/>
      <c r="B37" s="151" t="s">
        <v>240</v>
      </c>
      <c r="C37" s="253"/>
      <c r="D37" s="253"/>
    </row>
    <row r="38" spans="1:4" ht="15" customHeight="1">
      <c r="A38" s="212"/>
      <c r="B38" s="149" t="s">
        <v>261</v>
      </c>
      <c r="C38" s="253">
        <v>4250</v>
      </c>
      <c r="D38" s="253">
        <v>4250</v>
      </c>
    </row>
    <row r="39" spans="1:4" ht="15" customHeight="1">
      <c r="A39" s="212"/>
      <c r="B39" s="149" t="s">
        <v>262</v>
      </c>
      <c r="C39" s="253">
        <v>750</v>
      </c>
      <c r="D39" s="253">
        <v>750</v>
      </c>
    </row>
    <row r="40" spans="1:4" ht="15" customHeight="1">
      <c r="A40" s="212"/>
      <c r="B40" s="151" t="s">
        <v>246</v>
      </c>
      <c r="C40" s="253"/>
      <c r="D40" s="253"/>
    </row>
    <row r="41" spans="1:4" ht="15" customHeight="1">
      <c r="A41" s="212"/>
      <c r="B41" s="149" t="s">
        <v>261</v>
      </c>
      <c r="C41" s="253">
        <v>224316</v>
      </c>
      <c r="D41" s="253">
        <v>224316</v>
      </c>
    </row>
    <row r="42" spans="1:4" ht="15" customHeight="1">
      <c r="A42" s="212"/>
      <c r="B42" s="149" t="s">
        <v>262</v>
      </c>
      <c r="C42" s="253">
        <v>39585</v>
      </c>
      <c r="D42" s="253">
        <v>39585</v>
      </c>
    </row>
    <row r="43" spans="1:4" ht="15" customHeight="1">
      <c r="A43" s="212"/>
      <c r="B43" s="148" t="s">
        <v>239</v>
      </c>
      <c r="C43" s="253"/>
      <c r="D43" s="253"/>
    </row>
    <row r="44" spans="1:4" ht="15" customHeight="1">
      <c r="A44" s="212"/>
      <c r="B44" s="149" t="s">
        <v>261</v>
      </c>
      <c r="C44" s="253">
        <v>424964</v>
      </c>
      <c r="D44" s="253">
        <v>424964</v>
      </c>
    </row>
    <row r="45" spans="1:4" ht="15" customHeight="1">
      <c r="A45" s="212"/>
      <c r="B45" s="149" t="s">
        <v>262</v>
      </c>
      <c r="C45" s="253">
        <v>74994</v>
      </c>
      <c r="D45" s="253">
        <v>74994</v>
      </c>
    </row>
    <row r="46" spans="1:4" ht="15" customHeight="1">
      <c r="A46" s="214" t="s">
        <v>145</v>
      </c>
      <c r="B46" s="215" t="s">
        <v>146</v>
      </c>
      <c r="C46" s="252">
        <v>38908</v>
      </c>
      <c r="D46" s="252">
        <f>SUM(D47:D49)</f>
        <v>38908</v>
      </c>
    </row>
    <row r="47" spans="1:4" ht="23.25" customHeight="1">
      <c r="A47" s="214"/>
      <c r="B47" s="149" t="s">
        <v>151</v>
      </c>
      <c r="C47" s="246">
        <v>1037</v>
      </c>
      <c r="D47" s="246">
        <v>1037</v>
      </c>
    </row>
    <row r="48" spans="1:4" ht="22.5" customHeight="1">
      <c r="A48" s="214"/>
      <c r="B48" s="149" t="s">
        <v>152</v>
      </c>
      <c r="C48" s="246">
        <v>23000</v>
      </c>
      <c r="D48" s="246">
        <v>23000</v>
      </c>
    </row>
    <row r="49" spans="1:4" ht="15" customHeight="1">
      <c r="A49" s="214"/>
      <c r="B49" s="194" t="s">
        <v>102</v>
      </c>
      <c r="C49" s="251">
        <v>14871</v>
      </c>
      <c r="D49" s="251">
        <v>14871</v>
      </c>
    </row>
    <row r="50" spans="1:4" ht="15" customHeight="1">
      <c r="A50" s="212" t="s">
        <v>106</v>
      </c>
      <c r="B50" s="197" t="s">
        <v>82</v>
      </c>
      <c r="C50" s="252">
        <v>10000</v>
      </c>
      <c r="D50" s="252">
        <v>10000</v>
      </c>
    </row>
    <row r="51" spans="1:4" ht="15" customHeight="1">
      <c r="A51" s="216"/>
      <c r="B51" s="217" t="s">
        <v>30</v>
      </c>
      <c r="C51" s="254">
        <v>1942058</v>
      </c>
      <c r="D51" s="254">
        <f>SUM(D12,D18,D22,D46,D50)</f>
        <v>1991843</v>
      </c>
    </row>
    <row r="52" spans="1:3" ht="12.75">
      <c r="A52" s="173"/>
      <c r="B52" s="173"/>
      <c r="C52" s="173"/>
    </row>
    <row r="53" spans="1:3" ht="12.75">
      <c r="A53" s="173"/>
      <c r="B53" s="173" t="s">
        <v>103</v>
      </c>
      <c r="C53" s="173"/>
    </row>
  </sheetData>
  <sheetProtection/>
  <mergeCells count="6">
    <mergeCell ref="A4:E5"/>
    <mergeCell ref="A1:D1"/>
    <mergeCell ref="D8:D9"/>
    <mergeCell ref="C8:C9"/>
    <mergeCell ref="B7:B9"/>
    <mergeCell ref="A7:A9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F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5.140625" style="0" customWidth="1"/>
    <col min="2" max="2" width="10.7109375" style="0" customWidth="1"/>
    <col min="3" max="4" width="11.421875" style="0" customWidth="1"/>
    <col min="5" max="5" width="11.7109375" style="0" customWidth="1"/>
  </cols>
  <sheetData>
    <row r="1" spans="1:5" ht="15.75">
      <c r="A1" s="513" t="s">
        <v>1</v>
      </c>
      <c r="B1" s="513"/>
      <c r="C1" s="513"/>
      <c r="D1" s="513"/>
      <c r="E1" s="513"/>
    </row>
    <row r="2" spans="1:5" ht="15.75">
      <c r="A2" s="513" t="s">
        <v>2</v>
      </c>
      <c r="B2" s="513"/>
      <c r="C2" s="513"/>
      <c r="D2" s="513"/>
      <c r="E2" s="513"/>
    </row>
    <row r="3" spans="1:5" ht="15.75">
      <c r="A3" s="513" t="s">
        <v>227</v>
      </c>
      <c r="B3" s="513"/>
      <c r="C3" s="513"/>
      <c r="D3" s="513"/>
      <c r="E3" s="513"/>
    </row>
    <row r="4" spans="1:5" ht="15.75">
      <c r="A4" s="2"/>
      <c r="B4" s="2"/>
      <c r="C4" s="2"/>
      <c r="D4" s="2"/>
      <c r="E4" s="2"/>
    </row>
    <row r="5" spans="4:5" ht="12.75">
      <c r="D5" s="514" t="s">
        <v>292</v>
      </c>
      <c r="E5" s="514"/>
    </row>
    <row r="6" spans="4:5" ht="12.75">
      <c r="D6" s="512" t="s">
        <v>0</v>
      </c>
      <c r="E6" s="512"/>
    </row>
    <row r="7" spans="4:5" ht="12.75">
      <c r="D7" s="3"/>
      <c r="E7" s="3"/>
    </row>
    <row r="8" spans="1:6" ht="51">
      <c r="A8" s="46" t="s">
        <v>3</v>
      </c>
      <c r="B8" s="47" t="s">
        <v>230</v>
      </c>
      <c r="C8" s="48" t="s">
        <v>4</v>
      </c>
      <c r="D8" s="48" t="s">
        <v>5</v>
      </c>
      <c r="E8" s="47" t="s">
        <v>6</v>
      </c>
      <c r="F8" s="103"/>
    </row>
    <row r="9" spans="1:6" ht="19.5" customHeight="1">
      <c r="A9" s="245" t="s">
        <v>7</v>
      </c>
      <c r="B9" s="153">
        <v>4000</v>
      </c>
      <c r="C9" s="153">
        <v>0</v>
      </c>
      <c r="D9" s="153">
        <v>0</v>
      </c>
      <c r="E9" s="256">
        <f aca="true" t="shared" si="0" ref="E9:E17">SUM(B9-D9)</f>
        <v>4000</v>
      </c>
      <c r="F9" s="104"/>
    </row>
    <row r="10" spans="1:6" ht="30" customHeight="1">
      <c r="A10" s="257" t="s">
        <v>8</v>
      </c>
      <c r="B10" s="153">
        <v>7540</v>
      </c>
      <c r="C10" s="153">
        <v>100</v>
      </c>
      <c r="D10" s="153">
        <v>7540</v>
      </c>
      <c r="E10" s="256">
        <f t="shared" si="0"/>
        <v>0</v>
      </c>
      <c r="F10" s="104"/>
    </row>
    <row r="11" spans="1:6" ht="19.5" customHeight="1">
      <c r="A11" s="245" t="s">
        <v>18</v>
      </c>
      <c r="B11" s="153">
        <v>27000</v>
      </c>
      <c r="C11" s="258" t="s">
        <v>9</v>
      </c>
      <c r="D11" s="153">
        <v>22400</v>
      </c>
      <c r="E11" s="256">
        <f t="shared" si="0"/>
        <v>4600</v>
      </c>
      <c r="F11" s="104"/>
    </row>
    <row r="12" spans="1:6" ht="19.5" customHeight="1">
      <c r="A12" s="245" t="s">
        <v>10</v>
      </c>
      <c r="B12" s="153">
        <v>3000</v>
      </c>
      <c r="C12" s="153">
        <v>0</v>
      </c>
      <c r="D12" s="153">
        <v>0</v>
      </c>
      <c r="E12" s="256">
        <f t="shared" si="0"/>
        <v>3000</v>
      </c>
      <c r="F12" s="104"/>
    </row>
    <row r="13" spans="1:6" ht="19.5" customHeight="1">
      <c r="A13" s="245" t="s">
        <v>11</v>
      </c>
      <c r="B13" s="153">
        <v>32000</v>
      </c>
      <c r="C13" s="153">
        <v>90</v>
      </c>
      <c r="D13" s="153">
        <v>28800</v>
      </c>
      <c r="E13" s="256">
        <f t="shared" si="0"/>
        <v>3200</v>
      </c>
      <c r="F13" s="104"/>
    </row>
    <row r="14" spans="1:6" ht="19.5" customHeight="1">
      <c r="A14" s="245" t="s">
        <v>12</v>
      </c>
      <c r="B14" s="153">
        <v>10000</v>
      </c>
      <c r="C14" s="153">
        <v>90</v>
      </c>
      <c r="D14" s="153">
        <v>9000</v>
      </c>
      <c r="E14" s="256">
        <f t="shared" si="0"/>
        <v>1000</v>
      </c>
      <c r="F14" s="104"/>
    </row>
    <row r="15" spans="1:6" ht="19.5" customHeight="1">
      <c r="A15" s="245" t="s">
        <v>13</v>
      </c>
      <c r="B15" s="153">
        <v>1000</v>
      </c>
      <c r="C15" s="153">
        <v>0</v>
      </c>
      <c r="D15" s="153">
        <v>0</v>
      </c>
      <c r="E15" s="256">
        <f t="shared" si="0"/>
        <v>1000</v>
      </c>
      <c r="F15" s="104"/>
    </row>
    <row r="16" spans="1:6" ht="19.5" customHeight="1">
      <c r="A16" s="245" t="s">
        <v>14</v>
      </c>
      <c r="B16" s="153">
        <v>1000</v>
      </c>
      <c r="C16" s="153">
        <v>0</v>
      </c>
      <c r="D16" s="153">
        <v>0</v>
      </c>
      <c r="E16" s="256">
        <f t="shared" si="0"/>
        <v>1000</v>
      </c>
      <c r="F16" s="104"/>
    </row>
    <row r="17" spans="1:6" ht="19.5" customHeight="1">
      <c r="A17" s="245" t="s">
        <v>15</v>
      </c>
      <c r="B17" s="153">
        <v>500</v>
      </c>
      <c r="C17" s="153">
        <v>100</v>
      </c>
      <c r="D17" s="153">
        <v>500</v>
      </c>
      <c r="E17" s="256">
        <f t="shared" si="0"/>
        <v>0</v>
      </c>
      <c r="F17" s="104"/>
    </row>
    <row r="18" spans="1:6" ht="19.5" customHeight="1">
      <c r="A18" s="259" t="s">
        <v>16</v>
      </c>
      <c r="B18" s="152">
        <f>SUM(B9:B17)</f>
        <v>86040</v>
      </c>
      <c r="C18" s="152"/>
      <c r="D18" s="152">
        <f>SUM(D9:D17)</f>
        <v>68240</v>
      </c>
      <c r="E18" s="252">
        <f>SUM(E9:E17)</f>
        <v>17800</v>
      </c>
      <c r="F18" s="105"/>
    </row>
    <row r="19" spans="1:6" ht="12.75">
      <c r="A19" s="260"/>
      <c r="B19" s="261"/>
      <c r="C19" s="261"/>
      <c r="D19" s="261"/>
      <c r="E19" s="262"/>
      <c r="F19" s="25"/>
    </row>
    <row r="20" spans="1:6" ht="12.75">
      <c r="A20" s="260"/>
      <c r="B20" s="261"/>
      <c r="C20" s="261"/>
      <c r="D20" s="261"/>
      <c r="E20" s="262"/>
      <c r="F20" s="25"/>
    </row>
    <row r="21" spans="1:6" ht="16.5" customHeight="1">
      <c r="A21" s="263" t="s">
        <v>19</v>
      </c>
      <c r="B21" s="264">
        <v>27000</v>
      </c>
      <c r="C21" s="265">
        <v>80.9</v>
      </c>
      <c r="D21" s="264">
        <v>22400</v>
      </c>
      <c r="E21" s="266">
        <v>4600</v>
      </c>
      <c r="F21" s="25"/>
    </row>
    <row r="22" spans="1:6" ht="16.5" customHeight="1">
      <c r="A22" s="263" t="s">
        <v>17</v>
      </c>
      <c r="B22" s="153"/>
      <c r="C22" s="107"/>
      <c r="D22" s="107"/>
      <c r="E22" s="256"/>
      <c r="F22" s="104"/>
    </row>
    <row r="23" spans="1:6" ht="26.25" customHeight="1">
      <c r="A23" s="267" t="s">
        <v>20</v>
      </c>
      <c r="B23" s="153">
        <v>8000</v>
      </c>
      <c r="C23" s="107">
        <v>90</v>
      </c>
      <c r="D23" s="107">
        <v>7200</v>
      </c>
      <c r="E23" s="256">
        <f>SUM(B23-D23)</f>
        <v>800</v>
      </c>
      <c r="F23" s="104"/>
    </row>
    <row r="24" spans="1:6" ht="25.5" customHeight="1">
      <c r="A24" s="267" t="s">
        <v>21</v>
      </c>
      <c r="B24" s="153">
        <v>19000</v>
      </c>
      <c r="C24" s="107">
        <v>80</v>
      </c>
      <c r="D24" s="107">
        <v>15200</v>
      </c>
      <c r="E24" s="256">
        <f>SUM(B24-D24)</f>
        <v>3800</v>
      </c>
      <c r="F24" s="104"/>
    </row>
    <row r="25" spans="1:6" ht="12.75">
      <c r="A25" s="268"/>
      <c r="B25" s="269">
        <f>SUM(B22:B24)</f>
        <v>27000</v>
      </c>
      <c r="C25" s="269"/>
      <c r="D25" s="269">
        <f>SUM(D22:D24)</f>
        <v>22400</v>
      </c>
      <c r="E25" s="270">
        <f>SUM(E22:E24)</f>
        <v>4600</v>
      </c>
      <c r="F25" s="7"/>
    </row>
    <row r="26" ht="12.75">
      <c r="A26" s="8"/>
    </row>
    <row r="27" ht="12.75">
      <c r="A27" s="9"/>
    </row>
    <row r="28" ht="12.75">
      <c r="A28" s="9"/>
    </row>
    <row r="29" ht="12.75">
      <c r="A29" s="9"/>
    </row>
  </sheetData>
  <sheetProtection/>
  <mergeCells count="5">
    <mergeCell ref="D6:E6"/>
    <mergeCell ref="A1:E1"/>
    <mergeCell ref="A2:E2"/>
    <mergeCell ref="A3:E3"/>
    <mergeCell ref="D5:E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 Tiszakécske</dc:creator>
  <cp:keywords/>
  <dc:description/>
  <cp:lastModifiedBy>user</cp:lastModifiedBy>
  <cp:lastPrinted>2014-02-21T12:03:24Z</cp:lastPrinted>
  <dcterms:created xsi:type="dcterms:W3CDTF">2009-01-05T07:03:39Z</dcterms:created>
  <dcterms:modified xsi:type="dcterms:W3CDTF">2014-02-21T12:03:26Z</dcterms:modified>
  <cp:category/>
  <cp:version/>
  <cp:contentType/>
  <cp:contentStatus/>
</cp:coreProperties>
</file>