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727" firstSheet="4" activeTab="13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  " sheetId="6" r:id="rId6"/>
    <sheet name="4.sz.mell." sheetId="7" r:id="rId7"/>
    <sheet name="5.sz.mell." sheetId="8" r:id="rId8"/>
    <sheet name="6.sz.mell." sheetId="9" r:id="rId9"/>
    <sheet name="7.sz.mell." sheetId="10" r:id="rId10"/>
    <sheet name="8. sz. mell." sheetId="11" r:id="rId11"/>
    <sheet name="9. sz. mell." sheetId="12" r:id="rId12"/>
    <sheet name="10. sz. mell." sheetId="13" r:id="rId13"/>
    <sheet name="11. sz. melléklet" sheetId="14" r:id="rId14"/>
    <sheet name="ÖSSZEFÜGGÉSEK (2)" sheetId="15" r:id="rId15"/>
    <sheet name="Munka1" sheetId="16" r:id="rId16"/>
  </sheets>
  <definedNames>
    <definedName name="_xlfn.IFERROR" hidden="1">#NAME?</definedName>
    <definedName name="_xlnm.Print_Area" localSheetId="0">'1.1.sz.mell.'!$A$1:$C$159</definedName>
    <definedName name="_xlnm.Print_Area" localSheetId="1">'1.2.sz.mell.'!$A$1:$C$158</definedName>
    <definedName name="_xlnm.Print_Area" localSheetId="2">'1.3.sz.mell.'!$A$1:$C$159</definedName>
    <definedName name="_xlnm.Print_Area" localSheetId="12">'10. sz. mell.'!$A$1:$P$30</definedName>
    <definedName name="_xlnm.Print_Area" localSheetId="13">'11. sz. melléklet'!$A$1:$E$41</definedName>
  </definedNames>
  <calcPr fullCalcOnLoad="1"/>
</workbook>
</file>

<file path=xl/sharedStrings.xml><?xml version="1.0" encoding="utf-8"?>
<sst xmlns="http://schemas.openxmlformats.org/spreadsheetml/2006/main" count="1456" uniqueCount="496">
  <si>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</si>
  <si>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</si>
  <si>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</si>
  <si>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</si>
  <si>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</si>
  <si>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</si>
  <si>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</si>
  <si>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</si>
  <si>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</si>
  <si>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</si>
  <si>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</si>
  <si>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</si>
  <si>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</si>
  <si>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</si>
  <si>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</si>
  <si>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</si>
  <si>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</si>
  <si>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</si>
  <si>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</si>
  <si>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</si>
  <si>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</si>
  <si>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</si>
  <si>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</si>
  <si>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</si>
  <si>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</si>
  <si>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</si>
  <si>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</si>
  <si>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</si>
  <si>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</si>
  <si>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</si>
  <si>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</si>
  <si>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</si>
  <si>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</si>
  <si>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</si>
  <si>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</si>
  <si>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</si>
  <si>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</si>
  <si>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</si>
  <si>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</si>
  <si>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</si>
  <si>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</si>
  <si>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</si>
  <si>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</si>
  <si>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</si>
  <si>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</si>
  <si>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</si>
  <si>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</si>
  <si>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</si>
  <si>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</si>
  <si>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</si>
  <si>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</si>
  <si>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</si>
  <si>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</si>
  <si>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</si>
  <si>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</si>
  <si>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</si>
  <si>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</si>
  <si>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</si>
  <si>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</si>
  <si>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</si>
  <si>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</si>
  <si>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</si>
  <si>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</si>
  <si>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</si>
  <si>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</si>
  <si>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</si>
  <si>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</si>
  <si>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</si>
  <si>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</si>
  <si>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</si>
  <si>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</si>
  <si>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</si>
  <si>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</si>
  <si>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</si>
  <si>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</si>
  <si>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</si>
  <si>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</si>
  <si>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</si>
  <si>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</si>
  <si>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</si>
  <si>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</si>
  <si>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</si>
  <si>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</si>
  <si>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</si>
  <si>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</si>
  <si>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</si>
  <si>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</si>
  <si>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</si>
  <si>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</si>
  <si>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</si>
  <si>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</si>
  <si>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</si>
  <si>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</si>
  <si>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</si>
  <si>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</si>
  <si>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</si>
  <si>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</si>
  <si>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</si>
  <si>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</si>
  <si>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</si>
  <si>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</si>
  <si>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</si>
  <si>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</si>
  <si>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</si>
  <si>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</si>
  <si>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</si>
  <si>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</si>
  <si>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</si>
  <si>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</si>
  <si>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</si>
  <si>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</si>
  <si>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</si>
  <si>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</si>
  <si>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</si>
  <si>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</si>
  <si>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</si>
  <si>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</si>
  <si>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</si>
  <si>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</si>
  <si>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</si>
  <si>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</si>
  <si>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</si>
  <si>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</si>
  <si>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</si>
  <si>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</si>
  <si>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</si>
  <si>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</si>
  <si>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</si>
  <si>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</si>
  <si>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</si>
  <si>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</si>
  <si>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</si>
  <si>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</si>
  <si>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</si>
  <si>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</si>
  <si>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</si>
  <si>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</si>
  <si>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</si>
  <si>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</si>
  <si>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</si>
  <si>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</si>
  <si>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</si>
  <si>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</si>
  <si>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</si>
  <si>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</si>
  <si>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</si>
  <si>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</si>
  <si>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</si>
  <si>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</si>
  <si>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</si>
  <si>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</si>
  <si>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</si>
  <si>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</si>
  <si>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</si>
  <si>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</si>
  <si>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</si>
  <si>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</si>
  <si>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</si>
  <si>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</si>
  <si>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</si>
  <si>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</si>
  <si>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</si>
  <si>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</si>
  <si>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</si>
  <si>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</si>
  <si>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</si>
  <si>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</si>
  <si>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</si>
  <si>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</si>
  <si>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</si>
  <si>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</si>
  <si>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</si>
  <si>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</si>
  <si>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</si>
  <si>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</si>
  <si>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</si>
  <si>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</si>
  <si>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</si>
  <si>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</si>
  <si>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</si>
  <si>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</si>
  <si>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</si>
  <si>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</si>
  <si>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</si>
  <si>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</si>
  <si>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</si>
  <si>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</si>
  <si>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</si>
  <si>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</si>
  <si>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</si>
  <si>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</si>
  <si>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</si>
  <si>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</si>
  <si>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</si>
  <si>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</si>
  <si>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</si>
  <si>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</si>
  <si>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</si>
  <si>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</si>
  <si>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</si>
  <si>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</si>
  <si>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</si>
  <si>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</si>
  <si>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</si>
  <si>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</si>
  <si>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</si>
  <si>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</si>
  <si>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</si>
  <si>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</si>
  <si>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</si>
  <si>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</si>
  <si>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</si>
  <si>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</si>
  <si>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</si>
  <si>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</si>
  <si>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</si>
  <si>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</si>
  <si>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</si>
  <si>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</si>
  <si>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</si>
  <si>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</si>
  <si>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</si>
  <si>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</si>
  <si>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</si>
  <si>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</si>
  <si>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</si>
  <si>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</si>
  <si>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</si>
  <si>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</si>
  <si>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</si>
  <si>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</si>
  <si>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</si>
  <si>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</si>
  <si>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</si>
  <si>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</si>
  <si>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</si>
  <si>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</si>
  <si>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</si>
  <si>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</si>
  <si>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</si>
  <si>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</si>
  <si>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</si>
  <si>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</si>
  <si>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</si>
  <si>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</si>
  <si>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</si>
  <si>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</si>
  <si>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</si>
  <si>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</si>
  <si>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</si>
  <si>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</si>
  <si>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</si>
  <si>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</si>
  <si>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</si>
  <si>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</si>
  <si>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</si>
  <si>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</si>
  <si>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</si>
  <si>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</si>
  <si>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</si>
  <si>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</si>
  <si>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</si>
  <si>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</si>
  <si>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</si>
  <si>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</si>
  <si>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</si>
  <si>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</si>
  <si>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</si>
  <si>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</si>
  <si>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</si>
  <si>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</si>
  <si>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</si>
  <si>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</si>
  <si>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</si>
  <si>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</si>
  <si>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</si>
  <si>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</si>
  <si>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</si>
  <si>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</si>
  <si>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</si>
  <si>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</si>
  <si>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</si>
  <si>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</si>
  <si>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</si>
  <si>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</si>
  <si>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</si>
  <si>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</si>
  <si>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</si>
  <si>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</si>
  <si>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</si>
  <si>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</si>
  <si>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</si>
  <si>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</si>
  <si>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</si>
  <si>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</si>
  <si>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</si>
  <si>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</si>
  <si>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</si>
  <si>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</si>
  <si>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</si>
  <si>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</si>
  <si>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</si>
  <si>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</si>
  <si>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</si>
  <si>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</si>
  <si>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</si>
  <si>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</si>
  <si>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</si>
  <si>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</si>
  <si>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</si>
  <si>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</si>
  <si>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</si>
  <si>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</si>
  <si>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</si>
  <si>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</si>
  <si>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</si>
  <si>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</si>
  <si>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</si>
  <si>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</si>
  <si>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</si>
  <si>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</si>
  <si>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</si>
  <si>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</si>
  <si>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</si>
  <si>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</si>
  <si>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</si>
  <si>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</si>
  <si>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</si>
  <si>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</si>
  <si>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</si>
  <si>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</si>
  <si>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</si>
  <si>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</si>
  <si>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</si>
  <si>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</si>
  <si>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</si>
  <si>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</si>
  <si>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</si>
  <si>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</si>
  <si>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</si>
  <si>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</si>
  <si>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</si>
  <si>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</si>
  <si>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</si>
  <si>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</si>
  <si>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</si>
  <si>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</si>
  <si>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</si>
  <si>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</si>
  <si>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</si>
  <si>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</si>
  <si>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</si>
  <si>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</si>
  <si>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</si>
  <si>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</si>
  <si>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</si>
  <si>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</si>
  <si>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</si>
  <si>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</si>
  <si>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</si>
  <si>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</si>
  <si>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</si>
  <si>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</si>
  <si>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</si>
  <si>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</si>
  <si>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</si>
  <si>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</si>
  <si>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</si>
  <si>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</si>
  <si>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</si>
  <si>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</si>
  <si>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</si>
  <si>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</si>
  <si>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</si>
  <si>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</si>
  <si>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</si>
  <si>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</si>
  <si>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</si>
  <si>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</si>
  <si>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</si>
  <si>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</si>
  <si>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</si>
  <si>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</si>
  <si>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</si>
  <si>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</si>
  <si>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</si>
  <si>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</si>
  <si>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</si>
  <si>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</si>
  <si>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</si>
  <si>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</si>
  <si>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</si>
  <si>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</si>
  <si>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</si>
  <si>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</si>
  <si>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</si>
  <si>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</si>
  <si>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</si>
  <si>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</si>
  <si>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</si>
  <si>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</si>
  <si>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</si>
  <si>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</si>
  <si>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</si>
  <si>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</si>
  <si>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</si>
  <si>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</si>
  <si>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</si>
  <si>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</si>
  <si>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</si>
  <si>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</si>
  <si>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</si>
  <si>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</si>
  <si>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</si>
  <si>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</si>
  <si>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</si>
  <si>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</si>
  <si>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</si>
  <si>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</si>
  <si>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</si>
  <si>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</si>
  <si>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</si>
  <si>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</si>
  <si>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</si>
  <si>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</si>
  <si>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</si>
  <si>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</si>
  <si>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</si>
  <si>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</si>
  <si>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</si>
  <si>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</si>
  <si>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</si>
  <si>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</si>
  <si>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F=(B-D-E)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</si>
  <si>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</si>
  <si>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</si>
  <si>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</si>
  <si>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</si>
  <si>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</si>
  <si>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</si>
  <si>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</si>
  <si>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</si>
  <si>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</si>
  <si>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</si>
  <si>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</si>
  <si>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</si>
  <si>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</si>
  <si>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</si>
  <si>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</si>
  <si>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</si>
  <si>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</si>
  <si>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</si>
  <si>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</si>
  <si>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</si>
  <si>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</si>
  <si>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</si>
  <si>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</si>
  <si>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Községi Önkormányzat Váralja adósságot keletkeztető ügyletekből és kezességvállalásokból fennálló kötelezettségei</t>
  </si>
  <si>
    <t>Községi  Önkormányzat Váralja saját bevételeinek részletezése az adósságot keletkeztető ügyletből származó tárgyévi fizetési kötelezettség megállapításához</t>
  </si>
  <si>
    <t>Járda út felújítás</t>
  </si>
  <si>
    <t>Összesen (1+2+3+4+5+6)</t>
  </si>
  <si>
    <t xml:space="preserve"> -</t>
  </si>
  <si>
    <t>Forintban</t>
  </si>
  <si>
    <t>Forintban !</t>
  </si>
  <si>
    <t xml:space="preserve">Felhasználás </t>
  </si>
  <si>
    <t xml:space="preserve"> Forintban !</t>
  </si>
  <si>
    <t>Előirányzat felhasználási ütemterv</t>
  </si>
  <si>
    <t xml:space="preserve">   - ÁH-án belüli megelőlegezés visszafizetése</t>
  </si>
  <si>
    <r>
      <t xml:space="preserve">   Működési költségvetés kiadásai </t>
    </r>
    <r>
      <rPr>
        <sz val="12"/>
        <rFont val="Times New Roman CE"/>
        <family val="0"/>
      </rPr>
      <t>(1.1+…+1.5.+1.18.)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</si>
  <si>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</si>
  <si>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Forintban!</t>
  </si>
  <si>
    <t>Járda és út felújítása</t>
  </si>
  <si>
    <t>2018.</t>
  </si>
  <si>
    <t>2019.</t>
  </si>
  <si>
    <t>2020.</t>
  </si>
  <si>
    <t>TOP-2.1.3.-15-TL1-2016-00002</t>
  </si>
  <si>
    <t>2019. év utáni szükséglet</t>
  </si>
  <si>
    <t>2017-2019</t>
  </si>
  <si>
    <t>Könyvtári számítógép beszerzés</t>
  </si>
  <si>
    <t>2018</t>
  </si>
  <si>
    <t>2018. év utáni szükséglet</t>
  </si>
  <si>
    <t>Orvosi rendelő felújítása</t>
  </si>
  <si>
    <t>Orvosi renedelő felújítása</t>
  </si>
  <si>
    <t>TOP beruházás</t>
  </si>
  <si>
    <t>Könyvtár szgép vásárlása</t>
  </si>
  <si>
    <t>2019. évi előirányzat</t>
  </si>
  <si>
    <t>Ellátottak juttatásai</t>
  </si>
  <si>
    <t>2021.</t>
  </si>
  <si>
    <t>Közégi  Önkormányzat  Váralja 2019. évi adósságot keletkeztető fejlesztési céljai</t>
  </si>
  <si>
    <t>2019</t>
  </si>
  <si>
    <t>2018-2019</t>
  </si>
  <si>
    <t>Könyvtár kazáncsere</t>
  </si>
  <si>
    <t>Víziközmű rendszer fejlesztés önerő 30 %</t>
  </si>
  <si>
    <t>2022 után</t>
  </si>
  <si>
    <t>2019. év előtti</t>
  </si>
  <si>
    <t>Áh. Belüli megelőlegezés visszafizetése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</si>
</sst>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#,##0\ _F_t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49" fontId="16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4" xfId="60" applyNumberFormat="1" applyFont="1" applyFill="1" applyBorder="1" applyAlignment="1" applyProtection="1">
      <alignment horizontal="left" vertical="center" wrapText="1" indent="1"/>
      <protection/>
    </xf>
    <xf numFmtId="0" fontId="14" fillId="0" borderId="15" xfId="60" applyFont="1" applyFill="1" applyBorder="1" applyAlignment="1" applyProtection="1">
      <alignment horizontal="left" vertical="center" wrapText="1" indent="1"/>
      <protection/>
    </xf>
    <xf numFmtId="0" fontId="14" fillId="0" borderId="16" xfId="60" applyFont="1" applyFill="1" applyBorder="1" applyAlignment="1" applyProtection="1">
      <alignment horizontal="left" vertical="center" wrapText="1" indent="1"/>
      <protection/>
    </xf>
    <xf numFmtId="0" fontId="7" fillId="0" borderId="15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vertical="center" wrapText="1"/>
      <protection locked="0"/>
    </xf>
    <xf numFmtId="0" fontId="14" fillId="0" borderId="16" xfId="60" applyFont="1" applyFill="1" applyBorder="1" applyAlignment="1" applyProtection="1">
      <alignment vertical="center" wrapText="1"/>
      <protection/>
    </xf>
    <xf numFmtId="0" fontId="14" fillId="0" borderId="15" xfId="60" applyFont="1" applyFill="1" applyBorder="1" applyAlignment="1" applyProtection="1">
      <alignment horizontal="center" vertical="center" wrapText="1"/>
      <protection/>
    </xf>
    <xf numFmtId="0" fontId="14" fillId="0" borderId="16" xfId="6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7" fillId="0" borderId="16" xfId="61" applyFont="1" applyFill="1" applyBorder="1" applyAlignment="1" applyProtection="1">
      <alignment horizontal="left" vertical="center" indent="1"/>
      <protection/>
    </xf>
    <xf numFmtId="164" fontId="5" fillId="0" borderId="0" xfId="0" applyNumberFormat="1" applyFont="1" applyFill="1" applyAlignment="1">
      <alignment horizontal="right" vertical="center"/>
    </xf>
    <xf numFmtId="164" fontId="0" fillId="0" borderId="0" xfId="0" applyNumberFormat="1" applyFill="1" applyAlignment="1" applyProtection="1">
      <alignment vertical="center" wrapText="1"/>
      <protection/>
    </xf>
    <xf numFmtId="164" fontId="16" fillId="0" borderId="18" xfId="0" applyNumberFormat="1" applyFont="1" applyFill="1" applyBorder="1" applyAlignment="1" applyProtection="1">
      <alignment vertical="center" wrapText="1"/>
      <protection/>
    </xf>
    <xf numFmtId="164" fontId="16" fillId="0" borderId="15" xfId="0" applyNumberFormat="1" applyFont="1" applyFill="1" applyBorder="1" applyAlignment="1" applyProtection="1">
      <alignment vertical="center" wrapText="1"/>
      <protection/>
    </xf>
    <xf numFmtId="164" fontId="16" fillId="0" borderId="16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vertical="center" wrapText="1"/>
      <protection/>
    </xf>
    <xf numFmtId="164" fontId="16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21" xfId="0" applyNumberFormat="1" applyFont="1" applyFill="1" applyBorder="1" applyAlignment="1" applyProtection="1">
      <alignment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Fill="1" applyBorder="1" applyAlignment="1" applyProtection="1">
      <alignment vertical="center" wrapText="1"/>
      <protection locked="0"/>
    </xf>
    <xf numFmtId="0" fontId="16" fillId="0" borderId="24" xfId="0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26" xfId="61" applyFont="1" applyFill="1" applyBorder="1" applyAlignment="1" applyProtection="1">
      <alignment horizontal="center" vertical="center" wrapText="1"/>
      <protection/>
    </xf>
    <xf numFmtId="0" fontId="7" fillId="0" borderId="27" xfId="61" applyFont="1" applyFill="1" applyBorder="1" applyAlignment="1" applyProtection="1">
      <alignment horizontal="center" vertical="center"/>
      <protection/>
    </xf>
    <xf numFmtId="0" fontId="7" fillId="0" borderId="28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6" fillId="0" borderId="15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6" fillId="0" borderId="21" xfId="61" applyFont="1" applyFill="1" applyBorder="1" applyAlignment="1" applyProtection="1">
      <alignment horizontal="left" vertical="center" indent="1"/>
      <protection/>
    </xf>
    <xf numFmtId="164" fontId="16" fillId="0" borderId="22" xfId="61" applyNumberFormat="1" applyFont="1" applyFill="1" applyBorder="1" applyAlignment="1" applyProtection="1">
      <alignment vertical="center"/>
      <protection locked="0"/>
    </xf>
    <xf numFmtId="164" fontId="16" fillId="0" borderId="17" xfId="61" applyNumberFormat="1" applyFont="1" applyFill="1" applyBorder="1" applyAlignment="1" applyProtection="1">
      <alignment vertical="center"/>
      <protection/>
    </xf>
    <xf numFmtId="0" fontId="16" fillId="0" borderId="12" xfId="61" applyFont="1" applyFill="1" applyBorder="1" applyAlignment="1" applyProtection="1">
      <alignment horizontal="left" vertical="center" indent="1"/>
      <protection/>
    </xf>
    <xf numFmtId="164" fontId="16" fillId="0" borderId="10" xfId="61" applyNumberFormat="1" applyFont="1" applyFill="1" applyBorder="1" applyAlignment="1" applyProtection="1">
      <alignment vertical="center"/>
      <protection locked="0"/>
    </xf>
    <xf numFmtId="164" fontId="16" fillId="0" borderId="23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4" fontId="16" fillId="0" borderId="29" xfId="61" applyNumberFormat="1" applyFont="1" applyFill="1" applyBorder="1" applyAlignment="1" applyProtection="1">
      <alignment vertical="center"/>
      <protection locked="0"/>
    </xf>
    <xf numFmtId="164" fontId="16" fillId="0" borderId="30" xfId="61" applyNumberFormat="1" applyFont="1" applyFill="1" applyBorder="1" applyAlignment="1" applyProtection="1">
      <alignment vertical="center"/>
      <protection/>
    </xf>
    <xf numFmtId="164" fontId="14" fillId="0" borderId="16" xfId="61" applyNumberFormat="1" applyFont="1" applyFill="1" applyBorder="1" applyAlignment="1" applyProtection="1">
      <alignment vertical="center"/>
      <protection/>
    </xf>
    <xf numFmtId="164" fontId="14" fillId="0" borderId="19" xfId="61" applyNumberFormat="1" applyFont="1" applyFill="1" applyBorder="1" applyAlignment="1" applyProtection="1">
      <alignment vertical="center"/>
      <protection/>
    </xf>
    <xf numFmtId="0" fontId="16" fillId="0" borderId="13" xfId="61" applyFont="1" applyFill="1" applyBorder="1" applyAlignment="1" applyProtection="1">
      <alignment horizontal="left" vertical="center" indent="1"/>
      <protection/>
    </xf>
    <xf numFmtId="0" fontId="14" fillId="0" borderId="15" xfId="61" applyFont="1" applyFill="1" applyBorder="1" applyAlignment="1" applyProtection="1">
      <alignment horizontal="left" vertical="center" indent="1"/>
      <protection/>
    </xf>
    <xf numFmtId="164" fontId="14" fillId="0" borderId="16" xfId="61" applyNumberFormat="1" applyFont="1" applyFill="1" applyBorder="1" applyProtection="1">
      <alignment/>
      <protection/>
    </xf>
    <xf numFmtId="164" fontId="14" fillId="0" borderId="19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164" fontId="0" fillId="33" borderId="31" xfId="0" applyNumberFormat="1" applyFont="1" applyFill="1" applyBorder="1" applyAlignment="1" applyProtection="1">
      <alignment horizontal="left" vertical="center" wrapText="1" indent="2"/>
      <protection/>
    </xf>
    <xf numFmtId="0" fontId="16" fillId="0" borderId="29" xfId="0" applyFont="1" applyFill="1" applyBorder="1" applyAlignment="1" applyProtection="1">
      <alignment vertical="center" wrapText="1"/>
      <protection locked="0"/>
    </xf>
    <xf numFmtId="0" fontId="14" fillId="0" borderId="16" xfId="60" applyFont="1" applyFill="1" applyBorder="1" applyAlignment="1" applyProtection="1">
      <alignment horizontal="left" vertical="center" wrapText="1" indent="1"/>
      <protection/>
    </xf>
    <xf numFmtId="0" fontId="14" fillId="0" borderId="16" xfId="60" applyFont="1" applyFill="1" applyBorder="1" applyAlignment="1" applyProtection="1">
      <alignment horizontal="left" vertical="center" wrapText="1"/>
      <protection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164" fontId="15" fillId="0" borderId="35" xfId="6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1" fillId="0" borderId="0" xfId="60" applyFont="1" applyFill="1">
      <alignment/>
      <protection/>
    </xf>
    <xf numFmtId="164" fontId="4" fillId="0" borderId="0" xfId="60" applyNumberFormat="1" applyFont="1" applyFill="1" applyBorder="1" applyAlignment="1" applyProtection="1">
      <alignment horizontal="centerContinuous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3" fillId="0" borderId="16" xfId="60" applyFont="1" applyFill="1" applyBorder="1">
      <alignment/>
      <protection/>
    </xf>
    <xf numFmtId="166" fontId="0" fillId="0" borderId="30" xfId="40" applyNumberFormat="1" applyFont="1" applyFill="1" applyBorder="1" applyAlignment="1">
      <alignment/>
    </xf>
    <xf numFmtId="166" fontId="0" fillId="0" borderId="23" xfId="40" applyNumberFormat="1" applyFont="1" applyFill="1" applyBorder="1" applyAlignment="1">
      <alignment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29" xfId="60" applyFont="1" applyFill="1" applyBorder="1" applyProtection="1">
      <alignment/>
      <protection locked="0"/>
    </xf>
    <xf numFmtId="166" fontId="0" fillId="0" borderId="29" xfId="40" applyNumberFormat="1" applyFont="1" applyFill="1" applyBorder="1" applyAlignment="1" applyProtection="1">
      <alignment/>
      <protection locked="0"/>
    </xf>
    <xf numFmtId="0" fontId="0" fillId="0" borderId="10" xfId="60" applyFont="1" applyFill="1" applyBorder="1" applyProtection="1">
      <alignment/>
      <protection locked="0"/>
    </xf>
    <xf numFmtId="166" fontId="0" fillId="0" borderId="10" xfId="40" applyNumberFormat="1" applyFont="1" applyFill="1" applyBorder="1" applyAlignment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14" fillId="0" borderId="34" xfId="60" applyFont="1" applyFill="1" applyBorder="1" applyAlignment="1" applyProtection="1">
      <alignment horizontal="center" vertical="center" wrapText="1"/>
      <protection/>
    </xf>
    <xf numFmtId="0" fontId="14" fillId="0" borderId="36" xfId="60" applyFont="1" applyFill="1" applyBorder="1" applyAlignment="1" applyProtection="1">
      <alignment horizontal="center" vertical="center" wrapText="1"/>
      <protection/>
    </xf>
    <xf numFmtId="0" fontId="14" fillId="0" borderId="37" xfId="60" applyFont="1" applyFill="1" applyBorder="1" applyAlignment="1" applyProtection="1">
      <alignment horizontal="center" vertical="center" wrapText="1"/>
      <protection/>
    </xf>
    <xf numFmtId="0" fontId="16" fillId="0" borderId="15" xfId="60" applyFont="1" applyFill="1" applyBorder="1" applyAlignment="1" applyProtection="1">
      <alignment horizontal="center" vertical="center"/>
      <protection/>
    </xf>
    <xf numFmtId="0" fontId="16" fillId="0" borderId="16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/>
      <protection/>
    </xf>
    <xf numFmtId="0" fontId="16" fillId="0" borderId="34" xfId="60" applyFont="1" applyFill="1" applyBorder="1" applyAlignment="1" applyProtection="1">
      <alignment horizontal="center" vertical="center"/>
      <protection/>
    </xf>
    <xf numFmtId="0" fontId="16" fillId="0" borderId="12" xfId="60" applyFont="1" applyFill="1" applyBorder="1" applyAlignment="1" applyProtection="1">
      <alignment horizontal="center" vertical="center"/>
      <protection/>
    </xf>
    <xf numFmtId="0" fontId="16" fillId="0" borderId="14" xfId="60" applyFont="1" applyFill="1" applyBorder="1" applyAlignment="1" applyProtection="1">
      <alignment horizontal="center" vertical="center"/>
      <protection/>
    </xf>
    <xf numFmtId="166" fontId="14" fillId="0" borderId="19" xfId="40" applyNumberFormat="1" applyFont="1" applyFill="1" applyBorder="1" applyAlignment="1" applyProtection="1">
      <alignment/>
      <protection/>
    </xf>
    <xf numFmtId="166" fontId="16" fillId="0" borderId="37" xfId="40" applyNumberFormat="1" applyFont="1" applyFill="1" applyBorder="1" applyAlignment="1" applyProtection="1">
      <alignment/>
      <protection locked="0"/>
    </xf>
    <xf numFmtId="166" fontId="16" fillId="0" borderId="23" xfId="40" applyNumberFormat="1" applyFont="1" applyFill="1" applyBorder="1" applyAlignment="1" applyProtection="1">
      <alignment/>
      <protection locked="0"/>
    </xf>
    <xf numFmtId="166" fontId="16" fillId="0" borderId="38" xfId="40" applyNumberFormat="1" applyFont="1" applyFill="1" applyBorder="1" applyAlignment="1" applyProtection="1">
      <alignment/>
      <protection locked="0"/>
    </xf>
    <xf numFmtId="0" fontId="16" fillId="0" borderId="36" xfId="60" applyFont="1" applyFill="1" applyBorder="1" applyProtection="1">
      <alignment/>
      <protection locked="0"/>
    </xf>
    <xf numFmtId="0" fontId="16" fillId="0" borderId="10" xfId="60" applyFont="1" applyFill="1" applyBorder="1" applyProtection="1">
      <alignment/>
      <protection locked="0"/>
    </xf>
    <xf numFmtId="0" fontId="16" fillId="0" borderId="11" xfId="60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left" vertical="center" wrapText="1" indent="1"/>
      <protection/>
    </xf>
    <xf numFmtId="0" fontId="20" fillId="0" borderId="33" xfId="0" applyFont="1" applyFill="1" applyBorder="1" applyAlignment="1" applyProtection="1">
      <alignment horizontal="left" vertical="center" wrapText="1" indent="1"/>
      <protection/>
    </xf>
    <xf numFmtId="0" fontId="20" fillId="0" borderId="33" xfId="0" applyFont="1" applyFill="1" applyBorder="1" applyAlignment="1" applyProtection="1">
      <alignment horizontal="left" vertical="center" wrapText="1" indent="8"/>
      <protection/>
    </xf>
    <xf numFmtId="0" fontId="7" fillId="0" borderId="39" xfId="0" applyFont="1" applyFill="1" applyBorder="1" applyAlignment="1" applyProtection="1">
      <alignment vertical="center" wrapText="1"/>
      <protection/>
    </xf>
    <xf numFmtId="164" fontId="14" fillId="0" borderId="39" xfId="0" applyNumberFormat="1" applyFont="1" applyFill="1" applyBorder="1" applyAlignment="1" applyProtection="1">
      <alignment vertical="center" wrapText="1"/>
      <protection/>
    </xf>
    <xf numFmtId="164" fontId="14" fillId="0" borderId="40" xfId="0" applyNumberFormat="1" applyFont="1" applyFill="1" applyBorder="1" applyAlignment="1" applyProtection="1">
      <alignment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14" fillId="0" borderId="42" xfId="0" applyNumberFormat="1" applyFont="1" applyFill="1" applyBorder="1" applyAlignment="1" applyProtection="1">
      <alignment horizontal="center" vertical="center" wrapText="1"/>
      <protection/>
    </xf>
    <xf numFmtId="164" fontId="14" fillId="0" borderId="18" xfId="0" applyNumberFormat="1" applyFont="1" applyFill="1" applyBorder="1" applyAlignment="1" applyProtection="1">
      <alignment horizontal="center" vertical="center" wrapText="1"/>
      <protection/>
    </xf>
    <xf numFmtId="164" fontId="14" fillId="0" borderId="31" xfId="0" applyNumberFormat="1" applyFont="1" applyFill="1" applyBorder="1" applyAlignment="1" applyProtection="1">
      <alignment horizontal="center" vertical="center" wrapText="1"/>
      <protection/>
    </xf>
    <xf numFmtId="164" fontId="14" fillId="0" borderId="19" xfId="0" applyNumberFormat="1" applyFont="1" applyFill="1" applyBorder="1" applyAlignment="1" applyProtection="1">
      <alignment horizontal="center" vertical="center" wrapText="1"/>
      <protection/>
    </xf>
    <xf numFmtId="164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Fill="1" applyBorder="1" applyAlignment="1" applyProtection="1">
      <alignment horizontal="left" vertical="center" indent="1"/>
      <protection/>
    </xf>
    <xf numFmtId="0" fontId="16" fillId="0" borderId="29" xfId="61" applyFont="1" applyFill="1" applyBorder="1" applyAlignment="1" applyProtection="1">
      <alignment horizontal="left" vertical="center" wrapText="1" indent="1"/>
      <protection/>
    </xf>
    <xf numFmtId="0" fontId="16" fillId="0" borderId="10" xfId="61" applyFont="1" applyFill="1" applyBorder="1" applyAlignment="1" applyProtection="1">
      <alignment horizontal="left" vertical="center" wrapText="1" indent="1"/>
      <protection/>
    </xf>
    <xf numFmtId="0" fontId="16" fillId="0" borderId="29" xfId="61" applyFont="1" applyFill="1" applyBorder="1" applyAlignment="1" applyProtection="1">
      <alignment horizontal="left" vertical="center" indent="1"/>
      <protection/>
    </xf>
    <xf numFmtId="0" fontId="7" fillId="0" borderId="16" xfId="61" applyFont="1" applyFill="1" applyBorder="1" applyAlignment="1" applyProtection="1">
      <alignment horizontal="left" indent="1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1" fillId="0" borderId="43" xfId="0" applyFont="1" applyBorder="1" applyAlignment="1" applyProtection="1">
      <alignment horizontal="left" vertical="center" wrapText="1" indent="1"/>
      <protection/>
    </xf>
    <xf numFmtId="164" fontId="14" fillId="0" borderId="19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6" fontId="16" fillId="0" borderId="44" xfId="40" applyNumberFormat="1" applyFont="1" applyFill="1" applyBorder="1" applyAlignment="1" applyProtection="1">
      <alignment/>
      <protection locked="0"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0" fontId="16" fillId="0" borderId="29" xfId="60" applyFont="1" applyFill="1" applyBorder="1" applyProtection="1">
      <alignment/>
      <protection/>
    </xf>
    <xf numFmtId="0" fontId="6" fillId="0" borderId="47" xfId="60" applyFont="1" applyFill="1" applyBorder="1" applyAlignment="1" applyProtection="1">
      <alignment horizontal="center" vertical="center" wrapText="1"/>
      <protection/>
    </xf>
    <xf numFmtId="0" fontId="6" fillId="0" borderId="47" xfId="60" applyFont="1" applyFill="1" applyBorder="1" applyAlignment="1" applyProtection="1">
      <alignment vertical="center" wrapText="1"/>
      <protection/>
    </xf>
    <xf numFmtId="164" fontId="6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Alignment="1">
      <alignment horizontal="center" wrapText="1"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3" fillId="0" borderId="10" xfId="0" applyFont="1" applyBorder="1" applyAlignment="1">
      <alignment horizontal="justify" wrapText="1"/>
    </xf>
    <xf numFmtId="0" fontId="23" fillId="0" borderId="10" xfId="0" applyFont="1" applyBorder="1" applyAlignment="1">
      <alignment wrapText="1"/>
    </xf>
    <xf numFmtId="0" fontId="23" fillId="0" borderId="24" xfId="0" applyFont="1" applyBorder="1" applyAlignment="1">
      <alignment wrapText="1"/>
    </xf>
    <xf numFmtId="164" fontId="14" fillId="0" borderId="16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60" applyFont="1" applyFill="1" applyBorder="1" applyAlignment="1" applyProtection="1">
      <alignment horizontal="center" vertical="center" wrapText="1"/>
      <protection/>
    </xf>
    <xf numFmtId="0" fontId="14" fillId="0" borderId="26" xfId="60" applyFont="1" applyFill="1" applyBorder="1" applyAlignment="1" applyProtection="1">
      <alignment horizontal="center" vertical="center" wrapText="1"/>
      <protection/>
    </xf>
    <xf numFmtId="0" fontId="14" fillId="0" borderId="27" xfId="60" applyFont="1" applyFill="1" applyBorder="1" applyAlignment="1" applyProtection="1">
      <alignment horizontal="center" vertical="center" wrapText="1"/>
      <protection/>
    </xf>
    <xf numFmtId="0" fontId="2" fillId="0" borderId="0" xfId="60" applyFill="1" applyProtection="1">
      <alignment/>
      <protection/>
    </xf>
    <xf numFmtId="0" fontId="16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29" xfId="0" applyFont="1" applyBorder="1" applyAlignment="1" applyProtection="1">
      <alignment horizontal="left" wrapText="1" inden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164" fontId="16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60" applyFont="1" applyFill="1" applyBorder="1" applyAlignment="1">
      <alignment horizontal="center" vertical="center"/>
      <protection/>
    </xf>
    <xf numFmtId="166" fontId="3" fillId="0" borderId="16" xfId="60" applyNumberFormat="1" applyFont="1" applyFill="1" applyBorder="1">
      <alignment/>
      <protection/>
    </xf>
    <xf numFmtId="166" fontId="3" fillId="0" borderId="19" xfId="60" applyNumberFormat="1" applyFont="1" applyFill="1" applyBorder="1">
      <alignment/>
      <protection/>
    </xf>
    <xf numFmtId="0" fontId="4" fillId="0" borderId="0" xfId="60" applyFont="1" applyFill="1">
      <alignment/>
      <protection/>
    </xf>
    <xf numFmtId="0" fontId="14" fillId="0" borderId="15" xfId="60" applyFont="1" applyFill="1" applyBorder="1" applyAlignment="1" applyProtection="1">
      <alignment horizontal="center" vertical="center"/>
      <protection/>
    </xf>
    <xf numFmtId="49" fontId="1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6" fillId="0" borderId="22" xfId="61" applyFont="1" applyFill="1" applyBorder="1" applyAlignment="1" applyProtection="1">
      <alignment horizontal="left" vertical="center" wrapText="1" indent="1"/>
      <protection/>
    </xf>
    <xf numFmtId="172" fontId="3" fillId="0" borderId="11" xfId="60" applyNumberFormat="1" applyFont="1" applyFill="1" applyBorder="1" applyAlignment="1">
      <alignment horizontal="center" vertical="center" wrapText="1"/>
      <protection/>
    </xf>
    <xf numFmtId="0" fontId="20" fillId="0" borderId="10" xfId="0" applyFont="1" applyBorder="1" applyAlignment="1" applyProtection="1" quotePrefix="1">
      <alignment horizontal="left" wrapText="1" indent="1"/>
      <protection/>
    </xf>
    <xf numFmtId="0" fontId="14" fillId="0" borderId="43" xfId="60" applyFont="1" applyFill="1" applyBorder="1" applyAlignment="1" applyProtection="1">
      <alignment horizontal="left" vertical="center" wrapText="1" indent="1"/>
      <protection/>
    </xf>
    <xf numFmtId="164" fontId="19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39" xfId="60" applyFont="1" applyFill="1" applyBorder="1" applyAlignment="1" applyProtection="1">
      <alignment vertical="center" wrapText="1"/>
      <protection/>
    </xf>
    <xf numFmtId="164" fontId="14" fillId="0" borderId="39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47" xfId="60" applyFont="1" applyFill="1" applyBorder="1" applyAlignment="1" applyProtection="1">
      <alignment horizontal="right" vertical="center" wrapText="1" indent="1"/>
      <protection/>
    </xf>
    <xf numFmtId="164" fontId="16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4" fontId="14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0" applyNumberFormat="1" applyFont="1" applyBorder="1" applyAlignment="1" applyProtection="1" quotePrefix="1">
      <alignment horizontal="right" vertical="center" wrapText="1" indent="1"/>
      <protection locked="0"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7" xfId="60" applyFont="1" applyFill="1" applyBorder="1" applyAlignment="1" applyProtection="1">
      <alignment horizontal="left" vertical="center" wrapText="1" indent="1"/>
      <protection/>
    </xf>
    <xf numFmtId="164" fontId="14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36" xfId="0" applyNumberFormat="1" applyFont="1" applyFill="1" applyBorder="1" applyAlignment="1" applyProtection="1">
      <alignment vertical="center" wrapText="1"/>
      <protection/>
    </xf>
    <xf numFmtId="164" fontId="16" fillId="0" borderId="24" xfId="0" applyNumberFormat="1" applyFont="1" applyFill="1" applyBorder="1" applyAlignment="1" applyProtection="1">
      <alignment vertical="center" wrapText="1"/>
      <protection/>
    </xf>
    <xf numFmtId="164" fontId="16" fillId="0" borderId="10" xfId="0" applyNumberFormat="1" applyFont="1" applyFill="1" applyBorder="1" applyAlignment="1" applyProtection="1">
      <alignment vertical="center" wrapText="1"/>
      <protection/>
    </xf>
    <xf numFmtId="164" fontId="16" fillId="0" borderId="24" xfId="0" applyNumberFormat="1" applyFont="1" applyFill="1" applyBorder="1" applyAlignment="1" applyProtection="1">
      <alignment vertical="center" wrapText="1"/>
      <protection locked="0"/>
    </xf>
    <xf numFmtId="164" fontId="16" fillId="0" borderId="50" xfId="0" applyNumberFormat="1" applyFont="1" applyFill="1" applyBorder="1" applyAlignment="1" applyProtection="1">
      <alignment vertical="center" wrapText="1"/>
      <protection/>
    </xf>
    <xf numFmtId="164" fontId="16" fillId="0" borderId="41" xfId="0" applyNumberFormat="1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6" fillId="0" borderId="51" xfId="0" applyNumberFormat="1" applyFont="1" applyFill="1" applyBorder="1" applyAlignment="1" applyProtection="1">
      <alignment vertical="center" wrapText="1"/>
      <protection/>
    </xf>
    <xf numFmtId="164" fontId="16" fillId="0" borderId="41" xfId="0" applyNumberFormat="1" applyFont="1" applyFill="1" applyBorder="1" applyAlignment="1" applyProtection="1">
      <alignment vertical="center" wrapText="1"/>
      <protection locked="0"/>
    </xf>
    <xf numFmtId="164" fontId="16" fillId="0" borderId="52" xfId="0" applyNumberFormat="1" applyFont="1" applyFill="1" applyBorder="1" applyAlignment="1" applyProtection="1">
      <alignment vertical="center" wrapText="1"/>
      <protection/>
    </xf>
    <xf numFmtId="164" fontId="16" fillId="0" borderId="53" xfId="0" applyNumberFormat="1" applyFont="1" applyFill="1" applyBorder="1" applyAlignment="1" applyProtection="1">
      <alignment vertical="center" wrapText="1"/>
      <protection/>
    </xf>
    <xf numFmtId="164" fontId="16" fillId="0" borderId="54" xfId="0" applyNumberFormat="1" applyFont="1" applyFill="1" applyBorder="1" applyAlignment="1" applyProtection="1">
      <alignment vertical="center" wrapText="1"/>
      <protection/>
    </xf>
    <xf numFmtId="164" fontId="16" fillId="0" borderId="55" xfId="0" applyNumberFormat="1" applyFont="1" applyFill="1" applyBorder="1" applyAlignment="1" applyProtection="1">
      <alignment vertical="center" wrapText="1"/>
      <protection/>
    </xf>
    <xf numFmtId="164" fontId="16" fillId="0" borderId="56" xfId="0" applyNumberFormat="1" applyFont="1" applyFill="1" applyBorder="1" applyAlignment="1" applyProtection="1">
      <alignment vertical="center" wrapText="1"/>
      <protection/>
    </xf>
    <xf numFmtId="164" fontId="16" fillId="0" borderId="48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vertical="center" wrapText="1"/>
      <protection/>
    </xf>
    <xf numFmtId="164" fontId="16" fillId="0" borderId="56" xfId="0" applyNumberFormat="1" applyFont="1" applyFill="1" applyBorder="1" applyAlignment="1" applyProtection="1">
      <alignment vertical="center" wrapText="1"/>
      <protection locked="0"/>
    </xf>
    <xf numFmtId="164" fontId="16" fillId="0" borderId="53" xfId="0" applyNumberFormat="1" applyFont="1" applyFill="1" applyBorder="1" applyAlignment="1" applyProtection="1">
      <alignment vertical="center" wrapText="1"/>
      <protection locked="0"/>
    </xf>
    <xf numFmtId="164" fontId="0" fillId="0" borderId="47" xfId="0" applyNumberForma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24" fillId="0" borderId="35" xfId="0" applyFont="1" applyFill="1" applyBorder="1" applyAlignment="1" applyProtection="1">
      <alignment horizontal="right" vertical="center"/>
      <protection/>
    </xf>
    <xf numFmtId="0" fontId="6" fillId="0" borderId="15" xfId="60" applyFont="1" applyFill="1" applyBorder="1" applyAlignment="1" applyProtection="1">
      <alignment horizontal="center" vertical="center" wrapText="1"/>
      <protection/>
    </xf>
    <xf numFmtId="0" fontId="6" fillId="0" borderId="16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ont="1" applyFill="1" applyProtection="1">
      <alignment/>
      <protection/>
    </xf>
    <xf numFmtId="0" fontId="6" fillId="0" borderId="15" xfId="60" applyFont="1" applyFill="1" applyBorder="1" applyAlignment="1" applyProtection="1">
      <alignment horizontal="left" vertical="center" wrapText="1" indent="1"/>
      <protection/>
    </xf>
    <xf numFmtId="0" fontId="6" fillId="0" borderId="16" xfId="60" applyFont="1" applyFill="1" applyBorder="1" applyAlignment="1" applyProtection="1">
      <alignment horizontal="left" vertical="center" wrapText="1" indent="1"/>
      <protection/>
    </xf>
    <xf numFmtId="164" fontId="6" fillId="0" borderId="19" xfId="60" applyNumberFormat="1" applyFont="1" applyFill="1" applyBorder="1" applyAlignment="1" applyProtection="1">
      <alignment horizontal="right" vertical="center" wrapText="1" indent="1"/>
      <protection/>
    </xf>
    <xf numFmtId="49" fontId="2" fillId="0" borderId="13" xfId="60" applyNumberFormat="1" applyFont="1" applyFill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12" xfId="60" applyNumberFormat="1" applyFont="1" applyFill="1" applyBorder="1" applyAlignment="1" applyProtection="1">
      <alignment horizontal="left" vertical="center" wrapText="1" indent="1"/>
      <protection/>
    </xf>
    <xf numFmtId="0" fontId="27" fillId="0" borderId="10" xfId="0" applyFont="1" applyBorder="1" applyAlignment="1" applyProtection="1">
      <alignment horizontal="left" wrapText="1" indent="1"/>
      <protection/>
    </xf>
    <xf numFmtId="164" fontId="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0" xfId="0" applyFont="1" applyBorder="1" applyAlignment="1" applyProtection="1">
      <alignment horizontal="left" vertical="center" wrapText="1" indent="1"/>
      <protection/>
    </xf>
    <xf numFmtId="49" fontId="2" fillId="0" borderId="14" xfId="60" applyNumberFormat="1" applyFont="1" applyFill="1" applyBorder="1" applyAlignment="1" applyProtection="1">
      <alignment horizontal="left" vertical="center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0" fontId="12" fillId="0" borderId="16" xfId="0" applyFont="1" applyBorder="1" applyAlignment="1" applyProtection="1">
      <alignment horizontal="left" vertical="center" wrapText="1" indent="1"/>
      <protection/>
    </xf>
    <xf numFmtId="164" fontId="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horizontal="left" wrapText="1" indent="1"/>
      <protection/>
    </xf>
    <xf numFmtId="164" fontId="6" fillId="0" borderId="19" xfId="60" applyNumberFormat="1" applyFont="1" applyFill="1" applyBorder="1" applyAlignment="1" applyProtection="1">
      <alignment horizontal="right" vertical="center" wrapText="1" indent="1"/>
      <protection/>
    </xf>
    <xf numFmtId="164" fontId="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0" xfId="0" applyFont="1" applyBorder="1" applyAlignment="1" applyProtection="1" quotePrefix="1">
      <alignment horizontal="left" wrapText="1" indent="1"/>
      <protection/>
    </xf>
    <xf numFmtId="164" fontId="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5" xfId="60" applyFont="1" applyFill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7" fillId="0" borderId="13" xfId="0" applyFont="1" applyBorder="1" applyAlignment="1" applyProtection="1">
      <alignment wrapText="1"/>
      <protection/>
    </xf>
    <xf numFmtId="0" fontId="27" fillId="0" borderId="12" xfId="0" applyFont="1" applyBorder="1" applyAlignment="1" applyProtection="1">
      <alignment wrapText="1"/>
      <protection/>
    </xf>
    <xf numFmtId="0" fontId="27" fillId="0" borderId="14" xfId="0" applyFont="1" applyBorder="1" applyAlignment="1" applyProtection="1">
      <alignment wrapText="1"/>
      <protection/>
    </xf>
    <xf numFmtId="164" fontId="6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Border="1" applyAlignment="1" applyProtection="1">
      <alignment wrapText="1"/>
      <protection/>
    </xf>
    <xf numFmtId="0" fontId="12" fillId="0" borderId="43" xfId="0" applyFont="1" applyBorder="1" applyAlignment="1" applyProtection="1">
      <alignment vertical="center" wrapText="1"/>
      <protection/>
    </xf>
    <xf numFmtId="0" fontId="12" fillId="0" borderId="39" xfId="0" applyFont="1" applyBorder="1" applyAlignment="1" applyProtection="1">
      <alignment wrapText="1"/>
      <protection/>
    </xf>
    <xf numFmtId="0" fontId="24" fillId="0" borderId="35" xfId="0" applyFont="1" applyFill="1" applyBorder="1" applyAlignment="1" applyProtection="1">
      <alignment horizontal="right"/>
      <protection/>
    </xf>
    <xf numFmtId="0" fontId="2" fillId="0" borderId="0" xfId="60" applyFont="1" applyFill="1" applyAlignment="1" applyProtection="1">
      <alignment/>
      <protection/>
    </xf>
    <xf numFmtId="0" fontId="6" fillId="0" borderId="26" xfId="60" applyFont="1" applyFill="1" applyBorder="1" applyAlignment="1" applyProtection="1">
      <alignment horizontal="left" vertical="center" wrapText="1" indent="1"/>
      <protection/>
    </xf>
    <xf numFmtId="0" fontId="6" fillId="0" borderId="27" xfId="60" applyFont="1" applyFill="1" applyBorder="1" applyAlignment="1" applyProtection="1">
      <alignment vertical="center" wrapText="1"/>
      <protection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49" fontId="2" fillId="0" borderId="34" xfId="60" applyNumberFormat="1" applyFont="1" applyFill="1" applyBorder="1" applyAlignment="1" applyProtection="1">
      <alignment horizontal="left" vertical="center" wrapText="1" indent="1"/>
      <protection/>
    </xf>
    <xf numFmtId="0" fontId="2" fillId="0" borderId="36" xfId="60" applyFont="1" applyFill="1" applyBorder="1" applyAlignment="1" applyProtection="1">
      <alignment horizontal="left" vertical="center" wrapText="1" indent="1"/>
      <protection/>
    </xf>
    <xf numFmtId="164" fontId="2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33" xfId="60" applyFont="1" applyFill="1" applyBorder="1" applyAlignment="1" applyProtection="1">
      <alignment horizontal="left" vertical="center" wrapText="1" indent="1"/>
      <protection/>
    </xf>
    <xf numFmtId="0" fontId="2" fillId="0" borderId="0" xfId="60" applyFont="1" applyFill="1" applyBorder="1" applyAlignment="1" applyProtection="1">
      <alignment horizontal="left" vertical="center" wrapText="1" indent="1"/>
      <protection/>
    </xf>
    <xf numFmtId="0" fontId="2" fillId="0" borderId="11" xfId="60" applyFont="1" applyFill="1" applyBorder="1" applyAlignment="1" applyProtection="1">
      <alignment horizontal="left" vertical="center" wrapText="1" indent="6"/>
      <protection/>
    </xf>
    <xf numFmtId="0" fontId="2" fillId="0" borderId="10" xfId="60" applyFont="1" applyFill="1" applyBorder="1" applyAlignment="1" applyProtection="1">
      <alignment horizontal="left" indent="6"/>
      <protection/>
    </xf>
    <xf numFmtId="0" fontId="2" fillId="0" borderId="10" xfId="60" applyFont="1" applyFill="1" applyBorder="1" applyAlignment="1" applyProtection="1">
      <alignment horizontal="left" vertical="center" wrapText="1" indent="6"/>
      <protection/>
    </xf>
    <xf numFmtId="49" fontId="2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2" fillId="0" borderId="57" xfId="60" applyNumberFormat="1" applyFont="1" applyFill="1" applyBorder="1" applyAlignment="1" applyProtection="1">
      <alignment horizontal="left" vertical="center" wrapText="1" indent="1"/>
      <protection/>
    </xf>
    <xf numFmtId="0" fontId="2" fillId="0" borderId="24" xfId="60" applyFont="1" applyFill="1" applyBorder="1" applyAlignment="1" applyProtection="1">
      <alignment horizontal="left" vertical="center" wrapText="1" indent="7"/>
      <protection/>
    </xf>
    <xf numFmtId="164" fontId="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3" xfId="60" applyFont="1" applyFill="1" applyBorder="1" applyAlignment="1" applyProtection="1">
      <alignment horizontal="left" vertical="center" wrapText="1" indent="1"/>
      <protection/>
    </xf>
    <xf numFmtId="0" fontId="6" fillId="0" borderId="39" xfId="60" applyFont="1" applyFill="1" applyBorder="1" applyAlignment="1" applyProtection="1">
      <alignment vertical="center" wrapText="1"/>
      <protection/>
    </xf>
    <xf numFmtId="164" fontId="6" fillId="0" borderId="40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60" applyFont="1" applyFill="1" applyBorder="1" applyAlignment="1" applyProtection="1">
      <alignment horizontal="left" vertical="center" wrapText="1" indent="1"/>
      <protection/>
    </xf>
    <xf numFmtId="164" fontId="2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9" xfId="60" applyFont="1" applyFill="1" applyBorder="1" applyAlignment="1" applyProtection="1">
      <alignment horizontal="left" vertical="center" wrapText="1" indent="6"/>
      <protection/>
    </xf>
    <xf numFmtId="164" fontId="2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60" applyFont="1" applyFill="1" applyBorder="1" applyAlignment="1" applyProtection="1">
      <alignment horizontal="left" vertical="center" wrapText="1" indent="1"/>
      <protection/>
    </xf>
    <xf numFmtId="0" fontId="2" fillId="0" borderId="29" xfId="60" applyFont="1" applyFill="1" applyBorder="1" applyAlignment="1" applyProtection="1">
      <alignment horizontal="left" vertical="center" wrapText="1" indent="1"/>
      <protection/>
    </xf>
    <xf numFmtId="0" fontId="2" fillId="0" borderId="22" xfId="60" applyFont="1" applyFill="1" applyBorder="1" applyAlignment="1" applyProtection="1">
      <alignment horizontal="left" vertical="center" wrapText="1" indent="1"/>
      <protection/>
    </xf>
    <xf numFmtId="164" fontId="12" fillId="0" borderId="19" xfId="0" applyNumberFormat="1" applyFont="1" applyBorder="1" applyAlignment="1" applyProtection="1">
      <alignment horizontal="right" vertical="center" wrapText="1" indent="1"/>
      <protection/>
    </xf>
    <xf numFmtId="164" fontId="1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Border="1" applyAlignment="1" applyProtection="1" quotePrefix="1">
      <alignment horizontal="right" vertical="center" wrapText="1" indent="1"/>
      <protection/>
    </xf>
    <xf numFmtId="0" fontId="12" fillId="0" borderId="43" xfId="0" applyFont="1" applyBorder="1" applyAlignment="1" applyProtection="1">
      <alignment horizontal="left" vertical="center" wrapText="1" indent="1"/>
      <protection/>
    </xf>
    <xf numFmtId="0" fontId="12" fillId="0" borderId="39" xfId="0" applyFont="1" applyBorder="1" applyAlignment="1" applyProtection="1">
      <alignment horizontal="left" vertical="center" wrapText="1" indent="1"/>
      <protection/>
    </xf>
    <xf numFmtId="0" fontId="6" fillId="0" borderId="16" xfId="60" applyFont="1" applyFill="1" applyBorder="1" applyAlignment="1" applyProtection="1">
      <alignment vertical="center" wrapText="1"/>
      <protection/>
    </xf>
    <xf numFmtId="0" fontId="2" fillId="0" borderId="0" xfId="60" applyFont="1" applyFill="1" applyBorder="1" applyProtection="1">
      <alignment/>
      <protection/>
    </xf>
    <xf numFmtId="164" fontId="2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3" xfId="0" applyNumberFormat="1" applyFont="1" applyFill="1" applyBorder="1" applyAlignment="1" applyProtection="1">
      <alignment vertical="center" wrapText="1"/>
      <protection/>
    </xf>
    <xf numFmtId="164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Fill="1" applyBorder="1" applyAlignment="1" applyProtection="1">
      <alignment vertical="center" wrapText="1"/>
      <protection/>
    </xf>
    <xf numFmtId="164" fontId="6" fillId="0" borderId="15" xfId="0" applyNumberFormat="1" applyFont="1" applyFill="1" applyBorder="1" applyAlignment="1" applyProtection="1">
      <alignment horizontal="left" vertical="center" wrapText="1"/>
      <protection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164" fontId="6" fillId="33" borderId="16" xfId="0" applyNumberFormat="1" applyFont="1" applyFill="1" applyBorder="1" applyAlignment="1" applyProtection="1">
      <alignment vertical="center" wrapText="1"/>
      <protection/>
    </xf>
    <xf numFmtId="164" fontId="6" fillId="0" borderId="19" xfId="0" applyNumberFormat="1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right" vertical="center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2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28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vertical="center" wrapText="1"/>
      <protection locked="0"/>
    </xf>
    <xf numFmtId="164" fontId="14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52" xfId="0" applyNumberFormat="1" applyFont="1" applyFill="1" applyBorder="1" applyAlignment="1" applyProtection="1">
      <alignment horizontal="center" vertical="center" wrapText="1"/>
      <protection/>
    </xf>
    <xf numFmtId="164" fontId="14" fillId="0" borderId="54" xfId="0" applyNumberFormat="1" applyFont="1" applyFill="1" applyBorder="1" applyAlignment="1" applyProtection="1">
      <alignment horizontal="center" vertical="center" wrapText="1"/>
      <protection/>
    </xf>
    <xf numFmtId="164" fontId="14" fillId="0" borderId="53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center" vertical="center" wrapText="1"/>
      <protection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0" xfId="0" applyNumberFormat="1" applyFont="1" applyFill="1" applyBorder="1" applyAlignment="1" applyProtection="1">
      <alignment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3" xfId="60" applyFont="1" applyFill="1" applyBorder="1" applyAlignment="1" applyProtection="1">
      <alignment horizontal="center" vertical="center" wrapText="1"/>
      <protection/>
    </xf>
    <xf numFmtId="0" fontId="14" fillId="0" borderId="63" xfId="60" applyFont="1" applyFill="1" applyBorder="1" applyAlignment="1" applyProtection="1">
      <alignment horizontal="center" vertical="center" wrapText="1"/>
      <protection/>
    </xf>
    <xf numFmtId="164" fontId="14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67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4" fillId="0" borderId="63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9" xfId="60" applyFont="1" applyFill="1" applyBorder="1" applyAlignment="1" applyProtection="1">
      <alignment horizontal="center" vertical="center" wrapText="1"/>
      <protection/>
    </xf>
    <xf numFmtId="0" fontId="14" fillId="0" borderId="19" xfId="60" applyFont="1" applyFill="1" applyBorder="1" applyAlignment="1" applyProtection="1">
      <alignment horizontal="center" vertical="center" wrapText="1"/>
      <protection/>
    </xf>
    <xf numFmtId="164" fontId="16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1" xfId="60" applyFont="1" applyFill="1" applyBorder="1" applyAlignment="1" applyProtection="1">
      <alignment horizontal="center" vertical="center" wrapText="1"/>
      <protection/>
    </xf>
    <xf numFmtId="0" fontId="14" fillId="0" borderId="47" xfId="60" applyFont="1" applyFill="1" applyBorder="1" applyAlignment="1" applyProtection="1">
      <alignment horizontal="center" vertical="center" wrapText="1"/>
      <protection/>
    </xf>
    <xf numFmtId="164" fontId="14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67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63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63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18" xfId="60" applyFont="1" applyFill="1" applyBorder="1" applyAlignment="1" applyProtection="1">
      <alignment horizontal="center" vertical="center" wrapText="1"/>
      <protection/>
    </xf>
    <xf numFmtId="0" fontId="14" fillId="0" borderId="69" xfId="60" applyFont="1" applyFill="1" applyBorder="1" applyAlignment="1" applyProtection="1">
      <alignment horizontal="center" vertical="center" wrapText="1"/>
      <protection/>
    </xf>
    <xf numFmtId="164" fontId="14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60" applyNumberFormat="1" applyFont="1" applyFill="1" applyBorder="1" applyAlignment="1" applyProtection="1">
      <alignment horizontal="right" vertical="center" wrapText="1" indent="1"/>
      <protection/>
    </xf>
    <xf numFmtId="164" fontId="16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8" xfId="0" applyNumberFormat="1" applyFont="1" applyBorder="1" applyAlignment="1" applyProtection="1" quotePrefix="1">
      <alignment horizontal="right" vertical="center" wrapText="1" indent="1"/>
      <protection locked="0"/>
    </xf>
    <xf numFmtId="164" fontId="19" fillId="0" borderId="18" xfId="0" applyNumberFormat="1" applyFont="1" applyBorder="1" applyAlignment="1" applyProtection="1" quotePrefix="1">
      <alignment horizontal="right" vertical="center" wrapText="1" indent="1"/>
      <protection/>
    </xf>
    <xf numFmtId="164" fontId="2" fillId="0" borderId="0" xfId="0" applyNumberFormat="1" applyFont="1" applyFill="1" applyAlignment="1" applyProtection="1">
      <alignment horizontal="center" vertical="center"/>
      <protection/>
    </xf>
    <xf numFmtId="164" fontId="6" fillId="0" borderId="0" xfId="60" applyNumberFormat="1" applyFont="1" applyFill="1" applyBorder="1" applyAlignment="1" applyProtection="1">
      <alignment horizontal="center" vertical="center"/>
      <protection/>
    </xf>
    <xf numFmtId="164" fontId="24" fillId="0" borderId="35" xfId="60" applyNumberFormat="1" applyFont="1" applyFill="1" applyBorder="1" applyAlignment="1" applyProtection="1">
      <alignment horizontal="left" vertical="center"/>
      <protection/>
    </xf>
    <xf numFmtId="164" fontId="24" fillId="0" borderId="35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 applyProtection="1">
      <alignment horizontal="center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47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37" xfId="60" applyFont="1" applyFill="1" applyBorder="1" applyAlignment="1">
      <alignment horizontal="center" vertical="center" wrapText="1"/>
      <protection/>
    </xf>
    <xf numFmtId="0" fontId="3" fillId="0" borderId="38" xfId="60" applyFont="1" applyFill="1" applyBorder="1" applyAlignment="1">
      <alignment horizontal="center" vertical="center" wrapText="1"/>
      <protection/>
    </xf>
    <xf numFmtId="0" fontId="3" fillId="0" borderId="34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3" fillId="0" borderId="36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15" xfId="60" applyFont="1" applyFill="1" applyBorder="1" applyAlignment="1" applyProtection="1">
      <alignment horizontal="left"/>
      <protection/>
    </xf>
    <xf numFmtId="0" fontId="7" fillId="0" borderId="16" xfId="60" applyFont="1" applyFill="1" applyBorder="1" applyAlignment="1" applyProtection="1">
      <alignment horizontal="left"/>
      <protection/>
    </xf>
    <xf numFmtId="0" fontId="16" fillId="0" borderId="47" xfId="60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13" fillId="0" borderId="59" xfId="0" applyNumberFormat="1" applyFont="1" applyFill="1" applyBorder="1" applyAlignment="1" applyProtection="1">
      <alignment horizontal="center" textRotation="180" wrapText="1"/>
      <protection/>
    </xf>
    <xf numFmtId="164" fontId="13" fillId="0" borderId="0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44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16" fillId="0" borderId="47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5" fillId="0" borderId="31" xfId="61" applyFont="1" applyFill="1" applyBorder="1" applyAlignment="1" applyProtection="1">
      <alignment horizontal="left" vertical="center" indent="1"/>
      <protection/>
    </xf>
    <xf numFmtId="0" fontId="15" fillId="0" borderId="63" xfId="61" applyFont="1" applyFill="1" applyBorder="1" applyAlignment="1" applyProtection="1">
      <alignment horizontal="left" vertical="center" indent="1"/>
      <protection/>
    </xf>
    <xf numFmtId="0" fontId="15" fillId="0" borderId="60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164" fontId="15" fillId="0" borderId="35" xfId="60" applyNumberFormat="1" applyFont="1" applyFill="1" applyBorder="1" applyAlignment="1" applyProtection="1">
      <alignment horizontal="left" vertical="center"/>
      <protection/>
    </xf>
    <xf numFmtId="164" fontId="15" fillId="0" borderId="35" xfId="60" applyNumberFormat="1" applyFont="1" applyFill="1" applyBorder="1" applyAlignment="1" applyProtection="1">
      <alignment horizontal="left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3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86" sqref="B86"/>
    </sheetView>
  </sheetViews>
  <sheetFormatPr defaultColWidth="9.00390625" defaultRowHeight="13.5" customHeight="1"/>
  <cols>
    <col min="1" max="1" width="9.50390625" style="154" customWidth="1"/>
    <col min="2" max="2" width="85.125" style="154" customWidth="1"/>
    <col min="3" max="3" width="18.375" style="155" customWidth="1"/>
    <col min="4" max="4" width="9.00390625" style="154" customWidth="1"/>
    <col min="5" max="16384" width="9.375" style="154" customWidth="1"/>
  </cols>
  <sheetData>
    <row r="1" spans="1:3" ht="13.5" customHeight="1">
      <c r="A1" s="422" t="s">
        <v>12</v>
      </c>
      <c r="B1" s="422"/>
      <c r="C1" s="422"/>
    </row>
    <row r="2" spans="1:3" ht="13.5" customHeight="1" thickBot="1">
      <c r="A2" s="423" t="s">
        <v>120</v>
      </c>
      <c r="B2" s="423"/>
      <c r="C2" s="226" t="s">
        <v>463</v>
      </c>
    </row>
    <row r="3" spans="1:3" ht="33" customHeight="1" thickBot="1">
      <c r="A3" s="227" t="s">
        <v>59</v>
      </c>
      <c r="B3" s="228" t="s">
        <v>14</v>
      </c>
      <c r="C3" s="229" t="s">
        <v>485</v>
      </c>
    </row>
    <row r="4" spans="1:3" s="233" customFormat="1" ht="13.5" customHeight="1" thickBot="1">
      <c r="A4" s="230" t="s">
        <v>427</v>
      </c>
      <c r="B4" s="231" t="s">
        <v>428</v>
      </c>
      <c r="C4" s="232" t="s">
        <v>429</v>
      </c>
    </row>
    <row r="5" spans="1:3" s="233" customFormat="1" ht="13.5" customHeight="1" thickBot="1">
      <c r="A5" s="234" t="s">
        <v>15</v>
      </c>
      <c r="B5" s="235" t="s">
        <v>201</v>
      </c>
      <c r="C5" s="236">
        <f>+C6+C7+C8+C9+C10+C11</f>
        <v>61096923</v>
      </c>
    </row>
    <row r="6" spans="1:3" s="233" customFormat="1" ht="13.5" customHeight="1">
      <c r="A6" s="237" t="s">
        <v>88</v>
      </c>
      <c r="B6" s="238" t="s">
        <v>202</v>
      </c>
      <c r="C6" s="239">
        <v>19294907</v>
      </c>
    </row>
    <row r="7" spans="1:3" s="233" customFormat="1" ht="13.5" customHeight="1">
      <c r="A7" s="240" t="s">
        <v>89</v>
      </c>
      <c r="B7" s="241" t="s">
        <v>203</v>
      </c>
      <c r="C7" s="242"/>
    </row>
    <row r="8" spans="1:3" s="233" customFormat="1" ht="13.5" customHeight="1">
      <c r="A8" s="240" t="s">
        <v>90</v>
      </c>
      <c r="B8" s="241" t="s">
        <v>204</v>
      </c>
      <c r="C8" s="242">
        <v>40002016</v>
      </c>
    </row>
    <row r="9" spans="1:3" s="233" customFormat="1" ht="13.5" customHeight="1">
      <c r="A9" s="240" t="s">
        <v>91</v>
      </c>
      <c r="B9" s="241" t="s">
        <v>205</v>
      </c>
      <c r="C9" s="242">
        <v>1800000</v>
      </c>
    </row>
    <row r="10" spans="1:3" s="233" customFormat="1" ht="13.5" customHeight="1">
      <c r="A10" s="240" t="s">
        <v>116</v>
      </c>
      <c r="B10" s="243" t="s">
        <v>364</v>
      </c>
      <c r="C10" s="242"/>
    </row>
    <row r="11" spans="1:3" s="233" customFormat="1" ht="13.5" customHeight="1" thickBot="1">
      <c r="A11" s="244" t="s">
        <v>92</v>
      </c>
      <c r="B11" s="245" t="s">
        <v>365</v>
      </c>
      <c r="C11" s="242"/>
    </row>
    <row r="12" spans="1:3" s="233" customFormat="1" ht="13.5" customHeight="1" thickBot="1">
      <c r="A12" s="234" t="s">
        <v>16</v>
      </c>
      <c r="B12" s="246" t="s">
        <v>206</v>
      </c>
      <c r="C12" s="236">
        <f>+C13+C14+C15+C16+C17</f>
        <v>3682556</v>
      </c>
    </row>
    <row r="13" spans="1:3" s="233" customFormat="1" ht="13.5" customHeight="1">
      <c r="A13" s="237" t="s">
        <v>94</v>
      </c>
      <c r="B13" s="238" t="s">
        <v>207</v>
      </c>
      <c r="C13" s="239"/>
    </row>
    <row r="14" spans="1:3" s="233" customFormat="1" ht="13.5" customHeight="1">
      <c r="A14" s="240" t="s">
        <v>95</v>
      </c>
      <c r="B14" s="241" t="s">
        <v>208</v>
      </c>
      <c r="C14" s="242"/>
    </row>
    <row r="15" spans="1:3" s="233" customFormat="1" ht="13.5" customHeight="1">
      <c r="A15" s="240" t="s">
        <v>96</v>
      </c>
      <c r="B15" s="241" t="s">
        <v>356</v>
      </c>
      <c r="C15" s="242"/>
    </row>
    <row r="16" spans="1:3" s="233" customFormat="1" ht="13.5" customHeight="1">
      <c r="A16" s="240" t="s">
        <v>97</v>
      </c>
      <c r="B16" s="241" t="s">
        <v>357</v>
      </c>
      <c r="C16" s="242"/>
    </row>
    <row r="17" spans="1:3" s="233" customFormat="1" ht="17.25" customHeight="1">
      <c r="A17" s="240" t="s">
        <v>98</v>
      </c>
      <c r="B17" s="241" t="s">
        <v>209</v>
      </c>
      <c r="C17" s="242">
        <v>3682556</v>
      </c>
    </row>
    <row r="18" spans="1:3" s="233" customFormat="1" ht="13.5" customHeight="1" thickBot="1">
      <c r="A18" s="244" t="s">
        <v>107</v>
      </c>
      <c r="B18" s="245" t="s">
        <v>210</v>
      </c>
      <c r="C18" s="247"/>
    </row>
    <row r="19" spans="1:3" s="233" customFormat="1" ht="13.5" customHeight="1" thickBot="1">
      <c r="A19" s="234" t="s">
        <v>17</v>
      </c>
      <c r="B19" s="235" t="s">
        <v>211</v>
      </c>
      <c r="C19" s="236">
        <f>+C20+C21+C22+C23+C24</f>
        <v>9891285</v>
      </c>
    </row>
    <row r="20" spans="1:3" s="233" customFormat="1" ht="13.5" customHeight="1">
      <c r="A20" s="237" t="s">
        <v>77</v>
      </c>
      <c r="B20" s="238" t="s">
        <v>212</v>
      </c>
      <c r="C20" s="239">
        <v>9891285</v>
      </c>
    </row>
    <row r="21" spans="1:3" s="233" customFormat="1" ht="13.5" customHeight="1">
      <c r="A21" s="240" t="s">
        <v>78</v>
      </c>
      <c r="B21" s="241" t="s">
        <v>213</v>
      </c>
      <c r="C21" s="242"/>
    </row>
    <row r="22" spans="1:3" s="233" customFormat="1" ht="13.5" customHeight="1">
      <c r="A22" s="240" t="s">
        <v>79</v>
      </c>
      <c r="B22" s="241" t="s">
        <v>358</v>
      </c>
      <c r="C22" s="242"/>
    </row>
    <row r="23" spans="1:3" s="233" customFormat="1" ht="13.5" customHeight="1">
      <c r="A23" s="240" t="s">
        <v>80</v>
      </c>
      <c r="B23" s="241" t="s">
        <v>359</v>
      </c>
      <c r="C23" s="242"/>
    </row>
    <row r="24" spans="1:3" s="233" customFormat="1" ht="13.5" customHeight="1">
      <c r="A24" s="240" t="s">
        <v>138</v>
      </c>
      <c r="B24" s="241" t="s">
        <v>214</v>
      </c>
      <c r="C24" s="242"/>
    </row>
    <row r="25" spans="1:3" s="233" customFormat="1" ht="13.5" customHeight="1" thickBot="1">
      <c r="A25" s="244" t="s">
        <v>139</v>
      </c>
      <c r="B25" s="248" t="s">
        <v>215</v>
      </c>
      <c r="C25" s="247"/>
    </row>
    <row r="26" spans="1:3" s="233" customFormat="1" ht="13.5" customHeight="1" thickBot="1">
      <c r="A26" s="234" t="s">
        <v>140</v>
      </c>
      <c r="B26" s="235" t="s">
        <v>216</v>
      </c>
      <c r="C26" s="249">
        <f>+C27+C31+C32+C33</f>
        <v>5720000</v>
      </c>
    </row>
    <row r="27" spans="1:3" s="233" customFormat="1" ht="13.5" customHeight="1">
      <c r="A27" s="237" t="s">
        <v>217</v>
      </c>
      <c r="B27" s="238" t="s">
        <v>371</v>
      </c>
      <c r="C27" s="250">
        <f>+C28+C29+C30</f>
        <v>4000000</v>
      </c>
    </row>
    <row r="28" spans="1:3" s="233" customFormat="1" ht="13.5" customHeight="1">
      <c r="A28" s="240" t="s">
        <v>218</v>
      </c>
      <c r="B28" s="241" t="s">
        <v>223</v>
      </c>
      <c r="C28" s="251"/>
    </row>
    <row r="29" spans="1:3" s="233" customFormat="1" ht="13.5" customHeight="1">
      <c r="A29" s="240" t="s">
        <v>219</v>
      </c>
      <c r="B29" s="241" t="s">
        <v>224</v>
      </c>
      <c r="C29" s="251"/>
    </row>
    <row r="30" spans="1:3" s="233" customFormat="1" ht="13.5" customHeight="1">
      <c r="A30" s="240" t="s">
        <v>369</v>
      </c>
      <c r="B30" s="252" t="s">
        <v>370</v>
      </c>
      <c r="C30" s="251">
        <v>4000000</v>
      </c>
    </row>
    <row r="31" spans="1:3" s="233" customFormat="1" ht="13.5" customHeight="1">
      <c r="A31" s="240" t="s">
        <v>220</v>
      </c>
      <c r="B31" s="241" t="s">
        <v>225</v>
      </c>
      <c r="C31" s="251">
        <v>1500000</v>
      </c>
    </row>
    <row r="32" spans="1:3" s="233" customFormat="1" ht="13.5" customHeight="1">
      <c r="A32" s="240" t="s">
        <v>221</v>
      </c>
      <c r="B32" s="241" t="s">
        <v>226</v>
      </c>
      <c r="C32" s="251">
        <v>70000</v>
      </c>
    </row>
    <row r="33" spans="1:3" s="233" customFormat="1" ht="13.5" customHeight="1" thickBot="1">
      <c r="A33" s="244" t="s">
        <v>222</v>
      </c>
      <c r="B33" s="248" t="s">
        <v>227</v>
      </c>
      <c r="C33" s="253">
        <v>150000</v>
      </c>
    </row>
    <row r="34" spans="1:3" s="233" customFormat="1" ht="13.5" customHeight="1" thickBot="1">
      <c r="A34" s="234" t="s">
        <v>19</v>
      </c>
      <c r="B34" s="235" t="s">
        <v>366</v>
      </c>
      <c r="C34" s="249">
        <f>SUM(C35:C45)</f>
        <v>2920000</v>
      </c>
    </row>
    <row r="35" spans="1:3" s="233" customFormat="1" ht="13.5" customHeight="1">
      <c r="A35" s="237" t="s">
        <v>81</v>
      </c>
      <c r="B35" s="238" t="s">
        <v>230</v>
      </c>
      <c r="C35" s="254"/>
    </row>
    <row r="36" spans="1:3" s="233" customFormat="1" ht="13.5" customHeight="1">
      <c r="A36" s="240" t="s">
        <v>82</v>
      </c>
      <c r="B36" s="241" t="s">
        <v>231</v>
      </c>
      <c r="C36" s="251">
        <v>988000</v>
      </c>
    </row>
    <row r="37" spans="1:3" s="233" customFormat="1" ht="13.5" customHeight="1">
      <c r="A37" s="240" t="s">
        <v>83</v>
      </c>
      <c r="B37" s="241" t="s">
        <v>232</v>
      </c>
      <c r="C37" s="242"/>
    </row>
    <row r="38" spans="1:3" s="233" customFormat="1" ht="13.5" customHeight="1">
      <c r="A38" s="240" t="s">
        <v>142</v>
      </c>
      <c r="B38" s="241" t="s">
        <v>233</v>
      </c>
      <c r="C38" s="242">
        <v>1686000</v>
      </c>
    </row>
    <row r="39" spans="1:3" s="233" customFormat="1" ht="13.5" customHeight="1">
      <c r="A39" s="240" t="s">
        <v>143</v>
      </c>
      <c r="B39" s="241" t="s">
        <v>234</v>
      </c>
      <c r="C39" s="242"/>
    </row>
    <row r="40" spans="1:3" s="233" customFormat="1" ht="13.5" customHeight="1">
      <c r="A40" s="240" t="s">
        <v>144</v>
      </c>
      <c r="B40" s="241" t="s">
        <v>235</v>
      </c>
      <c r="C40" s="242">
        <v>179000</v>
      </c>
    </row>
    <row r="41" spans="1:3" s="233" customFormat="1" ht="13.5" customHeight="1">
      <c r="A41" s="240" t="s">
        <v>145</v>
      </c>
      <c r="B41" s="241" t="s">
        <v>236</v>
      </c>
      <c r="C41" s="242"/>
    </row>
    <row r="42" spans="1:3" s="233" customFormat="1" ht="13.5" customHeight="1">
      <c r="A42" s="240" t="s">
        <v>146</v>
      </c>
      <c r="B42" s="241" t="s">
        <v>237</v>
      </c>
      <c r="C42" s="242">
        <v>67000</v>
      </c>
    </row>
    <row r="43" spans="1:3" s="233" customFormat="1" ht="13.5" customHeight="1">
      <c r="A43" s="240" t="s">
        <v>228</v>
      </c>
      <c r="B43" s="241" t="s">
        <v>238</v>
      </c>
      <c r="C43" s="251"/>
    </row>
    <row r="44" spans="1:3" s="233" customFormat="1" ht="13.5" customHeight="1">
      <c r="A44" s="244" t="s">
        <v>229</v>
      </c>
      <c r="B44" s="248" t="s">
        <v>368</v>
      </c>
      <c r="C44" s="253"/>
    </row>
    <row r="45" spans="1:3" s="233" customFormat="1" ht="13.5" customHeight="1" thickBot="1">
      <c r="A45" s="244" t="s">
        <v>367</v>
      </c>
      <c r="B45" s="245" t="s">
        <v>239</v>
      </c>
      <c r="C45" s="253"/>
    </row>
    <row r="46" spans="1:3" s="233" customFormat="1" ht="13.5" customHeight="1" thickBot="1">
      <c r="A46" s="234" t="s">
        <v>20</v>
      </c>
      <c r="B46" s="235" t="s">
        <v>240</v>
      </c>
      <c r="C46" s="236">
        <f>SUM(C47:C51)</f>
        <v>0</v>
      </c>
    </row>
    <row r="47" spans="1:3" s="233" customFormat="1" ht="13.5" customHeight="1">
      <c r="A47" s="237" t="s">
        <v>84</v>
      </c>
      <c r="B47" s="238" t="s">
        <v>244</v>
      </c>
      <c r="C47" s="254"/>
    </row>
    <row r="48" spans="1:3" s="233" customFormat="1" ht="13.5" customHeight="1">
      <c r="A48" s="240" t="s">
        <v>85</v>
      </c>
      <c r="B48" s="241" t="s">
        <v>245</v>
      </c>
      <c r="C48" s="251"/>
    </row>
    <row r="49" spans="1:3" s="233" customFormat="1" ht="13.5" customHeight="1">
      <c r="A49" s="240" t="s">
        <v>241</v>
      </c>
      <c r="B49" s="241" t="s">
        <v>246</v>
      </c>
      <c r="C49" s="251"/>
    </row>
    <row r="50" spans="1:3" s="233" customFormat="1" ht="13.5" customHeight="1">
      <c r="A50" s="240" t="s">
        <v>242</v>
      </c>
      <c r="B50" s="241" t="s">
        <v>247</v>
      </c>
      <c r="C50" s="251"/>
    </row>
    <row r="51" spans="1:3" s="233" customFormat="1" ht="13.5" customHeight="1" thickBot="1">
      <c r="A51" s="244" t="s">
        <v>243</v>
      </c>
      <c r="B51" s="245" t="s">
        <v>248</v>
      </c>
      <c r="C51" s="253"/>
    </row>
    <row r="52" spans="1:3" s="233" customFormat="1" ht="13.5" customHeight="1" thickBot="1">
      <c r="A52" s="234" t="s">
        <v>147</v>
      </c>
      <c r="B52" s="235" t="s">
        <v>249</v>
      </c>
      <c r="C52" s="236">
        <f>SUM(C53:C55)</f>
        <v>110000</v>
      </c>
    </row>
    <row r="53" spans="1:3" s="233" customFormat="1" ht="13.5" customHeight="1">
      <c r="A53" s="237" t="s">
        <v>86</v>
      </c>
      <c r="B53" s="238" t="s">
        <v>250</v>
      </c>
      <c r="C53" s="239"/>
    </row>
    <row r="54" spans="1:3" s="233" customFormat="1" ht="13.5" customHeight="1">
      <c r="A54" s="240" t="s">
        <v>87</v>
      </c>
      <c r="B54" s="241" t="s">
        <v>360</v>
      </c>
      <c r="C54" s="242"/>
    </row>
    <row r="55" spans="1:3" s="233" customFormat="1" ht="13.5" customHeight="1">
      <c r="A55" s="240" t="s">
        <v>253</v>
      </c>
      <c r="B55" s="241" t="s">
        <v>251</v>
      </c>
      <c r="C55" s="242">
        <v>110000</v>
      </c>
    </row>
    <row r="56" spans="1:3" s="233" customFormat="1" ht="13.5" customHeight="1" thickBot="1">
      <c r="A56" s="244" t="s">
        <v>254</v>
      </c>
      <c r="B56" s="245" t="s">
        <v>252</v>
      </c>
      <c r="C56" s="247"/>
    </row>
    <row r="57" spans="1:3" s="233" customFormat="1" ht="18.75" customHeight="1" thickBot="1">
      <c r="A57" s="234" t="s">
        <v>22</v>
      </c>
      <c r="B57" s="246" t="s">
        <v>255</v>
      </c>
      <c r="C57" s="236">
        <f>SUM(C58:C60)</f>
        <v>0</v>
      </c>
    </row>
    <row r="58" spans="1:3" s="233" customFormat="1" ht="13.5" customHeight="1">
      <c r="A58" s="237" t="s">
        <v>148</v>
      </c>
      <c r="B58" s="238" t="s">
        <v>257</v>
      </c>
      <c r="C58" s="251"/>
    </row>
    <row r="59" spans="1:3" s="233" customFormat="1" ht="13.5" customHeight="1">
      <c r="A59" s="240" t="s">
        <v>149</v>
      </c>
      <c r="B59" s="241" t="s">
        <v>361</v>
      </c>
      <c r="C59" s="251"/>
    </row>
    <row r="60" spans="1:3" s="233" customFormat="1" ht="13.5" customHeight="1">
      <c r="A60" s="240" t="s">
        <v>177</v>
      </c>
      <c r="B60" s="241" t="s">
        <v>258</v>
      </c>
      <c r="C60" s="251"/>
    </row>
    <row r="61" spans="1:3" s="233" customFormat="1" ht="18" customHeight="1" thickBot="1">
      <c r="A61" s="244" t="s">
        <v>256</v>
      </c>
      <c r="B61" s="245" t="s">
        <v>259</v>
      </c>
      <c r="C61" s="251"/>
    </row>
    <row r="62" spans="1:3" s="233" customFormat="1" ht="16.5" customHeight="1" thickBot="1">
      <c r="A62" s="255" t="s">
        <v>410</v>
      </c>
      <c r="B62" s="235" t="s">
        <v>260</v>
      </c>
      <c r="C62" s="249">
        <f>+C5+C12+C19+C26+C34+C46+C52+C57</f>
        <v>83420764</v>
      </c>
    </row>
    <row r="63" spans="1:3" s="233" customFormat="1" ht="16.5" customHeight="1" thickBot="1">
      <c r="A63" s="256" t="s">
        <v>261</v>
      </c>
      <c r="B63" s="246" t="s">
        <v>262</v>
      </c>
      <c r="C63" s="236">
        <f>SUM(C64:C66)</f>
        <v>0</v>
      </c>
    </row>
    <row r="64" spans="1:3" s="233" customFormat="1" ht="13.5" customHeight="1">
      <c r="A64" s="237" t="s">
        <v>292</v>
      </c>
      <c r="B64" s="238" t="s">
        <v>263</v>
      </c>
      <c r="C64" s="251"/>
    </row>
    <row r="65" spans="1:3" s="233" customFormat="1" ht="13.5" customHeight="1">
      <c r="A65" s="240" t="s">
        <v>301</v>
      </c>
      <c r="B65" s="241" t="s">
        <v>264</v>
      </c>
      <c r="C65" s="251"/>
    </row>
    <row r="66" spans="1:3" s="233" customFormat="1" ht="15.75" customHeight="1" thickBot="1">
      <c r="A66" s="244" t="s">
        <v>302</v>
      </c>
      <c r="B66" s="257" t="s">
        <v>395</v>
      </c>
      <c r="C66" s="251"/>
    </row>
    <row r="67" spans="1:3" s="233" customFormat="1" ht="15" customHeight="1" thickBot="1">
      <c r="A67" s="256" t="s">
        <v>265</v>
      </c>
      <c r="B67" s="246" t="s">
        <v>266</v>
      </c>
      <c r="C67" s="236">
        <f>SUM(C68:C71)</f>
        <v>0</v>
      </c>
    </row>
    <row r="68" spans="1:3" s="233" customFormat="1" ht="13.5" customHeight="1">
      <c r="A68" s="237" t="s">
        <v>117</v>
      </c>
      <c r="B68" s="238" t="s">
        <v>267</v>
      </c>
      <c r="C68" s="251"/>
    </row>
    <row r="69" spans="1:3" s="233" customFormat="1" ht="13.5" customHeight="1">
      <c r="A69" s="240" t="s">
        <v>118</v>
      </c>
      <c r="B69" s="241" t="s">
        <v>268</v>
      </c>
      <c r="C69" s="251"/>
    </row>
    <row r="70" spans="1:3" s="233" customFormat="1" ht="13.5" customHeight="1">
      <c r="A70" s="240" t="s">
        <v>293</v>
      </c>
      <c r="B70" s="241" t="s">
        <v>269</v>
      </c>
      <c r="C70" s="251"/>
    </row>
    <row r="71" spans="1:3" s="233" customFormat="1" ht="15.75" customHeight="1" thickBot="1">
      <c r="A71" s="244" t="s">
        <v>294</v>
      </c>
      <c r="B71" s="245" t="s">
        <v>270</v>
      </c>
      <c r="C71" s="251"/>
    </row>
    <row r="72" spans="1:3" s="233" customFormat="1" ht="16.5" customHeight="1" thickBot="1">
      <c r="A72" s="256" t="s">
        <v>271</v>
      </c>
      <c r="B72" s="246" t="s">
        <v>272</v>
      </c>
      <c r="C72" s="236">
        <f>SUM(C73:C74)</f>
        <v>196893431</v>
      </c>
    </row>
    <row r="73" spans="1:3" s="233" customFormat="1" ht="13.5" customHeight="1">
      <c r="A73" s="237" t="s">
        <v>295</v>
      </c>
      <c r="B73" s="238" t="s">
        <v>273</v>
      </c>
      <c r="C73" s="251">
        <v>196893431</v>
      </c>
    </row>
    <row r="74" spans="1:3" s="233" customFormat="1" ht="15.75" customHeight="1" thickBot="1">
      <c r="A74" s="244" t="s">
        <v>296</v>
      </c>
      <c r="B74" s="245" t="s">
        <v>274</v>
      </c>
      <c r="C74" s="251"/>
    </row>
    <row r="75" spans="1:3" s="233" customFormat="1" ht="17.25" customHeight="1" thickBot="1">
      <c r="A75" s="256" t="s">
        <v>275</v>
      </c>
      <c r="B75" s="246" t="s">
        <v>276</v>
      </c>
      <c r="C75" s="236">
        <f>SUM(C76:C78)</f>
        <v>0</v>
      </c>
    </row>
    <row r="76" spans="1:3" s="233" customFormat="1" ht="13.5" customHeight="1">
      <c r="A76" s="237" t="s">
        <v>297</v>
      </c>
      <c r="B76" s="238" t="s">
        <v>277</v>
      </c>
      <c r="C76" s="251"/>
    </row>
    <row r="77" spans="1:3" s="233" customFormat="1" ht="15" customHeight="1">
      <c r="A77" s="240" t="s">
        <v>298</v>
      </c>
      <c r="B77" s="241" t="s">
        <v>278</v>
      </c>
      <c r="C77" s="251"/>
    </row>
    <row r="78" spans="1:3" s="233" customFormat="1" ht="15" customHeight="1" thickBot="1">
      <c r="A78" s="244" t="s">
        <v>299</v>
      </c>
      <c r="B78" s="245" t="s">
        <v>279</v>
      </c>
      <c r="C78" s="251"/>
    </row>
    <row r="79" spans="1:3" s="233" customFormat="1" ht="15.75" customHeight="1" thickBot="1">
      <c r="A79" s="256" t="s">
        <v>280</v>
      </c>
      <c r="B79" s="246" t="s">
        <v>300</v>
      </c>
      <c r="C79" s="236">
        <f>SUM(C80:C83)</f>
        <v>0</v>
      </c>
    </row>
    <row r="80" spans="1:3" s="233" customFormat="1" ht="15" customHeight="1">
      <c r="A80" s="258" t="s">
        <v>281</v>
      </c>
      <c r="B80" s="238" t="s">
        <v>282</v>
      </c>
      <c r="C80" s="251"/>
    </row>
    <row r="81" spans="1:3" s="233" customFormat="1" ht="18" customHeight="1">
      <c r="A81" s="259" t="s">
        <v>283</v>
      </c>
      <c r="B81" s="241" t="s">
        <v>284</v>
      </c>
      <c r="C81" s="251"/>
    </row>
    <row r="82" spans="1:3" s="233" customFormat="1" ht="17.25" customHeight="1">
      <c r="A82" s="259" t="s">
        <v>285</v>
      </c>
      <c r="B82" s="241" t="s">
        <v>286</v>
      </c>
      <c r="C82" s="251"/>
    </row>
    <row r="83" spans="1:3" s="233" customFormat="1" ht="18.75" customHeight="1" thickBot="1">
      <c r="A83" s="260" t="s">
        <v>287</v>
      </c>
      <c r="B83" s="245" t="s">
        <v>288</v>
      </c>
      <c r="C83" s="251"/>
    </row>
    <row r="84" spans="1:3" s="233" customFormat="1" ht="16.5" customHeight="1" thickBot="1">
      <c r="A84" s="256" t="s">
        <v>289</v>
      </c>
      <c r="B84" s="246" t="s">
        <v>409</v>
      </c>
      <c r="C84" s="261"/>
    </row>
    <row r="85" spans="1:3" s="233" customFormat="1" ht="18.75" customHeight="1" thickBot="1">
      <c r="A85" s="256" t="s">
        <v>291</v>
      </c>
      <c r="B85" s="246" t="s">
        <v>290</v>
      </c>
      <c r="C85" s="261"/>
    </row>
    <row r="86" spans="1:3" s="233" customFormat="1" ht="22.5" customHeight="1" thickBot="1">
      <c r="A86" s="256" t="s">
        <v>303</v>
      </c>
      <c r="B86" s="262" t="s">
        <v>412</v>
      </c>
      <c r="C86" s="249">
        <f>+C63+C67+C72+C75+C79+C85+C84</f>
        <v>196893431</v>
      </c>
    </row>
    <row r="87" spans="1:3" s="233" customFormat="1" ht="36" customHeight="1" thickBot="1">
      <c r="A87" s="263" t="s">
        <v>411</v>
      </c>
      <c r="B87" s="264" t="s">
        <v>413</v>
      </c>
      <c r="C87" s="249">
        <f>+C62+C86</f>
        <v>280314195</v>
      </c>
    </row>
    <row r="88" spans="1:3" s="233" customFormat="1" ht="13.5" customHeight="1">
      <c r="A88" s="3"/>
      <c r="B88" s="4"/>
      <c r="C88" s="143"/>
    </row>
    <row r="89" spans="1:3" ht="13.5" customHeight="1">
      <c r="A89" s="422" t="s">
        <v>43</v>
      </c>
      <c r="B89" s="422"/>
      <c r="C89" s="422"/>
    </row>
    <row r="90" spans="1:3" s="266" customFormat="1" ht="13.5" customHeight="1" thickBot="1">
      <c r="A90" s="424" t="s">
        <v>121</v>
      </c>
      <c r="B90" s="424"/>
      <c r="C90" s="265" t="s">
        <v>470</v>
      </c>
    </row>
    <row r="91" spans="1:3" ht="37.5" customHeight="1" thickBot="1">
      <c r="A91" s="227" t="s">
        <v>59</v>
      </c>
      <c r="B91" s="228" t="s">
        <v>44</v>
      </c>
      <c r="C91" s="367" t="s">
        <v>485</v>
      </c>
    </row>
    <row r="92" spans="1:3" s="233" customFormat="1" ht="13.5" customHeight="1" thickBot="1">
      <c r="A92" s="227" t="s">
        <v>427</v>
      </c>
      <c r="B92" s="228" t="s">
        <v>428</v>
      </c>
      <c r="C92" s="229" t="s">
        <v>429</v>
      </c>
    </row>
    <row r="93" spans="1:3" ht="13.5" customHeight="1" thickBot="1">
      <c r="A93" s="267" t="s">
        <v>15</v>
      </c>
      <c r="B93" s="268" t="s">
        <v>468</v>
      </c>
      <c r="C93" s="269">
        <f>C94+C95+C96+C97+C98+C111</f>
        <v>109099304</v>
      </c>
    </row>
    <row r="94" spans="1:3" ht="13.5" customHeight="1">
      <c r="A94" s="270" t="s">
        <v>88</v>
      </c>
      <c r="B94" s="271" t="s">
        <v>45</v>
      </c>
      <c r="C94" s="272">
        <v>15366863</v>
      </c>
    </row>
    <row r="95" spans="1:3" ht="13.5" customHeight="1">
      <c r="A95" s="240" t="s">
        <v>89</v>
      </c>
      <c r="B95" s="273" t="s">
        <v>150</v>
      </c>
      <c r="C95" s="242">
        <v>2882907</v>
      </c>
    </row>
    <row r="96" spans="1:3" ht="13.5" customHeight="1">
      <c r="A96" s="240" t="s">
        <v>90</v>
      </c>
      <c r="B96" s="273" t="s">
        <v>115</v>
      </c>
      <c r="C96" s="247">
        <v>18628050</v>
      </c>
    </row>
    <row r="97" spans="1:3" ht="13.5" customHeight="1">
      <c r="A97" s="240" t="s">
        <v>91</v>
      </c>
      <c r="B97" s="274" t="s">
        <v>486</v>
      </c>
      <c r="C97" s="247">
        <v>8486000</v>
      </c>
    </row>
    <row r="98" spans="1:3" ht="13.5" customHeight="1">
      <c r="A98" s="240" t="s">
        <v>102</v>
      </c>
      <c r="B98" s="275" t="s">
        <v>152</v>
      </c>
      <c r="C98" s="247">
        <f>SUM(C99,C100,C101,C102,C103,C104,C105,C106,C107,C108,C109,C110)</f>
        <v>36119193</v>
      </c>
    </row>
    <row r="99" spans="1:3" ht="13.5" customHeight="1">
      <c r="A99" s="240" t="s">
        <v>92</v>
      </c>
      <c r="B99" s="273" t="s">
        <v>376</v>
      </c>
      <c r="C99" s="247"/>
    </row>
    <row r="100" spans="1:3" ht="13.5" customHeight="1">
      <c r="A100" s="240" t="s">
        <v>93</v>
      </c>
      <c r="B100" s="276" t="s">
        <v>375</v>
      </c>
      <c r="C100" s="247"/>
    </row>
    <row r="101" spans="1:3" ht="13.5" customHeight="1">
      <c r="A101" s="240" t="s">
        <v>103</v>
      </c>
      <c r="B101" s="276" t="s">
        <v>374</v>
      </c>
      <c r="C101" s="247"/>
    </row>
    <row r="102" spans="1:3" ht="13.5" customHeight="1">
      <c r="A102" s="240" t="s">
        <v>104</v>
      </c>
      <c r="B102" s="277" t="s">
        <v>306</v>
      </c>
      <c r="C102" s="247"/>
    </row>
    <row r="103" spans="1:3" ht="13.5" customHeight="1">
      <c r="A103" s="240" t="s">
        <v>105</v>
      </c>
      <c r="B103" s="278" t="s">
        <v>307</v>
      </c>
      <c r="C103" s="247"/>
    </row>
    <row r="104" spans="1:3" ht="13.5" customHeight="1">
      <c r="A104" s="240" t="s">
        <v>106</v>
      </c>
      <c r="B104" s="278" t="s">
        <v>467</v>
      </c>
      <c r="C104" s="247"/>
    </row>
    <row r="105" spans="1:3" ht="13.5" customHeight="1">
      <c r="A105" s="240" t="s">
        <v>108</v>
      </c>
      <c r="B105" s="277" t="s">
        <v>309</v>
      </c>
      <c r="C105" s="247">
        <v>35469193</v>
      </c>
    </row>
    <row r="106" spans="1:3" ht="13.5" customHeight="1">
      <c r="A106" s="240" t="s">
        <v>153</v>
      </c>
      <c r="B106" s="277" t="s">
        <v>310</v>
      </c>
      <c r="C106" s="247"/>
    </row>
    <row r="107" spans="1:3" ht="13.5" customHeight="1">
      <c r="A107" s="240" t="s">
        <v>304</v>
      </c>
      <c r="B107" s="278" t="s">
        <v>311</v>
      </c>
      <c r="C107" s="247"/>
    </row>
    <row r="108" spans="1:3" ht="13.5" customHeight="1">
      <c r="A108" s="279" t="s">
        <v>305</v>
      </c>
      <c r="B108" s="276" t="s">
        <v>312</v>
      </c>
      <c r="C108" s="247"/>
    </row>
    <row r="109" spans="1:3" ht="13.5" customHeight="1">
      <c r="A109" s="240" t="s">
        <v>372</v>
      </c>
      <c r="B109" s="276" t="s">
        <v>313</v>
      </c>
      <c r="C109" s="247"/>
    </row>
    <row r="110" spans="1:3" ht="13.5" customHeight="1">
      <c r="A110" s="244" t="s">
        <v>373</v>
      </c>
      <c r="B110" s="276" t="s">
        <v>314</v>
      </c>
      <c r="C110" s="247">
        <v>650000</v>
      </c>
    </row>
    <row r="111" spans="1:3" ht="13.5" customHeight="1">
      <c r="A111" s="240" t="s">
        <v>377</v>
      </c>
      <c r="B111" s="274" t="s">
        <v>46</v>
      </c>
      <c r="C111" s="242">
        <v>27616291</v>
      </c>
    </row>
    <row r="112" spans="1:3" ht="13.5" customHeight="1">
      <c r="A112" s="240" t="s">
        <v>378</v>
      </c>
      <c r="B112" s="273" t="s">
        <v>380</v>
      </c>
      <c r="C112" s="242">
        <v>5616291</v>
      </c>
    </row>
    <row r="113" spans="1:3" ht="13.5" customHeight="1" thickBot="1">
      <c r="A113" s="280" t="s">
        <v>379</v>
      </c>
      <c r="B113" s="281" t="s">
        <v>381</v>
      </c>
      <c r="C113" s="282">
        <v>22000000</v>
      </c>
    </row>
    <row r="114" spans="1:3" ht="13.5" customHeight="1" thickBot="1">
      <c r="A114" s="283" t="s">
        <v>16</v>
      </c>
      <c r="B114" s="284" t="s">
        <v>469</v>
      </c>
      <c r="C114" s="285">
        <f>+C115+C117+C119</f>
        <v>168771015</v>
      </c>
    </row>
    <row r="115" spans="1:3" ht="13.5" customHeight="1">
      <c r="A115" s="237" t="s">
        <v>94</v>
      </c>
      <c r="B115" s="273" t="s">
        <v>176</v>
      </c>
      <c r="C115" s="239">
        <v>149524484</v>
      </c>
    </row>
    <row r="116" spans="1:3" ht="13.5" customHeight="1">
      <c r="A116" s="237" t="s">
        <v>95</v>
      </c>
      <c r="B116" s="286" t="s">
        <v>318</v>
      </c>
      <c r="C116" s="239">
        <v>149254484</v>
      </c>
    </row>
    <row r="117" spans="1:3" ht="13.5" customHeight="1">
      <c r="A117" s="237" t="s">
        <v>96</v>
      </c>
      <c r="B117" s="286" t="s">
        <v>154</v>
      </c>
      <c r="C117" s="242">
        <v>19246531</v>
      </c>
    </row>
    <row r="118" spans="1:3" ht="13.5" customHeight="1">
      <c r="A118" s="237" t="s">
        <v>97</v>
      </c>
      <c r="B118" s="286" t="s">
        <v>319</v>
      </c>
      <c r="C118" s="287"/>
    </row>
    <row r="119" spans="1:3" ht="13.5" customHeight="1">
      <c r="A119" s="237" t="s">
        <v>98</v>
      </c>
      <c r="B119" s="245" t="s">
        <v>178</v>
      </c>
      <c r="C119" s="287"/>
    </row>
    <row r="120" spans="1:3" ht="13.5" customHeight="1">
      <c r="A120" s="237" t="s">
        <v>107</v>
      </c>
      <c r="B120" s="243" t="s">
        <v>362</v>
      </c>
      <c r="C120" s="287"/>
    </row>
    <row r="121" spans="1:3" ht="13.5" customHeight="1">
      <c r="A121" s="237" t="s">
        <v>109</v>
      </c>
      <c r="B121" s="288" t="s">
        <v>324</v>
      </c>
      <c r="C121" s="287"/>
    </row>
    <row r="122" spans="1:3" ht="13.5" customHeight="1">
      <c r="A122" s="237" t="s">
        <v>155</v>
      </c>
      <c r="B122" s="278" t="s">
        <v>308</v>
      </c>
      <c r="C122" s="287"/>
    </row>
    <row r="123" spans="1:3" ht="13.5" customHeight="1">
      <c r="A123" s="237" t="s">
        <v>156</v>
      </c>
      <c r="B123" s="278" t="s">
        <v>323</v>
      </c>
      <c r="C123" s="287"/>
    </row>
    <row r="124" spans="1:3" ht="13.5" customHeight="1">
      <c r="A124" s="237" t="s">
        <v>157</v>
      </c>
      <c r="B124" s="278" t="s">
        <v>322</v>
      </c>
      <c r="C124" s="287"/>
    </row>
    <row r="125" spans="1:3" ht="13.5" customHeight="1">
      <c r="A125" s="237" t="s">
        <v>315</v>
      </c>
      <c r="B125" s="278" t="s">
        <v>311</v>
      </c>
      <c r="C125" s="287"/>
    </row>
    <row r="126" spans="1:3" ht="13.5" customHeight="1">
      <c r="A126" s="237" t="s">
        <v>316</v>
      </c>
      <c r="B126" s="278" t="s">
        <v>321</v>
      </c>
      <c r="C126" s="287"/>
    </row>
    <row r="127" spans="1:3" ht="13.5" customHeight="1" thickBot="1">
      <c r="A127" s="279" t="s">
        <v>317</v>
      </c>
      <c r="B127" s="278" t="s">
        <v>320</v>
      </c>
      <c r="C127" s="289"/>
    </row>
    <row r="128" spans="1:3" ht="13.5" customHeight="1" thickBot="1">
      <c r="A128" s="234" t="s">
        <v>17</v>
      </c>
      <c r="B128" s="290" t="s">
        <v>382</v>
      </c>
      <c r="C128" s="236">
        <f>+C93+C114</f>
        <v>277870319</v>
      </c>
    </row>
    <row r="129" spans="1:3" ht="13.5" customHeight="1" thickBot="1">
      <c r="A129" s="234" t="s">
        <v>18</v>
      </c>
      <c r="B129" s="290" t="s">
        <v>383</v>
      </c>
      <c r="C129" s="236">
        <f>+C130+C131+C132</f>
        <v>0</v>
      </c>
    </row>
    <row r="130" spans="1:3" ht="13.5" customHeight="1">
      <c r="A130" s="237" t="s">
        <v>217</v>
      </c>
      <c r="B130" s="286" t="s">
        <v>390</v>
      </c>
      <c r="C130" s="287"/>
    </row>
    <row r="131" spans="1:3" ht="13.5" customHeight="1">
      <c r="A131" s="237" t="s">
        <v>220</v>
      </c>
      <c r="B131" s="286" t="s">
        <v>391</v>
      </c>
      <c r="C131" s="287"/>
    </row>
    <row r="132" spans="1:3" ht="13.5" customHeight="1" thickBot="1">
      <c r="A132" s="279" t="s">
        <v>221</v>
      </c>
      <c r="B132" s="286" t="s">
        <v>392</v>
      </c>
      <c r="C132" s="287"/>
    </row>
    <row r="133" spans="1:3" ht="13.5" customHeight="1" thickBot="1">
      <c r="A133" s="234" t="s">
        <v>19</v>
      </c>
      <c r="B133" s="290" t="s">
        <v>384</v>
      </c>
      <c r="C133" s="236">
        <f>SUM(C134:C139)</f>
        <v>0</v>
      </c>
    </row>
    <row r="134" spans="1:3" ht="13.5" customHeight="1">
      <c r="A134" s="237" t="s">
        <v>81</v>
      </c>
      <c r="B134" s="291" t="s">
        <v>393</v>
      </c>
      <c r="C134" s="287"/>
    </row>
    <row r="135" spans="1:3" ht="13.5" customHeight="1">
      <c r="A135" s="237" t="s">
        <v>82</v>
      </c>
      <c r="B135" s="291" t="s">
        <v>385</v>
      </c>
      <c r="C135" s="287"/>
    </row>
    <row r="136" spans="1:3" ht="13.5" customHeight="1">
      <c r="A136" s="237" t="s">
        <v>83</v>
      </c>
      <c r="B136" s="291" t="s">
        <v>386</v>
      </c>
      <c r="C136" s="287"/>
    </row>
    <row r="137" spans="1:3" ht="13.5" customHeight="1">
      <c r="A137" s="237" t="s">
        <v>142</v>
      </c>
      <c r="B137" s="291" t="s">
        <v>387</v>
      </c>
      <c r="C137" s="287"/>
    </row>
    <row r="138" spans="1:3" ht="13.5" customHeight="1">
      <c r="A138" s="237" t="s">
        <v>143</v>
      </c>
      <c r="B138" s="291" t="s">
        <v>388</v>
      </c>
      <c r="C138" s="287"/>
    </row>
    <row r="139" spans="1:3" ht="13.5" customHeight="1" thickBot="1">
      <c r="A139" s="279" t="s">
        <v>144</v>
      </c>
      <c r="B139" s="291" t="s">
        <v>389</v>
      </c>
      <c r="C139" s="287"/>
    </row>
    <row r="140" spans="1:3" ht="13.5" customHeight="1" thickBot="1">
      <c r="A140" s="234" t="s">
        <v>20</v>
      </c>
      <c r="B140" s="290" t="s">
        <v>397</v>
      </c>
      <c r="C140" s="249">
        <f>+C141+C142+C143+C144</f>
        <v>2443876</v>
      </c>
    </row>
    <row r="141" spans="1:3" ht="13.5" customHeight="1">
      <c r="A141" s="237" t="s">
        <v>84</v>
      </c>
      <c r="B141" s="291" t="s">
        <v>325</v>
      </c>
      <c r="C141" s="287"/>
    </row>
    <row r="142" spans="1:3" ht="13.5" customHeight="1">
      <c r="A142" s="237" t="s">
        <v>85</v>
      </c>
      <c r="B142" s="291" t="s">
        <v>326</v>
      </c>
      <c r="C142" s="287">
        <v>2443876</v>
      </c>
    </row>
    <row r="143" spans="1:3" ht="13.5" customHeight="1">
      <c r="A143" s="237" t="s">
        <v>241</v>
      </c>
      <c r="B143" s="291" t="s">
        <v>398</v>
      </c>
      <c r="C143" s="287"/>
    </row>
    <row r="144" spans="1:3" ht="13.5" customHeight="1" thickBot="1">
      <c r="A144" s="279" t="s">
        <v>242</v>
      </c>
      <c r="B144" s="292" t="s">
        <v>345</v>
      </c>
      <c r="C144" s="287"/>
    </row>
    <row r="145" spans="1:3" ht="13.5" customHeight="1" thickBot="1">
      <c r="A145" s="234" t="s">
        <v>21</v>
      </c>
      <c r="B145" s="290" t="s">
        <v>399</v>
      </c>
      <c r="C145" s="293">
        <f>SUM(C146:C150)</f>
        <v>0</v>
      </c>
    </row>
    <row r="146" spans="1:3" ht="13.5" customHeight="1">
      <c r="A146" s="237" t="s">
        <v>86</v>
      </c>
      <c r="B146" s="291" t="s">
        <v>394</v>
      </c>
      <c r="C146" s="287"/>
    </row>
    <row r="147" spans="1:3" ht="13.5" customHeight="1">
      <c r="A147" s="237" t="s">
        <v>87</v>
      </c>
      <c r="B147" s="291" t="s">
        <v>401</v>
      </c>
      <c r="C147" s="287"/>
    </row>
    <row r="148" spans="1:3" ht="13.5" customHeight="1">
      <c r="A148" s="237" t="s">
        <v>253</v>
      </c>
      <c r="B148" s="291" t="s">
        <v>396</v>
      </c>
      <c r="C148" s="287"/>
    </row>
    <row r="149" spans="1:3" ht="13.5" customHeight="1">
      <c r="A149" s="237" t="s">
        <v>254</v>
      </c>
      <c r="B149" s="291" t="s">
        <v>402</v>
      </c>
      <c r="C149" s="287"/>
    </row>
    <row r="150" spans="1:3" ht="13.5" customHeight="1" thickBot="1">
      <c r="A150" s="237" t="s">
        <v>400</v>
      </c>
      <c r="B150" s="291" t="s">
        <v>403</v>
      </c>
      <c r="C150" s="287"/>
    </row>
    <row r="151" spans="1:3" ht="13.5" customHeight="1" thickBot="1">
      <c r="A151" s="234" t="s">
        <v>22</v>
      </c>
      <c r="B151" s="290" t="s">
        <v>404</v>
      </c>
      <c r="C151" s="294"/>
    </row>
    <row r="152" spans="1:3" ht="13.5" customHeight="1" thickBot="1">
      <c r="A152" s="234" t="s">
        <v>23</v>
      </c>
      <c r="B152" s="290" t="s">
        <v>405</v>
      </c>
      <c r="C152" s="294"/>
    </row>
    <row r="153" spans="1:9" ht="15.75" customHeight="1" thickBot="1">
      <c r="A153" s="234" t="s">
        <v>24</v>
      </c>
      <c r="B153" s="290" t="s">
        <v>407</v>
      </c>
      <c r="C153" s="295">
        <f>+C129+C133+C140+C145+C151+C152</f>
        <v>2443876</v>
      </c>
      <c r="F153" s="173"/>
      <c r="G153" s="174"/>
      <c r="H153" s="174"/>
      <c r="I153" s="174"/>
    </row>
    <row r="154" spans="1:3" s="233" customFormat="1" ht="18.75" customHeight="1" thickBot="1">
      <c r="A154" s="296" t="s">
        <v>25</v>
      </c>
      <c r="B154" s="297" t="s">
        <v>406</v>
      </c>
      <c r="C154" s="295">
        <f>+C128+C153</f>
        <v>280314195</v>
      </c>
    </row>
    <row r="156" spans="1:3" ht="13.5" customHeight="1">
      <c r="A156" s="425" t="s">
        <v>327</v>
      </c>
      <c r="B156" s="425"/>
      <c r="C156" s="425"/>
    </row>
    <row r="157" spans="1:3" ht="15.75" customHeight="1" thickBot="1">
      <c r="A157" s="423" t="s">
        <v>122</v>
      </c>
      <c r="B157" s="423"/>
      <c r="C157" s="226" t="s">
        <v>470</v>
      </c>
    </row>
    <row r="158" spans="1:4" ht="39.75" customHeight="1" thickBot="1">
      <c r="A158" s="234">
        <v>1</v>
      </c>
      <c r="B158" s="298" t="s">
        <v>408</v>
      </c>
      <c r="C158" s="236">
        <f>+C62-C128</f>
        <v>-194449555</v>
      </c>
      <c r="D158" s="299"/>
    </row>
    <row r="159" spans="1:3" ht="58.5" customHeight="1" thickBot="1">
      <c r="A159" s="234" t="s">
        <v>16</v>
      </c>
      <c r="B159" s="298" t="s">
        <v>414</v>
      </c>
      <c r="C159" s="236">
        <f>+C86-C153</f>
        <v>194449555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5905511811023623" right="0.5905511811023623" top="1.4566929133858268" bottom="0.8661417322834646" header="0.7874015748031497" footer="0.5905511811023623"/>
  <pageSetup fitToHeight="2" horizontalDpi="600" verticalDpi="600" orientation="portrait" paperSize="9" scale="85" r:id="rId1"/>
  <headerFooter alignWithMargins="0">
    <oddHeader>&amp;C&amp;"Times New Roman CE,Félkövér"&amp;12
KÖZSÉGI ÖNKORMÁNYZAT VÁRALJA
2019. ÉVI KÖLTSÉGVETÉSÉNEK ÖSSZEVONT MÉRLEGE&amp;10
&amp;R&amp;"Times New Roman CE,Félkövér dőlt"&amp;11 1.1. melléklet az 1/2019. (.III.01.)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60.625" style="325" customWidth="1"/>
    <col min="2" max="2" width="15.625" style="301" customWidth="1"/>
    <col min="3" max="3" width="16.375" style="301" customWidth="1"/>
    <col min="4" max="4" width="18.00390625" style="301" customWidth="1"/>
    <col min="5" max="5" width="16.625" style="301" customWidth="1"/>
    <col min="6" max="6" width="18.875" style="301" customWidth="1"/>
    <col min="7" max="8" width="12.875" style="301" customWidth="1"/>
    <col min="9" max="9" width="13.875" style="301" customWidth="1"/>
    <col min="10" max="16384" width="9.375" style="301" customWidth="1"/>
  </cols>
  <sheetData>
    <row r="1" spans="1:6" ht="24.75" customHeight="1">
      <c r="A1" s="444" t="s">
        <v>1</v>
      </c>
      <c r="B1" s="444"/>
      <c r="C1" s="444"/>
      <c r="D1" s="444"/>
      <c r="E1" s="444"/>
      <c r="F1" s="444"/>
    </row>
    <row r="2" spans="1:6" ht="23.25" customHeight="1" thickBot="1">
      <c r="A2" s="302"/>
      <c r="B2" s="303"/>
      <c r="C2" s="303"/>
      <c r="D2" s="303"/>
      <c r="E2" s="303"/>
      <c r="F2" s="304" t="s">
        <v>463</v>
      </c>
    </row>
    <row r="3" spans="1:6" s="225" customFormat="1" ht="70.5" customHeight="1" thickBot="1">
      <c r="A3" s="305" t="s">
        <v>57</v>
      </c>
      <c r="B3" s="306" t="s">
        <v>55</v>
      </c>
      <c r="C3" s="306" t="s">
        <v>56</v>
      </c>
      <c r="D3" s="306" t="str">
        <f>+'6.sz.mell.'!D3</f>
        <v>Felhasználás </v>
      </c>
      <c r="E3" s="306" t="str">
        <f>+'6.sz.mell.'!E3</f>
        <v>2019. évi előirányzat</v>
      </c>
      <c r="F3" s="307" t="s">
        <v>480</v>
      </c>
    </row>
    <row r="4" spans="1:6" s="303" customFormat="1" ht="15" customHeight="1" thickBot="1">
      <c r="A4" s="308" t="s">
        <v>427</v>
      </c>
      <c r="B4" s="309" t="s">
        <v>428</v>
      </c>
      <c r="C4" s="309" t="s">
        <v>429</v>
      </c>
      <c r="D4" s="309" t="s">
        <v>431</v>
      </c>
      <c r="E4" s="309" t="s">
        <v>430</v>
      </c>
      <c r="F4" s="310" t="s">
        <v>432</v>
      </c>
    </row>
    <row r="5" spans="1:6" ht="15.75" customHeight="1">
      <c r="A5" s="311" t="s">
        <v>491</v>
      </c>
      <c r="B5" s="312">
        <v>800000</v>
      </c>
      <c r="C5" s="313" t="s">
        <v>490</v>
      </c>
      <c r="D5" s="312">
        <v>300000</v>
      </c>
      <c r="E5" s="312">
        <v>500000</v>
      </c>
      <c r="F5" s="314">
        <f aca="true" t="shared" si="0" ref="F5:F20">B5-D5-E5</f>
        <v>0</v>
      </c>
    </row>
    <row r="6" spans="1:6" ht="15.75" customHeight="1">
      <c r="A6" s="311" t="s">
        <v>471</v>
      </c>
      <c r="B6" s="312">
        <v>635000</v>
      </c>
      <c r="C6" s="313" t="s">
        <v>489</v>
      </c>
      <c r="D6" s="312">
        <v>0</v>
      </c>
      <c r="E6" s="312">
        <v>635000</v>
      </c>
      <c r="F6" s="314">
        <f t="shared" si="0"/>
        <v>0</v>
      </c>
    </row>
    <row r="7" spans="1:6" ht="15.75" customHeight="1">
      <c r="A7" s="368" t="s">
        <v>481</v>
      </c>
      <c r="B7" s="312">
        <v>23730519</v>
      </c>
      <c r="C7" s="313" t="s">
        <v>490</v>
      </c>
      <c r="D7" s="312">
        <v>6407658</v>
      </c>
      <c r="E7" s="312">
        <v>17322861</v>
      </c>
      <c r="F7" s="314">
        <f t="shared" si="0"/>
        <v>0</v>
      </c>
    </row>
    <row r="8" spans="1:6" ht="15.75" customHeight="1">
      <c r="A8" s="368" t="s">
        <v>492</v>
      </c>
      <c r="B8" s="312">
        <v>788670</v>
      </c>
      <c r="C8" s="313" t="s">
        <v>489</v>
      </c>
      <c r="D8" s="312"/>
      <c r="E8" s="312">
        <v>788670</v>
      </c>
      <c r="F8" s="314">
        <f t="shared" si="0"/>
        <v>0</v>
      </c>
    </row>
    <row r="9" spans="1:6" ht="15.75" customHeight="1">
      <c r="A9" s="316"/>
      <c r="B9" s="312"/>
      <c r="C9" s="313"/>
      <c r="D9" s="312"/>
      <c r="E9" s="312"/>
      <c r="F9" s="314">
        <f t="shared" si="0"/>
        <v>0</v>
      </c>
    </row>
    <row r="10" spans="1:6" ht="15.75" customHeight="1">
      <c r="A10" s="316"/>
      <c r="B10" s="312"/>
      <c r="C10" s="313"/>
      <c r="D10" s="312"/>
      <c r="E10" s="312"/>
      <c r="F10" s="314">
        <f t="shared" si="0"/>
        <v>0</v>
      </c>
    </row>
    <row r="11" spans="1:6" ht="15.75" customHeight="1">
      <c r="A11" s="316"/>
      <c r="B11" s="312"/>
      <c r="C11" s="313"/>
      <c r="D11" s="312"/>
      <c r="E11" s="312"/>
      <c r="F11" s="314">
        <f t="shared" si="0"/>
        <v>0</v>
      </c>
    </row>
    <row r="12" spans="1:6" ht="15.75" customHeight="1">
      <c r="A12" s="316"/>
      <c r="B12" s="312"/>
      <c r="C12" s="313"/>
      <c r="D12" s="312"/>
      <c r="E12" s="312"/>
      <c r="F12" s="314">
        <f t="shared" si="0"/>
        <v>0</v>
      </c>
    </row>
    <row r="13" spans="1:6" ht="15.75" customHeight="1">
      <c r="A13" s="316"/>
      <c r="B13" s="312"/>
      <c r="C13" s="313"/>
      <c r="D13" s="312"/>
      <c r="E13" s="312"/>
      <c r="F13" s="314">
        <f t="shared" si="0"/>
        <v>0</v>
      </c>
    </row>
    <row r="14" spans="1:6" ht="15.75" customHeight="1">
      <c r="A14" s="316"/>
      <c r="B14" s="312"/>
      <c r="C14" s="313"/>
      <c r="D14" s="312"/>
      <c r="E14" s="312"/>
      <c r="F14" s="314">
        <f t="shared" si="0"/>
        <v>0</v>
      </c>
    </row>
    <row r="15" spans="1:6" ht="15.75" customHeight="1">
      <c r="A15" s="316"/>
      <c r="B15" s="312"/>
      <c r="C15" s="313"/>
      <c r="D15" s="312"/>
      <c r="E15" s="312"/>
      <c r="F15" s="314">
        <f t="shared" si="0"/>
        <v>0</v>
      </c>
    </row>
    <row r="16" spans="1:6" ht="15.75" customHeight="1">
      <c r="A16" s="316"/>
      <c r="B16" s="312"/>
      <c r="C16" s="313"/>
      <c r="D16" s="312"/>
      <c r="E16" s="312"/>
      <c r="F16" s="314">
        <f t="shared" si="0"/>
        <v>0</v>
      </c>
    </row>
    <row r="17" spans="1:6" ht="15.75" customHeight="1">
      <c r="A17" s="316"/>
      <c r="B17" s="312"/>
      <c r="C17" s="313"/>
      <c r="D17" s="312"/>
      <c r="E17" s="312"/>
      <c r="F17" s="314">
        <f t="shared" si="0"/>
        <v>0</v>
      </c>
    </row>
    <row r="18" spans="1:6" ht="15.75" customHeight="1">
      <c r="A18" s="316"/>
      <c r="B18" s="312"/>
      <c r="C18" s="313"/>
      <c r="D18" s="312"/>
      <c r="E18" s="312"/>
      <c r="F18" s="314">
        <f t="shared" si="0"/>
        <v>0</v>
      </c>
    </row>
    <row r="19" spans="1:6" ht="15.75" customHeight="1">
      <c r="A19" s="316"/>
      <c r="B19" s="312"/>
      <c r="C19" s="313"/>
      <c r="D19" s="312"/>
      <c r="E19" s="312"/>
      <c r="F19" s="314">
        <f t="shared" si="0"/>
        <v>0</v>
      </c>
    </row>
    <row r="20" spans="1:6" ht="15.75" customHeight="1" thickBot="1">
      <c r="A20" s="317"/>
      <c r="B20" s="318"/>
      <c r="C20" s="319"/>
      <c r="D20" s="318"/>
      <c r="E20" s="318"/>
      <c r="F20" s="320">
        <f t="shared" si="0"/>
        <v>0</v>
      </c>
    </row>
    <row r="21" spans="1:6" ht="15.75" customHeight="1" thickBot="1">
      <c r="A21" s="321" t="s">
        <v>53</v>
      </c>
      <c r="B21" s="322">
        <f>SUM(B5:B20)</f>
        <v>25954189</v>
      </c>
      <c r="C21" s="323"/>
      <c r="D21" s="322">
        <f>SUM(D5:D20)</f>
        <v>6707658</v>
      </c>
      <c r="E21" s="322">
        <f>SUM(E5:E20)</f>
        <v>19246531</v>
      </c>
      <c r="F21" s="324">
        <f>SUM(F5:F20)</f>
        <v>0</v>
      </c>
    </row>
    <row r="22" spans="1:6" s="326" customFormat="1" ht="18" customHeight="1">
      <c r="A22" s="325"/>
      <c r="B22" s="301"/>
      <c r="C22" s="301"/>
      <c r="D22" s="301"/>
      <c r="E22" s="301"/>
      <c r="F22" s="301"/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1/2019. (III.01.)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4"/>
  <sheetViews>
    <sheetView view="pageLayout" workbookViewId="0" topLeftCell="A1">
      <selection activeCell="G6" sqref="G6"/>
    </sheetView>
  </sheetViews>
  <sheetFormatPr defaultColWidth="9.00390625" defaultRowHeight="12.75"/>
  <cols>
    <col min="1" max="1" width="6.875" style="116" customWidth="1"/>
    <col min="2" max="2" width="49.625" style="22" customWidth="1"/>
    <col min="3" max="8" width="12.875" style="22" customWidth="1"/>
    <col min="9" max="9" width="14.375" style="22" customWidth="1"/>
    <col min="10" max="10" width="3.375" style="22" customWidth="1"/>
    <col min="11" max="16384" width="9.375" style="22" customWidth="1"/>
  </cols>
  <sheetData>
    <row r="1" spans="1:9" ht="27.75" customHeight="1">
      <c r="A1" s="447" t="s">
        <v>2</v>
      </c>
      <c r="B1" s="447"/>
      <c r="C1" s="447"/>
      <c r="D1" s="447"/>
      <c r="E1" s="447"/>
      <c r="F1" s="447"/>
      <c r="G1" s="447"/>
      <c r="H1" s="447"/>
      <c r="I1" s="447"/>
    </row>
    <row r="2" ht="20.25" customHeight="1" thickBot="1">
      <c r="I2" s="186" t="s">
        <v>465</v>
      </c>
    </row>
    <row r="3" spans="1:9" s="187" customFormat="1" ht="26.25" customHeight="1">
      <c r="A3" s="455" t="s">
        <v>59</v>
      </c>
      <c r="B3" s="450" t="s">
        <v>75</v>
      </c>
      <c r="C3" s="455" t="s">
        <v>76</v>
      </c>
      <c r="D3" s="455" t="s">
        <v>494</v>
      </c>
      <c r="E3" s="452" t="s">
        <v>58</v>
      </c>
      <c r="F3" s="453"/>
      <c r="G3" s="453"/>
      <c r="H3" s="454"/>
      <c r="I3" s="450" t="s">
        <v>47</v>
      </c>
    </row>
    <row r="4" spans="1:9" s="188" customFormat="1" ht="32.25" customHeight="1" thickBot="1">
      <c r="A4" s="456"/>
      <c r="B4" s="451"/>
      <c r="C4" s="451"/>
      <c r="D4" s="456"/>
      <c r="E4" s="127">
        <v>2019</v>
      </c>
      <c r="F4" s="127">
        <v>2020</v>
      </c>
      <c r="G4" s="127">
        <v>2021</v>
      </c>
      <c r="H4" s="128" t="s">
        <v>493</v>
      </c>
      <c r="I4" s="451"/>
    </row>
    <row r="5" spans="1:9" s="189" customFormat="1" ht="12.75" customHeight="1" thickBot="1">
      <c r="A5" s="129" t="s">
        <v>427</v>
      </c>
      <c r="B5" s="130" t="s">
        <v>428</v>
      </c>
      <c r="C5" s="131" t="s">
        <v>429</v>
      </c>
      <c r="D5" s="130" t="s">
        <v>431</v>
      </c>
      <c r="E5" s="129" t="s">
        <v>430</v>
      </c>
      <c r="F5" s="131" t="s">
        <v>432</v>
      </c>
      <c r="G5" s="131" t="s">
        <v>434</v>
      </c>
      <c r="H5" s="132" t="s">
        <v>435</v>
      </c>
      <c r="I5" s="133" t="s">
        <v>436</v>
      </c>
    </row>
    <row r="6" spans="1:9" ht="30" customHeight="1" thickBot="1">
      <c r="A6" s="130" t="s">
        <v>15</v>
      </c>
      <c r="B6" s="369" t="s">
        <v>3</v>
      </c>
      <c r="C6" s="183"/>
      <c r="D6" s="23"/>
      <c r="E6" s="24"/>
      <c r="F6" s="25"/>
      <c r="G6" s="25"/>
      <c r="H6" s="26"/>
      <c r="I6" s="23">
        <f aca="true" t="shared" si="0" ref="I6:I11">SUM(D6,E6,F6,G6,H6)</f>
        <v>0</v>
      </c>
    </row>
    <row r="7" spans="1:10" ht="30.75" customHeight="1" thickBot="1">
      <c r="A7" s="130" t="s">
        <v>16</v>
      </c>
      <c r="B7" s="369" t="s">
        <v>4</v>
      </c>
      <c r="C7" s="184"/>
      <c r="D7" s="23"/>
      <c r="E7" s="24"/>
      <c r="F7" s="25"/>
      <c r="G7" s="25"/>
      <c r="H7" s="26"/>
      <c r="I7" s="23">
        <f t="shared" si="0"/>
        <v>0</v>
      </c>
      <c r="J7" s="445"/>
    </row>
    <row r="8" spans="1:10" ht="26.25" customHeight="1" thickBot="1">
      <c r="A8" s="130" t="s">
        <v>17</v>
      </c>
      <c r="B8" s="376" t="s">
        <v>169</v>
      </c>
      <c r="C8" s="385" t="s">
        <v>489</v>
      </c>
      <c r="D8" s="384">
        <v>44413287</v>
      </c>
      <c r="E8" s="24">
        <v>149524484</v>
      </c>
      <c r="F8" s="25"/>
      <c r="G8" s="25"/>
      <c r="H8" s="26"/>
      <c r="I8" s="23">
        <f t="shared" si="0"/>
        <v>193937771</v>
      </c>
      <c r="J8" s="445"/>
    </row>
    <row r="9" spans="1:10" ht="19.5" customHeight="1">
      <c r="A9" s="372"/>
      <c r="B9" s="377" t="s">
        <v>483</v>
      </c>
      <c r="C9" s="386"/>
      <c r="D9" s="215">
        <v>44413287</v>
      </c>
      <c r="E9" s="218">
        <v>149254484</v>
      </c>
      <c r="F9" s="206"/>
      <c r="G9" s="206"/>
      <c r="H9" s="210"/>
      <c r="I9" s="215">
        <f t="shared" si="0"/>
        <v>193667771</v>
      </c>
      <c r="J9" s="445"/>
    </row>
    <row r="10" spans="1:10" ht="21.75" customHeight="1">
      <c r="A10" s="373"/>
      <c r="B10" s="378" t="s">
        <v>484</v>
      </c>
      <c r="C10" s="387" t="s">
        <v>489</v>
      </c>
      <c r="D10" s="217"/>
      <c r="E10" s="221">
        <v>270000</v>
      </c>
      <c r="F10" s="208"/>
      <c r="G10" s="208"/>
      <c r="H10" s="213"/>
      <c r="I10" s="217">
        <f t="shared" si="0"/>
        <v>270000</v>
      </c>
      <c r="J10" s="445"/>
    </row>
    <row r="11" spans="1:10" ht="19.5" customHeight="1" thickBot="1">
      <c r="A11" s="374"/>
      <c r="B11" s="379"/>
      <c r="C11" s="388"/>
      <c r="D11" s="216"/>
      <c r="E11" s="219"/>
      <c r="F11" s="207"/>
      <c r="G11" s="207"/>
      <c r="H11" s="211"/>
      <c r="I11" s="216">
        <f t="shared" si="0"/>
        <v>0</v>
      </c>
      <c r="J11" s="445"/>
    </row>
    <row r="12" spans="1:10" ht="19.5" customHeight="1" thickBot="1">
      <c r="A12" s="130" t="s">
        <v>18</v>
      </c>
      <c r="B12" s="376" t="s">
        <v>170</v>
      </c>
      <c r="C12" s="385" t="s">
        <v>489</v>
      </c>
      <c r="D12" s="23">
        <v>6707658</v>
      </c>
      <c r="E12" s="220">
        <v>19246531</v>
      </c>
      <c r="F12" s="25">
        <f>+F17</f>
        <v>0</v>
      </c>
      <c r="G12" s="25">
        <f>+G17</f>
        <v>0</v>
      </c>
      <c r="H12" s="212">
        <f>+H17</f>
        <v>0</v>
      </c>
      <c r="I12" s="23">
        <f>SUM(D12:H12)</f>
        <v>25954189</v>
      </c>
      <c r="J12" s="445"/>
    </row>
    <row r="13" spans="1:10" ht="19.5" customHeight="1" thickBot="1">
      <c r="A13" s="372"/>
      <c r="B13" s="380" t="s">
        <v>459</v>
      </c>
      <c r="C13" s="386" t="s">
        <v>489</v>
      </c>
      <c r="D13" s="215"/>
      <c r="E13" s="218">
        <v>635000</v>
      </c>
      <c r="F13" s="206"/>
      <c r="G13" s="206"/>
      <c r="H13" s="210"/>
      <c r="I13" s="23">
        <f aca="true" t="shared" si="1" ref="I13:I19">SUM(D13:H13)</f>
        <v>635000</v>
      </c>
      <c r="J13" s="445"/>
    </row>
    <row r="14" spans="1:10" ht="19.5" customHeight="1" thickBot="1">
      <c r="A14" s="373"/>
      <c r="B14" s="381" t="s">
        <v>491</v>
      </c>
      <c r="C14" s="387" t="s">
        <v>479</v>
      </c>
      <c r="D14" s="217">
        <v>300000</v>
      </c>
      <c r="E14" s="221">
        <v>500000</v>
      </c>
      <c r="F14" s="208"/>
      <c r="G14" s="208"/>
      <c r="H14" s="213"/>
      <c r="I14" s="23">
        <f t="shared" si="1"/>
        <v>800000</v>
      </c>
      <c r="J14" s="445"/>
    </row>
    <row r="15" spans="1:10" ht="27" customHeight="1" thickBot="1">
      <c r="A15" s="373"/>
      <c r="B15" s="381" t="s">
        <v>492</v>
      </c>
      <c r="C15" s="387" t="s">
        <v>489</v>
      </c>
      <c r="D15" s="217"/>
      <c r="E15" s="221">
        <v>788670</v>
      </c>
      <c r="F15" s="208"/>
      <c r="G15" s="208"/>
      <c r="H15" s="213"/>
      <c r="I15" s="23">
        <f t="shared" si="1"/>
        <v>788670</v>
      </c>
      <c r="J15" s="445"/>
    </row>
    <row r="16" spans="1:10" ht="19.5" customHeight="1" thickBot="1">
      <c r="A16" s="373"/>
      <c r="B16" s="382" t="s">
        <v>482</v>
      </c>
      <c r="C16" s="387" t="s">
        <v>472</v>
      </c>
      <c r="D16" s="217">
        <v>6407658</v>
      </c>
      <c r="E16" s="221">
        <v>17322861</v>
      </c>
      <c r="F16" s="208"/>
      <c r="G16" s="208"/>
      <c r="H16" s="213"/>
      <c r="I16" s="23">
        <f t="shared" si="1"/>
        <v>23730519</v>
      </c>
      <c r="J16" s="445"/>
    </row>
    <row r="17" spans="1:10" ht="19.5" customHeight="1" thickBot="1">
      <c r="A17" s="374"/>
      <c r="B17" s="383"/>
      <c r="C17" s="388"/>
      <c r="D17" s="223"/>
      <c r="E17" s="222"/>
      <c r="F17" s="209"/>
      <c r="G17" s="209"/>
      <c r="H17" s="214"/>
      <c r="I17" s="23">
        <f t="shared" si="1"/>
        <v>0</v>
      </c>
      <c r="J17" s="445"/>
    </row>
    <row r="18" spans="1:10" ht="19.5" customHeight="1" thickBot="1">
      <c r="A18" s="130" t="s">
        <v>20</v>
      </c>
      <c r="B18" s="370" t="s">
        <v>171</v>
      </c>
      <c r="C18" s="184"/>
      <c r="D18" s="23">
        <f>+D19</f>
        <v>0</v>
      </c>
      <c r="E18" s="24"/>
      <c r="F18" s="25"/>
      <c r="G18" s="25"/>
      <c r="H18" s="26"/>
      <c r="I18" s="23">
        <f t="shared" si="1"/>
        <v>0</v>
      </c>
      <c r="J18" s="445"/>
    </row>
    <row r="19" spans="1:10" ht="19.5" customHeight="1" thickBot="1">
      <c r="A19" s="375" t="s">
        <v>21</v>
      </c>
      <c r="B19" s="371" t="s">
        <v>60</v>
      </c>
      <c r="C19" s="185"/>
      <c r="D19" s="27"/>
      <c r="E19" s="28"/>
      <c r="F19" s="29"/>
      <c r="G19" s="29"/>
      <c r="H19" s="14"/>
      <c r="I19" s="23">
        <f t="shared" si="1"/>
        <v>0</v>
      </c>
      <c r="J19" s="445"/>
    </row>
    <row r="20" spans="1:10" ht="19.5" customHeight="1" thickBot="1">
      <c r="A20" s="448" t="s">
        <v>460</v>
      </c>
      <c r="B20" s="449"/>
      <c r="C20" s="69"/>
      <c r="D20" s="23">
        <f aca="true" t="shared" si="2" ref="D20:I20">+D6+D7+D8+D12+D18</f>
        <v>51120945</v>
      </c>
      <c r="E20" s="24">
        <f t="shared" si="2"/>
        <v>168771015</v>
      </c>
      <c r="F20" s="25">
        <f t="shared" si="2"/>
        <v>0</v>
      </c>
      <c r="G20" s="25">
        <f t="shared" si="2"/>
        <v>0</v>
      </c>
      <c r="H20" s="26">
        <f t="shared" si="2"/>
        <v>0</v>
      </c>
      <c r="I20" s="23">
        <f t="shared" si="2"/>
        <v>219891960</v>
      </c>
      <c r="J20" s="445"/>
    </row>
    <row r="21" spans="9:10" ht="19.5" customHeight="1">
      <c r="I21" s="224"/>
      <c r="J21" s="446"/>
    </row>
    <row r="22" spans="9:10" ht="19.5" customHeight="1">
      <c r="I22" s="202"/>
      <c r="J22" s="446"/>
    </row>
    <row r="23" ht="19.5" customHeight="1">
      <c r="J23" s="446"/>
    </row>
    <row r="24" ht="19.5" customHeight="1">
      <c r="J24" s="446"/>
    </row>
  </sheetData>
  <sheetProtection/>
  <mergeCells count="9">
    <mergeCell ref="J7:J24"/>
    <mergeCell ref="A1:I1"/>
    <mergeCell ref="A20:B20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CE,Dőlt"8. mellékelt az 1./2019.(III.01.)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5.875" style="42" customWidth="1"/>
    <col min="2" max="2" width="54.875" style="1" customWidth="1"/>
    <col min="3" max="4" width="17.625" style="1" customWidth="1"/>
    <col min="5" max="16384" width="9.375" style="1" customWidth="1"/>
  </cols>
  <sheetData>
    <row r="1" spans="2:4" ht="31.5" customHeight="1">
      <c r="B1" s="458" t="s">
        <v>5</v>
      </c>
      <c r="C1" s="458"/>
      <c r="D1" s="458"/>
    </row>
    <row r="2" spans="1:4" s="31" customFormat="1" ht="16.5" thickBot="1">
      <c r="A2" s="30"/>
      <c r="B2" s="152"/>
      <c r="D2" s="21" t="s">
        <v>463</v>
      </c>
    </row>
    <row r="3" spans="1:4" s="33" customFormat="1" ht="48" customHeight="1" thickBot="1">
      <c r="A3" s="32" t="s">
        <v>13</v>
      </c>
      <c r="B3" s="117" t="s">
        <v>14</v>
      </c>
      <c r="C3" s="117" t="s">
        <v>61</v>
      </c>
      <c r="D3" s="118" t="s">
        <v>62</v>
      </c>
    </row>
    <row r="4" spans="1:4" s="33" customFormat="1" ht="13.5" customHeight="1" thickBot="1">
      <c r="A4" s="18" t="s">
        <v>427</v>
      </c>
      <c r="B4" s="119" t="s">
        <v>428</v>
      </c>
      <c r="C4" s="119" t="s">
        <v>429</v>
      </c>
      <c r="D4" s="120" t="s">
        <v>431</v>
      </c>
    </row>
    <row r="5" spans="1:4" ht="18" customHeight="1">
      <c r="A5" s="75" t="s">
        <v>15</v>
      </c>
      <c r="B5" s="121" t="s">
        <v>134</v>
      </c>
      <c r="C5" s="73"/>
      <c r="D5" s="203" t="s">
        <v>461</v>
      </c>
    </row>
    <row r="6" spans="1:4" ht="18" customHeight="1">
      <c r="A6" s="34" t="s">
        <v>16</v>
      </c>
      <c r="B6" s="122" t="s">
        <v>135</v>
      </c>
      <c r="C6" s="74"/>
      <c r="D6" s="203" t="s">
        <v>461</v>
      </c>
    </row>
    <row r="7" spans="1:4" ht="18" customHeight="1">
      <c r="A7" s="34" t="s">
        <v>17</v>
      </c>
      <c r="B7" s="122" t="s">
        <v>110</v>
      </c>
      <c r="C7" s="74"/>
      <c r="D7" s="203" t="s">
        <v>461</v>
      </c>
    </row>
    <row r="8" spans="1:4" ht="18" customHeight="1">
      <c r="A8" s="34" t="s">
        <v>18</v>
      </c>
      <c r="B8" s="122" t="s">
        <v>111</v>
      </c>
      <c r="C8" s="74"/>
      <c r="D8" s="203" t="s">
        <v>461</v>
      </c>
    </row>
    <row r="9" spans="1:4" ht="18" customHeight="1">
      <c r="A9" s="34" t="s">
        <v>19</v>
      </c>
      <c r="B9" s="122" t="s">
        <v>127</v>
      </c>
      <c r="C9" s="74"/>
      <c r="D9" s="203" t="s">
        <v>461</v>
      </c>
    </row>
    <row r="10" spans="1:4" ht="18" customHeight="1">
      <c r="A10" s="34" t="s">
        <v>20</v>
      </c>
      <c r="B10" s="122" t="s">
        <v>128</v>
      </c>
      <c r="C10" s="74"/>
      <c r="D10" s="203" t="s">
        <v>461</v>
      </c>
    </row>
    <row r="11" spans="1:4" ht="18" customHeight="1">
      <c r="A11" s="34" t="s">
        <v>21</v>
      </c>
      <c r="B11" s="123" t="s">
        <v>129</v>
      </c>
      <c r="C11" s="74"/>
      <c r="D11" s="203" t="s">
        <v>461</v>
      </c>
    </row>
    <row r="12" spans="1:4" ht="18" customHeight="1">
      <c r="A12" s="34" t="s">
        <v>23</v>
      </c>
      <c r="B12" s="123" t="s">
        <v>130</v>
      </c>
      <c r="C12" s="74"/>
      <c r="D12" s="203" t="s">
        <v>461</v>
      </c>
    </row>
    <row r="13" spans="1:4" ht="18" customHeight="1">
      <c r="A13" s="34" t="s">
        <v>24</v>
      </c>
      <c r="B13" s="123" t="s">
        <v>131</v>
      </c>
      <c r="C13" s="74"/>
      <c r="D13" s="203" t="s">
        <v>461</v>
      </c>
    </row>
    <row r="14" spans="1:4" ht="18" customHeight="1">
      <c r="A14" s="34" t="s">
        <v>25</v>
      </c>
      <c r="B14" s="123" t="s">
        <v>132</v>
      </c>
      <c r="C14" s="74"/>
      <c r="D14" s="203" t="s">
        <v>461</v>
      </c>
    </row>
    <row r="15" spans="1:4" ht="22.5" customHeight="1">
      <c r="A15" s="34" t="s">
        <v>26</v>
      </c>
      <c r="B15" s="123" t="s">
        <v>133</v>
      </c>
      <c r="C15" s="74"/>
      <c r="D15" s="203" t="s">
        <v>461</v>
      </c>
    </row>
    <row r="16" spans="1:4" ht="18" customHeight="1">
      <c r="A16" s="34" t="s">
        <v>27</v>
      </c>
      <c r="B16" s="122" t="s">
        <v>112</v>
      </c>
      <c r="C16" s="74"/>
      <c r="D16" s="203" t="s">
        <v>461</v>
      </c>
    </row>
    <row r="17" spans="1:4" ht="18" customHeight="1">
      <c r="A17" s="34" t="s">
        <v>28</v>
      </c>
      <c r="B17" s="122" t="s">
        <v>7</v>
      </c>
      <c r="C17" s="74"/>
      <c r="D17" s="203" t="s">
        <v>461</v>
      </c>
    </row>
    <row r="18" spans="1:4" ht="18" customHeight="1">
      <c r="A18" s="34" t="s">
        <v>29</v>
      </c>
      <c r="B18" s="122" t="s">
        <v>6</v>
      </c>
      <c r="C18" s="74"/>
      <c r="D18" s="203" t="s">
        <v>461</v>
      </c>
    </row>
    <row r="19" spans="1:4" ht="18" customHeight="1">
      <c r="A19" s="34" t="s">
        <v>30</v>
      </c>
      <c r="B19" s="122" t="s">
        <v>113</v>
      </c>
      <c r="C19" s="74"/>
      <c r="D19" s="203" t="s">
        <v>461</v>
      </c>
    </row>
    <row r="20" spans="1:4" ht="18" customHeight="1">
      <c r="A20" s="34" t="s">
        <v>31</v>
      </c>
      <c r="B20" s="122" t="s">
        <v>114</v>
      </c>
      <c r="C20" s="74"/>
      <c r="D20" s="203" t="s">
        <v>461</v>
      </c>
    </row>
    <row r="21" spans="1:4" ht="18" customHeight="1">
      <c r="A21" s="34" t="s">
        <v>32</v>
      </c>
      <c r="B21" s="70"/>
      <c r="C21" s="35"/>
      <c r="D21" s="36"/>
    </row>
    <row r="22" spans="1:4" ht="18" customHeight="1">
      <c r="A22" s="34" t="s">
        <v>33</v>
      </c>
      <c r="B22" s="37"/>
      <c r="C22" s="35"/>
      <c r="D22" s="36"/>
    </row>
    <row r="23" spans="1:4" ht="18" customHeight="1">
      <c r="A23" s="34" t="s">
        <v>34</v>
      </c>
      <c r="B23" s="37"/>
      <c r="C23" s="35"/>
      <c r="D23" s="36"/>
    </row>
    <row r="24" spans="1:4" ht="18" customHeight="1">
      <c r="A24" s="34" t="s">
        <v>35</v>
      </c>
      <c r="B24" s="37"/>
      <c r="C24" s="35"/>
      <c r="D24" s="36"/>
    </row>
    <row r="25" spans="1:4" ht="18" customHeight="1">
      <c r="A25" s="34" t="s">
        <v>36</v>
      </c>
      <c r="B25" s="37"/>
      <c r="C25" s="35"/>
      <c r="D25" s="36"/>
    </row>
    <row r="26" spans="1:4" ht="18" customHeight="1">
      <c r="A26" s="34" t="s">
        <v>37</v>
      </c>
      <c r="B26" s="37"/>
      <c r="C26" s="35"/>
      <c r="D26" s="36"/>
    </row>
    <row r="27" spans="1:4" ht="18" customHeight="1">
      <c r="A27" s="34" t="s">
        <v>38</v>
      </c>
      <c r="B27" s="37"/>
      <c r="C27" s="35"/>
      <c r="D27" s="36"/>
    </row>
    <row r="28" spans="1:4" ht="18" customHeight="1">
      <c r="A28" s="34" t="s">
        <v>39</v>
      </c>
      <c r="B28" s="37"/>
      <c r="C28" s="35"/>
      <c r="D28" s="36"/>
    </row>
    <row r="29" spans="1:4" ht="18" customHeight="1" thickBot="1">
      <c r="A29" s="76" t="s">
        <v>40</v>
      </c>
      <c r="B29" s="38"/>
      <c r="C29" s="39"/>
      <c r="D29" s="40"/>
    </row>
    <row r="30" spans="1:4" ht="18" customHeight="1" thickBot="1">
      <c r="A30" s="19" t="s">
        <v>41</v>
      </c>
      <c r="B30" s="124" t="s">
        <v>48</v>
      </c>
      <c r="C30" s="125">
        <f>+C5+C6+C7+C8+C9+C16+C17+C18+C19+C20+C21+C22+C23+C24+C25+C26+C27+C28+C29</f>
        <v>0</v>
      </c>
      <c r="D30" s="126" t="s">
        <v>461</v>
      </c>
    </row>
    <row r="31" spans="1:4" ht="8.25" customHeight="1">
      <c r="A31" s="41"/>
      <c r="B31" s="457"/>
      <c r="C31" s="457"/>
      <c r="D31" s="457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9. mellékelt az 1/2019.(III.01.)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PageLayoutView="89" workbookViewId="0" topLeftCell="A1">
      <selection activeCell="T15" sqref="T15"/>
    </sheetView>
  </sheetViews>
  <sheetFormatPr defaultColWidth="9.00390625" defaultRowHeight="12.75"/>
  <cols>
    <col min="1" max="1" width="4.875" style="47" customWidth="1"/>
    <col min="2" max="2" width="31.00390625" style="65" customWidth="1"/>
    <col min="3" max="3" width="12.125" style="65" customWidth="1"/>
    <col min="4" max="4" width="10.875" style="65" customWidth="1"/>
    <col min="5" max="5" width="11.875" style="65" customWidth="1"/>
    <col min="6" max="6" width="12.125" style="65" customWidth="1"/>
    <col min="7" max="7" width="10.875" style="65" customWidth="1"/>
    <col min="8" max="8" width="11.625" style="65" customWidth="1"/>
    <col min="9" max="9" width="11.00390625" style="65" customWidth="1"/>
    <col min="10" max="10" width="11.50390625" style="65" customWidth="1"/>
    <col min="11" max="11" width="10.875" style="65" customWidth="1"/>
    <col min="12" max="12" width="10.50390625" style="65" customWidth="1"/>
    <col min="13" max="13" width="11.00390625" style="65" customWidth="1"/>
    <col min="14" max="14" width="11.875" style="65" customWidth="1"/>
    <col min="15" max="15" width="12.625" style="47" customWidth="1"/>
    <col min="16" max="16384" width="9.375" style="65" customWidth="1"/>
  </cols>
  <sheetData>
    <row r="1" spans="1:15" ht="31.5" customHeight="1">
      <c r="A1" s="462" t="s">
        <v>466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</row>
    <row r="2" ht="16.5" thickBot="1">
      <c r="O2" s="2" t="s">
        <v>463</v>
      </c>
    </row>
    <row r="3" spans="1:15" s="47" customFormat="1" ht="25.5" customHeight="1" thickBot="1">
      <c r="A3" s="44" t="s">
        <v>13</v>
      </c>
      <c r="B3" s="45" t="s">
        <v>51</v>
      </c>
      <c r="C3" s="45" t="s">
        <v>63</v>
      </c>
      <c r="D3" s="45" t="s">
        <v>64</v>
      </c>
      <c r="E3" s="45" t="s">
        <v>65</v>
      </c>
      <c r="F3" s="45" t="s">
        <v>66</v>
      </c>
      <c r="G3" s="45" t="s">
        <v>67</v>
      </c>
      <c r="H3" s="45" t="s">
        <v>68</v>
      </c>
      <c r="I3" s="45" t="s">
        <v>69</v>
      </c>
      <c r="J3" s="45" t="s">
        <v>70</v>
      </c>
      <c r="K3" s="45" t="s">
        <v>71</v>
      </c>
      <c r="L3" s="45" t="s">
        <v>72</v>
      </c>
      <c r="M3" s="45" t="s">
        <v>73</v>
      </c>
      <c r="N3" s="45" t="s">
        <v>74</v>
      </c>
      <c r="O3" s="46" t="s">
        <v>48</v>
      </c>
    </row>
    <row r="4" spans="1:15" s="49" customFormat="1" ht="15" customHeight="1" thickBot="1">
      <c r="A4" s="48" t="s">
        <v>15</v>
      </c>
      <c r="B4" s="459" t="s">
        <v>49</v>
      </c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1"/>
    </row>
    <row r="5" spans="1:15" s="49" customFormat="1" ht="27.75" customHeight="1">
      <c r="A5" s="50" t="s">
        <v>16</v>
      </c>
      <c r="B5" s="190" t="s">
        <v>328</v>
      </c>
      <c r="C5" s="51">
        <v>5091410</v>
      </c>
      <c r="D5" s="51">
        <v>5091410</v>
      </c>
      <c r="E5" s="51">
        <v>5091410</v>
      </c>
      <c r="F5" s="51">
        <v>5091410</v>
      </c>
      <c r="G5" s="51">
        <v>5091410</v>
      </c>
      <c r="H5" s="51">
        <v>5091410</v>
      </c>
      <c r="I5" s="51">
        <v>5091410</v>
      </c>
      <c r="J5" s="51">
        <v>5091410</v>
      </c>
      <c r="K5" s="51">
        <v>5091410</v>
      </c>
      <c r="L5" s="51">
        <v>5091410</v>
      </c>
      <c r="M5" s="51">
        <v>5091410</v>
      </c>
      <c r="N5" s="51">
        <v>5091413</v>
      </c>
      <c r="O5" s="52">
        <f aca="true" t="shared" si="0" ref="O5:O25">SUM(C5:N5)</f>
        <v>61096923</v>
      </c>
    </row>
    <row r="6" spans="1:15" s="56" customFormat="1" ht="25.5" customHeight="1">
      <c r="A6" s="53" t="s">
        <v>17</v>
      </c>
      <c r="B6" s="136" t="s">
        <v>353</v>
      </c>
      <c r="C6" s="54">
        <v>409173</v>
      </c>
      <c r="D6" s="54">
        <v>409173</v>
      </c>
      <c r="E6" s="54">
        <v>409173</v>
      </c>
      <c r="F6" s="54">
        <v>409173</v>
      </c>
      <c r="G6" s="54">
        <v>409173</v>
      </c>
      <c r="H6" s="54">
        <v>409173</v>
      </c>
      <c r="I6" s="54">
        <v>409173</v>
      </c>
      <c r="J6" s="54">
        <v>409173</v>
      </c>
      <c r="K6" s="54">
        <v>409172</v>
      </c>
      <c r="L6" s="54"/>
      <c r="M6" s="54"/>
      <c r="N6" s="54"/>
      <c r="O6" s="55">
        <f t="shared" si="0"/>
        <v>3682556</v>
      </c>
    </row>
    <row r="7" spans="1:15" s="56" customFormat="1" ht="22.5">
      <c r="A7" s="53" t="s">
        <v>18</v>
      </c>
      <c r="B7" s="135" t="s">
        <v>354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>
        <f t="shared" si="0"/>
        <v>0</v>
      </c>
    </row>
    <row r="8" spans="1:15" s="56" customFormat="1" ht="19.5" customHeight="1">
      <c r="A8" s="53" t="s">
        <v>19</v>
      </c>
      <c r="B8" s="134" t="s">
        <v>141</v>
      </c>
      <c r="C8" s="54"/>
      <c r="D8" s="54"/>
      <c r="E8" s="54">
        <v>2750000</v>
      </c>
      <c r="F8" s="54">
        <v>110000</v>
      </c>
      <c r="G8" s="54"/>
      <c r="H8" s="54"/>
      <c r="I8" s="54"/>
      <c r="J8" s="54"/>
      <c r="K8" s="54">
        <v>2750000</v>
      </c>
      <c r="L8" s="54">
        <v>110000</v>
      </c>
      <c r="M8" s="54"/>
      <c r="N8" s="54"/>
      <c r="O8" s="55">
        <f t="shared" si="0"/>
        <v>5720000</v>
      </c>
    </row>
    <row r="9" spans="1:15" s="56" customFormat="1" ht="18.75" customHeight="1">
      <c r="A9" s="53" t="s">
        <v>20</v>
      </c>
      <c r="B9" s="134" t="s">
        <v>355</v>
      </c>
      <c r="C9" s="54">
        <v>243300</v>
      </c>
      <c r="D9" s="54">
        <v>243300</v>
      </c>
      <c r="E9" s="54">
        <v>243300</v>
      </c>
      <c r="F9" s="54">
        <v>243300</v>
      </c>
      <c r="G9" s="54">
        <v>243300</v>
      </c>
      <c r="H9" s="54">
        <v>243300</v>
      </c>
      <c r="I9" s="54">
        <v>243300</v>
      </c>
      <c r="J9" s="54">
        <v>243300</v>
      </c>
      <c r="K9" s="54">
        <v>243300</v>
      </c>
      <c r="L9" s="54">
        <v>243300</v>
      </c>
      <c r="M9" s="54">
        <v>243300</v>
      </c>
      <c r="N9" s="54">
        <v>243700</v>
      </c>
      <c r="O9" s="55">
        <f t="shared" si="0"/>
        <v>2920000</v>
      </c>
    </row>
    <row r="10" spans="1:15" s="56" customFormat="1" ht="23.25" customHeight="1">
      <c r="A10" s="53" t="s">
        <v>21</v>
      </c>
      <c r="B10" s="134" t="s"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5">
        <f t="shared" si="0"/>
        <v>0</v>
      </c>
    </row>
    <row r="11" spans="1:15" s="56" customFormat="1" ht="19.5" customHeight="1">
      <c r="A11" s="53" t="s">
        <v>22</v>
      </c>
      <c r="B11" s="134" t="s">
        <v>330</v>
      </c>
      <c r="C11" s="54"/>
      <c r="D11" s="54"/>
      <c r="E11" s="54"/>
      <c r="F11" s="54"/>
      <c r="G11" s="54"/>
      <c r="H11" s="54"/>
      <c r="I11" s="54"/>
      <c r="J11" s="54"/>
      <c r="K11" s="54"/>
      <c r="L11" s="54">
        <v>110000</v>
      </c>
      <c r="M11" s="54"/>
      <c r="N11" s="54"/>
      <c r="O11" s="55">
        <f t="shared" si="0"/>
        <v>110000</v>
      </c>
    </row>
    <row r="12" spans="1:15" s="56" customFormat="1" ht="27" customHeight="1">
      <c r="A12" s="53" t="s">
        <v>23</v>
      </c>
      <c r="B12" s="136" t="s">
        <v>352</v>
      </c>
      <c r="C12" s="54"/>
      <c r="D12" s="54"/>
      <c r="E12" s="54"/>
      <c r="F12" s="54"/>
      <c r="G12" s="54"/>
      <c r="H12" s="54"/>
      <c r="I12" s="54"/>
      <c r="J12" s="54"/>
      <c r="K12" s="54"/>
      <c r="L12" s="54">
        <v>9891285</v>
      </c>
      <c r="M12" s="54"/>
      <c r="N12" s="54"/>
      <c r="O12" s="55">
        <f t="shared" si="0"/>
        <v>9891285</v>
      </c>
    </row>
    <row r="13" spans="1:15" s="56" customFormat="1" ht="21.75" customHeight="1" thickBot="1">
      <c r="A13" s="53" t="s">
        <v>24</v>
      </c>
      <c r="B13" s="134" t="s">
        <v>9</v>
      </c>
      <c r="C13" s="54">
        <v>196893431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>
        <f t="shared" si="0"/>
        <v>196893431</v>
      </c>
    </row>
    <row r="14" spans="1:15" s="49" customFormat="1" ht="21" customHeight="1" thickBot="1">
      <c r="A14" s="48" t="s">
        <v>25</v>
      </c>
      <c r="B14" s="20" t="s">
        <v>99</v>
      </c>
      <c r="C14" s="59">
        <f>SUM(C5:C13)</f>
        <v>202637314</v>
      </c>
      <c r="D14" s="59">
        <f>SUM(D5:D13,C26)</f>
        <v>198593262</v>
      </c>
      <c r="E14" s="59">
        <f aca="true" t="shared" si="1" ref="E14:N14">SUM(E5:E13,D26)</f>
        <v>200465978</v>
      </c>
      <c r="F14" s="59">
        <f t="shared" si="1"/>
        <v>199556052</v>
      </c>
      <c r="G14" s="59">
        <f t="shared" si="1"/>
        <v>197052466</v>
      </c>
      <c r="H14" s="59">
        <f t="shared" si="1"/>
        <v>177108349</v>
      </c>
      <c r="I14" s="59">
        <f t="shared" si="1"/>
        <v>176264923</v>
      </c>
      <c r="J14" s="59">
        <f t="shared" si="1"/>
        <v>25871353</v>
      </c>
      <c r="K14" s="59">
        <f t="shared" si="1"/>
        <v>27601426</v>
      </c>
      <c r="L14" s="59">
        <f t="shared" si="1"/>
        <v>36605952</v>
      </c>
      <c r="M14" s="59">
        <f t="shared" si="1"/>
        <v>36018546</v>
      </c>
      <c r="N14" s="59">
        <f t="shared" si="1"/>
        <v>35153525</v>
      </c>
      <c r="O14" s="60">
        <f>SUM(O5:O13)</f>
        <v>280314195</v>
      </c>
    </row>
    <row r="15" spans="1:15" s="49" customFormat="1" ht="20.25" customHeight="1" thickBot="1">
      <c r="A15" s="48" t="s">
        <v>26</v>
      </c>
      <c r="B15" s="459" t="s">
        <v>50</v>
      </c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1"/>
    </row>
    <row r="16" spans="1:15" s="56" customFormat="1" ht="17.25" customHeight="1">
      <c r="A16" s="61" t="s">
        <v>27</v>
      </c>
      <c r="B16" s="137" t="s">
        <v>52</v>
      </c>
      <c r="C16" s="57">
        <v>1380572</v>
      </c>
      <c r="D16" s="57">
        <v>1380572</v>
      </c>
      <c r="E16" s="57">
        <v>1380572</v>
      </c>
      <c r="F16" s="57">
        <v>1380572</v>
      </c>
      <c r="G16" s="57">
        <v>1380572</v>
      </c>
      <c r="H16" s="57">
        <v>1380572</v>
      </c>
      <c r="I16" s="57">
        <v>1380572</v>
      </c>
      <c r="J16" s="57">
        <v>1380572</v>
      </c>
      <c r="K16" s="57">
        <v>1380572</v>
      </c>
      <c r="L16" s="57">
        <v>980572</v>
      </c>
      <c r="M16" s="57">
        <v>980572</v>
      </c>
      <c r="N16" s="57">
        <v>980571</v>
      </c>
      <c r="O16" s="58">
        <f t="shared" si="0"/>
        <v>15366863</v>
      </c>
    </row>
    <row r="17" spans="1:15" s="56" customFormat="1" ht="33.75" customHeight="1">
      <c r="A17" s="53" t="s">
        <v>28</v>
      </c>
      <c r="B17" s="136" t="s">
        <v>150</v>
      </c>
      <c r="C17" s="54">
        <v>264564</v>
      </c>
      <c r="D17" s="54">
        <v>262762</v>
      </c>
      <c r="E17" s="54">
        <v>254564</v>
      </c>
      <c r="F17" s="54">
        <v>254564</v>
      </c>
      <c r="G17" s="54">
        <v>254564</v>
      </c>
      <c r="H17" s="54">
        <v>254564</v>
      </c>
      <c r="I17" s="54">
        <v>254564</v>
      </c>
      <c r="J17" s="54">
        <v>254564</v>
      </c>
      <c r="K17" s="54">
        <v>254564</v>
      </c>
      <c r="L17" s="54">
        <v>191211</v>
      </c>
      <c r="M17" s="54">
        <v>191211</v>
      </c>
      <c r="N17" s="54">
        <v>191211</v>
      </c>
      <c r="O17" s="55">
        <f t="shared" si="0"/>
        <v>2882907</v>
      </c>
    </row>
    <row r="18" spans="1:15" s="56" customFormat="1" ht="20.25" customHeight="1">
      <c r="A18" s="53" t="s">
        <v>29</v>
      </c>
      <c r="B18" s="134" t="s">
        <v>115</v>
      </c>
      <c r="C18" s="54">
        <v>1552338</v>
      </c>
      <c r="D18" s="54">
        <v>1552338</v>
      </c>
      <c r="E18" s="54">
        <v>1552338</v>
      </c>
      <c r="F18" s="54">
        <v>1552338</v>
      </c>
      <c r="G18" s="54">
        <v>1552338</v>
      </c>
      <c r="H18" s="54">
        <v>1552338</v>
      </c>
      <c r="I18" s="54">
        <v>1552338</v>
      </c>
      <c r="J18" s="54">
        <v>1552338</v>
      </c>
      <c r="K18" s="54">
        <v>1552338</v>
      </c>
      <c r="L18" s="54">
        <v>1552338</v>
      </c>
      <c r="M18" s="54">
        <v>1552338</v>
      </c>
      <c r="N18" s="54">
        <v>1552332</v>
      </c>
      <c r="O18" s="55">
        <f t="shared" si="0"/>
        <v>18628050</v>
      </c>
    </row>
    <row r="19" spans="1:15" s="56" customFormat="1" ht="18.75" customHeight="1">
      <c r="A19" s="53" t="s">
        <v>30</v>
      </c>
      <c r="B19" s="134" t="s">
        <v>151</v>
      </c>
      <c r="C19" s="54">
        <v>1200000</v>
      </c>
      <c r="D19" s="54">
        <v>453250</v>
      </c>
      <c r="E19" s="54">
        <v>453250</v>
      </c>
      <c r="F19" s="54">
        <v>453250</v>
      </c>
      <c r="G19" s="54">
        <v>453250</v>
      </c>
      <c r="H19" s="54">
        <v>453250</v>
      </c>
      <c r="I19" s="54">
        <v>453250</v>
      </c>
      <c r="J19" s="54">
        <v>453250</v>
      </c>
      <c r="K19" s="54">
        <v>453250</v>
      </c>
      <c r="L19" s="54">
        <v>453250</v>
      </c>
      <c r="M19" s="54">
        <v>1200000</v>
      </c>
      <c r="N19" s="54">
        <v>2006750</v>
      </c>
      <c r="O19" s="55">
        <f t="shared" si="0"/>
        <v>8486000</v>
      </c>
    </row>
    <row r="20" spans="1:15" s="56" customFormat="1" ht="19.5" customHeight="1">
      <c r="A20" s="53" t="s">
        <v>31</v>
      </c>
      <c r="B20" s="134" t="s">
        <v>10</v>
      </c>
      <c r="C20" s="54">
        <v>2946585</v>
      </c>
      <c r="D20" s="54">
        <v>2972245</v>
      </c>
      <c r="E20" s="54">
        <v>3123085</v>
      </c>
      <c r="F20" s="54">
        <v>4606745</v>
      </c>
      <c r="G20" s="54">
        <v>2800745</v>
      </c>
      <c r="H20" s="54">
        <v>2946585</v>
      </c>
      <c r="I20" s="54">
        <v>2972245</v>
      </c>
      <c r="J20" s="54">
        <v>3123085</v>
      </c>
      <c r="K20" s="54">
        <v>2800745</v>
      </c>
      <c r="L20" s="54">
        <v>2744745</v>
      </c>
      <c r="M20" s="54">
        <v>2276013</v>
      </c>
      <c r="N20" s="54">
        <v>2806370</v>
      </c>
      <c r="O20" s="55">
        <f t="shared" si="0"/>
        <v>36119193</v>
      </c>
    </row>
    <row r="21" spans="1:15" s="56" customFormat="1" ht="18.75" customHeight="1">
      <c r="A21" s="53" t="s">
        <v>32</v>
      </c>
      <c r="B21" s="134" t="s">
        <v>176</v>
      </c>
      <c r="C21" s="54"/>
      <c r="D21" s="54"/>
      <c r="E21" s="54"/>
      <c r="F21" s="54"/>
      <c r="G21" s="54"/>
      <c r="H21" s="54"/>
      <c r="I21" s="54">
        <v>149524484</v>
      </c>
      <c r="J21" s="54"/>
      <c r="K21" s="54"/>
      <c r="L21" s="54"/>
      <c r="M21" s="54"/>
      <c r="N21" s="54"/>
      <c r="O21" s="55">
        <f t="shared" si="0"/>
        <v>149524484</v>
      </c>
    </row>
    <row r="22" spans="1:15" s="56" customFormat="1" ht="15.75">
      <c r="A22" s="53" t="s">
        <v>33</v>
      </c>
      <c r="B22" s="136" t="s">
        <v>154</v>
      </c>
      <c r="C22" s="54"/>
      <c r="D22" s="54"/>
      <c r="E22" s="54"/>
      <c r="F22" s="54"/>
      <c r="G22" s="54">
        <v>19246531</v>
      </c>
      <c r="H22" s="54"/>
      <c r="I22" s="54"/>
      <c r="J22" s="54"/>
      <c r="K22" s="54"/>
      <c r="L22" s="54"/>
      <c r="M22" s="54"/>
      <c r="N22" s="54"/>
      <c r="O22" s="55">
        <f t="shared" si="0"/>
        <v>19246531</v>
      </c>
    </row>
    <row r="23" spans="1:15" s="56" customFormat="1" ht="18" customHeight="1">
      <c r="A23" s="53" t="s">
        <v>34</v>
      </c>
      <c r="B23" s="134" t="s">
        <v>178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f t="shared" si="0"/>
        <v>0</v>
      </c>
    </row>
    <row r="24" spans="1:15" s="56" customFormat="1" ht="20.25" customHeight="1" thickBot="1">
      <c r="A24" s="53" t="s">
        <v>35</v>
      </c>
      <c r="B24" s="134" t="s">
        <v>11</v>
      </c>
      <c r="C24" s="54">
        <v>2443876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>
        <v>27616291</v>
      </c>
      <c r="O24" s="55">
        <f t="shared" si="0"/>
        <v>30060167</v>
      </c>
    </row>
    <row r="25" spans="1:15" s="49" customFormat="1" ht="21.75" customHeight="1" thickBot="1">
      <c r="A25" s="62" t="s">
        <v>36</v>
      </c>
      <c r="B25" s="20" t="s">
        <v>100</v>
      </c>
      <c r="C25" s="59">
        <f aca="true" t="shared" si="2" ref="C25:N25">SUM(C16:C24)</f>
        <v>9787935</v>
      </c>
      <c r="D25" s="59">
        <f t="shared" si="2"/>
        <v>6621167</v>
      </c>
      <c r="E25" s="59">
        <f t="shared" si="2"/>
        <v>6763809</v>
      </c>
      <c r="F25" s="59">
        <f t="shared" si="2"/>
        <v>8247469</v>
      </c>
      <c r="G25" s="59">
        <f t="shared" si="2"/>
        <v>25688000</v>
      </c>
      <c r="H25" s="59">
        <f t="shared" si="2"/>
        <v>6587309</v>
      </c>
      <c r="I25" s="59">
        <f t="shared" si="2"/>
        <v>156137453</v>
      </c>
      <c r="J25" s="59">
        <f t="shared" si="2"/>
        <v>6763809</v>
      </c>
      <c r="K25" s="59">
        <f t="shared" si="2"/>
        <v>6441469</v>
      </c>
      <c r="L25" s="59">
        <f t="shared" si="2"/>
        <v>5922116</v>
      </c>
      <c r="M25" s="59">
        <f t="shared" si="2"/>
        <v>6200134</v>
      </c>
      <c r="N25" s="59">
        <f t="shared" si="2"/>
        <v>35153525</v>
      </c>
      <c r="O25" s="60">
        <f t="shared" si="0"/>
        <v>280314195</v>
      </c>
    </row>
    <row r="26" spans="1:15" ht="16.5" thickBot="1">
      <c r="A26" s="62" t="s">
        <v>37</v>
      </c>
      <c r="B26" s="138" t="s">
        <v>101</v>
      </c>
      <c r="C26" s="63">
        <f aca="true" t="shared" si="3" ref="C26:O26">C14-C25</f>
        <v>192849379</v>
      </c>
      <c r="D26" s="63">
        <f t="shared" si="3"/>
        <v>191972095</v>
      </c>
      <c r="E26" s="63">
        <f t="shared" si="3"/>
        <v>193702169</v>
      </c>
      <c r="F26" s="63">
        <f t="shared" si="3"/>
        <v>191308583</v>
      </c>
      <c r="G26" s="63">
        <f t="shared" si="3"/>
        <v>171364466</v>
      </c>
      <c r="H26" s="63">
        <f t="shared" si="3"/>
        <v>170521040</v>
      </c>
      <c r="I26" s="63">
        <f t="shared" si="3"/>
        <v>20127470</v>
      </c>
      <c r="J26" s="63">
        <f t="shared" si="3"/>
        <v>19107544</v>
      </c>
      <c r="K26" s="63">
        <f t="shared" si="3"/>
        <v>21159957</v>
      </c>
      <c r="L26" s="63">
        <f t="shared" si="3"/>
        <v>30683836</v>
      </c>
      <c r="M26" s="63">
        <f t="shared" si="3"/>
        <v>29818412</v>
      </c>
      <c r="N26" s="63">
        <f t="shared" si="3"/>
        <v>0</v>
      </c>
      <c r="O26" s="64">
        <f t="shared" si="3"/>
        <v>0</v>
      </c>
    </row>
    <row r="27" ht="15.75">
      <c r="A27" s="66"/>
    </row>
    <row r="28" spans="2:15" ht="15.75">
      <c r="B28" s="67"/>
      <c r="C28" s="68"/>
      <c r="D28" s="68"/>
      <c r="O28" s="65"/>
    </row>
    <row r="29" ht="15.75">
      <c r="O29" s="65"/>
    </row>
    <row r="30" ht="15.75">
      <c r="O30" s="65"/>
    </row>
    <row r="31" ht="15.75">
      <c r="O31" s="65"/>
    </row>
    <row r="32" ht="15.75">
      <c r="O32" s="65"/>
    </row>
    <row r="33" ht="15.75">
      <c r="O33" s="65"/>
    </row>
    <row r="34" ht="15.75">
      <c r="O34" s="65"/>
    </row>
    <row r="35" ht="15.75">
      <c r="O35" s="65"/>
    </row>
    <row r="36" ht="15.75">
      <c r="O36" s="65"/>
    </row>
    <row r="37" ht="15.75">
      <c r="O37" s="65"/>
    </row>
    <row r="38" ht="15.75">
      <c r="O38" s="65"/>
    </row>
    <row r="39" ht="15.75">
      <c r="O39" s="65"/>
    </row>
    <row r="40" ht="15.75">
      <c r="O40" s="65"/>
    </row>
    <row r="41" ht="15.75">
      <c r="O41" s="65"/>
    </row>
    <row r="42" ht="15.75">
      <c r="O42" s="65"/>
    </row>
    <row r="43" ht="15.75">
      <c r="O43" s="65"/>
    </row>
    <row r="44" ht="15.75">
      <c r="O44" s="65"/>
    </row>
    <row r="45" ht="15.75">
      <c r="O45" s="65"/>
    </row>
    <row r="46" ht="15.75">
      <c r="O46" s="65"/>
    </row>
    <row r="47" ht="15.75">
      <c r="O47" s="65"/>
    </row>
    <row r="48" ht="15.75">
      <c r="O48" s="65"/>
    </row>
    <row r="49" ht="15.75">
      <c r="O49" s="65"/>
    </row>
    <row r="50" ht="15.75">
      <c r="O50" s="65"/>
    </row>
    <row r="51" ht="15.75">
      <c r="O51" s="65"/>
    </row>
    <row r="52" ht="15.75">
      <c r="O52" s="65"/>
    </row>
    <row r="53" ht="15.75">
      <c r="O53" s="65"/>
    </row>
    <row r="54" ht="15.75">
      <c r="O54" s="65"/>
    </row>
    <row r="55" ht="15.75">
      <c r="O55" s="65"/>
    </row>
    <row r="56" ht="15.75">
      <c r="O56" s="65"/>
    </row>
    <row r="57" ht="15.75">
      <c r="O57" s="65"/>
    </row>
    <row r="58" ht="15.75">
      <c r="O58" s="65"/>
    </row>
    <row r="59" ht="15.75">
      <c r="O59" s="65"/>
    </row>
    <row r="60" ht="15.75">
      <c r="O60" s="65"/>
    </row>
    <row r="61" ht="15.75">
      <c r="O61" s="65"/>
    </row>
    <row r="62" ht="15.75">
      <c r="O62" s="65"/>
    </row>
    <row r="63" ht="15.75">
      <c r="O63" s="65"/>
    </row>
    <row r="64" ht="15.75">
      <c r="O64" s="65"/>
    </row>
    <row r="65" ht="15.75">
      <c r="O65" s="65"/>
    </row>
    <row r="66" ht="15.75">
      <c r="O66" s="65"/>
    </row>
    <row r="67" ht="15.75">
      <c r="O67" s="65"/>
    </row>
    <row r="68" ht="15.75">
      <c r="O68" s="65"/>
    </row>
    <row r="69" ht="15.75">
      <c r="O69" s="65"/>
    </row>
    <row r="70" ht="15.75">
      <c r="O70" s="65"/>
    </row>
    <row r="71" ht="15.75">
      <c r="O71" s="65"/>
    </row>
    <row r="72" ht="15.75">
      <c r="O72" s="65"/>
    </row>
    <row r="73" ht="15.75">
      <c r="O73" s="65"/>
    </row>
    <row r="74" ht="15.75">
      <c r="O74" s="65"/>
    </row>
    <row r="75" ht="15.75">
      <c r="O75" s="65"/>
    </row>
    <row r="76" ht="15.75">
      <c r="O76" s="65"/>
    </row>
    <row r="77" ht="15.75">
      <c r="O77" s="65"/>
    </row>
    <row r="78" ht="15.75">
      <c r="O78" s="65"/>
    </row>
    <row r="79" ht="15.75">
      <c r="O79" s="65"/>
    </row>
    <row r="80" ht="15.75">
      <c r="O80" s="65"/>
    </row>
    <row r="81" ht="15.75">
      <c r="O81" s="65"/>
    </row>
  </sheetData>
  <sheetProtection/>
  <mergeCells count="3">
    <mergeCell ref="B4:O4"/>
    <mergeCell ref="B15:O15"/>
    <mergeCell ref="A1:O1"/>
  </mergeCells>
  <printOptions horizontalCentered="1"/>
  <pageMargins left="0.3937007874015748" right="0.3937007874015748" top="0.6692913385826772" bottom="0.5905511811023623" header="0.7874015748031497" footer="0.7874015748031497"/>
  <pageSetup horizontalDpi="600" verticalDpi="600" orientation="landscape" paperSize="9" scale="80" r:id="rId1"/>
  <headerFooter alignWithMargins="0">
    <oddHeader>&amp;R&amp;"Times New Roman CE,Dőlt"&amp;11 10. melléklet az 1/2019. (II.29.)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52"/>
  <sheetViews>
    <sheetView tabSelected="1" view="pageLayout" zoomScaleNormal="120" zoomScaleSheetLayoutView="100" workbookViewId="0" topLeftCell="A1">
      <selection activeCell="D11" sqref="D11"/>
    </sheetView>
  </sheetViews>
  <sheetFormatPr defaultColWidth="9.00390625" defaultRowHeight="12.75"/>
  <cols>
    <col min="1" max="1" width="9.00390625" style="154" customWidth="1"/>
    <col min="2" max="2" width="66.375" style="154" bestFit="1" customWidth="1"/>
    <col min="3" max="3" width="15.50390625" style="155" customWidth="1"/>
    <col min="4" max="5" width="15.50390625" style="154" customWidth="1"/>
    <col min="6" max="6" width="9.00390625" style="167" customWidth="1"/>
    <col min="7" max="16384" width="9.375" style="167" customWidth="1"/>
  </cols>
  <sheetData>
    <row r="1" spans="1:5" ht="15.75" customHeight="1">
      <c r="A1" s="422" t="s">
        <v>12</v>
      </c>
      <c r="B1" s="422"/>
      <c r="C1" s="422"/>
      <c r="D1" s="422"/>
      <c r="E1" s="422"/>
    </row>
    <row r="2" spans="1:5" ht="15.75" customHeight="1" thickBot="1">
      <c r="A2" s="464" t="s">
        <v>120</v>
      </c>
      <c r="B2" s="464"/>
      <c r="D2" s="78"/>
      <c r="E2" s="144" t="s">
        <v>463</v>
      </c>
    </row>
    <row r="3" spans="1:5" ht="37.5" customHeight="1" thickBot="1">
      <c r="A3" s="12" t="s">
        <v>59</v>
      </c>
      <c r="B3" s="13" t="s">
        <v>14</v>
      </c>
      <c r="C3" s="164">
        <v>2020</v>
      </c>
      <c r="D3" s="389">
        <v>2021</v>
      </c>
      <c r="E3" s="398">
        <v>2022</v>
      </c>
    </row>
    <row r="4" spans="1:5" s="168" customFormat="1" ht="12" customHeight="1" thickBot="1">
      <c r="A4" s="16" t="s">
        <v>427</v>
      </c>
      <c r="B4" s="17" t="s">
        <v>428</v>
      </c>
      <c r="C4" s="17" t="s">
        <v>429</v>
      </c>
      <c r="D4" s="390" t="s">
        <v>431</v>
      </c>
      <c r="E4" s="399" t="s">
        <v>430</v>
      </c>
    </row>
    <row r="5" spans="1:5" s="169" customFormat="1" ht="12" customHeight="1" thickBot="1">
      <c r="A5" s="10" t="s">
        <v>15</v>
      </c>
      <c r="B5" s="11" t="s">
        <v>441</v>
      </c>
      <c r="C5" s="177">
        <v>54000000</v>
      </c>
      <c r="D5" s="391">
        <v>55000000</v>
      </c>
      <c r="E5" s="176">
        <v>61000000</v>
      </c>
    </row>
    <row r="6" spans="1:5" s="169" customFormat="1" ht="12" customHeight="1" thickBot="1">
      <c r="A6" s="10" t="s">
        <v>16</v>
      </c>
      <c r="B6" s="139" t="s">
        <v>329</v>
      </c>
      <c r="C6" s="177">
        <v>6370000</v>
      </c>
      <c r="D6" s="391">
        <v>6480000</v>
      </c>
      <c r="E6" s="176">
        <v>4480000</v>
      </c>
    </row>
    <row r="7" spans="1:5" s="169" customFormat="1" ht="12" customHeight="1" thickBot="1">
      <c r="A7" s="10" t="s">
        <v>17</v>
      </c>
      <c r="B7" s="11" t="s">
        <v>337</v>
      </c>
      <c r="C7" s="177"/>
      <c r="D7" s="391"/>
      <c r="E7" s="176"/>
    </row>
    <row r="8" spans="1:5" s="169" customFormat="1" ht="12" customHeight="1" thickBot="1">
      <c r="A8" s="10" t="s">
        <v>140</v>
      </c>
      <c r="B8" s="11" t="s">
        <v>216</v>
      </c>
      <c r="C8" s="163">
        <f>+C9+C13+C14+C15</f>
        <v>5370000</v>
      </c>
      <c r="D8" s="392">
        <f>+D9+D13+D14+D15</f>
        <v>5570000</v>
      </c>
      <c r="E8" s="142">
        <f>+E9+E13+E14+E15</f>
        <v>4570000</v>
      </c>
    </row>
    <row r="9" spans="1:5" s="169" customFormat="1" ht="12" customHeight="1">
      <c r="A9" s="8" t="s">
        <v>217</v>
      </c>
      <c r="B9" s="170" t="s">
        <v>371</v>
      </c>
      <c r="C9" s="175">
        <f>+C10+C11+C12</f>
        <v>3800000</v>
      </c>
      <c r="D9" s="393">
        <f>+D10+D11+D12</f>
        <v>3900000</v>
      </c>
      <c r="E9" s="400">
        <v>2900000</v>
      </c>
    </row>
    <row r="10" spans="1:5" s="169" customFormat="1" ht="12" customHeight="1">
      <c r="A10" s="7" t="s">
        <v>218</v>
      </c>
      <c r="B10" s="171" t="s">
        <v>223</v>
      </c>
      <c r="C10" s="160"/>
      <c r="D10" s="394"/>
      <c r="E10" s="401"/>
    </row>
    <row r="11" spans="1:5" s="169" customFormat="1" ht="12" customHeight="1">
      <c r="A11" s="7" t="s">
        <v>219</v>
      </c>
      <c r="B11" s="171" t="s">
        <v>224</v>
      </c>
      <c r="C11" s="160"/>
      <c r="D11" s="394"/>
      <c r="E11" s="401"/>
    </row>
    <row r="12" spans="1:5" s="169" customFormat="1" ht="12" customHeight="1">
      <c r="A12" s="7" t="s">
        <v>369</v>
      </c>
      <c r="B12" s="192" t="s">
        <v>370</v>
      </c>
      <c r="C12" s="160">
        <v>3800000</v>
      </c>
      <c r="D12" s="394">
        <v>3900000</v>
      </c>
      <c r="E12" s="401">
        <v>2900000</v>
      </c>
    </row>
    <row r="13" spans="1:5" s="169" customFormat="1" ht="12" customHeight="1">
      <c r="A13" s="7" t="s">
        <v>220</v>
      </c>
      <c r="B13" s="171" t="s">
        <v>225</v>
      </c>
      <c r="C13" s="160">
        <v>1300000</v>
      </c>
      <c r="D13" s="394">
        <v>1400000</v>
      </c>
      <c r="E13" s="401">
        <v>1400000</v>
      </c>
    </row>
    <row r="14" spans="1:5" s="169" customFormat="1" ht="12" customHeight="1">
      <c r="A14" s="7" t="s">
        <v>221</v>
      </c>
      <c r="B14" s="171" t="s">
        <v>226</v>
      </c>
      <c r="C14" s="160">
        <v>170000</v>
      </c>
      <c r="D14" s="394">
        <v>170000</v>
      </c>
      <c r="E14" s="401">
        <v>170000</v>
      </c>
    </row>
    <row r="15" spans="1:5" s="169" customFormat="1" ht="12" customHeight="1" thickBot="1">
      <c r="A15" s="9" t="s">
        <v>222</v>
      </c>
      <c r="B15" s="172" t="s">
        <v>227</v>
      </c>
      <c r="C15" s="162">
        <v>100000</v>
      </c>
      <c r="D15" s="395">
        <v>100000</v>
      </c>
      <c r="E15" s="402">
        <v>100000</v>
      </c>
    </row>
    <row r="16" spans="1:5" s="169" customFormat="1" ht="12" customHeight="1" thickBot="1">
      <c r="A16" s="10" t="s">
        <v>19</v>
      </c>
      <c r="B16" s="11" t="s">
        <v>444</v>
      </c>
      <c r="C16" s="177">
        <v>4300000</v>
      </c>
      <c r="D16" s="391">
        <v>4200000</v>
      </c>
      <c r="E16" s="176">
        <v>4100000</v>
      </c>
    </row>
    <row r="17" spans="1:5" s="169" customFormat="1" ht="12" customHeight="1" thickBot="1">
      <c r="A17" s="10" t="s">
        <v>20</v>
      </c>
      <c r="B17" s="11" t="s">
        <v>8</v>
      </c>
      <c r="C17" s="177"/>
      <c r="D17" s="391"/>
      <c r="E17" s="176"/>
    </row>
    <row r="18" spans="1:5" s="169" customFormat="1" ht="12" customHeight="1" thickBot="1">
      <c r="A18" s="10" t="s">
        <v>147</v>
      </c>
      <c r="B18" s="11" t="s">
        <v>443</v>
      </c>
      <c r="C18" s="177">
        <v>200000</v>
      </c>
      <c r="D18" s="391">
        <v>230000</v>
      </c>
      <c r="E18" s="176">
        <v>230000</v>
      </c>
    </row>
    <row r="19" spans="1:5" s="169" customFormat="1" ht="12" customHeight="1" thickBot="1">
      <c r="A19" s="10" t="s">
        <v>22</v>
      </c>
      <c r="B19" s="139" t="s">
        <v>442</v>
      </c>
      <c r="C19" s="177">
        <v>150000</v>
      </c>
      <c r="D19" s="391">
        <v>50000</v>
      </c>
      <c r="E19" s="176">
        <v>50000</v>
      </c>
    </row>
    <row r="20" spans="1:5" s="169" customFormat="1" ht="12" customHeight="1" thickBot="1">
      <c r="A20" s="10" t="s">
        <v>23</v>
      </c>
      <c r="B20" s="11" t="s">
        <v>260</v>
      </c>
      <c r="C20" s="163">
        <f>+C5+C6+C7+C8+C16+C17+C18+C19</f>
        <v>70390000</v>
      </c>
      <c r="D20" s="396">
        <f>+D5+D6+D7+D8+D16+D17+D18+D19</f>
        <v>71530000</v>
      </c>
      <c r="E20" s="142">
        <f>+E5+E6+E7+E8+E16+E17+E18+E19</f>
        <v>74430000</v>
      </c>
    </row>
    <row r="21" spans="1:5" s="169" customFormat="1" ht="12" customHeight="1" thickBot="1">
      <c r="A21" s="10" t="s">
        <v>24</v>
      </c>
      <c r="B21" s="11" t="s">
        <v>445</v>
      </c>
      <c r="C21" s="200">
        <v>18000000</v>
      </c>
      <c r="D21" s="397">
        <v>15000000</v>
      </c>
      <c r="E21" s="403">
        <v>15000000</v>
      </c>
    </row>
    <row r="22" spans="1:5" s="169" customFormat="1" ht="12" customHeight="1" thickBot="1">
      <c r="A22" s="10" t="s">
        <v>25</v>
      </c>
      <c r="B22" s="11" t="s">
        <v>446</v>
      </c>
      <c r="C22" s="163">
        <f>+C20+C21</f>
        <v>88390000</v>
      </c>
      <c r="D22" s="392">
        <f>+D20+D21</f>
        <v>86530000</v>
      </c>
      <c r="E22" s="142">
        <f>+E20+E21</f>
        <v>89430000</v>
      </c>
    </row>
    <row r="23" spans="1:5" s="169" customFormat="1" ht="12" customHeight="1" thickBot="1">
      <c r="A23" s="204"/>
      <c r="B23" s="204"/>
      <c r="C23" s="205"/>
      <c r="D23" s="205"/>
      <c r="E23" s="205"/>
    </row>
    <row r="24" spans="1:5" s="169" customFormat="1" ht="12" customHeight="1" thickBot="1">
      <c r="A24" s="204"/>
      <c r="B24" s="204"/>
      <c r="C24" s="205"/>
      <c r="D24" s="205"/>
      <c r="E24" s="205"/>
    </row>
    <row r="25" spans="1:5" s="169" customFormat="1" ht="12" customHeight="1" thickBot="1">
      <c r="A25" s="204"/>
      <c r="B25" s="204"/>
      <c r="C25" s="205"/>
      <c r="D25" s="205"/>
      <c r="E25" s="205"/>
    </row>
    <row r="26" spans="1:5" s="169" customFormat="1" ht="12" customHeight="1" thickBot="1">
      <c r="A26" s="204"/>
      <c r="B26" s="204"/>
      <c r="C26" s="205"/>
      <c r="D26" s="205"/>
      <c r="E26" s="205"/>
    </row>
    <row r="27" spans="1:5" s="169" customFormat="1" ht="12" customHeight="1">
      <c r="A27" s="149"/>
      <c r="B27" s="150"/>
      <c r="C27" s="151"/>
      <c r="D27" s="197"/>
      <c r="E27" s="198"/>
    </row>
    <row r="28" spans="1:5" s="169" customFormat="1" ht="12" customHeight="1">
      <c r="A28" s="422" t="s">
        <v>43</v>
      </c>
      <c r="B28" s="422"/>
      <c r="C28" s="422"/>
      <c r="D28" s="422"/>
      <c r="E28" s="422"/>
    </row>
    <row r="29" spans="1:5" s="169" customFormat="1" ht="12" customHeight="1" thickBot="1">
      <c r="A29" s="465" t="s">
        <v>121</v>
      </c>
      <c r="B29" s="465"/>
      <c r="C29" s="155"/>
      <c r="D29" s="78"/>
      <c r="E29" s="144" t="s">
        <v>462</v>
      </c>
    </row>
    <row r="30" spans="1:6" s="169" customFormat="1" ht="24" customHeight="1" thickBot="1">
      <c r="A30" s="12" t="s">
        <v>13</v>
      </c>
      <c r="B30" s="13" t="s">
        <v>44</v>
      </c>
      <c r="C30" s="13">
        <f>+C3</f>
        <v>2020</v>
      </c>
      <c r="D30" s="404">
        <f>+D3</f>
        <v>2021</v>
      </c>
      <c r="E30" s="412">
        <v>2021</v>
      </c>
      <c r="F30" s="199"/>
    </row>
    <row r="31" spans="1:6" s="169" customFormat="1" ht="12" customHeight="1" thickBot="1">
      <c r="A31" s="165" t="s">
        <v>427</v>
      </c>
      <c r="B31" s="166" t="s">
        <v>428</v>
      </c>
      <c r="C31" s="166" t="s">
        <v>429</v>
      </c>
      <c r="D31" s="405" t="s">
        <v>431</v>
      </c>
      <c r="E31" s="413" t="s">
        <v>430</v>
      </c>
      <c r="F31" s="199"/>
    </row>
    <row r="32" spans="1:6" s="169" customFormat="1" ht="15" customHeight="1" thickBot="1">
      <c r="A32" s="10" t="s">
        <v>15</v>
      </c>
      <c r="B32" s="15" t="s">
        <v>447</v>
      </c>
      <c r="C32" s="177">
        <v>82137000</v>
      </c>
      <c r="D32" s="406">
        <v>83138000</v>
      </c>
      <c r="E32" s="414">
        <v>86238000</v>
      </c>
      <c r="F32" s="199"/>
    </row>
    <row r="33" spans="1:5" ht="12" customHeight="1" thickBot="1">
      <c r="A33" s="193" t="s">
        <v>16</v>
      </c>
      <c r="B33" s="195" t="s">
        <v>450</v>
      </c>
      <c r="C33" s="196">
        <f>+C34+C35+C36</f>
        <v>6253000</v>
      </c>
      <c r="D33" s="407">
        <f>+D34+D35+D36</f>
        <v>3392000</v>
      </c>
      <c r="E33" s="415">
        <f>+E34+E35+E36</f>
        <v>3192000</v>
      </c>
    </row>
    <row r="34" spans="1:5" ht="12" customHeight="1">
      <c r="A34" s="8" t="s">
        <v>94</v>
      </c>
      <c r="B34" s="5" t="s">
        <v>176</v>
      </c>
      <c r="C34" s="161">
        <v>3000000</v>
      </c>
      <c r="D34" s="408">
        <v>1392000</v>
      </c>
      <c r="E34" s="416">
        <v>1392000</v>
      </c>
    </row>
    <row r="35" spans="1:5" ht="12" customHeight="1">
      <c r="A35" s="8" t="s">
        <v>95</v>
      </c>
      <c r="B35" s="6" t="s">
        <v>154</v>
      </c>
      <c r="C35" s="160">
        <v>3253000</v>
      </c>
      <c r="D35" s="394">
        <v>2000000</v>
      </c>
      <c r="E35" s="417">
        <v>1800000</v>
      </c>
    </row>
    <row r="36" spans="1:5" ht="12" customHeight="1" thickBot="1">
      <c r="A36" s="8" t="s">
        <v>96</v>
      </c>
      <c r="B36" s="140" t="s">
        <v>178</v>
      </c>
      <c r="C36" s="160"/>
      <c r="D36" s="394"/>
      <c r="E36" s="417"/>
    </row>
    <row r="37" spans="1:5" ht="12" customHeight="1" thickBot="1">
      <c r="A37" s="10" t="s">
        <v>17</v>
      </c>
      <c r="B37" s="71" t="s">
        <v>382</v>
      </c>
      <c r="C37" s="159">
        <f>+C32+C33</f>
        <v>88390000</v>
      </c>
      <c r="D37" s="409">
        <f>+D32+D33</f>
        <v>86530000</v>
      </c>
      <c r="E37" s="418">
        <f>+E32+E33</f>
        <v>89430000</v>
      </c>
    </row>
    <row r="38" spans="1:6" ht="15" customHeight="1" thickBot="1">
      <c r="A38" s="10" t="s">
        <v>18</v>
      </c>
      <c r="B38" s="71" t="s">
        <v>448</v>
      </c>
      <c r="C38" s="201"/>
      <c r="D38" s="410"/>
      <c r="E38" s="419"/>
      <c r="F38" s="174"/>
    </row>
    <row r="39" spans="1:5" s="169" customFormat="1" ht="12.75" customHeight="1" thickBot="1">
      <c r="A39" s="141" t="s">
        <v>19</v>
      </c>
      <c r="B39" s="153" t="s">
        <v>449</v>
      </c>
      <c r="C39" s="194">
        <f>+C37+C38</f>
        <v>88390000</v>
      </c>
      <c r="D39" s="411">
        <f>+D37+D38</f>
        <v>86530000</v>
      </c>
      <c r="E39" s="420">
        <f>+E37+E38</f>
        <v>89430000</v>
      </c>
    </row>
    <row r="40" ht="15.75">
      <c r="C40" s="154"/>
    </row>
    <row r="41" ht="15.75">
      <c r="C41" s="154"/>
    </row>
    <row r="42" ht="15.75">
      <c r="C42" s="154"/>
    </row>
    <row r="43" ht="16.5" customHeight="1">
      <c r="C43" s="154"/>
    </row>
    <row r="44" ht="15.75">
      <c r="C44" s="154"/>
    </row>
    <row r="45" ht="15.75">
      <c r="C45" s="154"/>
    </row>
    <row r="46" spans="6:7" s="154" customFormat="1" ht="15.75">
      <c r="F46" s="167"/>
      <c r="G46" s="167"/>
    </row>
    <row r="47" spans="6:7" s="154" customFormat="1" ht="15.75">
      <c r="F47" s="167"/>
      <c r="G47" s="167"/>
    </row>
    <row r="48" spans="6:7" s="154" customFormat="1" ht="15.75">
      <c r="F48" s="167"/>
      <c r="G48" s="167"/>
    </row>
    <row r="49" spans="6:7" s="154" customFormat="1" ht="15.75">
      <c r="F49" s="167"/>
      <c r="G49" s="167"/>
    </row>
    <row r="50" spans="6:7" s="154" customFormat="1" ht="15.75">
      <c r="F50" s="167"/>
      <c r="G50" s="167"/>
    </row>
    <row r="51" spans="6:7" s="154" customFormat="1" ht="15.75">
      <c r="F51" s="167"/>
      <c r="G51" s="167"/>
    </row>
    <row r="52" spans="6:7" s="154" customFormat="1" ht="15.75">
      <c r="F52" s="167"/>
      <c r="G52" s="167"/>
    </row>
  </sheetData>
  <sheetProtection/>
  <mergeCells count="4">
    <mergeCell ref="A1:E1"/>
    <mergeCell ref="A2:B2"/>
    <mergeCell ref="A28:E28"/>
    <mergeCell ref="A29:B29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CE,Félkövér"&amp;12Községi Önkormányzat Váralja
2018. ÉVI KÖLTSÉGVETÉSI ÉVET KÖVETŐ 3 ÉV TERVEZETT BEVÉTELEI, KIADÁSAI&amp;R&amp;"Times New Roman CE,Dőlt"&amp;11
 11.melléklet az 1/2019.(III.01.)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D17" sqref="D1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119</v>
      </c>
    </row>
    <row r="4" spans="1:2" ht="12.75">
      <c r="A4" s="77"/>
      <c r="B4" s="77"/>
    </row>
    <row r="5" spans="1:2" s="80" customFormat="1" ht="15.75">
      <c r="A5" s="43" t="s">
        <v>363</v>
      </c>
      <c r="B5" s="79"/>
    </row>
    <row r="6" spans="1:2" ht="12.75">
      <c r="A6" s="77"/>
      <c r="B6" s="77"/>
    </row>
    <row r="7" spans="1:2" ht="12.75">
      <c r="A7" s="77" t="s">
        <v>451</v>
      </c>
      <c r="B7" s="77" t="s">
        <v>421</v>
      </c>
    </row>
    <row r="8" spans="1:2" ht="12.75">
      <c r="A8" s="77" t="s">
        <v>452</v>
      </c>
      <c r="B8" s="77" t="s">
        <v>422</v>
      </c>
    </row>
    <row r="9" spans="1:2" ht="12.75">
      <c r="A9" s="77" t="s">
        <v>453</v>
      </c>
      <c r="B9" s="77" t="s">
        <v>423</v>
      </c>
    </row>
    <row r="10" spans="1:2" ht="12.75">
      <c r="A10" s="77"/>
      <c r="B10" s="77"/>
    </row>
    <row r="11" spans="1:2" ht="12.75">
      <c r="A11" s="77"/>
      <c r="B11" s="77"/>
    </row>
    <row r="12" spans="1:2" s="80" customFormat="1" ht="15.75">
      <c r="A12" s="43" t="str">
        <f>+CONCATENATE(LEFT(A5,4),". évi előirányzat KIADÁSOK")</f>
        <v>2015. évi előirányzat KIADÁSOK</v>
      </c>
      <c r="B12" s="79"/>
    </row>
    <row r="13" spans="1:2" ht="12.75">
      <c r="A13" s="77"/>
      <c r="B13" s="77"/>
    </row>
    <row r="14" spans="1:2" ht="12.75">
      <c r="A14" s="77" t="s">
        <v>454</v>
      </c>
      <c r="B14" s="77" t="s">
        <v>424</v>
      </c>
    </row>
    <row r="15" spans="1:2" ht="12.75">
      <c r="A15" s="77" t="s">
        <v>455</v>
      </c>
      <c r="B15" s="77" t="s">
        <v>425</v>
      </c>
    </row>
    <row r="16" spans="1:2" ht="12.75">
      <c r="A16" s="77" t="s">
        <v>456</v>
      </c>
      <c r="B16" s="77" t="s">
        <v>426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Layout" zoomScaleNormal="130" zoomScaleSheetLayoutView="100" workbookViewId="0" topLeftCell="A1">
      <selection activeCell="C7" sqref="C7"/>
    </sheetView>
  </sheetViews>
  <sheetFormatPr defaultColWidth="9.00390625" defaultRowHeight="14.25" customHeight="1"/>
  <cols>
    <col min="1" max="1" width="9.50390625" style="154" customWidth="1"/>
    <col min="2" max="2" width="91.625" style="154" customWidth="1"/>
    <col min="3" max="3" width="21.625" style="155" customWidth="1"/>
    <col min="4" max="4" width="9.00390625" style="154" customWidth="1"/>
    <col min="5" max="16384" width="9.375" style="154" customWidth="1"/>
  </cols>
  <sheetData>
    <row r="1" spans="1:3" ht="14.25" customHeight="1">
      <c r="A1" s="422" t="s">
        <v>12</v>
      </c>
      <c r="B1" s="422"/>
      <c r="C1" s="422"/>
    </row>
    <row r="2" spans="1:3" ht="14.25" customHeight="1" thickBot="1">
      <c r="A2" s="423" t="s">
        <v>120</v>
      </c>
      <c r="B2" s="423"/>
      <c r="C2" s="226" t="s">
        <v>463</v>
      </c>
    </row>
    <row r="3" spans="1:3" ht="36.75" customHeight="1" thickBot="1">
      <c r="A3" s="227" t="s">
        <v>59</v>
      </c>
      <c r="B3" s="228" t="s">
        <v>14</v>
      </c>
      <c r="C3" s="229" t="s">
        <v>485</v>
      </c>
    </row>
    <row r="4" spans="1:3" s="233" customFormat="1" ht="14.25" customHeight="1" thickBot="1">
      <c r="A4" s="230" t="s">
        <v>427</v>
      </c>
      <c r="B4" s="231" t="s">
        <v>428</v>
      </c>
      <c r="C4" s="232" t="s">
        <v>429</v>
      </c>
    </row>
    <row r="5" spans="1:3" s="233" customFormat="1" ht="14.25" customHeight="1" thickBot="1">
      <c r="A5" s="234" t="s">
        <v>15</v>
      </c>
      <c r="B5" s="235" t="s">
        <v>201</v>
      </c>
      <c r="C5" s="236">
        <f>+C6+C7+C8+C9+C10+C11</f>
        <v>28480000</v>
      </c>
    </row>
    <row r="6" spans="1:3" s="233" customFormat="1" ht="14.25" customHeight="1">
      <c r="A6" s="237" t="s">
        <v>88</v>
      </c>
      <c r="B6" s="238" t="s">
        <v>202</v>
      </c>
      <c r="C6" s="239"/>
    </row>
    <row r="7" spans="1:3" s="233" customFormat="1" ht="14.25" customHeight="1">
      <c r="A7" s="240" t="s">
        <v>89</v>
      </c>
      <c r="B7" s="241" t="s">
        <v>203</v>
      </c>
      <c r="C7" s="242"/>
    </row>
    <row r="8" spans="1:3" s="233" customFormat="1" ht="14.25" customHeight="1">
      <c r="A8" s="240" t="s">
        <v>90</v>
      </c>
      <c r="B8" s="241" t="s">
        <v>204</v>
      </c>
      <c r="C8" s="242">
        <v>28480000</v>
      </c>
    </row>
    <row r="9" spans="1:3" s="233" customFormat="1" ht="14.25" customHeight="1">
      <c r="A9" s="240" t="s">
        <v>91</v>
      </c>
      <c r="B9" s="241" t="s">
        <v>205</v>
      </c>
      <c r="C9" s="242"/>
    </row>
    <row r="10" spans="1:3" s="233" customFormat="1" ht="14.25" customHeight="1">
      <c r="A10" s="240" t="s">
        <v>116</v>
      </c>
      <c r="B10" s="243" t="s">
        <v>364</v>
      </c>
      <c r="C10" s="242"/>
    </row>
    <row r="11" spans="1:3" s="233" customFormat="1" ht="14.25" customHeight="1" thickBot="1">
      <c r="A11" s="244" t="s">
        <v>92</v>
      </c>
      <c r="B11" s="245" t="s">
        <v>365</v>
      </c>
      <c r="C11" s="242"/>
    </row>
    <row r="12" spans="1:3" s="233" customFormat="1" ht="14.25" customHeight="1" thickBot="1">
      <c r="A12" s="234" t="s">
        <v>16</v>
      </c>
      <c r="B12" s="246" t="s">
        <v>206</v>
      </c>
      <c r="C12" s="236">
        <f>+C13+C14+C15+C16+C17</f>
        <v>0</v>
      </c>
    </row>
    <row r="13" spans="1:3" s="233" customFormat="1" ht="14.25" customHeight="1">
      <c r="A13" s="237" t="s">
        <v>94</v>
      </c>
      <c r="B13" s="238" t="s">
        <v>207</v>
      </c>
      <c r="C13" s="239"/>
    </row>
    <row r="14" spans="1:3" s="233" customFormat="1" ht="14.25" customHeight="1">
      <c r="A14" s="240" t="s">
        <v>95</v>
      </c>
      <c r="B14" s="241" t="s">
        <v>208</v>
      </c>
      <c r="C14" s="242"/>
    </row>
    <row r="15" spans="1:3" s="233" customFormat="1" ht="14.25" customHeight="1">
      <c r="A15" s="240" t="s">
        <v>96</v>
      </c>
      <c r="B15" s="241" t="s">
        <v>356</v>
      </c>
      <c r="C15" s="242"/>
    </row>
    <row r="16" spans="1:3" s="233" customFormat="1" ht="14.25" customHeight="1">
      <c r="A16" s="240" t="s">
        <v>97</v>
      </c>
      <c r="B16" s="241" t="s">
        <v>357</v>
      </c>
      <c r="C16" s="242"/>
    </row>
    <row r="17" spans="1:3" s="233" customFormat="1" ht="14.25" customHeight="1">
      <c r="A17" s="240" t="s">
        <v>98</v>
      </c>
      <c r="B17" s="241" t="s">
        <v>209</v>
      </c>
      <c r="C17" s="242"/>
    </row>
    <row r="18" spans="1:3" s="233" customFormat="1" ht="14.25" customHeight="1" thickBot="1">
      <c r="A18" s="244" t="s">
        <v>107</v>
      </c>
      <c r="B18" s="245" t="s">
        <v>210</v>
      </c>
      <c r="C18" s="247"/>
    </row>
    <row r="19" spans="1:3" s="233" customFormat="1" ht="14.25" customHeight="1" thickBot="1">
      <c r="A19" s="234" t="s">
        <v>17</v>
      </c>
      <c r="B19" s="235" t="s">
        <v>211</v>
      </c>
      <c r="C19" s="236">
        <f>+C20+C21+C22+C23+C24</f>
        <v>9891285</v>
      </c>
    </row>
    <row r="20" spans="1:3" s="233" customFormat="1" ht="14.25" customHeight="1">
      <c r="A20" s="237" t="s">
        <v>77</v>
      </c>
      <c r="B20" s="238" t="s">
        <v>212</v>
      </c>
      <c r="C20" s="239">
        <v>9891285</v>
      </c>
    </row>
    <row r="21" spans="1:3" s="233" customFormat="1" ht="14.25" customHeight="1">
      <c r="A21" s="240" t="s">
        <v>78</v>
      </c>
      <c r="B21" s="241" t="s">
        <v>213</v>
      </c>
      <c r="C21" s="242"/>
    </row>
    <row r="22" spans="1:3" s="233" customFormat="1" ht="14.25" customHeight="1">
      <c r="A22" s="240" t="s">
        <v>79</v>
      </c>
      <c r="B22" s="241" t="s">
        <v>358</v>
      </c>
      <c r="C22" s="242"/>
    </row>
    <row r="23" spans="1:3" s="233" customFormat="1" ht="14.25" customHeight="1">
      <c r="A23" s="240" t="s">
        <v>80</v>
      </c>
      <c r="B23" s="241" t="s">
        <v>359</v>
      </c>
      <c r="C23" s="242"/>
    </row>
    <row r="24" spans="1:3" s="233" customFormat="1" ht="14.25" customHeight="1">
      <c r="A24" s="240" t="s">
        <v>138</v>
      </c>
      <c r="B24" s="241" t="s">
        <v>214</v>
      </c>
      <c r="C24" s="242"/>
    </row>
    <row r="25" spans="1:3" s="233" customFormat="1" ht="14.25" customHeight="1" thickBot="1">
      <c r="A25" s="244" t="s">
        <v>139</v>
      </c>
      <c r="B25" s="248" t="s">
        <v>215</v>
      </c>
      <c r="C25" s="247"/>
    </row>
    <row r="26" spans="1:3" s="233" customFormat="1" ht="14.25" customHeight="1" thickBot="1">
      <c r="A26" s="234" t="s">
        <v>140</v>
      </c>
      <c r="B26" s="235" t="s">
        <v>216</v>
      </c>
      <c r="C26" s="249">
        <v>650000</v>
      </c>
    </row>
    <row r="27" spans="1:3" s="233" customFormat="1" ht="14.25" customHeight="1">
      <c r="A27" s="237" t="s">
        <v>217</v>
      </c>
      <c r="B27" s="238" t="s">
        <v>371</v>
      </c>
      <c r="C27" s="300"/>
    </row>
    <row r="28" spans="1:3" s="233" customFormat="1" ht="14.25" customHeight="1">
      <c r="A28" s="240" t="s">
        <v>218</v>
      </c>
      <c r="B28" s="241" t="s">
        <v>223</v>
      </c>
      <c r="C28" s="242"/>
    </row>
    <row r="29" spans="1:3" s="233" customFormat="1" ht="14.25" customHeight="1">
      <c r="A29" s="240" t="s">
        <v>219</v>
      </c>
      <c r="B29" s="241" t="s">
        <v>224</v>
      </c>
      <c r="C29" s="242"/>
    </row>
    <row r="30" spans="1:3" s="233" customFormat="1" ht="14.25" customHeight="1">
      <c r="A30" s="240" t="s">
        <v>369</v>
      </c>
      <c r="B30" s="252" t="s">
        <v>370</v>
      </c>
      <c r="C30" s="242">
        <v>650000</v>
      </c>
    </row>
    <row r="31" spans="1:3" s="233" customFormat="1" ht="14.25" customHeight="1">
      <c r="A31" s="240" t="s">
        <v>220</v>
      </c>
      <c r="B31" s="241" t="s">
        <v>225</v>
      </c>
      <c r="C31" s="242"/>
    </row>
    <row r="32" spans="1:3" s="233" customFormat="1" ht="14.25" customHeight="1">
      <c r="A32" s="240" t="s">
        <v>221</v>
      </c>
      <c r="B32" s="241" t="s">
        <v>226</v>
      </c>
      <c r="C32" s="242"/>
    </row>
    <row r="33" spans="1:3" s="233" customFormat="1" ht="14.25" customHeight="1" thickBot="1">
      <c r="A33" s="244" t="s">
        <v>222</v>
      </c>
      <c r="B33" s="248" t="s">
        <v>227</v>
      </c>
      <c r="C33" s="247"/>
    </row>
    <row r="34" spans="1:3" s="233" customFormat="1" ht="14.25" customHeight="1" thickBot="1">
      <c r="A34" s="234" t="s">
        <v>19</v>
      </c>
      <c r="B34" s="235" t="s">
        <v>366</v>
      </c>
      <c r="C34" s="236">
        <f>SUM(C35:C45)</f>
        <v>0</v>
      </c>
    </row>
    <row r="35" spans="1:3" s="233" customFormat="1" ht="14.25" customHeight="1">
      <c r="A35" s="237" t="s">
        <v>81</v>
      </c>
      <c r="B35" s="238" t="s">
        <v>230</v>
      </c>
      <c r="C35" s="239"/>
    </row>
    <row r="36" spans="1:3" s="233" customFormat="1" ht="14.25" customHeight="1">
      <c r="A36" s="240" t="s">
        <v>82</v>
      </c>
      <c r="B36" s="241" t="s">
        <v>231</v>
      </c>
      <c r="C36" s="242"/>
    </row>
    <row r="37" spans="1:3" s="233" customFormat="1" ht="14.25" customHeight="1">
      <c r="A37" s="240" t="s">
        <v>83</v>
      </c>
      <c r="B37" s="241" t="s">
        <v>232</v>
      </c>
      <c r="C37" s="242"/>
    </row>
    <row r="38" spans="1:3" s="233" customFormat="1" ht="14.25" customHeight="1">
      <c r="A38" s="240" t="s">
        <v>142</v>
      </c>
      <c r="B38" s="241" t="s">
        <v>233</v>
      </c>
      <c r="C38" s="242"/>
    </row>
    <row r="39" spans="1:3" s="233" customFormat="1" ht="14.25" customHeight="1">
      <c r="A39" s="240" t="s">
        <v>143</v>
      </c>
      <c r="B39" s="241" t="s">
        <v>234</v>
      </c>
      <c r="C39" s="242"/>
    </row>
    <row r="40" spans="1:3" s="233" customFormat="1" ht="14.25" customHeight="1">
      <c r="A40" s="240" t="s">
        <v>144</v>
      </c>
      <c r="B40" s="241" t="s">
        <v>235</v>
      </c>
      <c r="C40" s="242"/>
    </row>
    <row r="41" spans="1:3" s="233" customFormat="1" ht="14.25" customHeight="1">
      <c r="A41" s="240" t="s">
        <v>145</v>
      </c>
      <c r="B41" s="241" t="s">
        <v>236</v>
      </c>
      <c r="C41" s="242"/>
    </row>
    <row r="42" spans="1:3" s="233" customFormat="1" ht="14.25" customHeight="1">
      <c r="A42" s="240" t="s">
        <v>146</v>
      </c>
      <c r="B42" s="241" t="s">
        <v>237</v>
      </c>
      <c r="C42" s="242"/>
    </row>
    <row r="43" spans="1:3" s="233" customFormat="1" ht="14.25" customHeight="1">
      <c r="A43" s="240" t="s">
        <v>228</v>
      </c>
      <c r="B43" s="241" t="s">
        <v>238</v>
      </c>
      <c r="C43" s="251"/>
    </row>
    <row r="44" spans="1:3" s="233" customFormat="1" ht="14.25" customHeight="1">
      <c r="A44" s="244" t="s">
        <v>229</v>
      </c>
      <c r="B44" s="248" t="s">
        <v>368</v>
      </c>
      <c r="C44" s="253"/>
    </row>
    <row r="45" spans="1:3" s="233" customFormat="1" ht="14.25" customHeight="1" thickBot="1">
      <c r="A45" s="244" t="s">
        <v>367</v>
      </c>
      <c r="B45" s="245" t="s">
        <v>239</v>
      </c>
      <c r="C45" s="253"/>
    </row>
    <row r="46" spans="1:3" s="233" customFormat="1" ht="14.25" customHeight="1" thickBot="1">
      <c r="A46" s="234" t="s">
        <v>20</v>
      </c>
      <c r="B46" s="235" t="s">
        <v>240</v>
      </c>
      <c r="C46" s="236">
        <f>SUM(C47:C51)</f>
        <v>0</v>
      </c>
    </row>
    <row r="47" spans="1:3" s="233" customFormat="1" ht="14.25" customHeight="1">
      <c r="A47" s="237" t="s">
        <v>84</v>
      </c>
      <c r="B47" s="238" t="s">
        <v>244</v>
      </c>
      <c r="C47" s="254"/>
    </row>
    <row r="48" spans="1:3" s="233" customFormat="1" ht="14.25" customHeight="1">
      <c r="A48" s="240" t="s">
        <v>85</v>
      </c>
      <c r="B48" s="241" t="s">
        <v>245</v>
      </c>
      <c r="C48" s="251"/>
    </row>
    <row r="49" spans="1:3" s="233" customFormat="1" ht="14.25" customHeight="1">
      <c r="A49" s="240" t="s">
        <v>241</v>
      </c>
      <c r="B49" s="241" t="s">
        <v>246</v>
      </c>
      <c r="C49" s="251"/>
    </row>
    <row r="50" spans="1:3" s="233" customFormat="1" ht="14.25" customHeight="1">
      <c r="A50" s="240" t="s">
        <v>242</v>
      </c>
      <c r="B50" s="241" t="s">
        <v>247</v>
      </c>
      <c r="C50" s="251"/>
    </row>
    <row r="51" spans="1:3" s="233" customFormat="1" ht="14.25" customHeight="1" thickBot="1">
      <c r="A51" s="244" t="s">
        <v>243</v>
      </c>
      <c r="B51" s="245" t="s">
        <v>248</v>
      </c>
      <c r="C51" s="253"/>
    </row>
    <row r="52" spans="1:3" s="233" customFormat="1" ht="14.25" customHeight="1" thickBot="1">
      <c r="A52" s="234" t="s">
        <v>147</v>
      </c>
      <c r="B52" s="235" t="s">
        <v>249</v>
      </c>
      <c r="C52" s="236">
        <f>SUM(C53:C55)</f>
        <v>0</v>
      </c>
    </row>
    <row r="53" spans="1:3" s="233" customFormat="1" ht="14.25" customHeight="1">
      <c r="A53" s="237" t="s">
        <v>86</v>
      </c>
      <c r="B53" s="238" t="s">
        <v>250</v>
      </c>
      <c r="C53" s="239"/>
    </row>
    <row r="54" spans="1:3" s="233" customFormat="1" ht="14.25" customHeight="1">
      <c r="A54" s="240" t="s">
        <v>87</v>
      </c>
      <c r="B54" s="241" t="s">
        <v>360</v>
      </c>
      <c r="C54" s="242"/>
    </row>
    <row r="55" spans="1:3" s="233" customFormat="1" ht="14.25" customHeight="1">
      <c r="A55" s="240" t="s">
        <v>253</v>
      </c>
      <c r="B55" s="241" t="s">
        <v>251</v>
      </c>
      <c r="C55" s="242"/>
    </row>
    <row r="56" spans="1:3" s="233" customFormat="1" ht="14.25" customHeight="1" thickBot="1">
      <c r="A56" s="244" t="s">
        <v>254</v>
      </c>
      <c r="B56" s="245" t="s">
        <v>252</v>
      </c>
      <c r="C56" s="247"/>
    </row>
    <row r="57" spans="1:3" s="233" customFormat="1" ht="14.25" customHeight="1" thickBot="1">
      <c r="A57" s="234" t="s">
        <v>22</v>
      </c>
      <c r="B57" s="246" t="s">
        <v>255</v>
      </c>
      <c r="C57" s="236">
        <f>SUM(C58:C60)</f>
        <v>0</v>
      </c>
    </row>
    <row r="58" spans="1:3" s="233" customFormat="1" ht="14.25" customHeight="1">
      <c r="A58" s="237" t="s">
        <v>148</v>
      </c>
      <c r="B58" s="238" t="s">
        <v>257</v>
      </c>
      <c r="C58" s="251"/>
    </row>
    <row r="59" spans="1:3" s="233" customFormat="1" ht="14.25" customHeight="1">
      <c r="A59" s="240" t="s">
        <v>149</v>
      </c>
      <c r="B59" s="241" t="s">
        <v>361</v>
      </c>
      <c r="C59" s="251"/>
    </row>
    <row r="60" spans="1:3" s="233" customFormat="1" ht="14.25" customHeight="1">
      <c r="A60" s="240" t="s">
        <v>177</v>
      </c>
      <c r="B60" s="241" t="s">
        <v>258</v>
      </c>
      <c r="C60" s="251"/>
    </row>
    <row r="61" spans="1:3" s="233" customFormat="1" ht="14.25" customHeight="1" thickBot="1">
      <c r="A61" s="244" t="s">
        <v>256</v>
      </c>
      <c r="B61" s="245" t="s">
        <v>259</v>
      </c>
      <c r="C61" s="251"/>
    </row>
    <row r="62" spans="1:3" s="233" customFormat="1" ht="14.25" customHeight="1" thickBot="1">
      <c r="A62" s="255" t="s">
        <v>410</v>
      </c>
      <c r="B62" s="235" t="s">
        <v>260</v>
      </c>
      <c r="C62" s="249">
        <f>+C5+C12+C19+C26+C34+C46+C52+C57</f>
        <v>39021285</v>
      </c>
    </row>
    <row r="63" spans="1:3" s="233" customFormat="1" ht="14.25" customHeight="1" thickBot="1">
      <c r="A63" s="256" t="s">
        <v>261</v>
      </c>
      <c r="B63" s="246" t="s">
        <v>262</v>
      </c>
      <c r="C63" s="236">
        <f>SUM(C64:C66)</f>
        <v>0</v>
      </c>
    </row>
    <row r="64" spans="1:3" s="233" customFormat="1" ht="14.25" customHeight="1">
      <c r="A64" s="237" t="s">
        <v>292</v>
      </c>
      <c r="B64" s="238" t="s">
        <v>263</v>
      </c>
      <c r="C64" s="251"/>
    </row>
    <row r="65" spans="1:3" s="233" customFormat="1" ht="14.25" customHeight="1">
      <c r="A65" s="240" t="s">
        <v>301</v>
      </c>
      <c r="B65" s="241" t="s">
        <v>264</v>
      </c>
      <c r="C65" s="251"/>
    </row>
    <row r="66" spans="1:3" s="233" customFormat="1" ht="14.25" customHeight="1" thickBot="1">
      <c r="A66" s="244" t="s">
        <v>302</v>
      </c>
      <c r="B66" s="257" t="s">
        <v>395</v>
      </c>
      <c r="C66" s="251"/>
    </row>
    <row r="67" spans="1:3" s="233" customFormat="1" ht="14.25" customHeight="1" thickBot="1">
      <c r="A67" s="256" t="s">
        <v>265</v>
      </c>
      <c r="B67" s="246" t="s">
        <v>266</v>
      </c>
      <c r="C67" s="236">
        <f>SUM(C68:C71)</f>
        <v>0</v>
      </c>
    </row>
    <row r="68" spans="1:3" s="233" customFormat="1" ht="14.25" customHeight="1">
      <c r="A68" s="237" t="s">
        <v>117</v>
      </c>
      <c r="B68" s="238" t="s">
        <v>267</v>
      </c>
      <c r="C68" s="251"/>
    </row>
    <row r="69" spans="1:3" s="233" customFormat="1" ht="14.25" customHeight="1">
      <c r="A69" s="240" t="s">
        <v>118</v>
      </c>
      <c r="B69" s="241" t="s">
        <v>268</v>
      </c>
      <c r="C69" s="251"/>
    </row>
    <row r="70" spans="1:3" s="233" customFormat="1" ht="14.25" customHeight="1">
      <c r="A70" s="240" t="s">
        <v>293</v>
      </c>
      <c r="B70" s="241" t="s">
        <v>269</v>
      </c>
      <c r="C70" s="251"/>
    </row>
    <row r="71" spans="1:3" s="233" customFormat="1" ht="14.25" customHeight="1" thickBot="1">
      <c r="A71" s="244" t="s">
        <v>294</v>
      </c>
      <c r="B71" s="245" t="s">
        <v>270</v>
      </c>
      <c r="C71" s="251"/>
    </row>
    <row r="72" spans="1:3" s="233" customFormat="1" ht="14.25" customHeight="1" thickBot="1">
      <c r="A72" s="256" t="s">
        <v>271</v>
      </c>
      <c r="B72" s="246" t="s">
        <v>272</v>
      </c>
      <c r="C72" s="236">
        <f>SUM(C73:C74)</f>
        <v>139363199</v>
      </c>
    </row>
    <row r="73" spans="1:3" s="233" customFormat="1" ht="14.25" customHeight="1">
      <c r="A73" s="237" t="s">
        <v>295</v>
      </c>
      <c r="B73" s="238" t="s">
        <v>273</v>
      </c>
      <c r="C73" s="251">
        <v>139363199</v>
      </c>
    </row>
    <row r="74" spans="1:3" s="233" customFormat="1" ht="14.25" customHeight="1" thickBot="1">
      <c r="A74" s="244" t="s">
        <v>296</v>
      </c>
      <c r="B74" s="245" t="s">
        <v>274</v>
      </c>
      <c r="C74" s="251"/>
    </row>
    <row r="75" spans="1:3" s="233" customFormat="1" ht="14.25" customHeight="1" thickBot="1">
      <c r="A75" s="256" t="s">
        <v>275</v>
      </c>
      <c r="B75" s="246" t="s">
        <v>276</v>
      </c>
      <c r="C75" s="236">
        <f>SUM(C76:C78)</f>
        <v>0</v>
      </c>
    </row>
    <row r="76" spans="1:3" s="233" customFormat="1" ht="14.25" customHeight="1">
      <c r="A76" s="237" t="s">
        <v>297</v>
      </c>
      <c r="B76" s="238" t="s">
        <v>277</v>
      </c>
      <c r="C76" s="251"/>
    </row>
    <row r="77" spans="1:3" s="233" customFormat="1" ht="14.25" customHeight="1">
      <c r="A77" s="240" t="s">
        <v>298</v>
      </c>
      <c r="B77" s="241" t="s">
        <v>278</v>
      </c>
      <c r="C77" s="251"/>
    </row>
    <row r="78" spans="1:3" s="233" customFormat="1" ht="14.25" customHeight="1" thickBot="1">
      <c r="A78" s="244" t="s">
        <v>299</v>
      </c>
      <c r="B78" s="245" t="s">
        <v>279</v>
      </c>
      <c r="C78" s="251"/>
    </row>
    <row r="79" spans="1:3" s="233" customFormat="1" ht="14.25" customHeight="1" thickBot="1">
      <c r="A79" s="256" t="s">
        <v>280</v>
      </c>
      <c r="B79" s="246" t="s">
        <v>300</v>
      </c>
      <c r="C79" s="236">
        <f>SUM(C80:C83)</f>
        <v>0</v>
      </c>
    </row>
    <row r="80" spans="1:3" s="233" customFormat="1" ht="14.25" customHeight="1">
      <c r="A80" s="258" t="s">
        <v>281</v>
      </c>
      <c r="B80" s="238" t="s">
        <v>282</v>
      </c>
      <c r="C80" s="251"/>
    </row>
    <row r="81" spans="1:3" s="233" customFormat="1" ht="14.25" customHeight="1">
      <c r="A81" s="259" t="s">
        <v>283</v>
      </c>
      <c r="B81" s="241" t="s">
        <v>284</v>
      </c>
      <c r="C81" s="251"/>
    </row>
    <row r="82" spans="1:3" s="233" customFormat="1" ht="14.25" customHeight="1">
      <c r="A82" s="259" t="s">
        <v>285</v>
      </c>
      <c r="B82" s="241" t="s">
        <v>286</v>
      </c>
      <c r="C82" s="251"/>
    </row>
    <row r="83" spans="1:3" s="233" customFormat="1" ht="14.25" customHeight="1" thickBot="1">
      <c r="A83" s="260" t="s">
        <v>287</v>
      </c>
      <c r="B83" s="245" t="s">
        <v>288</v>
      </c>
      <c r="C83" s="251"/>
    </row>
    <row r="84" spans="1:3" s="233" customFormat="1" ht="14.25" customHeight="1" thickBot="1">
      <c r="A84" s="256" t="s">
        <v>289</v>
      </c>
      <c r="B84" s="246" t="s">
        <v>409</v>
      </c>
      <c r="C84" s="261"/>
    </row>
    <row r="85" spans="1:3" s="233" customFormat="1" ht="14.25" customHeight="1" thickBot="1">
      <c r="A85" s="256" t="s">
        <v>291</v>
      </c>
      <c r="B85" s="246" t="s">
        <v>290</v>
      </c>
      <c r="C85" s="261"/>
    </row>
    <row r="86" spans="1:3" s="233" customFormat="1" ht="14.25" customHeight="1" thickBot="1">
      <c r="A86" s="256" t="s">
        <v>303</v>
      </c>
      <c r="B86" s="262" t="s">
        <v>412</v>
      </c>
      <c r="C86" s="249">
        <f>+C63+C67+C72+C75+C79+C85+C84</f>
        <v>139363199</v>
      </c>
    </row>
    <row r="87" spans="1:3" s="233" customFormat="1" ht="17.25" customHeight="1" thickBot="1">
      <c r="A87" s="263" t="s">
        <v>411</v>
      </c>
      <c r="B87" s="264" t="s">
        <v>413</v>
      </c>
      <c r="C87" s="249">
        <f>+C62+C86</f>
        <v>178384484</v>
      </c>
    </row>
    <row r="88" spans="1:3" ht="14.25" customHeight="1">
      <c r="A88" s="422" t="s">
        <v>43</v>
      </c>
      <c r="B88" s="422"/>
      <c r="C88" s="422"/>
    </row>
    <row r="89" spans="1:3" s="266" customFormat="1" ht="14.25" customHeight="1" thickBot="1">
      <c r="A89" s="424" t="s">
        <v>121</v>
      </c>
      <c r="B89" s="424"/>
      <c r="C89" s="265" t="s">
        <v>470</v>
      </c>
    </row>
    <row r="90" spans="1:3" ht="34.5" customHeight="1" thickBot="1">
      <c r="A90" s="227" t="s">
        <v>59</v>
      </c>
      <c r="B90" s="228" t="s">
        <v>44</v>
      </c>
      <c r="C90" s="229" t="s">
        <v>485</v>
      </c>
    </row>
    <row r="91" spans="1:3" s="233" customFormat="1" ht="14.25" customHeight="1" thickBot="1">
      <c r="A91" s="227" t="s">
        <v>427</v>
      </c>
      <c r="B91" s="228" t="s">
        <v>428</v>
      </c>
      <c r="C91" s="229" t="s">
        <v>429</v>
      </c>
    </row>
    <row r="92" spans="1:3" ht="14.25" customHeight="1" thickBot="1">
      <c r="A92" s="267" t="s">
        <v>15</v>
      </c>
      <c r="B92" s="268" t="s">
        <v>468</v>
      </c>
      <c r="C92" s="269">
        <f>C93+C94+C95+C96+C97+C110</f>
        <v>29130000</v>
      </c>
    </row>
    <row r="93" spans="1:3" ht="14.25" customHeight="1">
      <c r="A93" s="270" t="s">
        <v>88</v>
      </c>
      <c r="B93" s="271" t="s">
        <v>45</v>
      </c>
      <c r="C93" s="272"/>
    </row>
    <row r="94" spans="1:3" ht="14.25" customHeight="1">
      <c r="A94" s="240" t="s">
        <v>89</v>
      </c>
      <c r="B94" s="273" t="s">
        <v>150</v>
      </c>
      <c r="C94" s="242"/>
    </row>
    <row r="95" spans="1:3" ht="14.25" customHeight="1">
      <c r="A95" s="240" t="s">
        <v>90</v>
      </c>
      <c r="B95" s="273" t="s">
        <v>115</v>
      </c>
      <c r="C95" s="247"/>
    </row>
    <row r="96" spans="1:3" ht="14.25" customHeight="1">
      <c r="A96" s="240" t="s">
        <v>91</v>
      </c>
      <c r="B96" s="274" t="s">
        <v>151</v>
      </c>
      <c r="C96" s="247"/>
    </row>
    <row r="97" spans="1:3" ht="14.25" customHeight="1">
      <c r="A97" s="240" t="s">
        <v>102</v>
      </c>
      <c r="B97" s="275" t="s">
        <v>152</v>
      </c>
      <c r="C97" s="247">
        <v>29130000</v>
      </c>
    </row>
    <row r="98" spans="1:3" ht="14.25" customHeight="1">
      <c r="A98" s="240" t="s">
        <v>92</v>
      </c>
      <c r="B98" s="273" t="s">
        <v>376</v>
      </c>
      <c r="C98" s="247"/>
    </row>
    <row r="99" spans="1:3" ht="14.25" customHeight="1">
      <c r="A99" s="240" t="s">
        <v>93</v>
      </c>
      <c r="B99" s="276" t="s">
        <v>375</v>
      </c>
      <c r="C99" s="247"/>
    </row>
    <row r="100" spans="1:3" ht="14.25" customHeight="1">
      <c r="A100" s="240" t="s">
        <v>103</v>
      </c>
      <c r="B100" s="276" t="s">
        <v>374</v>
      </c>
      <c r="C100" s="247"/>
    </row>
    <row r="101" spans="1:3" ht="14.25" customHeight="1">
      <c r="A101" s="240" t="s">
        <v>104</v>
      </c>
      <c r="B101" s="277" t="s">
        <v>306</v>
      </c>
      <c r="C101" s="247"/>
    </row>
    <row r="102" spans="1:3" ht="14.25" customHeight="1">
      <c r="A102" s="240" t="s">
        <v>105</v>
      </c>
      <c r="B102" s="278" t="s">
        <v>307</v>
      </c>
      <c r="C102" s="247"/>
    </row>
    <row r="103" spans="1:3" ht="14.25" customHeight="1">
      <c r="A103" s="240" t="s">
        <v>106</v>
      </c>
      <c r="B103" s="278" t="s">
        <v>308</v>
      </c>
      <c r="C103" s="247"/>
    </row>
    <row r="104" spans="1:3" ht="14.25" customHeight="1">
      <c r="A104" s="240" t="s">
        <v>108</v>
      </c>
      <c r="B104" s="277" t="s">
        <v>309</v>
      </c>
      <c r="C104" s="247">
        <v>28480000</v>
      </c>
    </row>
    <row r="105" spans="1:3" ht="14.25" customHeight="1">
      <c r="A105" s="240" t="s">
        <v>153</v>
      </c>
      <c r="B105" s="277" t="s">
        <v>310</v>
      </c>
      <c r="C105" s="247"/>
    </row>
    <row r="106" spans="1:3" ht="14.25" customHeight="1">
      <c r="A106" s="240" t="s">
        <v>304</v>
      </c>
      <c r="B106" s="278" t="s">
        <v>311</v>
      </c>
      <c r="C106" s="247"/>
    </row>
    <row r="107" spans="1:3" ht="14.25" customHeight="1">
      <c r="A107" s="279" t="s">
        <v>305</v>
      </c>
      <c r="B107" s="276" t="s">
        <v>312</v>
      </c>
      <c r="C107" s="247"/>
    </row>
    <row r="108" spans="1:3" ht="14.25" customHeight="1">
      <c r="A108" s="240" t="s">
        <v>372</v>
      </c>
      <c r="B108" s="276" t="s">
        <v>313</v>
      </c>
      <c r="C108" s="247"/>
    </row>
    <row r="109" spans="1:3" ht="14.25" customHeight="1">
      <c r="A109" s="244" t="s">
        <v>373</v>
      </c>
      <c r="B109" s="276" t="s">
        <v>314</v>
      </c>
      <c r="C109" s="247">
        <v>650000</v>
      </c>
    </row>
    <row r="110" spans="1:3" ht="14.25" customHeight="1">
      <c r="A110" s="240" t="s">
        <v>377</v>
      </c>
      <c r="B110" s="274" t="s">
        <v>46</v>
      </c>
      <c r="C110" s="242"/>
    </row>
    <row r="111" spans="1:3" ht="14.25" customHeight="1">
      <c r="A111" s="240" t="s">
        <v>378</v>
      </c>
      <c r="B111" s="273" t="s">
        <v>380</v>
      </c>
      <c r="C111" s="242"/>
    </row>
    <row r="112" spans="1:3" ht="14.25" customHeight="1" thickBot="1">
      <c r="A112" s="280" t="s">
        <v>379</v>
      </c>
      <c r="B112" s="281" t="s">
        <v>381</v>
      </c>
      <c r="C112" s="282"/>
    </row>
    <row r="113" spans="1:3" ht="14.25" customHeight="1" thickBot="1">
      <c r="A113" s="283" t="s">
        <v>16</v>
      </c>
      <c r="B113" s="284" t="s">
        <v>469</v>
      </c>
      <c r="C113" s="285">
        <f>+C114+C116+C118</f>
        <v>149254484</v>
      </c>
    </row>
    <row r="114" spans="1:3" ht="14.25" customHeight="1">
      <c r="A114" s="237" t="s">
        <v>94</v>
      </c>
      <c r="B114" s="273" t="s">
        <v>176</v>
      </c>
      <c r="C114" s="239">
        <v>149254484</v>
      </c>
    </row>
    <row r="115" spans="1:3" ht="14.25" customHeight="1">
      <c r="A115" s="237" t="s">
        <v>95</v>
      </c>
      <c r="B115" s="286" t="s">
        <v>318</v>
      </c>
      <c r="C115" s="239">
        <v>149254484</v>
      </c>
    </row>
    <row r="116" spans="1:3" ht="14.25" customHeight="1">
      <c r="A116" s="237" t="s">
        <v>96</v>
      </c>
      <c r="B116" s="286" t="s">
        <v>154</v>
      </c>
      <c r="C116" s="242"/>
    </row>
    <row r="117" spans="1:3" ht="14.25" customHeight="1">
      <c r="A117" s="237" t="s">
        <v>97</v>
      </c>
      <c r="B117" s="286" t="s">
        <v>319</v>
      </c>
      <c r="C117" s="287"/>
    </row>
    <row r="118" spans="1:3" ht="14.25" customHeight="1">
      <c r="A118" s="237" t="s">
        <v>98</v>
      </c>
      <c r="B118" s="245" t="s">
        <v>178</v>
      </c>
      <c r="C118" s="287"/>
    </row>
    <row r="119" spans="1:3" ht="14.25" customHeight="1">
      <c r="A119" s="237" t="s">
        <v>107</v>
      </c>
      <c r="B119" s="243" t="s">
        <v>362</v>
      </c>
      <c r="C119" s="287"/>
    </row>
    <row r="120" spans="1:3" ht="14.25" customHeight="1">
      <c r="A120" s="237" t="s">
        <v>109</v>
      </c>
      <c r="B120" s="288" t="s">
        <v>324</v>
      </c>
      <c r="C120" s="287"/>
    </row>
    <row r="121" spans="1:3" ht="14.25" customHeight="1">
      <c r="A121" s="237" t="s">
        <v>155</v>
      </c>
      <c r="B121" s="278" t="s">
        <v>308</v>
      </c>
      <c r="C121" s="287"/>
    </row>
    <row r="122" spans="1:3" ht="14.25" customHeight="1">
      <c r="A122" s="237" t="s">
        <v>156</v>
      </c>
      <c r="B122" s="278" t="s">
        <v>323</v>
      </c>
      <c r="C122" s="287"/>
    </row>
    <row r="123" spans="1:3" ht="14.25" customHeight="1">
      <c r="A123" s="237" t="s">
        <v>157</v>
      </c>
      <c r="B123" s="278" t="s">
        <v>322</v>
      </c>
      <c r="C123" s="287"/>
    </row>
    <row r="124" spans="1:3" ht="14.25" customHeight="1">
      <c r="A124" s="237" t="s">
        <v>315</v>
      </c>
      <c r="B124" s="278" t="s">
        <v>311</v>
      </c>
      <c r="C124" s="287"/>
    </row>
    <row r="125" spans="1:3" ht="14.25" customHeight="1">
      <c r="A125" s="237" t="s">
        <v>316</v>
      </c>
      <c r="B125" s="278" t="s">
        <v>321</v>
      </c>
      <c r="C125" s="287"/>
    </row>
    <row r="126" spans="1:3" ht="14.25" customHeight="1" thickBot="1">
      <c r="A126" s="279" t="s">
        <v>317</v>
      </c>
      <c r="B126" s="278" t="s">
        <v>320</v>
      </c>
      <c r="C126" s="289"/>
    </row>
    <row r="127" spans="1:3" ht="14.25" customHeight="1" thickBot="1">
      <c r="A127" s="234" t="s">
        <v>17</v>
      </c>
      <c r="B127" s="290" t="s">
        <v>382</v>
      </c>
      <c r="C127" s="236">
        <f>+C92+C113</f>
        <v>178384484</v>
      </c>
    </row>
    <row r="128" spans="1:3" ht="14.25" customHeight="1" thickBot="1">
      <c r="A128" s="234" t="s">
        <v>18</v>
      </c>
      <c r="B128" s="290" t="s">
        <v>383</v>
      </c>
      <c r="C128" s="236">
        <f>+C129+C130+C131</f>
        <v>0</v>
      </c>
    </row>
    <row r="129" spans="1:3" ht="14.25" customHeight="1">
      <c r="A129" s="237" t="s">
        <v>217</v>
      </c>
      <c r="B129" s="286" t="s">
        <v>390</v>
      </c>
      <c r="C129" s="287"/>
    </row>
    <row r="130" spans="1:3" ht="14.25" customHeight="1">
      <c r="A130" s="237" t="s">
        <v>220</v>
      </c>
      <c r="B130" s="286" t="s">
        <v>391</v>
      </c>
      <c r="C130" s="287"/>
    </row>
    <row r="131" spans="1:3" ht="14.25" customHeight="1" thickBot="1">
      <c r="A131" s="279" t="s">
        <v>221</v>
      </c>
      <c r="B131" s="286" t="s">
        <v>392</v>
      </c>
      <c r="C131" s="287"/>
    </row>
    <row r="132" spans="1:3" ht="14.25" customHeight="1" thickBot="1">
      <c r="A132" s="234" t="s">
        <v>19</v>
      </c>
      <c r="B132" s="290" t="s">
        <v>384</v>
      </c>
      <c r="C132" s="236">
        <f>SUM(C133:C138)</f>
        <v>0</v>
      </c>
    </row>
    <row r="133" spans="1:3" ht="14.25" customHeight="1">
      <c r="A133" s="237" t="s">
        <v>81</v>
      </c>
      <c r="B133" s="291" t="s">
        <v>393</v>
      </c>
      <c r="C133" s="287"/>
    </row>
    <row r="134" spans="1:3" ht="14.25" customHeight="1">
      <c r="A134" s="237" t="s">
        <v>82</v>
      </c>
      <c r="B134" s="291" t="s">
        <v>385</v>
      </c>
      <c r="C134" s="287"/>
    </row>
    <row r="135" spans="1:3" ht="14.25" customHeight="1">
      <c r="A135" s="237" t="s">
        <v>83</v>
      </c>
      <c r="B135" s="291" t="s">
        <v>386</v>
      </c>
      <c r="C135" s="287"/>
    </row>
    <row r="136" spans="1:3" ht="14.25" customHeight="1">
      <c r="A136" s="237" t="s">
        <v>142</v>
      </c>
      <c r="B136" s="291" t="s">
        <v>387</v>
      </c>
      <c r="C136" s="287"/>
    </row>
    <row r="137" spans="1:3" ht="14.25" customHeight="1">
      <c r="A137" s="237" t="s">
        <v>143</v>
      </c>
      <c r="B137" s="291" t="s">
        <v>388</v>
      </c>
      <c r="C137" s="287"/>
    </row>
    <row r="138" spans="1:3" ht="14.25" customHeight="1" thickBot="1">
      <c r="A138" s="279" t="s">
        <v>144</v>
      </c>
      <c r="B138" s="291" t="s">
        <v>389</v>
      </c>
      <c r="C138" s="287"/>
    </row>
    <row r="139" spans="1:3" ht="14.25" customHeight="1" thickBot="1">
      <c r="A139" s="234" t="s">
        <v>20</v>
      </c>
      <c r="B139" s="290" t="s">
        <v>397</v>
      </c>
      <c r="C139" s="249">
        <f>+C140+C141+C142+C143</f>
        <v>0</v>
      </c>
    </row>
    <row r="140" spans="1:3" ht="14.25" customHeight="1">
      <c r="A140" s="237" t="s">
        <v>84</v>
      </c>
      <c r="B140" s="291" t="s">
        <v>325</v>
      </c>
      <c r="C140" s="287"/>
    </row>
    <row r="141" spans="1:3" ht="14.25" customHeight="1">
      <c r="A141" s="237" t="s">
        <v>85</v>
      </c>
      <c r="B141" s="291" t="s">
        <v>326</v>
      </c>
      <c r="C141" s="287"/>
    </row>
    <row r="142" spans="1:3" ht="14.25" customHeight="1">
      <c r="A142" s="237" t="s">
        <v>241</v>
      </c>
      <c r="B142" s="291" t="s">
        <v>398</v>
      </c>
      <c r="C142" s="287"/>
    </row>
    <row r="143" spans="1:3" ht="14.25" customHeight="1" thickBot="1">
      <c r="A143" s="279" t="s">
        <v>242</v>
      </c>
      <c r="B143" s="292" t="s">
        <v>345</v>
      </c>
      <c r="C143" s="287"/>
    </row>
    <row r="144" spans="1:3" ht="14.25" customHeight="1" thickBot="1">
      <c r="A144" s="234" t="s">
        <v>21</v>
      </c>
      <c r="B144" s="290" t="s">
        <v>399</v>
      </c>
      <c r="C144" s="293">
        <f>SUM(C145:C149)</f>
        <v>0</v>
      </c>
    </row>
    <row r="145" spans="1:3" ht="14.25" customHeight="1">
      <c r="A145" s="237" t="s">
        <v>86</v>
      </c>
      <c r="B145" s="291" t="s">
        <v>394</v>
      </c>
      <c r="C145" s="287"/>
    </row>
    <row r="146" spans="1:3" ht="14.25" customHeight="1">
      <c r="A146" s="237" t="s">
        <v>87</v>
      </c>
      <c r="B146" s="291" t="s">
        <v>401</v>
      </c>
      <c r="C146" s="287"/>
    </row>
    <row r="147" spans="1:3" ht="14.25" customHeight="1">
      <c r="A147" s="237" t="s">
        <v>253</v>
      </c>
      <c r="B147" s="291" t="s">
        <v>396</v>
      </c>
      <c r="C147" s="287"/>
    </row>
    <row r="148" spans="1:3" ht="14.25" customHeight="1">
      <c r="A148" s="237" t="s">
        <v>254</v>
      </c>
      <c r="B148" s="291" t="s">
        <v>402</v>
      </c>
      <c r="C148" s="287"/>
    </row>
    <row r="149" spans="1:3" ht="14.25" customHeight="1" thickBot="1">
      <c r="A149" s="237" t="s">
        <v>400</v>
      </c>
      <c r="B149" s="291" t="s">
        <v>403</v>
      </c>
      <c r="C149" s="287"/>
    </row>
    <row r="150" spans="1:3" ht="14.25" customHeight="1" thickBot="1">
      <c r="A150" s="234" t="s">
        <v>22</v>
      </c>
      <c r="B150" s="290" t="s">
        <v>404</v>
      </c>
      <c r="C150" s="294"/>
    </row>
    <row r="151" spans="1:3" ht="14.25" customHeight="1" thickBot="1">
      <c r="A151" s="234" t="s">
        <v>23</v>
      </c>
      <c r="B151" s="290" t="s">
        <v>405</v>
      </c>
      <c r="C151" s="294"/>
    </row>
    <row r="152" spans="1:9" ht="14.25" customHeight="1" thickBot="1">
      <c r="A152" s="234" t="s">
        <v>24</v>
      </c>
      <c r="B152" s="290" t="s">
        <v>407</v>
      </c>
      <c r="C152" s="295">
        <f>+C128+C132+C139+C144+C150+C151</f>
        <v>0</v>
      </c>
      <c r="F152" s="173"/>
      <c r="G152" s="174"/>
      <c r="H152" s="174"/>
      <c r="I152" s="174"/>
    </row>
    <row r="153" spans="1:3" s="233" customFormat="1" ht="14.25" customHeight="1" thickBot="1">
      <c r="A153" s="296" t="s">
        <v>25</v>
      </c>
      <c r="B153" s="297" t="s">
        <v>406</v>
      </c>
      <c r="C153" s="295">
        <f>+C127+C152</f>
        <v>178384484</v>
      </c>
    </row>
    <row r="155" spans="1:3" ht="14.25" customHeight="1">
      <c r="A155" s="425" t="s">
        <v>327</v>
      </c>
      <c r="B155" s="425"/>
      <c r="C155" s="425"/>
    </row>
    <row r="156" spans="1:3" ht="14.25" customHeight="1" thickBot="1">
      <c r="A156" s="423" t="s">
        <v>122</v>
      </c>
      <c r="B156" s="423"/>
      <c r="C156" s="226" t="s">
        <v>462</v>
      </c>
    </row>
    <row r="157" spans="1:4" ht="28.5" customHeight="1" thickBot="1">
      <c r="A157" s="234">
        <v>1</v>
      </c>
      <c r="B157" s="298" t="s">
        <v>408</v>
      </c>
      <c r="C157" s="236">
        <f>+C62-C127</f>
        <v>-139363199</v>
      </c>
      <c r="D157" s="299"/>
    </row>
    <row r="158" spans="1:3" ht="32.25" customHeight="1" thickBot="1">
      <c r="A158" s="234" t="s">
        <v>16</v>
      </c>
      <c r="B158" s="298" t="s">
        <v>414</v>
      </c>
      <c r="C158" s="236">
        <f>+C86-C152</f>
        <v>139363199</v>
      </c>
    </row>
  </sheetData>
  <sheetProtection/>
  <mergeCells count="6">
    <mergeCell ref="A1:C1"/>
    <mergeCell ref="A2:B2"/>
    <mergeCell ref="A88:C88"/>
    <mergeCell ref="A89:B89"/>
    <mergeCell ref="A155:C155"/>
    <mergeCell ref="A156:B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KÖZSÉGI ÖNKORMÁNYZAT VÁRALJA
2019. ÉVI KÖLTSÉGVETÉS
ÖNKÉNT VÁLLALT FELADATAINAK MÉRLEGE &amp;R&amp;"Times New Roman CE,Félkövér dőlt"&amp;11 1.2. melléklet az 1/2019. ( III.01.) önkormányzati rendelethez</oddHeader>
  </headerFooter>
  <rowBreaks count="1" manualBreakCount="1">
    <brk id="87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45">
      <selection activeCell="D154" sqref="D154"/>
    </sheetView>
  </sheetViews>
  <sheetFormatPr defaultColWidth="9.00390625" defaultRowHeight="16.5" customHeight="1"/>
  <cols>
    <col min="1" max="1" width="9.50390625" style="154" customWidth="1"/>
    <col min="2" max="2" width="91.625" style="154" customWidth="1"/>
    <col min="3" max="3" width="21.625" style="155" customWidth="1"/>
    <col min="4" max="4" width="9.00390625" style="154" customWidth="1"/>
    <col min="5" max="16384" width="9.375" style="154" customWidth="1"/>
  </cols>
  <sheetData>
    <row r="1" spans="1:3" ht="16.5" customHeight="1">
      <c r="A1" s="422" t="s">
        <v>12</v>
      </c>
      <c r="B1" s="422"/>
      <c r="C1" s="422"/>
    </row>
    <row r="2" spans="1:3" ht="16.5" customHeight="1" thickBot="1">
      <c r="A2" s="423" t="s">
        <v>120</v>
      </c>
      <c r="B2" s="423"/>
      <c r="C2" s="226" t="s">
        <v>463</v>
      </c>
    </row>
    <row r="3" spans="1:3" ht="36.75" customHeight="1" thickBot="1">
      <c r="A3" s="227" t="s">
        <v>59</v>
      </c>
      <c r="B3" s="228" t="s">
        <v>14</v>
      </c>
      <c r="C3" s="229" t="s">
        <v>485</v>
      </c>
    </row>
    <row r="4" spans="1:3" s="233" customFormat="1" ht="16.5" customHeight="1" thickBot="1">
      <c r="A4" s="230" t="s">
        <v>427</v>
      </c>
      <c r="B4" s="231" t="s">
        <v>428</v>
      </c>
      <c r="C4" s="232" t="s">
        <v>429</v>
      </c>
    </row>
    <row r="5" spans="1:3" s="233" customFormat="1" ht="16.5" customHeight="1" thickBot="1">
      <c r="A5" s="234" t="s">
        <v>15</v>
      </c>
      <c r="B5" s="235" t="s">
        <v>201</v>
      </c>
      <c r="C5" s="236">
        <f>+C6+C7+C8+C9+C10+C11</f>
        <v>32616923</v>
      </c>
    </row>
    <row r="6" spans="1:3" s="233" customFormat="1" ht="16.5" customHeight="1">
      <c r="A6" s="237" t="s">
        <v>88</v>
      </c>
      <c r="B6" s="238" t="s">
        <v>202</v>
      </c>
      <c r="C6" s="239">
        <v>19294907</v>
      </c>
    </row>
    <row r="7" spans="1:3" s="233" customFormat="1" ht="16.5" customHeight="1">
      <c r="A7" s="240" t="s">
        <v>89</v>
      </c>
      <c r="B7" s="241" t="s">
        <v>203</v>
      </c>
      <c r="C7" s="242"/>
    </row>
    <row r="8" spans="1:3" s="233" customFormat="1" ht="16.5" customHeight="1">
      <c r="A8" s="240" t="s">
        <v>90</v>
      </c>
      <c r="B8" s="241" t="s">
        <v>204</v>
      </c>
      <c r="C8" s="242">
        <v>11522016</v>
      </c>
    </row>
    <row r="9" spans="1:3" s="233" customFormat="1" ht="16.5" customHeight="1">
      <c r="A9" s="240" t="s">
        <v>91</v>
      </c>
      <c r="B9" s="241" t="s">
        <v>205</v>
      </c>
      <c r="C9" s="242">
        <v>1800000</v>
      </c>
    </row>
    <row r="10" spans="1:3" s="233" customFormat="1" ht="16.5" customHeight="1">
      <c r="A10" s="240" t="s">
        <v>116</v>
      </c>
      <c r="B10" s="243" t="s">
        <v>364</v>
      </c>
      <c r="C10" s="242"/>
    </row>
    <row r="11" spans="1:3" s="233" customFormat="1" ht="16.5" customHeight="1" thickBot="1">
      <c r="A11" s="244" t="s">
        <v>92</v>
      </c>
      <c r="B11" s="245" t="s">
        <v>365</v>
      </c>
      <c r="C11" s="242"/>
    </row>
    <row r="12" spans="1:3" s="233" customFormat="1" ht="16.5" customHeight="1" thickBot="1">
      <c r="A12" s="234" t="s">
        <v>16</v>
      </c>
      <c r="B12" s="246" t="s">
        <v>206</v>
      </c>
      <c r="C12" s="236">
        <f>+C13+C14+C15+C16+C17</f>
        <v>3682556</v>
      </c>
    </row>
    <row r="13" spans="1:3" s="233" customFormat="1" ht="16.5" customHeight="1">
      <c r="A13" s="237" t="s">
        <v>94</v>
      </c>
      <c r="B13" s="238" t="s">
        <v>207</v>
      </c>
      <c r="C13" s="239"/>
    </row>
    <row r="14" spans="1:3" s="233" customFormat="1" ht="16.5" customHeight="1">
      <c r="A14" s="240" t="s">
        <v>95</v>
      </c>
      <c r="B14" s="241" t="s">
        <v>208</v>
      </c>
      <c r="C14" s="242"/>
    </row>
    <row r="15" spans="1:3" s="233" customFormat="1" ht="16.5" customHeight="1">
      <c r="A15" s="240" t="s">
        <v>96</v>
      </c>
      <c r="B15" s="241" t="s">
        <v>356</v>
      </c>
      <c r="C15" s="242"/>
    </row>
    <row r="16" spans="1:3" s="233" customFormat="1" ht="16.5" customHeight="1">
      <c r="A16" s="240" t="s">
        <v>97</v>
      </c>
      <c r="B16" s="241" t="s">
        <v>357</v>
      </c>
      <c r="C16" s="242"/>
    </row>
    <row r="17" spans="1:3" s="233" customFormat="1" ht="16.5" customHeight="1">
      <c r="A17" s="240" t="s">
        <v>98</v>
      </c>
      <c r="B17" s="241" t="s">
        <v>209</v>
      </c>
      <c r="C17" s="242">
        <v>3682556</v>
      </c>
    </row>
    <row r="18" spans="1:3" s="233" customFormat="1" ht="16.5" customHeight="1" thickBot="1">
      <c r="A18" s="244" t="s">
        <v>107</v>
      </c>
      <c r="B18" s="245" t="s">
        <v>210</v>
      </c>
      <c r="C18" s="247"/>
    </row>
    <row r="19" spans="1:3" s="233" customFormat="1" ht="16.5" customHeight="1" thickBot="1">
      <c r="A19" s="234" t="s">
        <v>17</v>
      </c>
      <c r="B19" s="235" t="s">
        <v>211</v>
      </c>
      <c r="C19" s="236">
        <f>+C20+C21+C22+C23+C24</f>
        <v>0</v>
      </c>
    </row>
    <row r="20" spans="1:3" s="233" customFormat="1" ht="16.5" customHeight="1">
      <c r="A20" s="237" t="s">
        <v>77</v>
      </c>
      <c r="B20" s="238" t="s">
        <v>212</v>
      </c>
      <c r="C20" s="239"/>
    </row>
    <row r="21" spans="1:3" s="233" customFormat="1" ht="16.5" customHeight="1">
      <c r="A21" s="240" t="s">
        <v>78</v>
      </c>
      <c r="B21" s="241" t="s">
        <v>213</v>
      </c>
      <c r="C21" s="242"/>
    </row>
    <row r="22" spans="1:3" s="233" customFormat="1" ht="16.5" customHeight="1">
      <c r="A22" s="240" t="s">
        <v>79</v>
      </c>
      <c r="B22" s="241" t="s">
        <v>358</v>
      </c>
      <c r="C22" s="242"/>
    </row>
    <row r="23" spans="1:3" s="233" customFormat="1" ht="16.5" customHeight="1">
      <c r="A23" s="240" t="s">
        <v>80</v>
      </c>
      <c r="B23" s="241" t="s">
        <v>359</v>
      </c>
      <c r="C23" s="242"/>
    </row>
    <row r="24" spans="1:3" s="233" customFormat="1" ht="16.5" customHeight="1">
      <c r="A24" s="240" t="s">
        <v>138</v>
      </c>
      <c r="B24" s="241" t="s">
        <v>214</v>
      </c>
      <c r="C24" s="242"/>
    </row>
    <row r="25" spans="1:3" s="233" customFormat="1" ht="16.5" customHeight="1" thickBot="1">
      <c r="A25" s="244" t="s">
        <v>139</v>
      </c>
      <c r="B25" s="248" t="s">
        <v>215</v>
      </c>
      <c r="C25" s="247"/>
    </row>
    <row r="26" spans="1:3" s="233" customFormat="1" ht="16.5" customHeight="1" thickBot="1">
      <c r="A26" s="234" t="s">
        <v>140</v>
      </c>
      <c r="B26" s="235" t="s">
        <v>216</v>
      </c>
      <c r="C26" s="249">
        <f>+C27+C31+C32+C33</f>
        <v>5070000</v>
      </c>
    </row>
    <row r="27" spans="1:3" s="233" customFormat="1" ht="16.5" customHeight="1">
      <c r="A27" s="237" t="s">
        <v>217</v>
      </c>
      <c r="B27" s="238" t="s">
        <v>371</v>
      </c>
      <c r="C27" s="300">
        <f>+C28+C29+C30</f>
        <v>3350000</v>
      </c>
    </row>
    <row r="28" spans="1:3" s="233" customFormat="1" ht="16.5" customHeight="1">
      <c r="A28" s="240" t="s">
        <v>218</v>
      </c>
      <c r="B28" s="241" t="s">
        <v>223</v>
      </c>
      <c r="C28" s="242"/>
    </row>
    <row r="29" spans="1:3" s="233" customFormat="1" ht="16.5" customHeight="1">
      <c r="A29" s="240" t="s">
        <v>219</v>
      </c>
      <c r="B29" s="241" t="s">
        <v>224</v>
      </c>
      <c r="C29" s="242"/>
    </row>
    <row r="30" spans="1:3" s="233" customFormat="1" ht="16.5" customHeight="1">
      <c r="A30" s="240" t="s">
        <v>369</v>
      </c>
      <c r="B30" s="252" t="s">
        <v>370</v>
      </c>
      <c r="C30" s="242">
        <v>3350000</v>
      </c>
    </row>
    <row r="31" spans="1:3" s="233" customFormat="1" ht="16.5" customHeight="1">
      <c r="A31" s="240" t="s">
        <v>220</v>
      </c>
      <c r="B31" s="241" t="s">
        <v>225</v>
      </c>
      <c r="C31" s="242">
        <v>1500000</v>
      </c>
    </row>
    <row r="32" spans="1:3" s="233" customFormat="1" ht="16.5" customHeight="1">
      <c r="A32" s="240" t="s">
        <v>221</v>
      </c>
      <c r="B32" s="241" t="s">
        <v>226</v>
      </c>
      <c r="C32" s="242">
        <v>70000</v>
      </c>
    </row>
    <row r="33" spans="1:3" s="233" customFormat="1" ht="16.5" customHeight="1" thickBot="1">
      <c r="A33" s="244" t="s">
        <v>222</v>
      </c>
      <c r="B33" s="248" t="s">
        <v>227</v>
      </c>
      <c r="C33" s="247">
        <v>150000</v>
      </c>
    </row>
    <row r="34" spans="1:3" s="233" customFormat="1" ht="16.5" customHeight="1" thickBot="1">
      <c r="A34" s="234" t="s">
        <v>19</v>
      </c>
      <c r="B34" s="235" t="s">
        <v>366</v>
      </c>
      <c r="C34" s="236">
        <f>SUM(C35:C45)</f>
        <v>2920000</v>
      </c>
    </row>
    <row r="35" spans="1:3" s="233" customFormat="1" ht="16.5" customHeight="1">
      <c r="A35" s="237" t="s">
        <v>81</v>
      </c>
      <c r="B35" s="238" t="s">
        <v>230</v>
      </c>
      <c r="C35" s="239"/>
    </row>
    <row r="36" spans="1:3" s="233" customFormat="1" ht="16.5" customHeight="1">
      <c r="A36" s="240" t="s">
        <v>82</v>
      </c>
      <c r="B36" s="241" t="s">
        <v>231</v>
      </c>
      <c r="C36" s="242">
        <v>988000</v>
      </c>
    </row>
    <row r="37" spans="1:3" s="233" customFormat="1" ht="16.5" customHeight="1">
      <c r="A37" s="240" t="s">
        <v>83</v>
      </c>
      <c r="B37" s="241" t="s">
        <v>232</v>
      </c>
      <c r="C37" s="242"/>
    </row>
    <row r="38" spans="1:3" s="233" customFormat="1" ht="16.5" customHeight="1">
      <c r="A38" s="240" t="s">
        <v>142</v>
      </c>
      <c r="B38" s="241" t="s">
        <v>233</v>
      </c>
      <c r="C38" s="242">
        <v>1686000</v>
      </c>
    </row>
    <row r="39" spans="1:3" s="233" customFormat="1" ht="16.5" customHeight="1">
      <c r="A39" s="240" t="s">
        <v>143</v>
      </c>
      <c r="B39" s="241" t="s">
        <v>234</v>
      </c>
      <c r="C39" s="242"/>
    </row>
    <row r="40" spans="1:3" s="233" customFormat="1" ht="16.5" customHeight="1">
      <c r="A40" s="240" t="s">
        <v>144</v>
      </c>
      <c r="B40" s="241" t="s">
        <v>235</v>
      </c>
      <c r="C40" s="242">
        <v>179000</v>
      </c>
    </row>
    <row r="41" spans="1:3" s="233" customFormat="1" ht="16.5" customHeight="1">
      <c r="A41" s="240" t="s">
        <v>145</v>
      </c>
      <c r="B41" s="241" t="s">
        <v>236</v>
      </c>
      <c r="C41" s="242"/>
    </row>
    <row r="42" spans="1:3" s="233" customFormat="1" ht="16.5" customHeight="1">
      <c r="A42" s="240" t="s">
        <v>146</v>
      </c>
      <c r="B42" s="241" t="s">
        <v>237</v>
      </c>
      <c r="C42" s="242">
        <v>67000</v>
      </c>
    </row>
    <row r="43" spans="1:3" s="233" customFormat="1" ht="16.5" customHeight="1">
      <c r="A43" s="240" t="s">
        <v>228</v>
      </c>
      <c r="B43" s="241" t="s">
        <v>238</v>
      </c>
      <c r="C43" s="251"/>
    </row>
    <row r="44" spans="1:3" s="233" customFormat="1" ht="16.5" customHeight="1">
      <c r="A44" s="244" t="s">
        <v>229</v>
      </c>
      <c r="B44" s="248" t="s">
        <v>368</v>
      </c>
      <c r="C44" s="253"/>
    </row>
    <row r="45" spans="1:3" s="233" customFormat="1" ht="16.5" customHeight="1" thickBot="1">
      <c r="A45" s="244" t="s">
        <v>367</v>
      </c>
      <c r="B45" s="245" t="s">
        <v>239</v>
      </c>
      <c r="C45" s="253"/>
    </row>
    <row r="46" spans="1:3" s="233" customFormat="1" ht="16.5" customHeight="1" thickBot="1">
      <c r="A46" s="234" t="s">
        <v>20</v>
      </c>
      <c r="B46" s="235" t="s">
        <v>240</v>
      </c>
      <c r="C46" s="236">
        <f>SUM(C47:C51)</f>
        <v>0</v>
      </c>
    </row>
    <row r="47" spans="1:3" s="233" customFormat="1" ht="16.5" customHeight="1">
      <c r="A47" s="237" t="s">
        <v>84</v>
      </c>
      <c r="B47" s="238" t="s">
        <v>244</v>
      </c>
      <c r="C47" s="254"/>
    </row>
    <row r="48" spans="1:3" s="233" customFormat="1" ht="16.5" customHeight="1">
      <c r="A48" s="240" t="s">
        <v>85</v>
      </c>
      <c r="B48" s="241" t="s">
        <v>245</v>
      </c>
      <c r="C48" s="251"/>
    </row>
    <row r="49" spans="1:3" s="233" customFormat="1" ht="16.5" customHeight="1">
      <c r="A49" s="240" t="s">
        <v>241</v>
      </c>
      <c r="B49" s="241" t="s">
        <v>246</v>
      </c>
      <c r="C49" s="251"/>
    </row>
    <row r="50" spans="1:3" s="233" customFormat="1" ht="16.5" customHeight="1">
      <c r="A50" s="240" t="s">
        <v>242</v>
      </c>
      <c r="B50" s="241" t="s">
        <v>247</v>
      </c>
      <c r="C50" s="251"/>
    </row>
    <row r="51" spans="1:3" s="233" customFormat="1" ht="16.5" customHeight="1" thickBot="1">
      <c r="A51" s="244" t="s">
        <v>243</v>
      </c>
      <c r="B51" s="245" t="s">
        <v>248</v>
      </c>
      <c r="C51" s="253"/>
    </row>
    <row r="52" spans="1:3" s="233" customFormat="1" ht="16.5" customHeight="1" thickBot="1">
      <c r="A52" s="234" t="s">
        <v>147</v>
      </c>
      <c r="B52" s="235" t="s">
        <v>249</v>
      </c>
      <c r="C52" s="236">
        <f>SUM(C53:C55)</f>
        <v>110000</v>
      </c>
    </row>
    <row r="53" spans="1:3" s="233" customFormat="1" ht="16.5" customHeight="1">
      <c r="A53" s="237" t="s">
        <v>86</v>
      </c>
      <c r="B53" s="238" t="s">
        <v>250</v>
      </c>
      <c r="C53" s="239"/>
    </row>
    <row r="54" spans="1:3" s="233" customFormat="1" ht="16.5" customHeight="1">
      <c r="A54" s="240" t="s">
        <v>87</v>
      </c>
      <c r="B54" s="241" t="s">
        <v>360</v>
      </c>
      <c r="C54" s="242"/>
    </row>
    <row r="55" spans="1:3" s="233" customFormat="1" ht="16.5" customHeight="1">
      <c r="A55" s="240" t="s">
        <v>253</v>
      </c>
      <c r="B55" s="241" t="s">
        <v>251</v>
      </c>
      <c r="C55" s="242">
        <v>110000</v>
      </c>
    </row>
    <row r="56" spans="1:3" s="233" customFormat="1" ht="16.5" customHeight="1" thickBot="1">
      <c r="A56" s="244" t="s">
        <v>254</v>
      </c>
      <c r="B56" s="245" t="s">
        <v>252</v>
      </c>
      <c r="C56" s="247"/>
    </row>
    <row r="57" spans="1:3" s="233" customFormat="1" ht="16.5" customHeight="1" thickBot="1">
      <c r="A57" s="234" t="s">
        <v>22</v>
      </c>
      <c r="B57" s="246" t="s">
        <v>255</v>
      </c>
      <c r="C57" s="236">
        <f>SUM(C58:C60)</f>
        <v>0</v>
      </c>
    </row>
    <row r="58" spans="1:3" s="233" customFormat="1" ht="16.5" customHeight="1">
      <c r="A58" s="237" t="s">
        <v>148</v>
      </c>
      <c r="B58" s="238" t="s">
        <v>257</v>
      </c>
      <c r="C58" s="251"/>
    </row>
    <row r="59" spans="1:3" s="233" customFormat="1" ht="16.5" customHeight="1">
      <c r="A59" s="240" t="s">
        <v>149</v>
      </c>
      <c r="B59" s="241" t="s">
        <v>361</v>
      </c>
      <c r="C59" s="251"/>
    </row>
    <row r="60" spans="1:3" s="233" customFormat="1" ht="16.5" customHeight="1">
      <c r="A60" s="240" t="s">
        <v>177</v>
      </c>
      <c r="B60" s="241" t="s">
        <v>258</v>
      </c>
      <c r="C60" s="251"/>
    </row>
    <row r="61" spans="1:3" s="233" customFormat="1" ht="16.5" customHeight="1" thickBot="1">
      <c r="A61" s="244" t="s">
        <v>256</v>
      </c>
      <c r="B61" s="245" t="s">
        <v>259</v>
      </c>
      <c r="C61" s="251"/>
    </row>
    <row r="62" spans="1:3" s="233" customFormat="1" ht="16.5" customHeight="1" thickBot="1">
      <c r="A62" s="255" t="s">
        <v>410</v>
      </c>
      <c r="B62" s="235" t="s">
        <v>260</v>
      </c>
      <c r="C62" s="249">
        <f>+C5+C12+C19+C26+C34+C46+C52+C57</f>
        <v>44399479</v>
      </c>
    </row>
    <row r="63" spans="1:3" s="233" customFormat="1" ht="16.5" customHeight="1" thickBot="1">
      <c r="A63" s="256" t="s">
        <v>261</v>
      </c>
      <c r="B63" s="246" t="s">
        <v>262</v>
      </c>
      <c r="C63" s="236">
        <f>SUM(C64:C66)</f>
        <v>0</v>
      </c>
    </row>
    <row r="64" spans="1:3" s="233" customFormat="1" ht="16.5" customHeight="1">
      <c r="A64" s="237" t="s">
        <v>292</v>
      </c>
      <c r="B64" s="238" t="s">
        <v>263</v>
      </c>
      <c r="C64" s="251"/>
    </row>
    <row r="65" spans="1:3" s="233" customFormat="1" ht="16.5" customHeight="1">
      <c r="A65" s="240" t="s">
        <v>301</v>
      </c>
      <c r="B65" s="241" t="s">
        <v>264</v>
      </c>
      <c r="C65" s="251"/>
    </row>
    <row r="66" spans="1:3" s="233" customFormat="1" ht="16.5" customHeight="1" thickBot="1">
      <c r="A66" s="244" t="s">
        <v>302</v>
      </c>
      <c r="B66" s="257" t="s">
        <v>395</v>
      </c>
      <c r="C66" s="251"/>
    </row>
    <row r="67" spans="1:3" s="233" customFormat="1" ht="16.5" customHeight="1" thickBot="1">
      <c r="A67" s="256" t="s">
        <v>265</v>
      </c>
      <c r="B67" s="246" t="s">
        <v>266</v>
      </c>
      <c r="C67" s="236">
        <f>SUM(C68:C71)</f>
        <v>0</v>
      </c>
    </row>
    <row r="68" spans="1:3" s="233" customFormat="1" ht="16.5" customHeight="1">
      <c r="A68" s="237" t="s">
        <v>117</v>
      </c>
      <c r="B68" s="238" t="s">
        <v>267</v>
      </c>
      <c r="C68" s="251"/>
    </row>
    <row r="69" spans="1:3" s="233" customFormat="1" ht="16.5" customHeight="1">
      <c r="A69" s="240" t="s">
        <v>118</v>
      </c>
      <c r="B69" s="241" t="s">
        <v>268</v>
      </c>
      <c r="C69" s="251"/>
    </row>
    <row r="70" spans="1:3" s="233" customFormat="1" ht="16.5" customHeight="1">
      <c r="A70" s="240" t="s">
        <v>293</v>
      </c>
      <c r="B70" s="241" t="s">
        <v>269</v>
      </c>
      <c r="C70" s="251"/>
    </row>
    <row r="71" spans="1:3" s="233" customFormat="1" ht="16.5" customHeight="1" thickBot="1">
      <c r="A71" s="244" t="s">
        <v>294</v>
      </c>
      <c r="B71" s="245" t="s">
        <v>270</v>
      </c>
      <c r="C71" s="251"/>
    </row>
    <row r="72" spans="1:3" s="233" customFormat="1" ht="16.5" customHeight="1" thickBot="1">
      <c r="A72" s="256" t="s">
        <v>271</v>
      </c>
      <c r="B72" s="246" t="s">
        <v>272</v>
      </c>
      <c r="C72" s="236">
        <f>SUM(C73:C74)</f>
        <v>57530232</v>
      </c>
    </row>
    <row r="73" spans="1:3" s="233" customFormat="1" ht="16.5" customHeight="1">
      <c r="A73" s="237" t="s">
        <v>295</v>
      </c>
      <c r="B73" s="238" t="s">
        <v>273</v>
      </c>
      <c r="C73" s="251">
        <v>57530232</v>
      </c>
    </row>
    <row r="74" spans="1:3" s="233" customFormat="1" ht="16.5" customHeight="1" thickBot="1">
      <c r="A74" s="244" t="s">
        <v>296</v>
      </c>
      <c r="B74" s="245" t="s">
        <v>274</v>
      </c>
      <c r="C74" s="251"/>
    </row>
    <row r="75" spans="1:3" s="233" customFormat="1" ht="16.5" customHeight="1" thickBot="1">
      <c r="A75" s="256" t="s">
        <v>275</v>
      </c>
      <c r="B75" s="246" t="s">
        <v>276</v>
      </c>
      <c r="C75" s="236">
        <f>SUM(C76:C78)</f>
        <v>0</v>
      </c>
    </row>
    <row r="76" spans="1:3" s="233" customFormat="1" ht="16.5" customHeight="1">
      <c r="A76" s="237" t="s">
        <v>297</v>
      </c>
      <c r="B76" s="238" t="s">
        <v>277</v>
      </c>
      <c r="C76" s="251"/>
    </row>
    <row r="77" spans="1:3" s="233" customFormat="1" ht="16.5" customHeight="1">
      <c r="A77" s="240" t="s">
        <v>298</v>
      </c>
      <c r="B77" s="241" t="s">
        <v>278</v>
      </c>
      <c r="C77" s="251"/>
    </row>
    <row r="78" spans="1:3" s="233" customFormat="1" ht="16.5" customHeight="1" thickBot="1">
      <c r="A78" s="244" t="s">
        <v>299</v>
      </c>
      <c r="B78" s="245" t="s">
        <v>279</v>
      </c>
      <c r="C78" s="251"/>
    </row>
    <row r="79" spans="1:3" s="233" customFormat="1" ht="16.5" customHeight="1" thickBot="1">
      <c r="A79" s="256" t="s">
        <v>280</v>
      </c>
      <c r="B79" s="246" t="s">
        <v>300</v>
      </c>
      <c r="C79" s="236">
        <f>SUM(C80:C83)</f>
        <v>0</v>
      </c>
    </row>
    <row r="80" spans="1:3" s="233" customFormat="1" ht="16.5" customHeight="1">
      <c r="A80" s="258" t="s">
        <v>281</v>
      </c>
      <c r="B80" s="238" t="s">
        <v>282</v>
      </c>
      <c r="C80" s="251"/>
    </row>
    <row r="81" spans="1:3" s="233" customFormat="1" ht="16.5" customHeight="1">
      <c r="A81" s="259" t="s">
        <v>283</v>
      </c>
      <c r="B81" s="241" t="s">
        <v>284</v>
      </c>
      <c r="C81" s="251"/>
    </row>
    <row r="82" spans="1:3" s="233" customFormat="1" ht="16.5" customHeight="1">
      <c r="A82" s="259" t="s">
        <v>285</v>
      </c>
      <c r="B82" s="241" t="s">
        <v>286</v>
      </c>
      <c r="C82" s="251"/>
    </row>
    <row r="83" spans="1:3" s="233" customFormat="1" ht="16.5" customHeight="1" thickBot="1">
      <c r="A83" s="260" t="s">
        <v>287</v>
      </c>
      <c r="B83" s="245" t="s">
        <v>288</v>
      </c>
      <c r="C83" s="251"/>
    </row>
    <row r="84" spans="1:3" s="233" customFormat="1" ht="16.5" customHeight="1" thickBot="1">
      <c r="A84" s="256" t="s">
        <v>289</v>
      </c>
      <c r="B84" s="246" t="s">
        <v>409</v>
      </c>
      <c r="C84" s="261"/>
    </row>
    <row r="85" spans="1:3" s="233" customFormat="1" ht="16.5" customHeight="1" thickBot="1">
      <c r="A85" s="256" t="s">
        <v>291</v>
      </c>
      <c r="B85" s="246" t="s">
        <v>290</v>
      </c>
      <c r="C85" s="261"/>
    </row>
    <row r="86" spans="1:3" s="233" customFormat="1" ht="16.5" customHeight="1" thickBot="1">
      <c r="A86" s="256" t="s">
        <v>303</v>
      </c>
      <c r="B86" s="262" t="s">
        <v>412</v>
      </c>
      <c r="C86" s="249">
        <f>+C63+C67+C72+C75+C79+C85+C84</f>
        <v>57530232</v>
      </c>
    </row>
    <row r="87" spans="1:3" s="233" customFormat="1" ht="16.5" customHeight="1" thickBot="1">
      <c r="A87" s="263" t="s">
        <v>411</v>
      </c>
      <c r="B87" s="264" t="s">
        <v>413</v>
      </c>
      <c r="C87" s="249">
        <f>+C62+C86</f>
        <v>101929711</v>
      </c>
    </row>
    <row r="88" spans="1:3" s="233" customFormat="1" ht="16.5" customHeight="1">
      <c r="A88" s="3"/>
      <c r="B88" s="4"/>
      <c r="C88" s="143"/>
    </row>
    <row r="89" spans="1:3" ht="16.5" customHeight="1">
      <c r="A89" s="422" t="s">
        <v>43</v>
      </c>
      <c r="B89" s="422"/>
      <c r="C89" s="422"/>
    </row>
    <row r="90" spans="1:3" s="266" customFormat="1" ht="16.5" customHeight="1" thickBot="1">
      <c r="A90" s="424" t="s">
        <v>121</v>
      </c>
      <c r="B90" s="424"/>
      <c r="C90" s="265" t="s">
        <v>470</v>
      </c>
    </row>
    <row r="91" spans="1:3" ht="41.25" customHeight="1" thickBot="1">
      <c r="A91" s="227" t="s">
        <v>59</v>
      </c>
      <c r="B91" s="228" t="s">
        <v>44</v>
      </c>
      <c r="C91" s="229" t="s">
        <v>485</v>
      </c>
    </row>
    <row r="92" spans="1:3" s="233" customFormat="1" ht="16.5" customHeight="1" thickBot="1">
      <c r="A92" s="227" t="s">
        <v>427</v>
      </c>
      <c r="B92" s="228" t="s">
        <v>428</v>
      </c>
      <c r="C92" s="229" t="s">
        <v>429</v>
      </c>
    </row>
    <row r="93" spans="1:3" ht="16.5" customHeight="1" thickBot="1">
      <c r="A93" s="267" t="s">
        <v>15</v>
      </c>
      <c r="B93" s="268" t="s">
        <v>468</v>
      </c>
      <c r="C93" s="269">
        <f>C94+C95+C96+C97+C98+C111</f>
        <v>79969304</v>
      </c>
    </row>
    <row r="94" spans="1:3" ht="16.5" customHeight="1">
      <c r="A94" s="270" t="s">
        <v>88</v>
      </c>
      <c r="B94" s="271" t="s">
        <v>45</v>
      </c>
      <c r="C94" s="272">
        <v>15366863</v>
      </c>
    </row>
    <row r="95" spans="1:3" ht="16.5" customHeight="1">
      <c r="A95" s="240" t="s">
        <v>89</v>
      </c>
      <c r="B95" s="273" t="s">
        <v>150</v>
      </c>
      <c r="C95" s="242">
        <v>2882907</v>
      </c>
    </row>
    <row r="96" spans="1:3" ht="16.5" customHeight="1">
      <c r="A96" s="240" t="s">
        <v>90</v>
      </c>
      <c r="B96" s="273" t="s">
        <v>115</v>
      </c>
      <c r="C96" s="247">
        <v>18628050</v>
      </c>
    </row>
    <row r="97" spans="1:3" ht="16.5" customHeight="1">
      <c r="A97" s="240" t="s">
        <v>91</v>
      </c>
      <c r="B97" s="274" t="s">
        <v>151</v>
      </c>
      <c r="C97" s="247">
        <v>8486000</v>
      </c>
    </row>
    <row r="98" spans="1:3" ht="16.5" customHeight="1">
      <c r="A98" s="240" t="s">
        <v>102</v>
      </c>
      <c r="B98" s="275" t="s">
        <v>152</v>
      </c>
      <c r="C98" s="247">
        <v>6989193</v>
      </c>
    </row>
    <row r="99" spans="1:3" ht="16.5" customHeight="1">
      <c r="A99" s="240" t="s">
        <v>92</v>
      </c>
      <c r="B99" s="273" t="s">
        <v>376</v>
      </c>
      <c r="C99" s="247"/>
    </row>
    <row r="100" spans="1:3" ht="16.5" customHeight="1">
      <c r="A100" s="240" t="s">
        <v>93</v>
      </c>
      <c r="B100" s="276" t="s">
        <v>375</v>
      </c>
      <c r="C100" s="247"/>
    </row>
    <row r="101" spans="1:3" ht="16.5" customHeight="1">
      <c r="A101" s="240" t="s">
        <v>103</v>
      </c>
      <c r="B101" s="276" t="s">
        <v>374</v>
      </c>
      <c r="C101" s="247"/>
    </row>
    <row r="102" spans="1:3" ht="16.5" customHeight="1">
      <c r="A102" s="240" t="s">
        <v>104</v>
      </c>
      <c r="B102" s="277" t="s">
        <v>306</v>
      </c>
      <c r="C102" s="247"/>
    </row>
    <row r="103" spans="1:3" ht="16.5" customHeight="1">
      <c r="A103" s="240" t="s">
        <v>105</v>
      </c>
      <c r="B103" s="278" t="s">
        <v>307</v>
      </c>
      <c r="C103" s="247"/>
    </row>
    <row r="104" spans="1:3" ht="16.5" customHeight="1">
      <c r="A104" s="240" t="s">
        <v>106</v>
      </c>
      <c r="B104" s="278" t="s">
        <v>467</v>
      </c>
      <c r="C104" s="247"/>
    </row>
    <row r="105" spans="1:3" ht="16.5" customHeight="1">
      <c r="A105" s="240" t="s">
        <v>108</v>
      </c>
      <c r="B105" s="277" t="s">
        <v>309</v>
      </c>
      <c r="C105" s="247">
        <v>6989193</v>
      </c>
    </row>
    <row r="106" spans="1:3" ht="16.5" customHeight="1">
      <c r="A106" s="240" t="s">
        <v>153</v>
      </c>
      <c r="B106" s="277" t="s">
        <v>310</v>
      </c>
      <c r="C106" s="247"/>
    </row>
    <row r="107" spans="1:3" ht="16.5" customHeight="1">
      <c r="A107" s="240" t="s">
        <v>304</v>
      </c>
      <c r="B107" s="278" t="s">
        <v>311</v>
      </c>
      <c r="C107" s="247"/>
    </row>
    <row r="108" spans="1:3" ht="16.5" customHeight="1">
      <c r="A108" s="279" t="s">
        <v>305</v>
      </c>
      <c r="B108" s="276" t="s">
        <v>312</v>
      </c>
      <c r="C108" s="247"/>
    </row>
    <row r="109" spans="1:3" ht="16.5" customHeight="1">
      <c r="A109" s="240" t="s">
        <v>372</v>
      </c>
      <c r="B109" s="276" t="s">
        <v>313</v>
      </c>
      <c r="C109" s="247"/>
    </row>
    <row r="110" spans="1:3" ht="16.5" customHeight="1">
      <c r="A110" s="244" t="s">
        <v>373</v>
      </c>
      <c r="B110" s="276" t="s">
        <v>314</v>
      </c>
      <c r="C110" s="247"/>
    </row>
    <row r="111" spans="1:3" ht="16.5" customHeight="1">
      <c r="A111" s="240" t="s">
        <v>377</v>
      </c>
      <c r="B111" s="274" t="s">
        <v>46</v>
      </c>
      <c r="C111" s="242">
        <v>27616291</v>
      </c>
    </row>
    <row r="112" spans="1:3" ht="16.5" customHeight="1">
      <c r="A112" s="240" t="s">
        <v>378</v>
      </c>
      <c r="B112" s="273" t="s">
        <v>380</v>
      </c>
      <c r="C112" s="242">
        <v>5616291</v>
      </c>
    </row>
    <row r="113" spans="1:3" ht="16.5" customHeight="1" thickBot="1">
      <c r="A113" s="280" t="s">
        <v>379</v>
      </c>
      <c r="B113" s="281" t="s">
        <v>381</v>
      </c>
      <c r="C113" s="282">
        <v>22000000</v>
      </c>
    </row>
    <row r="114" spans="1:3" ht="16.5" customHeight="1" thickBot="1">
      <c r="A114" s="283" t="s">
        <v>16</v>
      </c>
      <c r="B114" s="284" t="s">
        <v>469</v>
      </c>
      <c r="C114" s="285">
        <f>+C115+C117+C119</f>
        <v>19516531</v>
      </c>
    </row>
    <row r="115" spans="1:3" ht="16.5" customHeight="1">
      <c r="A115" s="237" t="s">
        <v>94</v>
      </c>
      <c r="B115" s="273" t="s">
        <v>176</v>
      </c>
      <c r="C115" s="239">
        <v>270000</v>
      </c>
    </row>
    <row r="116" spans="1:3" ht="16.5" customHeight="1">
      <c r="A116" s="237" t="s">
        <v>95</v>
      </c>
      <c r="B116" s="286" t="s">
        <v>318</v>
      </c>
      <c r="C116" s="239"/>
    </row>
    <row r="117" spans="1:3" ht="16.5" customHeight="1">
      <c r="A117" s="237" t="s">
        <v>96</v>
      </c>
      <c r="B117" s="286" t="s">
        <v>154</v>
      </c>
      <c r="C117" s="242">
        <v>19246531</v>
      </c>
    </row>
    <row r="118" spans="1:3" ht="16.5" customHeight="1">
      <c r="A118" s="237" t="s">
        <v>97</v>
      </c>
      <c r="B118" s="286" t="s">
        <v>319</v>
      </c>
      <c r="C118" s="287"/>
    </row>
    <row r="119" spans="1:3" ht="16.5" customHeight="1">
      <c r="A119" s="237" t="s">
        <v>98</v>
      </c>
      <c r="B119" s="245" t="s">
        <v>178</v>
      </c>
      <c r="C119" s="287"/>
    </row>
    <row r="120" spans="1:3" ht="16.5" customHeight="1">
      <c r="A120" s="237" t="s">
        <v>107</v>
      </c>
      <c r="B120" s="243" t="s">
        <v>362</v>
      </c>
      <c r="C120" s="287"/>
    </row>
    <row r="121" spans="1:3" ht="16.5" customHeight="1">
      <c r="A121" s="237" t="s">
        <v>109</v>
      </c>
      <c r="B121" s="288" t="s">
        <v>324</v>
      </c>
      <c r="C121" s="287"/>
    </row>
    <row r="122" spans="1:3" ht="16.5" customHeight="1">
      <c r="A122" s="237" t="s">
        <v>155</v>
      </c>
      <c r="B122" s="278" t="s">
        <v>308</v>
      </c>
      <c r="C122" s="287"/>
    </row>
    <row r="123" spans="1:3" ht="16.5" customHeight="1">
      <c r="A123" s="237" t="s">
        <v>156</v>
      </c>
      <c r="B123" s="278" t="s">
        <v>323</v>
      </c>
      <c r="C123" s="287"/>
    </row>
    <row r="124" spans="1:3" ht="16.5" customHeight="1">
      <c r="A124" s="237" t="s">
        <v>157</v>
      </c>
      <c r="B124" s="278" t="s">
        <v>322</v>
      </c>
      <c r="C124" s="287"/>
    </row>
    <row r="125" spans="1:3" ht="16.5" customHeight="1">
      <c r="A125" s="237" t="s">
        <v>315</v>
      </c>
      <c r="B125" s="278" t="s">
        <v>311</v>
      </c>
      <c r="C125" s="287"/>
    </row>
    <row r="126" spans="1:3" ht="16.5" customHeight="1">
      <c r="A126" s="237" t="s">
        <v>316</v>
      </c>
      <c r="B126" s="278" t="s">
        <v>321</v>
      </c>
      <c r="C126" s="287"/>
    </row>
    <row r="127" spans="1:3" ht="16.5" customHeight="1" thickBot="1">
      <c r="A127" s="279" t="s">
        <v>317</v>
      </c>
      <c r="B127" s="278" t="s">
        <v>320</v>
      </c>
      <c r="C127" s="289"/>
    </row>
    <row r="128" spans="1:3" ht="16.5" customHeight="1" thickBot="1">
      <c r="A128" s="234" t="s">
        <v>17</v>
      </c>
      <c r="B128" s="290" t="s">
        <v>382</v>
      </c>
      <c r="C128" s="236">
        <f>+C93+C114</f>
        <v>99485835</v>
      </c>
    </row>
    <row r="129" spans="1:3" ht="16.5" customHeight="1" thickBot="1">
      <c r="A129" s="234" t="s">
        <v>18</v>
      </c>
      <c r="B129" s="290" t="s">
        <v>383</v>
      </c>
      <c r="C129" s="236">
        <f>+C130+C131+C132</f>
        <v>0</v>
      </c>
    </row>
    <row r="130" spans="1:3" ht="16.5" customHeight="1">
      <c r="A130" s="237" t="s">
        <v>217</v>
      </c>
      <c r="B130" s="286" t="s">
        <v>390</v>
      </c>
      <c r="C130" s="287"/>
    </row>
    <row r="131" spans="1:3" ht="16.5" customHeight="1">
      <c r="A131" s="237" t="s">
        <v>220</v>
      </c>
      <c r="B131" s="286" t="s">
        <v>391</v>
      </c>
      <c r="C131" s="287"/>
    </row>
    <row r="132" spans="1:3" ht="16.5" customHeight="1" thickBot="1">
      <c r="A132" s="279" t="s">
        <v>221</v>
      </c>
      <c r="B132" s="286" t="s">
        <v>392</v>
      </c>
      <c r="C132" s="287"/>
    </row>
    <row r="133" spans="1:3" ht="16.5" customHeight="1" thickBot="1">
      <c r="A133" s="234" t="s">
        <v>19</v>
      </c>
      <c r="B133" s="290" t="s">
        <v>384</v>
      </c>
      <c r="C133" s="236">
        <f>SUM(C134:C139)</f>
        <v>0</v>
      </c>
    </row>
    <row r="134" spans="1:3" ht="16.5" customHeight="1">
      <c r="A134" s="237" t="s">
        <v>81</v>
      </c>
      <c r="B134" s="291" t="s">
        <v>393</v>
      </c>
      <c r="C134" s="287"/>
    </row>
    <row r="135" spans="1:3" ht="16.5" customHeight="1">
      <c r="A135" s="237" t="s">
        <v>82</v>
      </c>
      <c r="B135" s="291" t="s">
        <v>385</v>
      </c>
      <c r="C135" s="287"/>
    </row>
    <row r="136" spans="1:3" ht="16.5" customHeight="1">
      <c r="A136" s="237" t="s">
        <v>83</v>
      </c>
      <c r="B136" s="291" t="s">
        <v>386</v>
      </c>
      <c r="C136" s="287"/>
    </row>
    <row r="137" spans="1:3" ht="16.5" customHeight="1">
      <c r="A137" s="237" t="s">
        <v>142</v>
      </c>
      <c r="B137" s="291" t="s">
        <v>387</v>
      </c>
      <c r="C137" s="287"/>
    </row>
    <row r="138" spans="1:3" ht="16.5" customHeight="1">
      <c r="A138" s="237" t="s">
        <v>143</v>
      </c>
      <c r="B138" s="291" t="s">
        <v>388</v>
      </c>
      <c r="C138" s="287"/>
    </row>
    <row r="139" spans="1:3" ht="16.5" customHeight="1" thickBot="1">
      <c r="A139" s="279" t="s">
        <v>144</v>
      </c>
      <c r="B139" s="291" t="s">
        <v>389</v>
      </c>
      <c r="C139" s="287"/>
    </row>
    <row r="140" spans="1:3" ht="16.5" customHeight="1" thickBot="1">
      <c r="A140" s="234" t="s">
        <v>20</v>
      </c>
      <c r="B140" s="290" t="s">
        <v>397</v>
      </c>
      <c r="C140" s="249">
        <f>+C141+C142+C143+C144</f>
        <v>2443876</v>
      </c>
    </row>
    <row r="141" spans="1:3" ht="16.5" customHeight="1">
      <c r="A141" s="237" t="s">
        <v>84</v>
      </c>
      <c r="B141" s="291" t="s">
        <v>325</v>
      </c>
      <c r="C141" s="287"/>
    </row>
    <row r="142" spans="1:3" ht="16.5" customHeight="1">
      <c r="A142" s="237" t="s">
        <v>85</v>
      </c>
      <c r="B142" s="291" t="s">
        <v>326</v>
      </c>
      <c r="C142" s="287">
        <v>2443876</v>
      </c>
    </row>
    <row r="143" spans="1:3" ht="16.5" customHeight="1">
      <c r="A143" s="237" t="s">
        <v>241</v>
      </c>
      <c r="B143" s="291" t="s">
        <v>398</v>
      </c>
      <c r="C143" s="287"/>
    </row>
    <row r="144" spans="1:3" ht="16.5" customHeight="1" thickBot="1">
      <c r="A144" s="279" t="s">
        <v>242</v>
      </c>
      <c r="B144" s="292" t="s">
        <v>345</v>
      </c>
      <c r="C144" s="287"/>
    </row>
    <row r="145" spans="1:3" ht="16.5" customHeight="1" thickBot="1">
      <c r="A145" s="234" t="s">
        <v>21</v>
      </c>
      <c r="B145" s="290" t="s">
        <v>399</v>
      </c>
      <c r="C145" s="293">
        <f>SUM(C146:C150)</f>
        <v>0</v>
      </c>
    </row>
    <row r="146" spans="1:3" ht="16.5" customHeight="1">
      <c r="A146" s="237" t="s">
        <v>86</v>
      </c>
      <c r="B146" s="291" t="s">
        <v>394</v>
      </c>
      <c r="C146" s="287"/>
    </row>
    <row r="147" spans="1:3" ht="16.5" customHeight="1">
      <c r="A147" s="237" t="s">
        <v>87</v>
      </c>
      <c r="B147" s="291" t="s">
        <v>401</v>
      </c>
      <c r="C147" s="287"/>
    </row>
    <row r="148" spans="1:3" ht="16.5" customHeight="1">
      <c r="A148" s="237" t="s">
        <v>253</v>
      </c>
      <c r="B148" s="291" t="s">
        <v>396</v>
      </c>
      <c r="C148" s="287"/>
    </row>
    <row r="149" spans="1:3" ht="16.5" customHeight="1">
      <c r="A149" s="237" t="s">
        <v>254</v>
      </c>
      <c r="B149" s="291" t="s">
        <v>402</v>
      </c>
      <c r="C149" s="287"/>
    </row>
    <row r="150" spans="1:3" ht="16.5" customHeight="1" thickBot="1">
      <c r="A150" s="237" t="s">
        <v>400</v>
      </c>
      <c r="B150" s="291" t="s">
        <v>403</v>
      </c>
      <c r="C150" s="287"/>
    </row>
    <row r="151" spans="1:3" ht="16.5" customHeight="1" thickBot="1">
      <c r="A151" s="234" t="s">
        <v>22</v>
      </c>
      <c r="B151" s="290" t="s">
        <v>404</v>
      </c>
      <c r="C151" s="294"/>
    </row>
    <row r="152" spans="1:3" ht="16.5" customHeight="1" thickBot="1">
      <c r="A152" s="234" t="s">
        <v>23</v>
      </c>
      <c r="B152" s="290" t="s">
        <v>405</v>
      </c>
      <c r="C152" s="294"/>
    </row>
    <row r="153" spans="1:9" ht="16.5" customHeight="1" thickBot="1">
      <c r="A153" s="234" t="s">
        <v>24</v>
      </c>
      <c r="B153" s="290" t="s">
        <v>407</v>
      </c>
      <c r="C153" s="295">
        <f>+C129+C133+C140+C145+C151+C152</f>
        <v>2443876</v>
      </c>
      <c r="F153" s="173"/>
      <c r="G153" s="174"/>
      <c r="H153" s="174"/>
      <c r="I153" s="174"/>
    </row>
    <row r="154" spans="1:3" s="233" customFormat="1" ht="16.5" customHeight="1" thickBot="1">
      <c r="A154" s="296" t="s">
        <v>25</v>
      </c>
      <c r="B154" s="297" t="s">
        <v>406</v>
      </c>
      <c r="C154" s="295">
        <f>+C128+C153</f>
        <v>101929711</v>
      </c>
    </row>
    <row r="156" spans="1:3" ht="16.5" customHeight="1">
      <c r="A156" s="425" t="s">
        <v>327</v>
      </c>
      <c r="B156" s="425"/>
      <c r="C156" s="425"/>
    </row>
    <row r="157" spans="1:3" ht="33.75" customHeight="1" thickBot="1">
      <c r="A157" s="423" t="s">
        <v>122</v>
      </c>
      <c r="B157" s="423"/>
      <c r="C157" s="226" t="s">
        <v>470</v>
      </c>
    </row>
    <row r="158" spans="1:4" ht="36" customHeight="1" thickBot="1">
      <c r="A158" s="234">
        <v>1</v>
      </c>
      <c r="B158" s="298" t="s">
        <v>408</v>
      </c>
      <c r="C158" s="236">
        <f>+C62-C128</f>
        <v>-55086356</v>
      </c>
      <c r="D158" s="299"/>
    </row>
    <row r="159" spans="1:3" ht="54" customHeight="1" thickBot="1">
      <c r="A159" s="234" t="s">
        <v>16</v>
      </c>
      <c r="B159" s="298" t="s">
        <v>414</v>
      </c>
      <c r="C159" s="236">
        <f>+C86-C153</f>
        <v>55086356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KÖZSÉGI ÖNKORMÁNYZAT VÁRALJA
2019. ÉVI KÖLTSÉGVETÉS
KÖTELEZŐ FELADATAINAK MÉRLEGE
&amp;R&amp;"Times New Roman CE,Félkövér dőlt"&amp;11 1.3. melléklet az 1/2019. (III.01.)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Normal="115" zoomScaleSheetLayoutView="100" workbookViewId="0" topLeftCell="A1">
      <selection activeCell="B1" sqref="B1"/>
    </sheetView>
  </sheetViews>
  <sheetFormatPr defaultColWidth="9.00390625" defaultRowHeight="18" customHeight="1"/>
  <cols>
    <col min="1" max="1" width="6.875" style="303" customWidth="1"/>
    <col min="2" max="2" width="55.125" style="302" customWidth="1"/>
    <col min="3" max="3" width="16.375" style="303" customWidth="1"/>
    <col min="4" max="4" width="55.125" style="303" customWidth="1"/>
    <col min="5" max="5" width="16.375" style="303" customWidth="1"/>
    <col min="6" max="6" width="4.875" style="303" customWidth="1"/>
    <col min="7" max="16384" width="9.375" style="303" customWidth="1"/>
  </cols>
  <sheetData>
    <row r="1" spans="2:6" ht="39" customHeight="1">
      <c r="B1" s="328" t="s">
        <v>125</v>
      </c>
      <c r="C1" s="329"/>
      <c r="D1" s="329"/>
      <c r="E1" s="329"/>
      <c r="F1" s="428" t="e">
        <f>+CONCATENATE("2.1. melléklet a ………../",LEFT(#REF!,4),". (……….) önkormányzati rendelethez")</f>
        <v>#REF!</v>
      </c>
    </row>
    <row r="2" spans="5:6" ht="18" customHeight="1" thickBot="1">
      <c r="E2" s="330" t="s">
        <v>463</v>
      </c>
      <c r="F2" s="428"/>
    </row>
    <row r="3" spans="1:6" ht="18" customHeight="1" thickBot="1">
      <c r="A3" s="426" t="s">
        <v>59</v>
      </c>
      <c r="B3" s="331" t="s">
        <v>49</v>
      </c>
      <c r="C3" s="332"/>
      <c r="D3" s="331" t="s">
        <v>50</v>
      </c>
      <c r="E3" s="333"/>
      <c r="F3" s="428"/>
    </row>
    <row r="4" spans="1:6" s="327" customFormat="1" ht="39.75" customHeight="1" thickBot="1">
      <c r="A4" s="427"/>
      <c r="B4" s="305" t="s">
        <v>51</v>
      </c>
      <c r="C4" s="306" t="str">
        <f>+'1.1.sz.mell.'!C3</f>
        <v>2019. évi előirányzat</v>
      </c>
      <c r="D4" s="305" t="s">
        <v>51</v>
      </c>
      <c r="E4" s="307" t="str">
        <f>+C4</f>
        <v>2019. évi előirányzat</v>
      </c>
      <c r="F4" s="428"/>
    </row>
    <row r="5" spans="1:6" s="327" customFormat="1" ht="18" customHeight="1" thickBot="1">
      <c r="A5" s="334" t="s">
        <v>427</v>
      </c>
      <c r="B5" s="305" t="s">
        <v>428</v>
      </c>
      <c r="C5" s="306" t="s">
        <v>429</v>
      </c>
      <c r="D5" s="305" t="s">
        <v>431</v>
      </c>
      <c r="E5" s="307" t="s">
        <v>430</v>
      </c>
      <c r="F5" s="428"/>
    </row>
    <row r="6" spans="1:6" ht="18" customHeight="1">
      <c r="A6" s="335" t="s">
        <v>15</v>
      </c>
      <c r="B6" s="336" t="s">
        <v>328</v>
      </c>
      <c r="C6" s="337">
        <v>61096923</v>
      </c>
      <c r="D6" s="336" t="s">
        <v>52</v>
      </c>
      <c r="E6" s="338">
        <v>15366863</v>
      </c>
      <c r="F6" s="428"/>
    </row>
    <row r="7" spans="1:6" ht="38.25" customHeight="1">
      <c r="A7" s="339" t="s">
        <v>16</v>
      </c>
      <c r="B7" s="340" t="s">
        <v>329</v>
      </c>
      <c r="C7" s="341">
        <v>3682556</v>
      </c>
      <c r="D7" s="340" t="s">
        <v>150</v>
      </c>
      <c r="E7" s="342">
        <v>2882907</v>
      </c>
      <c r="F7" s="428"/>
    </row>
    <row r="8" spans="1:6" ht="18" customHeight="1">
      <c r="A8" s="339" t="s">
        <v>17</v>
      </c>
      <c r="B8" s="340" t="s">
        <v>349</v>
      </c>
      <c r="C8" s="341"/>
      <c r="D8" s="340" t="s">
        <v>181</v>
      </c>
      <c r="E8" s="342">
        <v>18628050</v>
      </c>
      <c r="F8" s="428"/>
    </row>
    <row r="9" spans="1:6" ht="18" customHeight="1">
      <c r="A9" s="339" t="s">
        <v>18</v>
      </c>
      <c r="B9" s="340" t="s">
        <v>141</v>
      </c>
      <c r="C9" s="341">
        <v>5720000</v>
      </c>
      <c r="D9" s="340" t="s">
        <v>151</v>
      </c>
      <c r="E9" s="342">
        <v>8486000</v>
      </c>
      <c r="F9" s="428"/>
    </row>
    <row r="10" spans="1:6" ht="18" customHeight="1">
      <c r="A10" s="339" t="s">
        <v>19</v>
      </c>
      <c r="B10" s="343" t="s">
        <v>355</v>
      </c>
      <c r="C10" s="341">
        <v>2920000</v>
      </c>
      <c r="D10" s="340" t="s">
        <v>152</v>
      </c>
      <c r="E10" s="342">
        <v>36119193</v>
      </c>
      <c r="F10" s="428"/>
    </row>
    <row r="11" spans="1:6" ht="18" customHeight="1">
      <c r="A11" s="339" t="s">
        <v>20</v>
      </c>
      <c r="B11" s="340" t="s">
        <v>330</v>
      </c>
      <c r="C11" s="344">
        <v>110000</v>
      </c>
      <c r="D11" s="340" t="s">
        <v>46</v>
      </c>
      <c r="E11" s="342">
        <v>5616291</v>
      </c>
      <c r="F11" s="428"/>
    </row>
    <row r="12" spans="1:6" ht="18" customHeight="1" thickBot="1">
      <c r="A12" s="339" t="s">
        <v>21</v>
      </c>
      <c r="B12" s="340" t="s">
        <v>415</v>
      </c>
      <c r="C12" s="341"/>
      <c r="D12" s="316"/>
      <c r="E12" s="342"/>
      <c r="F12" s="428"/>
    </row>
    <row r="13" spans="1:6" ht="34.5" customHeight="1" thickBot="1">
      <c r="A13" s="345" t="s">
        <v>27</v>
      </c>
      <c r="B13" s="346" t="s">
        <v>416</v>
      </c>
      <c r="C13" s="347">
        <f>SUM(C6:C12)</f>
        <v>73529479</v>
      </c>
      <c r="D13" s="346" t="s">
        <v>336</v>
      </c>
      <c r="E13" s="348">
        <f>SUM(E6:E12)</f>
        <v>87099304</v>
      </c>
      <c r="F13" s="428"/>
    </row>
    <row r="14" spans="1:6" ht="33.75" customHeight="1">
      <c r="A14" s="349" t="s">
        <v>28</v>
      </c>
      <c r="B14" s="350" t="s">
        <v>333</v>
      </c>
      <c r="C14" s="351">
        <v>16013701</v>
      </c>
      <c r="D14" s="340" t="s">
        <v>158</v>
      </c>
      <c r="E14" s="352"/>
      <c r="F14" s="428"/>
    </row>
    <row r="15" spans="1:6" ht="18" customHeight="1">
      <c r="A15" s="339" t="s">
        <v>29</v>
      </c>
      <c r="B15" s="340" t="s">
        <v>174</v>
      </c>
      <c r="C15" s="341">
        <v>16013701</v>
      </c>
      <c r="D15" s="340" t="s">
        <v>335</v>
      </c>
      <c r="E15" s="342"/>
      <c r="F15" s="428"/>
    </row>
    <row r="16" spans="1:6" ht="18" customHeight="1">
      <c r="A16" s="339" t="s">
        <v>30</v>
      </c>
      <c r="B16" s="340" t="s">
        <v>175</v>
      </c>
      <c r="C16" s="341"/>
      <c r="D16" s="340" t="s">
        <v>123</v>
      </c>
      <c r="E16" s="342"/>
      <c r="F16" s="428"/>
    </row>
    <row r="17" spans="1:6" ht="18" customHeight="1">
      <c r="A17" s="339" t="s">
        <v>31</v>
      </c>
      <c r="B17" s="340" t="s">
        <v>179</v>
      </c>
      <c r="C17" s="341"/>
      <c r="D17" s="340" t="s">
        <v>124</v>
      </c>
      <c r="E17" s="342"/>
      <c r="F17" s="428"/>
    </row>
    <row r="18" spans="1:6" ht="18" customHeight="1">
      <c r="A18" s="339" t="s">
        <v>32</v>
      </c>
      <c r="B18" s="340" t="s">
        <v>180</v>
      </c>
      <c r="C18" s="341"/>
      <c r="D18" s="350" t="s">
        <v>182</v>
      </c>
      <c r="E18" s="342"/>
      <c r="F18" s="428"/>
    </row>
    <row r="19" spans="1:6" ht="39" customHeight="1">
      <c r="A19" s="339" t="s">
        <v>33</v>
      </c>
      <c r="B19" s="340" t="s">
        <v>334</v>
      </c>
      <c r="C19" s="353"/>
      <c r="D19" s="340" t="s">
        <v>159</v>
      </c>
      <c r="E19" s="342"/>
      <c r="F19" s="428"/>
    </row>
    <row r="20" spans="1:6" ht="18" customHeight="1">
      <c r="A20" s="349" t="s">
        <v>34</v>
      </c>
      <c r="B20" s="350" t="s">
        <v>331</v>
      </c>
      <c r="C20" s="354"/>
      <c r="D20" s="336" t="s">
        <v>398</v>
      </c>
      <c r="E20" s="352"/>
      <c r="F20" s="428"/>
    </row>
    <row r="21" spans="1:6" ht="18" customHeight="1">
      <c r="A21" s="339" t="s">
        <v>35</v>
      </c>
      <c r="B21" s="340" t="s">
        <v>332</v>
      </c>
      <c r="C21" s="341"/>
      <c r="D21" s="340" t="s">
        <v>404</v>
      </c>
      <c r="E21" s="342"/>
      <c r="F21" s="428"/>
    </row>
    <row r="22" spans="1:6" ht="18" customHeight="1">
      <c r="A22" s="339" t="s">
        <v>36</v>
      </c>
      <c r="B22" s="340" t="s">
        <v>409</v>
      </c>
      <c r="C22" s="341"/>
      <c r="D22" s="340" t="s">
        <v>495</v>
      </c>
      <c r="E22" s="342">
        <v>2443876</v>
      </c>
      <c r="F22" s="428"/>
    </row>
    <row r="23" spans="1:6" ht="29.25" customHeight="1" thickBot="1">
      <c r="A23" s="349" t="s">
        <v>37</v>
      </c>
      <c r="B23" s="350" t="s">
        <v>290</v>
      </c>
      <c r="C23" s="354"/>
      <c r="D23" s="355"/>
      <c r="E23" s="352"/>
      <c r="F23" s="428"/>
    </row>
    <row r="24" spans="1:6" ht="33" customHeight="1" thickBot="1">
      <c r="A24" s="345" t="s">
        <v>38</v>
      </c>
      <c r="B24" s="346" t="s">
        <v>417</v>
      </c>
      <c r="C24" s="347">
        <f>+C14+C19+C22+C23</f>
        <v>16013701</v>
      </c>
      <c r="D24" s="346" t="s">
        <v>419</v>
      </c>
      <c r="E24" s="348">
        <f>SUM(E14:E23)</f>
        <v>2443876</v>
      </c>
      <c r="F24" s="428"/>
    </row>
    <row r="25" spans="1:6" ht="18" customHeight="1" thickBot="1">
      <c r="A25" s="345" t="s">
        <v>39</v>
      </c>
      <c r="B25" s="346" t="s">
        <v>418</v>
      </c>
      <c r="C25" s="356">
        <f>+C13+C24</f>
        <v>89543180</v>
      </c>
      <c r="D25" s="346" t="s">
        <v>420</v>
      </c>
      <c r="E25" s="356">
        <f>+E13+E24</f>
        <v>89543180</v>
      </c>
      <c r="F25" s="428"/>
    </row>
    <row r="26" spans="1:6" ht="18" customHeight="1" thickBot="1">
      <c r="A26" s="345" t="s">
        <v>40</v>
      </c>
      <c r="B26" s="346" t="s">
        <v>136</v>
      </c>
      <c r="C26" s="356">
        <f>IF(C13-E13&lt;0,E13-C13,"-")</f>
        <v>13569825</v>
      </c>
      <c r="D26" s="346" t="s">
        <v>137</v>
      </c>
      <c r="E26" s="356" t="str">
        <f>IF(C13-E13&gt;0,C13-E13,"-")</f>
        <v>-</v>
      </c>
      <c r="F26" s="428"/>
    </row>
    <row r="27" spans="1:6" ht="18" customHeight="1" thickBot="1">
      <c r="A27" s="345" t="s">
        <v>41</v>
      </c>
      <c r="B27" s="346" t="s">
        <v>183</v>
      </c>
      <c r="C27" s="356" t="str">
        <f>IF(C13+C24-E25&lt;0,E25-(C13+C24),"-")</f>
        <v>-</v>
      </c>
      <c r="D27" s="346" t="s">
        <v>184</v>
      </c>
      <c r="E27" s="356" t="str">
        <f>IF(C13+C24-E25&gt;0,C13+C24-E25,"-")</f>
        <v>-</v>
      </c>
      <c r="F27" s="428"/>
    </row>
    <row r="28" spans="2:6" ht="18" customHeight="1">
      <c r="B28" s="429"/>
      <c r="C28" s="429"/>
      <c r="D28" s="429"/>
      <c r="F28" s="428"/>
    </row>
    <row r="29" ht="18" customHeight="1">
      <c r="F29" s="428"/>
    </row>
    <row r="30" ht="18" customHeight="1">
      <c r="F30" s="428"/>
    </row>
    <row r="31" ht="18" customHeight="1">
      <c r="F31" s="428"/>
    </row>
  </sheetData>
  <sheetProtection/>
  <mergeCells count="3">
    <mergeCell ref="A3:A4"/>
    <mergeCell ref="F1:F31"/>
    <mergeCell ref="B28:D28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5" r:id="rId1"/>
  <headerFooter alignWithMargins="0">
    <oddHeader>&amp;R&amp;"Times New Roman CE,Félkövér dőlt"&amp;11 2.1.melléklet az 1/2019.(III.01.)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view="pageLayout" zoomScaleSheetLayoutView="115" workbookViewId="0" topLeftCell="A4">
      <selection activeCell="D35" sqref="D35"/>
    </sheetView>
  </sheetViews>
  <sheetFormatPr defaultColWidth="9.00390625" defaultRowHeight="16.5" customHeight="1"/>
  <cols>
    <col min="1" max="1" width="6.875" style="303" customWidth="1"/>
    <col min="2" max="2" width="55.125" style="302" customWidth="1"/>
    <col min="3" max="3" width="16.375" style="303" customWidth="1"/>
    <col min="4" max="4" width="55.125" style="303" customWidth="1"/>
    <col min="5" max="5" width="16.375" style="303" customWidth="1"/>
    <col min="6" max="6" width="4.875" style="303" customWidth="1"/>
    <col min="7" max="16384" width="9.375" style="303" customWidth="1"/>
  </cols>
  <sheetData>
    <row r="1" spans="2:6" ht="47.25" customHeight="1">
      <c r="B1" s="328" t="s">
        <v>126</v>
      </c>
      <c r="C1" s="329"/>
      <c r="D1" s="421"/>
      <c r="E1" s="329"/>
      <c r="F1" s="428" t="e">
        <f>+CONCATENATE("2.1. melléklet a ………../",LEFT(#REF!,4),". (……….) önkormányzati rendelethez")</f>
        <v>#REF!</v>
      </c>
    </row>
    <row r="2" spans="5:6" ht="16.5" customHeight="1" thickBot="1">
      <c r="E2" s="330" t="s">
        <v>465</v>
      </c>
      <c r="F2" s="428"/>
    </row>
    <row r="3" spans="1:6" ht="16.5" customHeight="1" thickBot="1">
      <c r="A3" s="430" t="s">
        <v>59</v>
      </c>
      <c r="B3" s="331" t="s">
        <v>49</v>
      </c>
      <c r="C3" s="332"/>
      <c r="D3" s="331" t="s">
        <v>50</v>
      </c>
      <c r="E3" s="333"/>
      <c r="F3" s="428"/>
    </row>
    <row r="4" spans="1:6" s="327" customFormat="1" ht="39" customHeight="1" thickBot="1">
      <c r="A4" s="431"/>
      <c r="B4" s="305" t="s">
        <v>51</v>
      </c>
      <c r="C4" s="306" t="str">
        <f>+'2.1.sz.mell  '!C4</f>
        <v>2019. évi előirányzat</v>
      </c>
      <c r="D4" s="305" t="s">
        <v>51</v>
      </c>
      <c r="E4" s="306" t="str">
        <f>+'2.1.sz.mell  '!C4</f>
        <v>2019. évi előirányzat</v>
      </c>
      <c r="F4" s="428"/>
    </row>
    <row r="5" spans="1:6" s="327" customFormat="1" ht="16.5" customHeight="1" thickBot="1">
      <c r="A5" s="334" t="s">
        <v>427</v>
      </c>
      <c r="B5" s="305" t="s">
        <v>428</v>
      </c>
      <c r="C5" s="306" t="s">
        <v>429</v>
      </c>
      <c r="D5" s="305" t="s">
        <v>431</v>
      </c>
      <c r="E5" s="307" t="s">
        <v>430</v>
      </c>
      <c r="F5" s="428"/>
    </row>
    <row r="6" spans="1:6" ht="36.75" customHeight="1">
      <c r="A6" s="335" t="s">
        <v>15</v>
      </c>
      <c r="B6" s="336" t="s">
        <v>337</v>
      </c>
      <c r="C6" s="337">
        <v>9891285</v>
      </c>
      <c r="D6" s="336" t="s">
        <v>176</v>
      </c>
      <c r="E6" s="338">
        <v>149524484</v>
      </c>
      <c r="F6" s="428"/>
    </row>
    <row r="7" spans="1:6" ht="16.5" customHeight="1">
      <c r="A7" s="339" t="s">
        <v>16</v>
      </c>
      <c r="B7" s="340" t="s">
        <v>338</v>
      </c>
      <c r="C7" s="341"/>
      <c r="D7" s="340" t="s">
        <v>343</v>
      </c>
      <c r="E7" s="342">
        <v>149254484</v>
      </c>
      <c r="F7" s="428"/>
    </row>
    <row r="8" spans="1:6" ht="16.5" customHeight="1">
      <c r="A8" s="339" t="s">
        <v>17</v>
      </c>
      <c r="B8" s="340" t="s">
        <v>8</v>
      </c>
      <c r="C8" s="341"/>
      <c r="D8" s="340" t="s">
        <v>154</v>
      </c>
      <c r="E8" s="342">
        <v>19246531</v>
      </c>
      <c r="F8" s="428"/>
    </row>
    <row r="9" spans="1:6" ht="16.5" customHeight="1">
      <c r="A9" s="339" t="s">
        <v>18</v>
      </c>
      <c r="B9" s="340" t="s">
        <v>339</v>
      </c>
      <c r="C9" s="341"/>
      <c r="D9" s="340" t="s">
        <v>344</v>
      </c>
      <c r="E9" s="342"/>
      <c r="F9" s="428"/>
    </row>
    <row r="10" spans="1:6" ht="16.5" customHeight="1">
      <c r="A10" s="339" t="s">
        <v>19</v>
      </c>
      <c r="B10" s="340" t="s">
        <v>340</v>
      </c>
      <c r="C10" s="341"/>
      <c r="D10" s="340" t="s">
        <v>178</v>
      </c>
      <c r="E10" s="342">
        <v>22000000</v>
      </c>
      <c r="F10" s="428"/>
    </row>
    <row r="11" spans="1:6" ht="16.5" customHeight="1">
      <c r="A11" s="339" t="s">
        <v>20</v>
      </c>
      <c r="B11" s="340" t="s">
        <v>341</v>
      </c>
      <c r="C11" s="344"/>
      <c r="D11" s="357"/>
      <c r="E11" s="342"/>
      <c r="F11" s="428"/>
    </row>
    <row r="12" spans="1:6" ht="16.5" customHeight="1">
      <c r="A12" s="339" t="s">
        <v>21</v>
      </c>
      <c r="B12" s="316"/>
      <c r="C12" s="341"/>
      <c r="D12" s="357"/>
      <c r="E12" s="342"/>
      <c r="F12" s="428"/>
    </row>
    <row r="13" spans="1:6" ht="16.5" customHeight="1">
      <c r="A13" s="339" t="s">
        <v>22</v>
      </c>
      <c r="B13" s="316"/>
      <c r="C13" s="341"/>
      <c r="D13" s="357"/>
      <c r="E13" s="342"/>
      <c r="F13" s="428"/>
    </row>
    <row r="14" spans="1:6" ht="16.5" customHeight="1" thickBot="1">
      <c r="A14" s="349" t="s">
        <v>25</v>
      </c>
      <c r="B14" s="355"/>
      <c r="C14" s="358"/>
      <c r="D14" s="350" t="s">
        <v>46</v>
      </c>
      <c r="E14" s="352"/>
      <c r="F14" s="428"/>
    </row>
    <row r="15" spans="1:6" ht="43.5" customHeight="1" thickBot="1">
      <c r="A15" s="345" t="s">
        <v>26</v>
      </c>
      <c r="B15" s="346" t="s">
        <v>350</v>
      </c>
      <c r="C15" s="347">
        <f>+C6+C8+C9+C11+C12+C13++C14</f>
        <v>9891285</v>
      </c>
      <c r="D15" s="346" t="s">
        <v>351</v>
      </c>
      <c r="E15" s="348">
        <f>+E6+E8+E10+E11+E12+E13+E14</f>
        <v>190771015</v>
      </c>
      <c r="F15" s="428"/>
    </row>
    <row r="16" spans="1:6" ht="16.5" customHeight="1">
      <c r="A16" s="335" t="s">
        <v>27</v>
      </c>
      <c r="B16" s="359" t="s">
        <v>196</v>
      </c>
      <c r="C16" s="360">
        <f>+C17+C18+C19+C20+C21</f>
        <v>180879730</v>
      </c>
      <c r="D16" s="340" t="s">
        <v>158</v>
      </c>
      <c r="E16" s="338"/>
      <c r="F16" s="428"/>
    </row>
    <row r="17" spans="1:6" ht="16.5" customHeight="1">
      <c r="A17" s="339" t="s">
        <v>28</v>
      </c>
      <c r="B17" s="361" t="s">
        <v>185</v>
      </c>
      <c r="C17" s="341">
        <v>180879730</v>
      </c>
      <c r="D17" s="340" t="s">
        <v>161</v>
      </c>
      <c r="E17" s="342"/>
      <c r="F17" s="428"/>
    </row>
    <row r="18" spans="1:6" ht="16.5" customHeight="1">
      <c r="A18" s="335" t="s">
        <v>29</v>
      </c>
      <c r="B18" s="361" t="s">
        <v>186</v>
      </c>
      <c r="C18" s="341"/>
      <c r="D18" s="340" t="s">
        <v>123</v>
      </c>
      <c r="E18" s="342"/>
      <c r="F18" s="428"/>
    </row>
    <row r="19" spans="1:6" ht="16.5" customHeight="1">
      <c r="A19" s="339" t="s">
        <v>30</v>
      </c>
      <c r="B19" s="361" t="s">
        <v>187</v>
      </c>
      <c r="C19" s="341"/>
      <c r="D19" s="340" t="s">
        <v>124</v>
      </c>
      <c r="E19" s="342"/>
      <c r="F19" s="428"/>
    </row>
    <row r="20" spans="1:6" ht="16.5" customHeight="1">
      <c r="A20" s="335" t="s">
        <v>31</v>
      </c>
      <c r="B20" s="361" t="s">
        <v>188</v>
      </c>
      <c r="C20" s="341"/>
      <c r="D20" s="350" t="s">
        <v>182</v>
      </c>
      <c r="E20" s="342"/>
      <c r="F20" s="428"/>
    </row>
    <row r="21" spans="1:6" ht="33.75" customHeight="1">
      <c r="A21" s="339" t="s">
        <v>32</v>
      </c>
      <c r="B21" s="362" t="s">
        <v>189</v>
      </c>
      <c r="C21" s="341"/>
      <c r="D21" s="340" t="s">
        <v>162</v>
      </c>
      <c r="E21" s="342"/>
      <c r="F21" s="428"/>
    </row>
    <row r="22" spans="1:6" ht="38.25" customHeight="1">
      <c r="A22" s="335" t="s">
        <v>33</v>
      </c>
      <c r="B22" s="363" t="s">
        <v>190</v>
      </c>
      <c r="C22" s="353">
        <f>+C23+C24+C25+C26+C27</f>
        <v>0</v>
      </c>
      <c r="D22" s="336" t="s">
        <v>160</v>
      </c>
      <c r="E22" s="342"/>
      <c r="F22" s="428"/>
    </row>
    <row r="23" spans="1:6" ht="16.5" customHeight="1">
      <c r="A23" s="339" t="s">
        <v>34</v>
      </c>
      <c r="B23" s="362" t="s">
        <v>191</v>
      </c>
      <c r="C23" s="341"/>
      <c r="D23" s="336" t="s">
        <v>345</v>
      </c>
      <c r="E23" s="342"/>
      <c r="F23" s="428"/>
    </row>
    <row r="24" spans="1:6" ht="16.5" customHeight="1">
      <c r="A24" s="335" t="s">
        <v>35</v>
      </c>
      <c r="B24" s="362" t="s">
        <v>192</v>
      </c>
      <c r="C24" s="341"/>
      <c r="D24" s="364"/>
      <c r="E24" s="342"/>
      <c r="F24" s="428"/>
    </row>
    <row r="25" spans="1:6" ht="16.5" customHeight="1">
      <c r="A25" s="339" t="s">
        <v>36</v>
      </c>
      <c r="B25" s="361" t="s">
        <v>193</v>
      </c>
      <c r="C25" s="341"/>
      <c r="D25" s="364"/>
      <c r="E25" s="342"/>
      <c r="F25" s="428"/>
    </row>
    <row r="26" spans="1:6" ht="16.5" customHeight="1">
      <c r="A26" s="335" t="s">
        <v>37</v>
      </c>
      <c r="B26" s="365" t="s">
        <v>194</v>
      </c>
      <c r="C26" s="341"/>
      <c r="D26" s="316"/>
      <c r="E26" s="342"/>
      <c r="F26" s="428"/>
    </row>
    <row r="27" spans="1:6" ht="16.5" customHeight="1" thickBot="1">
      <c r="A27" s="339" t="s">
        <v>38</v>
      </c>
      <c r="B27" s="366" t="s">
        <v>195</v>
      </c>
      <c r="C27" s="341"/>
      <c r="D27" s="364"/>
      <c r="E27" s="342"/>
      <c r="F27" s="428"/>
    </row>
    <row r="28" spans="1:6" ht="59.25" customHeight="1" thickBot="1">
      <c r="A28" s="345" t="s">
        <v>39</v>
      </c>
      <c r="B28" s="346" t="s">
        <v>342</v>
      </c>
      <c r="C28" s="347">
        <f>+C16+C22</f>
        <v>180879730</v>
      </c>
      <c r="D28" s="346" t="s">
        <v>346</v>
      </c>
      <c r="E28" s="348">
        <f>SUM(E16:E27)</f>
        <v>0</v>
      </c>
      <c r="F28" s="428"/>
    </row>
    <row r="29" spans="1:6" ht="16.5" customHeight="1" thickBot="1">
      <c r="A29" s="345" t="s">
        <v>40</v>
      </c>
      <c r="B29" s="346" t="s">
        <v>347</v>
      </c>
      <c r="C29" s="356">
        <f>+C15+C28</f>
        <v>190771015</v>
      </c>
      <c r="D29" s="346" t="s">
        <v>348</v>
      </c>
      <c r="E29" s="356">
        <f>+E15+E28</f>
        <v>190771015</v>
      </c>
      <c r="F29" s="428"/>
    </row>
    <row r="30" spans="1:6" ht="16.5" customHeight="1" thickBot="1">
      <c r="A30" s="345" t="s">
        <v>41</v>
      </c>
      <c r="B30" s="346" t="s">
        <v>136</v>
      </c>
      <c r="C30" s="356">
        <f>IF(C15-E15&lt;0,E15-C15,"-")</f>
        <v>180879730</v>
      </c>
      <c r="D30" s="346" t="s">
        <v>137</v>
      </c>
      <c r="E30" s="356" t="str">
        <f>IF(C15-E15&gt;0,C15-E15,"-")</f>
        <v>-</v>
      </c>
      <c r="F30" s="428"/>
    </row>
    <row r="31" spans="1:6" ht="16.5" customHeight="1" thickBot="1">
      <c r="A31" s="345" t="s">
        <v>42</v>
      </c>
      <c r="B31" s="346" t="s">
        <v>183</v>
      </c>
      <c r="C31" s="356" t="str">
        <f>IF(C15+C28-E24&lt;0,E24-(C15+C28),"-")</f>
        <v>-</v>
      </c>
      <c r="D31" s="346" t="s">
        <v>184</v>
      </c>
      <c r="E31" s="356"/>
      <c r="F31" s="428"/>
    </row>
  </sheetData>
  <sheetProtection/>
  <mergeCells count="2">
    <mergeCell ref="A3:A4"/>
    <mergeCell ref="F1:F31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  <headerFooter alignWithMargins="0">
    <oddHeader>&amp;R2.2. melléklet az 1/2019.(III.01.)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D6" sqref="D6"/>
    </sheetView>
  </sheetViews>
  <sheetFormatPr defaultColWidth="9.00390625" defaultRowHeight="12.75"/>
  <cols>
    <col min="1" max="1" width="5.625" style="81" customWidth="1"/>
    <col min="2" max="2" width="35.625" style="81" customWidth="1"/>
    <col min="3" max="6" width="14.00390625" style="81" customWidth="1"/>
    <col min="7" max="16384" width="9.375" style="81" customWidth="1"/>
  </cols>
  <sheetData>
    <row r="1" spans="1:6" ht="33" customHeight="1">
      <c r="A1" s="432" t="s">
        <v>457</v>
      </c>
      <c r="B1" s="432"/>
      <c r="C1" s="432"/>
      <c r="D1" s="432"/>
      <c r="E1" s="432"/>
      <c r="F1" s="432"/>
    </row>
    <row r="2" spans="1:7" ht="15.75" customHeight="1" thickBot="1">
      <c r="A2" s="82"/>
      <c r="B2" s="82"/>
      <c r="C2" s="433"/>
      <c r="D2" s="433"/>
      <c r="E2" s="440" t="s">
        <v>463</v>
      </c>
      <c r="F2" s="440"/>
      <c r="G2" s="88"/>
    </row>
    <row r="3" spans="1:6" ht="63" customHeight="1">
      <c r="A3" s="436" t="s">
        <v>13</v>
      </c>
      <c r="B3" s="438" t="s">
        <v>164</v>
      </c>
      <c r="C3" s="438" t="s">
        <v>200</v>
      </c>
      <c r="D3" s="438"/>
      <c r="E3" s="438"/>
      <c r="F3" s="434" t="s">
        <v>437</v>
      </c>
    </row>
    <row r="4" spans="1:6" ht="15.75" thickBot="1">
      <c r="A4" s="437"/>
      <c r="B4" s="439"/>
      <c r="C4" s="191" t="s">
        <v>473</v>
      </c>
      <c r="D4" s="191" t="s">
        <v>474</v>
      </c>
      <c r="E4" s="191" t="s">
        <v>487</v>
      </c>
      <c r="F4" s="435"/>
    </row>
    <row r="5" spans="1:6" ht="15.75" thickBot="1">
      <c r="A5" s="85" t="s">
        <v>427</v>
      </c>
      <c r="B5" s="86" t="s">
        <v>428</v>
      </c>
      <c r="C5" s="86" t="s">
        <v>429</v>
      </c>
      <c r="D5" s="86" t="s">
        <v>431</v>
      </c>
      <c r="E5" s="86" t="s">
        <v>430</v>
      </c>
      <c r="F5" s="87" t="s">
        <v>432</v>
      </c>
    </row>
    <row r="6" spans="1:6" ht="15">
      <c r="A6" s="84" t="s">
        <v>15</v>
      </c>
      <c r="B6" s="94"/>
      <c r="C6" s="95"/>
      <c r="D6" s="95"/>
      <c r="E6" s="95"/>
      <c r="F6" s="91">
        <f>SUM(C6:E6)</f>
        <v>0</v>
      </c>
    </row>
    <row r="7" spans="1:6" ht="15">
      <c r="A7" s="83" t="s">
        <v>16</v>
      </c>
      <c r="B7" s="96"/>
      <c r="C7" s="97"/>
      <c r="D7" s="97"/>
      <c r="E7" s="97"/>
      <c r="F7" s="92">
        <f>SUM(C7:E7)</f>
        <v>0</v>
      </c>
    </row>
    <row r="8" spans="1:6" ht="15">
      <c r="A8" s="83" t="s">
        <v>17</v>
      </c>
      <c r="B8" s="96"/>
      <c r="C8" s="97"/>
      <c r="D8" s="97"/>
      <c r="E8" s="97"/>
      <c r="F8" s="92">
        <f>SUM(C8:E8)</f>
        <v>0</v>
      </c>
    </row>
    <row r="9" spans="1:6" ht="15">
      <c r="A9" s="83" t="s">
        <v>18</v>
      </c>
      <c r="B9" s="96"/>
      <c r="C9" s="97"/>
      <c r="D9" s="97"/>
      <c r="E9" s="97"/>
      <c r="F9" s="92">
        <f>SUM(C9:E9)</f>
        <v>0</v>
      </c>
    </row>
    <row r="10" spans="1:6" ht="15.75" thickBot="1">
      <c r="A10" s="89" t="s">
        <v>19</v>
      </c>
      <c r="B10" s="98"/>
      <c r="C10" s="99"/>
      <c r="D10" s="99"/>
      <c r="E10" s="99"/>
      <c r="F10" s="92">
        <f>SUM(C10:E10)</f>
        <v>0</v>
      </c>
    </row>
    <row r="11" spans="1:6" s="181" customFormat="1" ht="15" thickBot="1">
      <c r="A11" s="178" t="s">
        <v>20</v>
      </c>
      <c r="B11" s="90" t="s">
        <v>165</v>
      </c>
      <c r="C11" s="179">
        <f>SUM(C6:C10)</f>
        <v>0</v>
      </c>
      <c r="D11" s="179">
        <f>SUM(D6:D10)</f>
        <v>0</v>
      </c>
      <c r="E11" s="179">
        <f>SUM(E6:E10)</f>
        <v>0</v>
      </c>
      <c r="F11" s="180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1/2019.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5" sqref="C5"/>
    </sheetView>
  </sheetViews>
  <sheetFormatPr defaultColWidth="9.00390625" defaultRowHeight="12.75"/>
  <cols>
    <col min="1" max="1" width="5.625" style="81" customWidth="1"/>
    <col min="2" max="2" width="68.625" style="81" customWidth="1"/>
    <col min="3" max="3" width="19.50390625" style="81" customWidth="1"/>
    <col min="4" max="16384" width="9.375" style="81" customWidth="1"/>
  </cols>
  <sheetData>
    <row r="1" spans="1:3" ht="37.5" customHeight="1">
      <c r="A1" s="432" t="s">
        <v>458</v>
      </c>
      <c r="B1" s="432"/>
      <c r="C1" s="432"/>
    </row>
    <row r="2" spans="1:4" ht="15.75" customHeight="1" thickBot="1">
      <c r="A2" s="82"/>
      <c r="B2" s="82"/>
      <c r="C2" s="93" t="s">
        <v>463</v>
      </c>
      <c r="D2" s="88"/>
    </row>
    <row r="3" spans="1:3" ht="26.25" customHeight="1" thickBot="1">
      <c r="A3" s="100" t="s">
        <v>13</v>
      </c>
      <c r="B3" s="101" t="s">
        <v>163</v>
      </c>
      <c r="C3" s="102" t="str">
        <f>+'1.1.sz.mell.'!C3</f>
        <v>2019. évi előirányzat</v>
      </c>
    </row>
    <row r="4" spans="1:3" ht="15.75" thickBot="1">
      <c r="A4" s="103" t="s">
        <v>427</v>
      </c>
      <c r="B4" s="104" t="s">
        <v>428</v>
      </c>
      <c r="C4" s="105" t="s">
        <v>429</v>
      </c>
    </row>
    <row r="5" spans="1:3" ht="15">
      <c r="A5" s="106" t="s">
        <v>15</v>
      </c>
      <c r="B5" s="148" t="s">
        <v>438</v>
      </c>
      <c r="C5" s="145">
        <v>4000000</v>
      </c>
    </row>
    <row r="6" spans="1:3" ht="24.75">
      <c r="A6" s="107" t="s">
        <v>16</v>
      </c>
      <c r="B6" s="156" t="s">
        <v>197</v>
      </c>
      <c r="C6" s="146"/>
    </row>
    <row r="7" spans="1:3" ht="15">
      <c r="A7" s="107" t="s">
        <v>17</v>
      </c>
      <c r="B7" s="157" t="s">
        <v>439</v>
      </c>
      <c r="C7" s="146"/>
    </row>
    <row r="8" spans="1:3" ht="24.75">
      <c r="A8" s="107" t="s">
        <v>18</v>
      </c>
      <c r="B8" s="157" t="s">
        <v>199</v>
      </c>
      <c r="C8" s="146"/>
    </row>
    <row r="9" spans="1:3" ht="15">
      <c r="A9" s="108" t="s">
        <v>19</v>
      </c>
      <c r="B9" s="157" t="s">
        <v>198</v>
      </c>
      <c r="C9" s="147">
        <v>150000</v>
      </c>
    </row>
    <row r="10" spans="1:3" ht="15.75" thickBot="1">
      <c r="A10" s="107" t="s">
        <v>20</v>
      </c>
      <c r="B10" s="158" t="s">
        <v>440</v>
      </c>
      <c r="C10" s="146"/>
    </row>
    <row r="11" spans="1:3" ht="15.75" thickBot="1">
      <c r="A11" s="441" t="s">
        <v>166</v>
      </c>
      <c r="B11" s="442"/>
      <c r="C11" s="109">
        <f>SUM(C5:C10)</f>
        <v>4150000</v>
      </c>
    </row>
    <row r="12" spans="1:3" ht="23.25" customHeight="1">
      <c r="A12" s="443" t="s">
        <v>173</v>
      </c>
      <c r="B12" s="443"/>
      <c r="C12" s="443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1/2019. (III.01.)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5" sqref="B5"/>
    </sheetView>
  </sheetViews>
  <sheetFormatPr defaultColWidth="9.00390625" defaultRowHeight="12.75"/>
  <cols>
    <col min="1" max="1" width="5.625" style="81" customWidth="1"/>
    <col min="2" max="2" width="66.875" style="81" customWidth="1"/>
    <col min="3" max="3" width="27.00390625" style="81" customWidth="1"/>
    <col min="4" max="16384" width="9.375" style="81" customWidth="1"/>
  </cols>
  <sheetData>
    <row r="1" spans="1:3" ht="33" customHeight="1">
      <c r="A1" s="432" t="s">
        <v>488</v>
      </c>
      <c r="B1" s="432"/>
      <c r="C1" s="432"/>
    </row>
    <row r="2" spans="1:4" ht="15.75" customHeight="1" thickBot="1">
      <c r="A2" s="82"/>
      <c r="B2" s="82"/>
      <c r="C2" s="93" t="s">
        <v>463</v>
      </c>
      <c r="D2" s="88"/>
    </row>
    <row r="3" spans="1:3" ht="26.25" customHeight="1" thickBot="1">
      <c r="A3" s="100" t="s">
        <v>13</v>
      </c>
      <c r="B3" s="101" t="s">
        <v>167</v>
      </c>
      <c r="C3" s="102" t="s">
        <v>172</v>
      </c>
    </row>
    <row r="4" spans="1:3" ht="15.75" thickBot="1">
      <c r="A4" s="103" t="s">
        <v>427</v>
      </c>
      <c r="B4" s="104" t="s">
        <v>428</v>
      </c>
      <c r="C4" s="105" t="s">
        <v>429</v>
      </c>
    </row>
    <row r="5" spans="1:3" ht="15">
      <c r="A5" s="106" t="s">
        <v>15</v>
      </c>
      <c r="B5" s="113"/>
      <c r="C5" s="110"/>
    </row>
    <row r="6" spans="1:3" ht="15">
      <c r="A6" s="107" t="s">
        <v>16</v>
      </c>
      <c r="B6" s="114"/>
      <c r="C6" s="111"/>
    </row>
    <row r="7" spans="1:3" ht="15.75" thickBot="1">
      <c r="A7" s="108" t="s">
        <v>17</v>
      </c>
      <c r="B7" s="115"/>
      <c r="C7" s="112"/>
    </row>
    <row r="8" spans="1:3" s="181" customFormat="1" ht="17.25" customHeight="1" thickBot="1">
      <c r="A8" s="182" t="s">
        <v>18</v>
      </c>
      <c r="B8" s="72" t="s">
        <v>168</v>
      </c>
      <c r="C8" s="109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1/2019. (III.01.)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E9" sqref="E9"/>
    </sheetView>
  </sheetViews>
  <sheetFormatPr defaultColWidth="9.00390625" defaultRowHeight="12.75"/>
  <cols>
    <col min="1" max="1" width="47.125" style="325" customWidth="1"/>
    <col min="2" max="2" width="15.625" style="301" customWidth="1"/>
    <col min="3" max="3" width="16.375" style="301" customWidth="1"/>
    <col min="4" max="4" width="18.00390625" style="301" customWidth="1"/>
    <col min="5" max="5" width="16.625" style="301" customWidth="1"/>
    <col min="6" max="6" width="18.875" style="303" customWidth="1"/>
    <col min="7" max="8" width="12.875" style="301" customWidth="1"/>
    <col min="9" max="9" width="13.875" style="301" customWidth="1"/>
    <col min="10" max="16384" width="9.375" style="301" customWidth="1"/>
  </cols>
  <sheetData>
    <row r="1" spans="1:6" ht="25.5" customHeight="1">
      <c r="A1" s="444" t="s">
        <v>0</v>
      </c>
      <c r="B1" s="444"/>
      <c r="C1" s="444"/>
      <c r="D1" s="444"/>
      <c r="E1" s="444"/>
      <c r="F1" s="444"/>
    </row>
    <row r="2" spans="1:6" ht="22.5" customHeight="1" thickBot="1">
      <c r="A2" s="302"/>
      <c r="B2" s="303"/>
      <c r="C2" s="303"/>
      <c r="D2" s="303"/>
      <c r="E2" s="303"/>
      <c r="F2" s="304" t="s">
        <v>465</v>
      </c>
    </row>
    <row r="3" spans="1:6" s="225" customFormat="1" ht="68.25" customHeight="1" thickBot="1">
      <c r="A3" s="305" t="s">
        <v>54</v>
      </c>
      <c r="B3" s="306" t="s">
        <v>55</v>
      </c>
      <c r="C3" s="306" t="s">
        <v>56</v>
      </c>
      <c r="D3" s="306" t="s">
        <v>464</v>
      </c>
      <c r="E3" s="306" t="str">
        <f>+'1.1.sz.mell.'!C3</f>
        <v>2019. évi előirányzat</v>
      </c>
      <c r="F3" s="307" t="s">
        <v>476</v>
      </c>
    </row>
    <row r="4" spans="1:6" s="303" customFormat="1" ht="15.75" customHeight="1" thickBot="1">
      <c r="A4" s="308" t="s">
        <v>427</v>
      </c>
      <c r="B4" s="309" t="s">
        <v>428</v>
      </c>
      <c r="C4" s="309" t="s">
        <v>429</v>
      </c>
      <c r="D4" s="309" t="s">
        <v>431</v>
      </c>
      <c r="E4" s="309" t="s">
        <v>430</v>
      </c>
      <c r="F4" s="310" t="s">
        <v>433</v>
      </c>
    </row>
    <row r="5" spans="1:6" ht="15.75" customHeight="1">
      <c r="A5" s="311" t="s">
        <v>475</v>
      </c>
      <c r="B5" s="312">
        <v>193667771</v>
      </c>
      <c r="C5" s="313" t="s">
        <v>477</v>
      </c>
      <c r="D5" s="312">
        <v>44413287</v>
      </c>
      <c r="E5" s="312">
        <v>149254484</v>
      </c>
      <c r="F5" s="314"/>
    </row>
    <row r="6" spans="1:6" ht="15.75" customHeight="1">
      <c r="A6" s="311" t="s">
        <v>478</v>
      </c>
      <c r="B6" s="312">
        <v>270000</v>
      </c>
      <c r="C6" s="313" t="s">
        <v>489</v>
      </c>
      <c r="D6" s="312"/>
      <c r="E6" s="312">
        <v>270000</v>
      </c>
      <c r="F6" s="314"/>
    </row>
    <row r="7" spans="1:6" ht="15.75" customHeight="1">
      <c r="A7" s="311"/>
      <c r="B7" s="312"/>
      <c r="C7" s="313"/>
      <c r="D7" s="312"/>
      <c r="E7" s="312"/>
      <c r="F7" s="314"/>
    </row>
    <row r="8" spans="1:6" ht="15.75" customHeight="1">
      <c r="A8" s="315"/>
      <c r="B8" s="312"/>
      <c r="C8" s="313"/>
      <c r="D8" s="312"/>
      <c r="E8" s="312"/>
      <c r="F8" s="314"/>
    </row>
    <row r="9" spans="1:6" ht="15.75" customHeight="1">
      <c r="A9" s="311"/>
      <c r="B9" s="312"/>
      <c r="C9" s="313"/>
      <c r="D9" s="312"/>
      <c r="E9" s="312"/>
      <c r="F9" s="314">
        <f aca="true" t="shared" si="0" ref="F9:F22">B9-D9-E9</f>
        <v>0</v>
      </c>
    </row>
    <row r="10" spans="1:6" ht="15.75" customHeight="1">
      <c r="A10" s="315"/>
      <c r="B10" s="312"/>
      <c r="C10" s="313"/>
      <c r="D10" s="312"/>
      <c r="E10" s="312"/>
      <c r="F10" s="314">
        <f t="shared" si="0"/>
        <v>0</v>
      </c>
    </row>
    <row r="11" spans="1:6" ht="15.75" customHeight="1">
      <c r="A11" s="311"/>
      <c r="B11" s="312"/>
      <c r="C11" s="313"/>
      <c r="D11" s="312"/>
      <c r="E11" s="312"/>
      <c r="F11" s="314">
        <f t="shared" si="0"/>
        <v>0</v>
      </c>
    </row>
    <row r="12" spans="1:6" ht="15.75" customHeight="1">
      <c r="A12" s="311"/>
      <c r="B12" s="312"/>
      <c r="C12" s="313"/>
      <c r="D12" s="312"/>
      <c r="E12" s="312"/>
      <c r="F12" s="314">
        <f t="shared" si="0"/>
        <v>0</v>
      </c>
    </row>
    <row r="13" spans="1:6" ht="15.75" customHeight="1">
      <c r="A13" s="311"/>
      <c r="B13" s="312"/>
      <c r="C13" s="313"/>
      <c r="D13" s="312"/>
      <c r="E13" s="312"/>
      <c r="F13" s="314">
        <f t="shared" si="0"/>
        <v>0</v>
      </c>
    </row>
    <row r="14" spans="1:6" ht="15.75" customHeight="1">
      <c r="A14" s="311"/>
      <c r="B14" s="312"/>
      <c r="C14" s="313"/>
      <c r="D14" s="312"/>
      <c r="E14" s="312"/>
      <c r="F14" s="314">
        <f t="shared" si="0"/>
        <v>0</v>
      </c>
    </row>
    <row r="15" spans="1:6" ht="15.75" customHeight="1">
      <c r="A15" s="311"/>
      <c r="B15" s="312"/>
      <c r="C15" s="313"/>
      <c r="D15" s="312"/>
      <c r="E15" s="312"/>
      <c r="F15" s="314">
        <f t="shared" si="0"/>
        <v>0</v>
      </c>
    </row>
    <row r="16" spans="1:6" ht="15.75" customHeight="1">
      <c r="A16" s="311"/>
      <c r="B16" s="312"/>
      <c r="C16" s="313"/>
      <c r="D16" s="312"/>
      <c r="E16" s="312"/>
      <c r="F16" s="314">
        <f t="shared" si="0"/>
        <v>0</v>
      </c>
    </row>
    <row r="17" spans="1:6" ht="15.75" customHeight="1">
      <c r="A17" s="311"/>
      <c r="B17" s="312"/>
      <c r="C17" s="313"/>
      <c r="D17" s="312"/>
      <c r="E17" s="312"/>
      <c r="F17" s="314">
        <f t="shared" si="0"/>
        <v>0</v>
      </c>
    </row>
    <row r="18" spans="1:6" ht="15.75" customHeight="1">
      <c r="A18" s="311"/>
      <c r="B18" s="312"/>
      <c r="C18" s="313"/>
      <c r="D18" s="312"/>
      <c r="E18" s="312"/>
      <c r="F18" s="314">
        <f t="shared" si="0"/>
        <v>0</v>
      </c>
    </row>
    <row r="19" spans="1:6" ht="15.75" customHeight="1">
      <c r="A19" s="311"/>
      <c r="B19" s="312"/>
      <c r="C19" s="313"/>
      <c r="D19" s="312"/>
      <c r="E19" s="312"/>
      <c r="F19" s="314">
        <f t="shared" si="0"/>
        <v>0</v>
      </c>
    </row>
    <row r="20" spans="1:6" ht="15.75" customHeight="1">
      <c r="A20" s="311"/>
      <c r="B20" s="312"/>
      <c r="C20" s="313"/>
      <c r="D20" s="312"/>
      <c r="E20" s="312"/>
      <c r="F20" s="314">
        <f t="shared" si="0"/>
        <v>0</v>
      </c>
    </row>
    <row r="21" spans="1:6" ht="15.75" customHeight="1">
      <c r="A21" s="311"/>
      <c r="B21" s="312"/>
      <c r="C21" s="313"/>
      <c r="D21" s="312"/>
      <c r="E21" s="312"/>
      <c r="F21" s="314">
        <f t="shared" si="0"/>
        <v>0</v>
      </c>
    </row>
    <row r="22" spans="1:6" ht="15.75" customHeight="1" thickBot="1">
      <c r="A22" s="317"/>
      <c r="B22" s="318"/>
      <c r="C22" s="319"/>
      <c r="D22" s="318"/>
      <c r="E22" s="318"/>
      <c r="F22" s="320">
        <f t="shared" si="0"/>
        <v>0</v>
      </c>
    </row>
    <row r="23" spans="1:6" s="326" customFormat="1" ht="18" customHeight="1" thickBot="1">
      <c r="A23" s="321" t="s">
        <v>53</v>
      </c>
      <c r="B23" s="322">
        <f>SUM(B5:B22)</f>
        <v>193937771</v>
      </c>
      <c r="C23" s="323"/>
      <c r="D23" s="322">
        <f>SUM(D5:D22)</f>
        <v>44413287</v>
      </c>
      <c r="E23" s="322">
        <f>SUM(E5:E22)</f>
        <v>149524484</v>
      </c>
      <c r="F23" s="324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1/2019. (III.01.)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2019-02-28T09:36:00Z</cp:lastPrinted>
  <dcterms:created xsi:type="dcterms:W3CDTF">1999-10-30T10:30:45Z</dcterms:created>
  <dcterms:modified xsi:type="dcterms:W3CDTF">2019-02-28T09:44:24Z</dcterms:modified>
  <cp:category/>
  <cp:version/>
  <cp:contentType/>
  <cp:contentStatus/>
</cp:coreProperties>
</file>