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640" tabRatio="727" firstSheet="23" activeTab="31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3.sz.mell.  " sheetId="8" r:id="rId8"/>
    <sheet name="4.sz.mell." sheetId="9" r:id="rId9"/>
    <sheet name="5.sz.mell." sheetId="10" r:id="rId10"/>
    <sheet name="6.sz.mell." sheetId="11" r:id="rId11"/>
    <sheet name="7.sz.mell." sheetId="12" r:id="rId12"/>
    <sheet name="8. sz. mell. " sheetId="13" r:id="rId13"/>
    <sheet name="9.1. sz. mell" sheetId="14" r:id="rId14"/>
    <sheet name="9.1.1. sz. mell " sheetId="15" r:id="rId15"/>
    <sheet name="9.1.2. sz. mell  " sheetId="16" r:id="rId16"/>
    <sheet name="9.1.3. sz. mell   " sheetId="17" r:id="rId17"/>
    <sheet name="11.melléklet" sheetId="18" r:id="rId18"/>
    <sheet name="12.melléklet" sheetId="19" r:id="rId19"/>
    <sheet name="13.melléklet" sheetId="20" r:id="rId20"/>
    <sheet name="14.melléklet" sheetId="21" r:id="rId21"/>
    <sheet name="16.melléklet" sheetId="22" r:id="rId22"/>
    <sheet name="10.melléklet" sheetId="23" r:id="rId23"/>
    <sheet name="17.melléklet" sheetId="24" r:id="rId24"/>
    <sheet name="15.melléklet" sheetId="25" r:id="rId25"/>
    <sheet name="18.melléklet" sheetId="26" r:id="rId26"/>
    <sheet name="19.melléklet" sheetId="27" r:id="rId27"/>
    <sheet name="20.melléklet" sheetId="28" r:id="rId28"/>
    <sheet name="21.melléklet" sheetId="29" r:id="rId29"/>
    <sheet name="22.melléklet" sheetId="30" r:id="rId30"/>
    <sheet name="23.melléklet" sheetId="31" r:id="rId31"/>
    <sheet name="Munka1" sheetId="32" r:id="rId32"/>
  </sheets>
  <definedNames>
    <definedName name="_xlnm.Print_Titles" localSheetId="13">'9.1. sz. mell'!$1:$6</definedName>
    <definedName name="_xlnm.Print_Titles" localSheetId="14">'9.1.1. sz. mell '!$1:$6</definedName>
    <definedName name="_xlnm.Print_Titles" localSheetId="15">'9.1.2. sz. mell  '!$1:$6</definedName>
    <definedName name="_xlnm.Print_Titles" localSheetId="16">'9.1.3. sz. mell   '!$1:$6</definedName>
    <definedName name="_xlnm.Print_Area" localSheetId="1">'1.1.sz.mell.'!$A$1:$J$154</definedName>
    <definedName name="_xlnm.Print_Area" localSheetId="2">'1.2.sz.mell.'!$A$1:$J$154</definedName>
    <definedName name="_xlnm.Print_Area" localSheetId="3">'1.3.sz.mell.'!$A$1:$C$149</definedName>
    <definedName name="_xlnm.Print_Area" localSheetId="4">'1.4.sz.mell.'!$A$1:$C$149</definedName>
    <definedName name="_xlnm.Print_Area" localSheetId="27">'20.melléklet'!$A$1:$I$144</definedName>
  </definedNames>
  <calcPr fullCalcOnLoad="1"/>
</workbook>
</file>

<file path=xl/sharedStrings.xml><?xml version="1.0" encoding="utf-8"?>
<sst xmlns="http://schemas.openxmlformats.org/spreadsheetml/2006/main" count="3334" uniqueCount="896">
  <si>
    <t>Beruházási (felhalmozási) kiadások előirányzata beruházásonként</t>
  </si>
  <si>
    <t>Felújítási kiadások előirányzata felújításonként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</si>
  <si>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</si>
  <si>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</si>
  <si>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</si>
  <si>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</si>
  <si>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</si>
  <si>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</si>
  <si>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</si>
  <si>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adatok forintban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</si>
  <si>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</si>
  <si>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</si>
  <si>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</si>
  <si>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</si>
  <si>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</si>
  <si>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</si>
  <si>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</si>
  <si>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</si>
  <si>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</si>
  <si>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</si>
  <si>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</si>
  <si>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</si>
  <si>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</si>
  <si>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</si>
  <si>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</si>
  <si>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</si>
  <si>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</si>
  <si>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</si>
  <si>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</si>
  <si>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</si>
  <si>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</si>
  <si>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</si>
  <si>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</si>
  <si>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</si>
  <si>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</si>
  <si>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</si>
  <si>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</si>
  <si>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</si>
  <si>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</si>
  <si>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</si>
  <si>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</si>
  <si>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</si>
  <si>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</si>
  <si>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</si>
  <si>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</si>
  <si>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Összesen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</si>
  <si>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</si>
  <si>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</si>
  <si>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</si>
  <si>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</si>
  <si>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</si>
  <si>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</si>
  <si>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</si>
  <si>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Helyi adók</t>
  </si>
  <si>
    <t>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</si>
  <si>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</si>
  <si>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</si>
  <si>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</si>
  <si>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</si>
  <si>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</si>
  <si>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</si>
  <si>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</si>
  <si>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</si>
  <si>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</si>
  <si>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</si>
  <si>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</si>
  <si>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</si>
  <si>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</si>
  <si>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</si>
  <si>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</si>
  <si>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</si>
  <si>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</si>
  <si>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</si>
  <si>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</si>
  <si>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</si>
  <si>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</si>
  <si>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</si>
  <si>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</si>
  <si>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</si>
  <si>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</si>
  <si>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</si>
  <si>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</si>
  <si>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</si>
  <si>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</si>
  <si>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</si>
  <si>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</si>
  <si>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</si>
  <si>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</si>
  <si>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</si>
  <si>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</si>
  <si>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</si>
  <si>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</si>
  <si>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</si>
  <si>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</si>
  <si>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</si>
  <si>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</si>
  <si>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</si>
  <si>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</si>
  <si>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</si>
  <si>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</si>
  <si>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</si>
  <si>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</si>
  <si>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</si>
  <si>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</si>
  <si>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</si>
  <si>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</si>
  <si>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</si>
  <si>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</si>
  <si>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</si>
  <si>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</si>
  <si>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</si>
  <si>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</si>
  <si>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</si>
  <si>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</si>
  <si>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</si>
  <si>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</si>
  <si>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</si>
  <si>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</si>
  <si>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</si>
  <si>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</si>
  <si>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</si>
  <si>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</si>
  <si>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</si>
  <si>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</si>
  <si>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</si>
  <si>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</si>
  <si>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</si>
  <si>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</si>
  <si>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</si>
  <si>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</si>
  <si>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</si>
  <si>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</si>
  <si>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</si>
  <si>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</si>
  <si>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</si>
  <si>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</si>
  <si>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</si>
  <si>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</si>
  <si>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</si>
  <si>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</si>
  <si>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</si>
  <si>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</si>
  <si>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</si>
  <si>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</si>
  <si>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</si>
  <si>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</si>
  <si>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</si>
  <si>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</si>
  <si>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</si>
  <si>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</si>
  <si>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</si>
  <si>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</si>
  <si>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</si>
  <si>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</si>
  <si>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</si>
  <si>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</si>
  <si>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</si>
  <si>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</si>
  <si>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</si>
  <si>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</si>
  <si>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</si>
  <si>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</si>
  <si>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</si>
  <si>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</si>
  <si>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</si>
  <si>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</si>
  <si>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</si>
  <si>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</si>
  <si>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</si>
  <si>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</si>
  <si>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</si>
  <si>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</si>
  <si>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</si>
  <si>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</si>
  <si>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</si>
  <si>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</si>
  <si>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</si>
  <si>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</si>
  <si>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</si>
  <si>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</si>
  <si>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</si>
  <si>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</si>
  <si>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</si>
  <si>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</si>
  <si>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</si>
  <si>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</si>
  <si>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</si>
  <si>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</si>
  <si>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Száma</t>
  </si>
  <si>
    <t>Éves engedélyezett létszám előirányzat (fő)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</si>
  <si>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</si>
  <si>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</si>
  <si>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</si>
  <si>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</si>
  <si>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</si>
  <si>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</si>
  <si>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</si>
  <si>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</si>
  <si>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</si>
  <si>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</si>
  <si>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</si>
  <si>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</si>
  <si>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</si>
  <si>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</si>
  <si>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</si>
  <si>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</si>
  <si>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</si>
  <si>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</si>
  <si>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</si>
  <si>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</si>
  <si>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</si>
  <si>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</si>
  <si>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</si>
  <si>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</si>
  <si>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</si>
  <si>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</si>
  <si>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</si>
  <si>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</si>
  <si>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</si>
  <si>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</si>
  <si>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</si>
  <si>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</si>
  <si>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</si>
  <si>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</si>
  <si>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</si>
  <si>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</si>
  <si>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</si>
  <si>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1. sz. melléklet Kiadások táblázat 3. oszlop 9 sora =</t>
  </si>
  <si>
    <t>Évek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</si>
  <si>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</si>
  <si>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</si>
  <si>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</si>
  <si>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</si>
  <si>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</si>
  <si>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</si>
  <si>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</si>
  <si>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</si>
  <si>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</si>
  <si>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</si>
  <si>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</si>
  <si>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</si>
  <si>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</si>
  <si>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</si>
  <si>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</si>
  <si>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</si>
  <si>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</si>
  <si>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</si>
  <si>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</si>
  <si>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</si>
  <si>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</si>
  <si>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</si>
  <si>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</si>
  <si>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</si>
  <si>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</si>
  <si>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</si>
  <si>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</si>
  <si>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</si>
  <si>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</si>
  <si>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</si>
  <si>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</si>
  <si>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</si>
  <si>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</si>
  <si>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</si>
  <si>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</si>
  <si>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</si>
  <si>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</si>
  <si>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</si>
  <si>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</si>
  <si>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</si>
  <si>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</si>
  <si>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</si>
  <si>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</si>
  <si>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</si>
  <si>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</si>
  <si>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</si>
  <si>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</si>
  <si>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</si>
  <si>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</si>
  <si>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</si>
  <si>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</si>
  <si>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</si>
  <si>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</si>
  <si>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</si>
  <si>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</si>
  <si>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</si>
  <si>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</si>
  <si>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</si>
  <si>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</si>
  <si>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</si>
  <si>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</si>
  <si>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</si>
  <si>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</si>
  <si>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</si>
  <si>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</si>
  <si>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</si>
  <si>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</si>
  <si>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</si>
  <si>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</si>
  <si>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</si>
  <si>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</si>
  <si>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</si>
  <si>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</si>
  <si>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</si>
  <si>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</si>
  <si>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</si>
  <si>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</si>
  <si>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</si>
  <si>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</si>
  <si>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</si>
  <si>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</si>
  <si>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</si>
  <si>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</si>
  <si>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</si>
  <si>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</si>
  <si>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</si>
  <si>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</si>
  <si>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</si>
  <si>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</si>
  <si>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</si>
  <si>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</si>
  <si>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</si>
  <si>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</si>
  <si>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</si>
  <si>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</si>
  <si>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</si>
  <si>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</si>
  <si>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</si>
  <si>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</si>
  <si>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</si>
  <si>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</si>
  <si>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</si>
  <si>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</si>
  <si>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</si>
  <si>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</si>
  <si>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</si>
  <si>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</si>
  <si>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</si>
  <si>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</si>
  <si>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</si>
  <si>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</si>
  <si>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</si>
  <si>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</si>
  <si>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</si>
  <si>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</si>
  <si>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</si>
  <si>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</si>
  <si>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</si>
  <si>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</si>
  <si>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</si>
  <si>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</si>
  <si>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</si>
  <si>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</si>
  <si>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</si>
  <si>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</si>
  <si>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</si>
  <si>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</si>
  <si>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</si>
  <si>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</si>
  <si>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</si>
  <si>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</si>
  <si>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</si>
  <si>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</si>
  <si>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</si>
  <si>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</si>
  <si>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</si>
  <si>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</si>
  <si>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</si>
  <si>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</si>
  <si>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</si>
  <si>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</si>
  <si>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</si>
  <si>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</si>
  <si>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</si>
  <si>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</si>
  <si>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</si>
  <si>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</si>
  <si>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</si>
  <si>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</si>
  <si>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</si>
  <si>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</si>
  <si>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</si>
  <si>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</si>
  <si>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</si>
  <si>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</si>
  <si>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</si>
  <si>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</si>
  <si>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</si>
  <si>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</si>
  <si>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</si>
  <si>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</si>
  <si>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</si>
  <si>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</si>
  <si>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</si>
  <si>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</si>
  <si>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</si>
  <si>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</si>
  <si>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</si>
  <si>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</si>
  <si>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</si>
  <si>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</si>
  <si>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</si>
  <si>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</si>
  <si>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</si>
  <si>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</si>
  <si>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</si>
  <si>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</si>
  <si>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</si>
  <si>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</si>
  <si>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</si>
  <si>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</si>
  <si>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</si>
  <si>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</si>
  <si>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</si>
  <si>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</si>
  <si>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</si>
  <si>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</si>
  <si>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2014. évi előirányzat BEVÉTELEK</t>
  </si>
  <si>
    <t>2014. évi előirányzat KIADÁSOK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</si>
  <si>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</si>
  <si>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</si>
  <si>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</si>
  <si>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</si>
  <si>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</si>
  <si>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</si>
  <si>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</si>
  <si>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</si>
  <si>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</si>
  <si>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</si>
  <si>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</si>
  <si>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2017.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</si>
  <si>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</si>
  <si>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</si>
  <si>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</si>
  <si>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</si>
  <si>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</si>
  <si>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</si>
  <si>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Összes bevétel, kiadás</t>
  </si>
  <si>
    <t>BEVÉTELEK ÖSSZESEN: (9+16)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</si>
  <si>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</si>
  <si>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</si>
  <si>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</si>
  <si>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</si>
  <si>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</si>
  <si>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</si>
  <si>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</si>
  <si>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</si>
  <si>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</si>
  <si>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Állami (államigazgatási) feladatok bevételei, kiadása</t>
  </si>
  <si>
    <t>04</t>
  </si>
  <si>
    <t>2014 előtti kifizetés</t>
  </si>
  <si>
    <t>Osztalék, a koncessziós díj és a hozambevétel</t>
  </si>
  <si>
    <t>KEM Önkormányzat Vis maior Alap</t>
  </si>
  <si>
    <t xml:space="preserve">KDOP-4.2.1/B-11-2012-0010 A mogyorósbányai Felszabadulás-Alkotmány u-posta köz </t>
  </si>
  <si>
    <t xml:space="preserve">KDOP-4.2.1/B-11-2012-0010 </t>
  </si>
  <si>
    <t>Mogyorósbánya Község Önkormányzat adósságot keletkeztető ügyletekből és kezességvállalásokból fennálló kötelezettségei</t>
  </si>
  <si>
    <t>Mogyorósbánya Község Önkormányzat saját bevételeinek részletezése az adósságot keletkeztető ügyletből származó tárgyévi fizetési kötelezettség megállapításához</t>
  </si>
  <si>
    <t>I. HELYI  ÖNKORMÁNYZATOK  MŰKÖDÉSÉNEK  ÁLTALÁNOS  TÁMOGATÁSA</t>
  </si>
  <si>
    <t>III. TELEPÜLÉSI  ÖNKORMÁNYZATOK  SZOCIÁLIS  ÉS  GYERMEKJÓLÉTI  FELADATAINAK  TÁM:</t>
  </si>
  <si>
    <t>Támogatás</t>
  </si>
  <si>
    <t>IV.ÖNKORMÁNYZATOK  KULTURÁLIS  FELADATAINAK  TÁMOGATÁSA</t>
  </si>
  <si>
    <t>Saját bevétel és adósságot keletkeztető ügyletből eredő fizetési kötelezettség összegei</t>
  </si>
  <si>
    <t>ÖSSZESEN
7=(3+4+5+6)</t>
  </si>
  <si>
    <t>Osztalék, koncessziós díjak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</si>
  <si>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</si>
  <si>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</si>
  <si>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</si>
  <si>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05</t>
  </si>
  <si>
    <t>Vállalatértékesítésből, privatizációból származó bevételek</t>
  </si>
  <si>
    <t>06</t>
  </si>
  <si>
    <t>07</t>
  </si>
  <si>
    <t>Saját bevételek (01+… .+07)</t>
  </si>
  <si>
    <t>08</t>
  </si>
  <si>
    <t xml:space="preserve">Saját bevételek  (08. sor)  50%-a </t>
  </si>
  <si>
    <t>09</t>
  </si>
  <si>
    <t>Előző év(ek)ben keletkezett tárgyévi fizetési kötelezettség (11+…..+17)</t>
  </si>
  <si>
    <t>Felvett, átvállalt hitel és annak tőketartozása</t>
  </si>
  <si>
    <t>Felvett, átvállalt kölcsön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</si>
  <si>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</si>
  <si>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</si>
  <si>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</si>
  <si>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</si>
  <si>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</t>
  </si>
  <si>
    <t>Tárgyévben keletkezett, illetve keletkező, tárgyévet terhelő fizetési kötelezettség (19+…..+25)</t>
  </si>
  <si>
    <t>Fizetési kötelezettség összesen (10+18)</t>
  </si>
  <si>
    <t>Fizetési kötelezettséggel csökkentett saját bevétel (09-26)</t>
  </si>
  <si>
    <t>2015. évi előirányzat</t>
  </si>
  <si>
    <t>9.1. melléklet az 1/2015. (I.28.) önkormányzati rendelethez</t>
  </si>
  <si>
    <t>2016. után</t>
  </si>
  <si>
    <t>Önkormányzaton kívüli EU-s projektekhez történő hozzájárulás 2015. évi előirányzat</t>
  </si>
  <si>
    <t>Mogyorósbánya Község Önkormányzat 2015. évi adósságot keletkeztető fejlesztési céljai</t>
  </si>
  <si>
    <t>Felhasználás
2014. XII.31-ig</t>
  </si>
  <si>
    <t>Általános tartalékok</t>
  </si>
  <si>
    <t>Céltartalékok</t>
  </si>
  <si>
    <t>- Vagyoni típusú adók (komm. adó)</t>
  </si>
  <si>
    <t>- Termékek és szolgáltatások adói (iparűzési adó)</t>
  </si>
  <si>
    <t>Egyéb áruhasználati és szolgáltatási adók (pótlék, bírság)</t>
  </si>
  <si>
    <t>Felhalmozási célú önkormányzati támogatások (vis maior)</t>
  </si>
  <si>
    <t>Ellátási díjak (gyermekétkeztetés)</t>
  </si>
  <si>
    <t xml:space="preserve">Mogyorósbánya Község Önkormányzatának  2015. évi általános működés és ágazati feladatok támogatásának alakulása jogcímenként             </t>
  </si>
  <si>
    <t>Vis maior: 2014. évi rendk. időjárás  havaria helyzet utáni helyreállítás</t>
  </si>
  <si>
    <t>Buszváró építése</t>
  </si>
  <si>
    <t>Vörösmarty utca-Vincellér tér közötti útépítés</t>
  </si>
  <si>
    <t>Térfigyelő kamerarendszer kiépítése</t>
  </si>
  <si>
    <t>Kültéri edzőpark</t>
  </si>
  <si>
    <t>Vendégház vizesblokk átépítése</t>
  </si>
  <si>
    <t xml:space="preserve"> Ezer forintban</t>
  </si>
  <si>
    <t>2015. évi eredeti előirányzat</t>
  </si>
  <si>
    <t xml:space="preserve">
2015. év utáni szükséglet
</t>
  </si>
  <si>
    <t>Egyéb működési célú támogatások bevételei (Munkaügyi Kp)</t>
  </si>
  <si>
    <t>Működési célú központosított előirányzatok (2015. évi bérkomp.)</t>
  </si>
  <si>
    <t>Helyi önkormányzatok működésének általános támogatása (2014.12. bérkomp.)</t>
  </si>
  <si>
    <t>Önkormányzatok szociális és gyermekjóléti feladatainak támogatása (+FHT, LT)</t>
  </si>
  <si>
    <t xml:space="preserve">   - ÁH-n belüli megelőlegezések visszafizetése</t>
  </si>
  <si>
    <t>2015.09.  módosított előirányzat</t>
  </si>
  <si>
    <t>2015.12.  módosított előirányzat</t>
  </si>
  <si>
    <t>2015.02/16  módosított előirányzat</t>
  </si>
  <si>
    <t>2015.09. módosított előirányzat</t>
  </si>
  <si>
    <t xml:space="preserve">   - Egyéb működési célú támogatások államháztartáson kívülre(ÉDV Zrt.)</t>
  </si>
  <si>
    <t>2015.02/16 módosított előirányzat</t>
  </si>
  <si>
    <t>2015.12. módosított előirányzat</t>
  </si>
  <si>
    <t>2015.09.módosított előirányzat</t>
  </si>
  <si>
    <t>2015.12.módosított előirányzat</t>
  </si>
  <si>
    <t>Állami támogatás előleg</t>
  </si>
  <si>
    <t>Állami támogatás visszafizetés</t>
  </si>
  <si>
    <t xml:space="preserve">2015. év utáni szükséglet
</t>
  </si>
  <si>
    <t>Előirányzat E.</t>
  </si>
  <si>
    <t>Előirányzat 09.</t>
  </si>
  <si>
    <t>Előirányzat 12.</t>
  </si>
  <si>
    <t>Előirányzat 02/16</t>
  </si>
  <si>
    <t>9.1.1. melléklet az 1/2015. (I.28.) önkormányzati rendelethez</t>
  </si>
  <si>
    <t>2015. 09.   módosított előirányzat</t>
  </si>
  <si>
    <t>2015. 12.   módosított előirányzat</t>
  </si>
  <si>
    <t xml:space="preserve">   Buszváró</t>
  </si>
  <si>
    <t xml:space="preserve">   Vörösmarty utca - Vincellér tér közötti útépítés</t>
  </si>
  <si>
    <t xml:space="preserve">   Telekvásárlás</t>
  </si>
  <si>
    <t xml:space="preserve">   Eszközbeszerzés</t>
  </si>
  <si>
    <t xml:space="preserve">   Gépjármű beszerzés</t>
  </si>
  <si>
    <t>*Módosította a 2/2016. (II.24.) önkormányzati rendelet 8 . melléklete</t>
  </si>
  <si>
    <t>teljesítés</t>
  </si>
  <si>
    <t>teljesítés%</t>
  </si>
  <si>
    <t>2016.teljesítés</t>
  </si>
  <si>
    <t>2015. évi teljesítés</t>
  </si>
  <si>
    <t>Ssz.</t>
  </si>
  <si>
    <t>FELADATOK</t>
  </si>
  <si>
    <t>KIEMELT ELŐIR.</t>
  </si>
  <si>
    <t>2015.         eredeti           ( e Ft )</t>
  </si>
  <si>
    <t>2015.09. módosított      ( e Ft )</t>
  </si>
  <si>
    <t>2015.12. módosított      ( e Ft )</t>
  </si>
  <si>
    <t>2015.12/06 módosított      ( e Ft )</t>
  </si>
  <si>
    <t>Közutak üzemeltetése, fenntartása</t>
  </si>
  <si>
    <t>Dologi</t>
  </si>
  <si>
    <t>Közvilágítás</t>
  </si>
  <si>
    <t xml:space="preserve">Nem lakóingatlan </t>
  </si>
  <si>
    <t>Köztemető-fenntartás és működtetés</t>
  </si>
  <si>
    <t>Zöldterület-kezelés</t>
  </si>
  <si>
    <t>Téli közfoglalkoztatás</t>
  </si>
  <si>
    <t>Szem.jutt.</t>
  </si>
  <si>
    <t>Járulékok, adók</t>
  </si>
  <si>
    <t>TÉLI KÖZFOGLALKOZTATÁS  ÖSSZES</t>
  </si>
  <si>
    <t>Hosszú közfoglalkoztatás</t>
  </si>
  <si>
    <t>HOSSZÚ KÖZFOGLALKOZTATÁS  ÖSSZES</t>
  </si>
  <si>
    <t>KOMMUNÁLIS ÁGAZAT ÖSSZESEN</t>
  </si>
  <si>
    <t>Közművelődés</t>
  </si>
  <si>
    <t>KÖZMŰVELŐDÉS ÖSSZESEN</t>
  </si>
  <si>
    <t>Kárpótlás</t>
  </si>
  <si>
    <t>Szoc.ellátás</t>
  </si>
  <si>
    <t>Átmeneti segély</t>
  </si>
  <si>
    <t>Foglalkozást helyettesítő támogatás</t>
  </si>
  <si>
    <t>Szoc .ellátás</t>
  </si>
  <si>
    <t>Lakásfenntartási támogatás</t>
  </si>
  <si>
    <r>
      <t>Temetési segély/</t>
    </r>
    <r>
      <rPr>
        <i/>
        <sz val="10"/>
        <rFont val="Arial CE"/>
        <family val="0"/>
      </rPr>
      <t>Önkormányzati segély</t>
    </r>
  </si>
  <si>
    <t>Ápolási díj méltányossági alapon</t>
  </si>
  <si>
    <t>Rendkívüli gyermekvédelmi tám.</t>
  </si>
  <si>
    <t>Szoc. ellátás</t>
  </si>
  <si>
    <t>Méltányossági közgyógy</t>
  </si>
  <si>
    <t>SZOCIÁLIS SEGÉLYEZÉS, CSALÁDVÉDELEM ÖSSZ</t>
  </si>
  <si>
    <t xml:space="preserve">Háziorvosi alapellátás </t>
  </si>
  <si>
    <t>EGÉSZSÉGÜGY   ÖSSZESEN</t>
  </si>
  <si>
    <t>Önkormányzati jogalkotás / Önkormányzatok jogalkotó és általános igazgatási tevékenysége</t>
  </si>
  <si>
    <t>Támogatás, elvon.</t>
  </si>
  <si>
    <t>ÖNKORMÁNYZATI IGAZGATÁS ÖSSZESEN</t>
  </si>
  <si>
    <t>Óvodai, iskolai intézményi étkeztetés</t>
  </si>
  <si>
    <t>Óvodai étkeztetés összesen</t>
  </si>
  <si>
    <t>Iskolai intézményi étkeztetés</t>
  </si>
  <si>
    <t>Iskolai étkeztetés összesen</t>
  </si>
  <si>
    <t>ÉTKEZTETÉS ÖSSZESEN</t>
  </si>
  <si>
    <t>Önkormányzati feladatok összesen</t>
  </si>
  <si>
    <t>ÖNKORMÁNYZATI  FELADATOK ÖSSZESEN</t>
  </si>
  <si>
    <t xml:space="preserve">2.1. melléklet az …./2016. (IV.27.) önkormányzati rendelethez*  </t>
  </si>
  <si>
    <t xml:space="preserve">2.2. melléklet az …./2016. (IV.27.) önkormányzati rendelethez*  </t>
  </si>
  <si>
    <t>9.1.1. melléklet az .../2016. (IV.27.) önkormányzati rendelethez</t>
  </si>
  <si>
    <t>9.1.2. melléklet az …./2016. (IV.27.) önkormányzati rendelethez</t>
  </si>
  <si>
    <t>9.1.3. melléklet az …./2016. (IV.27.) önkormányzati rendelethez</t>
  </si>
  <si>
    <t>Mogyorósbánya Község Önkormányzat adósságot keletkeztető ügyleteiből eredő fizetési kötelezettségeinek bemutatása</t>
  </si>
  <si>
    <t>MOGYORÓSBÁNYA KÖZSÉG ÖNKORMÁNYZATA</t>
  </si>
  <si>
    <t>Eszközök</t>
  </si>
  <si>
    <t>2013. évi költségv.</t>
  </si>
  <si>
    <t>Rendezőmérleg</t>
  </si>
  <si>
    <t>2014. évi költségv.</t>
  </si>
  <si>
    <t>beszámoló záró</t>
  </si>
  <si>
    <t>2013 és 2014 között</t>
  </si>
  <si>
    <t>A) BEFEKTETETT ESZKÖZÖK</t>
  </si>
  <si>
    <t>A) NEMZETI VAGYONBA TARTOZÓ</t>
  </si>
  <si>
    <t xml:space="preserve"> BEFEKTETETT ESZKÖZÖK</t>
  </si>
  <si>
    <t>I. Immateriális javak</t>
  </si>
  <si>
    <t>II. Tárgyi eszközök</t>
  </si>
  <si>
    <t>III. Befektetett pénzügyi eszközök</t>
  </si>
  <si>
    <t>IV. Üzemeltetésre, kezelésre átadott</t>
  </si>
  <si>
    <t>B) FORGÓESZKÖZÖK</t>
  </si>
  <si>
    <t>B) NEMZETI VAGYONBA TARTOZÓ FORGÓESZK.</t>
  </si>
  <si>
    <t>I. Készletek</t>
  </si>
  <si>
    <t>II. Követelések</t>
  </si>
  <si>
    <t>II. Értékpapírok</t>
  </si>
  <si>
    <t>III. Értékpapírok</t>
  </si>
  <si>
    <t>IV. Pénzeszközök</t>
  </si>
  <si>
    <t>C) PÉNZESZKÖZÖK</t>
  </si>
  <si>
    <t>D)KÖVETELÉSEK</t>
  </si>
  <si>
    <t>V. Egyéb aktív pénzügyi elszámolás</t>
  </si>
  <si>
    <t>E) EGYÉB SAJÁTOS ESZKÖZOLDALI  ELSZÁM.</t>
  </si>
  <si>
    <t>F) AKTÍV IDŐBELI ELHATÁROLÁSOK</t>
  </si>
  <si>
    <t>ESZKÖZÖK  ÖSSZESEN</t>
  </si>
  <si>
    <t xml:space="preserve">2013. évi költségv. </t>
  </si>
  <si>
    <t>D) SAJÁT TŐKE</t>
  </si>
  <si>
    <t>G) SAJÁT TŐKE</t>
  </si>
  <si>
    <t>1. Tartós tőke</t>
  </si>
  <si>
    <t>1. Nemzeti vagyon induláskori értéke</t>
  </si>
  <si>
    <t>2. Tőkeváltozások</t>
  </si>
  <si>
    <t>2. Nemzeti vagyon változásai</t>
  </si>
  <si>
    <t>3. Értékelési tartalék</t>
  </si>
  <si>
    <t>3. Egyéb eszközök induláskori ért. és vált.</t>
  </si>
  <si>
    <t>5. Felhalmozott eredmény</t>
  </si>
  <si>
    <t>6. Eszközök értékhelyesbítésének forrása</t>
  </si>
  <si>
    <t>7. Mérleg szerinti eredmény</t>
  </si>
  <si>
    <t>E) TARTALÉKOK</t>
  </si>
  <si>
    <t>I. Költségvetési tartalékok</t>
  </si>
  <si>
    <t>II.Vállalkozási tartalékok</t>
  </si>
  <si>
    <t>F) KÖTELEZETTSÉGEK</t>
  </si>
  <si>
    <t>H) KÖTELEZETTSÉGEK</t>
  </si>
  <si>
    <t>I. Hosszú lejáratú kötelezettségek</t>
  </si>
  <si>
    <t>I. Költségvetési évben esedékes</t>
  </si>
  <si>
    <t>II.Rövid lejáratú kötelezettségek</t>
  </si>
  <si>
    <t>II. Költségvetési évet követően esedékes</t>
  </si>
  <si>
    <t>III. Kötelezettség jellegű sajátos elszám.</t>
  </si>
  <si>
    <t>III. Egyéb passzív pénzügyi elszám.</t>
  </si>
  <si>
    <t>I) EGYÉB SAJÁTOS ESZKÖZOLDALI ELSZ.</t>
  </si>
  <si>
    <t>J) KINCSTÁRI SZÁMLAVEZ. KAPCS. ELSZÁM.</t>
  </si>
  <si>
    <t>K) PASSZÍV IDŐBELI ELSZÁMOLÁSOK</t>
  </si>
  <si>
    <t>FORRÁSOK  ÖSSZESEN</t>
  </si>
  <si>
    <t>MOGYORÓSBÁNYA KÖZSÉG ÖNKORMÁNYZAT</t>
  </si>
  <si>
    <t>Maradványkimutatás</t>
  </si>
  <si>
    <t>Ezer ft</t>
  </si>
  <si>
    <t>Sorsz.</t>
  </si>
  <si>
    <t>Összeg</t>
  </si>
  <si>
    <t>Alaptevékenység költségvetési bevételei</t>
  </si>
  <si>
    <t>Alaptevékenység költségvetési kiadásai</t>
  </si>
  <si>
    <t>I) Alaptevékenység költségvetési egyenlege</t>
  </si>
  <si>
    <t>Alaptevékenység finanszírozási bevételei</t>
  </si>
  <si>
    <t>Alaptevékenység finanszírozási kiadásai</t>
  </si>
  <si>
    <t>II) Alaptevékenység finanszírozási egyenlege</t>
  </si>
  <si>
    <t>A) Alaptevékenység maradványa</t>
  </si>
  <si>
    <t>Vállalkozási tevékenység költségvetési bevételei</t>
  </si>
  <si>
    <t>Vállalkozási tevékenység költségvetési kiadásai</t>
  </si>
  <si>
    <t>III) Vállalkozási tevékenység költségvetési egyenlege</t>
  </si>
  <si>
    <t>Vállalkozási tevékenység finanszírozási bevételei</t>
  </si>
  <si>
    <t>Vállalkozási tevékenység finanszírozási kiadásai</t>
  </si>
  <si>
    <t>IV) Vállalkozási tevékenység finanszírozási egyenlege</t>
  </si>
  <si>
    <t>B) Vállalkozási tevékenység maradványa</t>
  </si>
  <si>
    <t>C) Összes maradvány</t>
  </si>
  <si>
    <t>D) Alaptevékenység kötelezettségvállalással terhelt maradványa</t>
  </si>
  <si>
    <t>E) Alaptevékenység szabad maradványa</t>
  </si>
  <si>
    <t>F) Vállalkozási tevékenységet terhelő befizetési kötelezettség</t>
  </si>
  <si>
    <t>G) Vállalkozási tevékenység felhasználható maradványa</t>
  </si>
  <si>
    <t>Eredménykimutatás</t>
  </si>
  <si>
    <t>Előző évi</t>
  </si>
  <si>
    <t>Módosítások</t>
  </si>
  <si>
    <t>Tárgyévi</t>
  </si>
  <si>
    <t>költségv.</t>
  </si>
  <si>
    <t>beszámoló</t>
  </si>
  <si>
    <t>záró adatai</t>
  </si>
  <si>
    <t>Közhatalmi eredményszemléletű bevételek</t>
  </si>
  <si>
    <t>Eszközök és szolgáltatások értékesítése nettó eredményszeml. bevételei</t>
  </si>
  <si>
    <t>Tevékenység egyéb nettó eredményszemléletű bevételei</t>
  </si>
  <si>
    <t>I. Tevékenység  nettó eredményszemléletű bevétele (=1+2+3)</t>
  </si>
  <si>
    <t>Saját termelésű készletek állományváltozása</t>
  </si>
  <si>
    <t>Saját termelésű készletek aktivált értéke</t>
  </si>
  <si>
    <t>II. Aktivált saját teljesítmények értéke (=5+6)</t>
  </si>
  <si>
    <t>Központi működési célú támogatások eredményszemléletű bevételei</t>
  </si>
  <si>
    <t>Egyéb működési célú támogatások eredményszemléletű bevételei</t>
  </si>
  <si>
    <t>Különféle egyéb eredményszemléletű bevételei</t>
  </si>
  <si>
    <t>III. Egyéb eredményszemléletű bevételek(=8+9+10)</t>
  </si>
  <si>
    <t>Anyagköltség</t>
  </si>
  <si>
    <t>Igénybe vett szolgáltatások értéke</t>
  </si>
  <si>
    <t>Eladutt áruk beszerzési értéke</t>
  </si>
  <si>
    <t>Eladott (közvetített) szolgáltatások értéke</t>
  </si>
  <si>
    <t>IV. Anyagjellegű ráfordítások (=12+13+14+15)</t>
  </si>
  <si>
    <t>Bérköltség</t>
  </si>
  <si>
    <t>Személyi jellegű egyéb kifizetések</t>
  </si>
  <si>
    <t>Bérjárulékok</t>
  </si>
  <si>
    <t>V. Személyi jellegű ráfordítások (=17+18+19)</t>
  </si>
  <si>
    <t>VI. Értékcsökkenési leírás</t>
  </si>
  <si>
    <t>VII. Egyéb ráfordítások</t>
  </si>
  <si>
    <t>A) TEVÉKENYSÉGEK EREDMÉNYE (=I+II+III-IV-V-VI-VII)</t>
  </si>
  <si>
    <t>Kapott (járó) osztalék és részesedés</t>
  </si>
  <si>
    <t>Kapott (járó) kamatok és kamatjellegű eredményszemléletű bevételek</t>
  </si>
  <si>
    <t>Pénzügyi műveletek egyéb eredményszemléletű bevételei</t>
  </si>
  <si>
    <t>-ebből: árfolyamnyereség</t>
  </si>
  <si>
    <t>VIII. Pénzügyi műveletek eredményszemléletű bevételei (=24+25+26)</t>
  </si>
  <si>
    <t>Fizetendő kamatok és kamatjellegű ráfordítások</t>
  </si>
  <si>
    <t>Részesedések, értékpapírok, pénzeszközök értékvesztése</t>
  </si>
  <si>
    <t>Pénzügyi műveletek egyéb ráfordításai</t>
  </si>
  <si>
    <t>-ebből: árfolyamveszteség</t>
  </si>
  <si>
    <t>IX Pénzügyi műveletek ráfordításai (=29+30+31)</t>
  </si>
  <si>
    <t>34.</t>
  </si>
  <si>
    <t>B) PÉNZÜGYI MŰVELETEK EREDMÉNYE (=28-33)</t>
  </si>
  <si>
    <t>35.</t>
  </si>
  <si>
    <t>C) SZOKÁSOS EREDMÉNY (=+-23+-34)</t>
  </si>
  <si>
    <t>36.</t>
  </si>
  <si>
    <t>Felhalmozási célú támogatások eredményszeml</t>
  </si>
  <si>
    <t>37.</t>
  </si>
  <si>
    <t>Különféle rendkívüli eredményszemléletű bevételek</t>
  </si>
  <si>
    <t>38.</t>
  </si>
  <si>
    <t>X Rendkívüli eredményszemléletű bevételek (=36+37)</t>
  </si>
  <si>
    <t>39.</t>
  </si>
  <si>
    <t>XI Rendkívüli ráfordítások</t>
  </si>
  <si>
    <t>40.</t>
  </si>
  <si>
    <t>D) RENDKÍVÜLI EREDMÉNY (=38-39)</t>
  </si>
  <si>
    <t>41.</t>
  </si>
  <si>
    <t>E) MÉRLEG SZERINTI EREDMÉNY (=+-35+-40)</t>
  </si>
  <si>
    <t>Mogyorósbánya Község Önkormányzat</t>
  </si>
  <si>
    <t>pénzeszközök változásának bemutatása</t>
  </si>
  <si>
    <t>Összeg  (E Ft)</t>
  </si>
  <si>
    <t>31. számlák nyitó egyenlege</t>
  </si>
  <si>
    <t>32. számlák nyitó egyenlege</t>
  </si>
  <si>
    <t>33. számlák nyitó egyenlege</t>
  </si>
  <si>
    <t>NYITÓ PÉNZKÉSZLET (1+2+3)</t>
  </si>
  <si>
    <t>Bevételi rovatos forgalom</t>
  </si>
  <si>
    <t>- Maradvány igénybevétele</t>
  </si>
  <si>
    <t>Kiadási rovatos forgalom</t>
  </si>
  <si>
    <t>36. forgalom</t>
  </si>
  <si>
    <t>413. forgalom</t>
  </si>
  <si>
    <t>494. forgalom</t>
  </si>
  <si>
    <t>852. forgalom</t>
  </si>
  <si>
    <t>843. forgalom</t>
  </si>
  <si>
    <t>PÉNZKÉSZLET VÁLTOZÁSA ÖSSZESEN (5-6+7+…+12)</t>
  </si>
  <si>
    <t>31. számlák záró egyenlege</t>
  </si>
  <si>
    <t>32. számlák záró egyenlege</t>
  </si>
  <si>
    <t>33. számlák záró egyenlege</t>
  </si>
  <si>
    <t>ZÁRÓ PÉNZKÉSZLET (14+15+16)</t>
  </si>
  <si>
    <t>Számolt pénzkészlet (4+12)</t>
  </si>
  <si>
    <t>Eltérés</t>
  </si>
  <si>
    <t xml:space="preserve">Központosított előirányzatok és egyéb kötött felhasználású támogatások elszámolása  Ft-ban                        </t>
  </si>
  <si>
    <t>Központosított előirányzatok megnevezése</t>
  </si>
  <si>
    <t>Az önkorm.által fel nem használt, de a következő évben  felhaszn. összeg</t>
  </si>
  <si>
    <t>Lakossági víz- és csatornaszolgáltatás támogatása</t>
  </si>
  <si>
    <t>Vagyonleltár</t>
  </si>
  <si>
    <t>2014.</t>
  </si>
  <si>
    <t>E Ft-ban</t>
  </si>
  <si>
    <t>ESZKÖZÖK</t>
  </si>
  <si>
    <t>Nemzeti vagyonba tartozó befektetett eszközök</t>
  </si>
  <si>
    <t>Immateriális javak</t>
  </si>
  <si>
    <t>Tárgyi eszközök</t>
  </si>
  <si>
    <t>Ingatlanok</t>
  </si>
  <si>
    <t>Gépek, berendezések</t>
  </si>
  <si>
    <t>Járművek</t>
  </si>
  <si>
    <t>Befejezetlen beruházások</t>
  </si>
  <si>
    <t>Befekt püi eszk</t>
  </si>
  <si>
    <t>Értékpapírok</t>
  </si>
  <si>
    <t>Koncesszióba, vagyonkezelésbe adott eszközök</t>
  </si>
  <si>
    <t>Nemzeti vagyonba tartozó forgóeszközök</t>
  </si>
  <si>
    <t>Készletek</t>
  </si>
  <si>
    <t>Pénzeszközök</t>
  </si>
  <si>
    <t>Követelések</t>
  </si>
  <si>
    <t>Költségvetési évben esedékes</t>
  </si>
  <si>
    <t>Költségvetési évet követően esedékes</t>
  </si>
  <si>
    <t>Követelés jellegű sajátos elszámolások</t>
  </si>
  <si>
    <t>Egyéb sajátos eszközoldali elszámolások</t>
  </si>
  <si>
    <t>Aktív időbeli elhatárolások</t>
  </si>
  <si>
    <t>FORRÁSOK</t>
  </si>
  <si>
    <t>Saját tőke</t>
  </si>
  <si>
    <t>Nemzeti vagyon induláskori értéke</t>
  </si>
  <si>
    <t>Nemzeti vagyon változásai</t>
  </si>
  <si>
    <t>Egyéb eszközök induláskori értéke és változásai</t>
  </si>
  <si>
    <t>Felhalmozott eredmény</t>
  </si>
  <si>
    <t>Eszközök értékhelyesbítésének forrása</t>
  </si>
  <si>
    <t xml:space="preserve">Mérleg szerinti eredmény </t>
  </si>
  <si>
    <t>Kötelezettségek</t>
  </si>
  <si>
    <t>Kötelezettség jellegű sajátos elszámolások</t>
  </si>
  <si>
    <t>Egyéb sajátos forrásoldali elszámolások</t>
  </si>
  <si>
    <t>Kincstári számlavezetéssel kapcsolatos elszámolások</t>
  </si>
  <si>
    <t>Passzív időbeli elhatárolások</t>
  </si>
  <si>
    <t>2016. 
után</t>
  </si>
  <si>
    <t>2013 és 2014</t>
  </si>
  <si>
    <t>TELJESÍTETT MŰKÖDÉSI BEVÉTELEK KORMÁNYZATI FUNKCIÓNKÉNT</t>
  </si>
  <si>
    <t>Ssz</t>
  </si>
  <si>
    <t xml:space="preserve">2015.02. módosított      </t>
  </si>
  <si>
    <t>Teljesítés</t>
  </si>
  <si>
    <t>Állami támogatás</t>
  </si>
  <si>
    <t>Adók</t>
  </si>
  <si>
    <t>Vagyonnal való gazdálkodás</t>
  </si>
  <si>
    <t>önkormányzati rendelethez</t>
  </si>
  <si>
    <t>HELYI ADÓK FELHASZNÁLÁSA</t>
  </si>
  <si>
    <t>ADÓNEM</t>
  </si>
  <si>
    <t>ÖSSZEG</t>
  </si>
  <si>
    <t>FELHASZNÁLÁS</t>
  </si>
  <si>
    <t>Kommunális adó</t>
  </si>
  <si>
    <t>Iparűzési adó</t>
  </si>
  <si>
    <t xml:space="preserve">Működés </t>
  </si>
  <si>
    <t>Tárgyévi helyesbített</t>
  </si>
  <si>
    <t>Befizetés MÁK-nak</t>
  </si>
  <si>
    <t>Visszafizetés Vízműtől</t>
  </si>
  <si>
    <t>MÓDOSÍTOTT PÉNZMARADVÁNY</t>
  </si>
  <si>
    <t>ÖSSZES FELHASZNÁLHATÓ</t>
  </si>
  <si>
    <t>TERVEZÉSNÉL</t>
  </si>
  <si>
    <r>
      <t>1. Bevételi oldalon</t>
    </r>
    <r>
      <rPr>
        <b/>
        <sz val="8"/>
        <rFont val="Arial"/>
        <family val="2"/>
      </rPr>
      <t>:</t>
    </r>
    <r>
      <rPr>
        <sz val="8"/>
        <rFont val="Arial"/>
        <family val="2"/>
      </rPr>
      <t xml:space="preserve"> </t>
    </r>
  </si>
  <si>
    <t>fejlesztési péntmaradvány</t>
  </si>
  <si>
    <t>működési  pénzmaradvány</t>
  </si>
  <si>
    <t>2. Kiadási oldalon:</t>
  </si>
  <si>
    <t>- beruházás</t>
  </si>
  <si>
    <t>- felújítás</t>
  </si>
  <si>
    <t>-tartalék fejl.</t>
  </si>
  <si>
    <t>-tartalék működési</t>
  </si>
  <si>
    <t>-intézményműk. (isk+zeneisk)</t>
  </si>
  <si>
    <t xml:space="preserve">FELOSZTHATÓ KORRIGÁLT MARADVÁNY </t>
  </si>
  <si>
    <r>
      <t>1. Bevételi oldalon</t>
    </r>
    <r>
      <rPr>
        <b/>
        <sz val="8"/>
        <rFont val="Arial"/>
        <family val="2"/>
      </rPr>
      <t>:</t>
    </r>
  </si>
  <si>
    <t>Fejlesztési céltartalék</t>
  </si>
  <si>
    <t>Működési céltartalék</t>
  </si>
  <si>
    <t>Személyi juttatás</t>
  </si>
  <si>
    <t>Járulék</t>
  </si>
  <si>
    <t>Száll. Köt. terhelt</t>
  </si>
  <si>
    <t xml:space="preserve">Dologi köt. terhelt </t>
  </si>
  <si>
    <t>ÖSSZES FELOSZTHATÓ</t>
  </si>
  <si>
    <t>9.1. melléklet az …./2016. (IV.27.) önkormányzati rendelethez</t>
  </si>
  <si>
    <t>11. sz. melléklet a .../2016. (IV.27.) önkormányzati rendelethez</t>
  </si>
  <si>
    <t>12. sz. melléklet a …./2016. (IV.27.) önkormányzati rendelethez</t>
  </si>
  <si>
    <t>13. melléklet a .../2016. (IV.27.) önkormányzati rendelethez</t>
  </si>
  <si>
    <t xml:space="preserve">                       14. melléklet a …./2016. (IV.27.) önkormányzati rendelethez</t>
  </si>
  <si>
    <t>10. sz. melléklet az …./2016. (IV.27.) önkormányzati rendelethez</t>
  </si>
  <si>
    <t>18. sz. mell. az …./2016. (IV.27.) önkormányzati rendelethez</t>
  </si>
  <si>
    <t>19. melléklet az …./2016. (IV.27.) önkormányzati rendelethez</t>
  </si>
  <si>
    <t>21. sz. melléklet az …./2016. (IV.27.) önkormányzati rendelethez</t>
  </si>
  <si>
    <t>22. melléklet az …../2015. (IV.27.)</t>
  </si>
  <si>
    <t>23. sz. melléklet az …../2016. (IV.27.) önkormányzati rendelethez</t>
  </si>
  <si>
    <t>-</t>
  </si>
  <si>
    <t>MÉRLEG 2015.</t>
  </si>
  <si>
    <t>2015. évi költségv.</t>
  </si>
  <si>
    <t xml:space="preserve">2015. évi </t>
  </si>
  <si>
    <t>16. melléklet a …./2016. (IV.26) önkormányzati rendelethez</t>
  </si>
  <si>
    <t>Rendelkezésre bocsátott 2014</t>
  </si>
  <si>
    <t>Rendelkezésre bocsátott 2015</t>
  </si>
  <si>
    <t>Ténylegesen felhasznált összeg 2015</t>
  </si>
  <si>
    <t>Helyi szervezési intézkedésekhez kapcsolódó többletkiadások támogatása</t>
  </si>
  <si>
    <t>Gyermekszegénység elleni program keretében nyári étkeztetés biztosítása</t>
  </si>
  <si>
    <t>Kötelezően ellátandó helyi közösségi közlekedési feladat támogatása</t>
  </si>
  <si>
    <t>A települési önkormányzatok helyi közösségi közlekedésének támogatása</t>
  </si>
  <si>
    <t>Helyi önkormányzatok működési célú költségvetési támogatásai összesen</t>
  </si>
  <si>
    <t>Önkormányzati feladatellátást szolgáló fejlesztések</t>
  </si>
  <si>
    <t>Adósságkonszolidációban nem részesült települési önkormányzatok fejlesztéseinek támogatása</t>
  </si>
  <si>
    <t>Helyi önkormányzatok felhalmozási célú költségvetési támogatásai összesen</t>
  </si>
  <si>
    <t>Települési önkormányzatok rendkívüli támogatása</t>
  </si>
  <si>
    <t>Települési önkormányzatok kiegészítő támogatásai összesen</t>
  </si>
  <si>
    <t>2014. évről áthúzódó bérkompenzáció támogatása</t>
  </si>
  <si>
    <t>A köznevelési intézmények működtetéséhez kapcsolódó támogatás</t>
  </si>
  <si>
    <t>Pénzbeli szociális ellátások kiegészítése</t>
  </si>
  <si>
    <t>A települési önkormányzatok szociális feladatainak egyéb támogatása</t>
  </si>
  <si>
    <t>Szociális ágazati pótlék</t>
  </si>
  <si>
    <t>Összesen 43+44+45+46+47</t>
  </si>
  <si>
    <t>Települési önkormányzatok nyilvános könyvtári és közművelődési feladatainak támogatása</t>
  </si>
  <si>
    <t>A települési önkormányzatok könyvtári célú érdekeltségnövelő támogatása</t>
  </si>
  <si>
    <t>Könyvtári, közművelődési és múzeumi feladatok támogatása</t>
  </si>
  <si>
    <t>A költségvetési szerveknél foglalkoztatottak 2015.évi kompenzációja(1059/2015.(III.18.)Korm.hat)</t>
  </si>
  <si>
    <t>Szociális ágazati kiegészítő pótlék támogatása (1520/2015.(VII.27.) Korm.hat.)</t>
  </si>
  <si>
    <t>2015.eredeti</t>
  </si>
  <si>
    <t>2015. módosított</t>
  </si>
  <si>
    <t>2015. teljesítés</t>
  </si>
  <si>
    <t>eltérés</t>
  </si>
  <si>
    <t xml:space="preserve">I.1.ba)Zöldterület-gazdálkodással kapcsolatos feladatok támogatása                              </t>
  </si>
  <si>
    <t xml:space="preserve">I.1.bb) Közvilágítás fenntartásának  támogatása                                                            </t>
  </si>
  <si>
    <t xml:space="preserve">I.1.bc) Köztemető fenntartással kapcsolatos feladatok támogatása                                    </t>
  </si>
  <si>
    <t xml:space="preserve">I.1.bd) Közutak fenntartásának támogatása                                                         </t>
  </si>
  <si>
    <t xml:space="preserve">I.1.c)  Egyéb önkormányzati feladatok támogatása                                                               </t>
  </si>
  <si>
    <t xml:space="preserve">Beszámítás                                                                                                                           </t>
  </si>
  <si>
    <t xml:space="preserve">III.2. Hozzájárulás a pénzbeli szociális ellátásokhoz                                                              </t>
  </si>
  <si>
    <t xml:space="preserve">III.5.b) Gyermekétkeztetés támogatása                                                                </t>
  </si>
  <si>
    <t xml:space="preserve">III.5.a) Gyermekétkeztetés üzemeltetési támogatása                                                                  </t>
  </si>
  <si>
    <t>MOGYORÓSBÁNYA KÖZSÉG ÖNKORMÁNYZAT 2015. ÉVI PÉNZMARADVÁNY JÓVÁHAGYÁSA</t>
  </si>
  <si>
    <t xml:space="preserve">2015.         eredeti       </t>
  </si>
  <si>
    <t>Intézményi étkeztetés</t>
  </si>
  <si>
    <t>ÁH-n belüli átvett pénzeszköz</t>
  </si>
  <si>
    <t>ÁH-n kívüli átvett pénzeszköz</t>
  </si>
  <si>
    <t>Tartalék</t>
  </si>
  <si>
    <t>Számlaegyenleg</t>
  </si>
  <si>
    <t>Előlegek</t>
  </si>
  <si>
    <t>Bankszámlaegyenleg</t>
  </si>
  <si>
    <t>2015. ÉVRŐL</t>
  </si>
  <si>
    <t>2015. év</t>
  </si>
  <si>
    <t>2015. évben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</si>
</sst>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86">
    <font>
      <sz val="10"/>
      <name val="Times New Roman CE"/>
      <family val="0"/>
    </font>
    <font>
      <sz val="11"/>
      <color indexed="8"/>
      <name val="Calibri"/>
      <family val="2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b/>
      <sz val="14"/>
      <color indexed="10"/>
      <name val="Times New Roman CE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"/>
      <family val="2"/>
    </font>
    <font>
      <sz val="10"/>
      <name val="MS Sans Serif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MS Sans Serif"/>
      <family val="2"/>
    </font>
    <font>
      <i/>
      <sz val="10"/>
      <name val="Arial CE"/>
      <family val="0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/>
    </border>
    <border>
      <left/>
      <right style="thin"/>
      <top/>
      <bottom style="thin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medium"/>
      <right/>
      <top/>
      <bottom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/>
      <top style="medium"/>
      <bottom style="thin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>
        <color indexed="8"/>
      </right>
      <top style="medium"/>
      <bottom style="thin">
        <color indexed="8"/>
      </bottom>
    </border>
    <border>
      <left style="hair">
        <color indexed="8"/>
      </left>
      <right style="hair">
        <color indexed="8"/>
      </right>
      <top style="medium"/>
      <bottom style="thin">
        <color indexed="8"/>
      </bottom>
    </border>
    <border>
      <left style="hair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thin">
        <color indexed="8"/>
      </right>
      <top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thin">
        <color indexed="8"/>
      </bottom>
    </border>
    <border>
      <left style="hair">
        <color indexed="8"/>
      </left>
      <right style="medium"/>
      <top style="hair">
        <color indexed="8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thin">
        <color indexed="8"/>
      </top>
      <bottom style="thin">
        <color indexed="8"/>
      </bottom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/>
      <top style="medium"/>
      <bottom style="medium"/>
    </border>
    <border>
      <left style="medium"/>
      <right style="hair">
        <color indexed="8"/>
      </right>
      <top style="medium"/>
      <bottom/>
    </border>
    <border>
      <left style="hair">
        <color indexed="8"/>
      </left>
      <right/>
      <top style="medium"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medium"/>
      <right style="hair">
        <color indexed="8"/>
      </right>
      <top/>
      <bottom style="thin"/>
    </border>
    <border>
      <left style="hair">
        <color indexed="8"/>
      </left>
      <right/>
      <top/>
      <bottom style="thin"/>
    </border>
    <border>
      <left style="hair">
        <color indexed="8"/>
      </left>
      <right style="thin">
        <color indexed="8"/>
      </right>
      <top/>
      <bottom style="thin"/>
    </border>
    <border>
      <left style="medium"/>
      <right style="hair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/>
    </border>
    <border>
      <left style="hair">
        <color indexed="8"/>
      </left>
      <right style="thin">
        <color indexed="8"/>
      </right>
      <top style="medium">
        <color indexed="8"/>
      </top>
      <bottom/>
    </border>
    <border>
      <left style="hair">
        <color indexed="8"/>
      </left>
      <right/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 style="medium"/>
      <right style="hair">
        <color indexed="8"/>
      </right>
      <top style="medium"/>
      <bottom style="hair">
        <color indexed="8"/>
      </bottom>
    </border>
    <border>
      <left style="medium"/>
      <right style="hair">
        <color indexed="8"/>
      </right>
      <top style="thin">
        <color indexed="8"/>
      </top>
      <bottom style="thin"/>
    </border>
    <border>
      <left style="hair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medium"/>
      <right style="medium"/>
      <top style="thin">
        <color indexed="8"/>
      </top>
      <bottom style="thin"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 style="hair">
        <color indexed="8"/>
      </right>
      <top style="medium"/>
      <bottom style="medium"/>
    </border>
    <border>
      <left style="medium"/>
      <right/>
      <top style="medium"/>
      <bottom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thin"/>
      <right style="medium"/>
      <top style="thin">
        <color indexed="8"/>
      </top>
      <bottom style="thin">
        <color indexed="8"/>
      </bottom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hair">
        <color indexed="8"/>
      </left>
      <right style="hair">
        <color indexed="8"/>
      </right>
      <top style="medium"/>
      <bottom/>
    </border>
    <border>
      <left style="medium"/>
      <right/>
      <top style="hair">
        <color indexed="8"/>
      </top>
      <bottom>
        <color indexed="63"/>
      </bottom>
    </border>
    <border>
      <left/>
      <right/>
      <top/>
      <bottom style="thin"/>
    </border>
    <border>
      <left/>
      <right style="thin"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hair">
        <color indexed="8"/>
      </left>
      <right style="thin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2" applyNumberFormat="0" applyFill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5" fillId="0" borderId="0" applyNumberFormat="0" applyFill="0" applyBorder="0" applyAlignment="0" applyProtection="0"/>
    <xf numFmtId="0" fontId="7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0" fillId="22" borderId="7" applyNumberFormat="0" applyFont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9" fillId="29" borderId="0" applyNumberFormat="0" applyBorder="0" applyAlignment="0" applyProtection="0"/>
    <xf numFmtId="0" fontId="80" fillId="30" borderId="8" applyNumberFormat="0" applyAlignment="0" applyProtection="0"/>
    <xf numFmtId="0" fontId="8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0" borderId="0">
      <alignment/>
      <protection/>
    </xf>
    <xf numFmtId="0" fontId="39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8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31" borderId="0" applyNumberFormat="0" applyBorder="0" applyAlignment="0" applyProtection="0"/>
    <xf numFmtId="0" fontId="84" fillId="32" borderId="0" applyNumberFormat="0" applyBorder="0" applyAlignment="0" applyProtection="0"/>
    <xf numFmtId="0" fontId="85" fillId="30" borderId="1" applyNumberFormat="0" applyAlignment="0" applyProtection="0"/>
    <xf numFmtId="9" fontId="0" fillId="0" borderId="0" applyFont="0" applyFill="0" applyBorder="0" applyAlignment="0" applyProtection="0"/>
  </cellStyleXfs>
  <cellXfs count="1155">
    <xf numFmtId="0" fontId="0" fillId="0" borderId="0" xfId="0" applyAlignment="1">
      <alignment/>
    </xf>
    <xf numFmtId="0" fontId="0" fillId="0" borderId="0" xfId="63" applyFont="1" applyFill="1">
      <alignment/>
      <protection/>
    </xf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7" fillId="0" borderId="0" xfId="63" applyFont="1" applyFill="1" applyBorder="1" applyAlignment="1" applyProtection="1">
      <alignment horizontal="center" vertical="center" wrapText="1"/>
      <protection/>
    </xf>
    <xf numFmtId="0" fontId="7" fillId="0" borderId="0" xfId="63" applyFont="1" applyFill="1" applyBorder="1" applyAlignment="1" applyProtection="1">
      <alignment vertical="center" wrapText="1"/>
      <protection/>
    </xf>
    <xf numFmtId="0" fontId="18" fillId="0" borderId="10" xfId="63" applyFont="1" applyFill="1" applyBorder="1" applyAlignment="1" applyProtection="1">
      <alignment horizontal="left" vertical="center" wrapText="1" indent="1"/>
      <protection/>
    </xf>
    <xf numFmtId="0" fontId="18" fillId="0" borderId="11" xfId="63" applyFont="1" applyFill="1" applyBorder="1" applyAlignment="1" applyProtection="1">
      <alignment horizontal="left" vertical="center" wrapText="1" indent="1"/>
      <protection/>
    </xf>
    <xf numFmtId="0" fontId="18" fillId="0" borderId="12" xfId="63" applyFont="1" applyFill="1" applyBorder="1" applyAlignment="1" applyProtection="1">
      <alignment horizontal="left" vertical="center" wrapText="1" indent="1"/>
      <protection/>
    </xf>
    <xf numFmtId="0" fontId="18" fillId="0" borderId="13" xfId="63" applyFont="1" applyFill="1" applyBorder="1" applyAlignment="1" applyProtection="1">
      <alignment horizontal="left" vertical="center" wrapText="1" indent="1"/>
      <protection/>
    </xf>
    <xf numFmtId="0" fontId="18" fillId="0" borderId="14" xfId="63" applyFont="1" applyFill="1" applyBorder="1" applyAlignment="1" applyProtection="1">
      <alignment horizontal="left" vertical="center" wrapText="1" indent="1"/>
      <protection/>
    </xf>
    <xf numFmtId="0" fontId="18" fillId="0" borderId="15" xfId="63" applyFont="1" applyFill="1" applyBorder="1" applyAlignment="1" applyProtection="1">
      <alignment horizontal="left" vertical="center" wrapText="1" indent="1"/>
      <protection/>
    </xf>
    <xf numFmtId="49" fontId="18" fillId="0" borderId="16" xfId="63" applyNumberFormat="1" applyFont="1" applyFill="1" applyBorder="1" applyAlignment="1" applyProtection="1">
      <alignment horizontal="left" vertical="center" wrapText="1" indent="1"/>
      <protection/>
    </xf>
    <xf numFmtId="49" fontId="18" fillId="0" borderId="17" xfId="63" applyNumberFormat="1" applyFont="1" applyFill="1" applyBorder="1" applyAlignment="1" applyProtection="1">
      <alignment horizontal="left" vertical="center" wrapText="1" indent="1"/>
      <protection/>
    </xf>
    <xf numFmtId="49" fontId="18" fillId="0" borderId="18" xfId="63" applyNumberFormat="1" applyFont="1" applyFill="1" applyBorder="1" applyAlignment="1" applyProtection="1">
      <alignment horizontal="left" vertical="center" wrapText="1" indent="1"/>
      <protection/>
    </xf>
    <xf numFmtId="49" fontId="18" fillId="0" borderId="19" xfId="63" applyNumberFormat="1" applyFont="1" applyFill="1" applyBorder="1" applyAlignment="1" applyProtection="1">
      <alignment horizontal="left" vertical="center" wrapText="1" indent="1"/>
      <protection/>
    </xf>
    <xf numFmtId="49" fontId="18" fillId="0" borderId="20" xfId="63" applyNumberFormat="1" applyFont="1" applyFill="1" applyBorder="1" applyAlignment="1" applyProtection="1">
      <alignment horizontal="left" vertical="center" wrapText="1" indent="1"/>
      <protection/>
    </xf>
    <xf numFmtId="49" fontId="18" fillId="0" borderId="21" xfId="63" applyNumberFormat="1" applyFont="1" applyFill="1" applyBorder="1" applyAlignment="1" applyProtection="1">
      <alignment horizontal="left" vertical="center" wrapText="1" indent="1"/>
      <protection/>
    </xf>
    <xf numFmtId="0" fontId="18" fillId="0" borderId="0" xfId="63" applyFont="1" applyFill="1" applyBorder="1" applyAlignment="1" applyProtection="1">
      <alignment horizontal="left" vertical="center" wrapText="1" indent="1"/>
      <protection/>
    </xf>
    <xf numFmtId="0" fontId="16" fillId="0" borderId="22" xfId="63" applyFont="1" applyFill="1" applyBorder="1" applyAlignment="1" applyProtection="1">
      <alignment horizontal="left" vertical="center" wrapText="1" indent="1"/>
      <protection/>
    </xf>
    <xf numFmtId="0" fontId="16" fillId="0" borderId="23" xfId="63" applyFont="1" applyFill="1" applyBorder="1" applyAlignment="1" applyProtection="1">
      <alignment horizontal="left" vertical="center" wrapText="1" indent="1"/>
      <protection/>
    </xf>
    <xf numFmtId="0" fontId="16" fillId="0" borderId="24" xfId="63" applyFont="1" applyFill="1" applyBorder="1" applyAlignment="1" applyProtection="1">
      <alignment horizontal="left" vertical="center" wrapText="1" indent="1"/>
      <protection/>
    </xf>
    <xf numFmtId="0" fontId="8" fillId="0" borderId="22" xfId="63" applyFont="1" applyFill="1" applyBorder="1" applyAlignment="1" applyProtection="1">
      <alignment horizontal="center" vertical="center" wrapText="1"/>
      <protection/>
    </xf>
    <xf numFmtId="0" fontId="8" fillId="0" borderId="23" xfId="63" applyFont="1" applyFill="1" applyBorder="1" applyAlignment="1" applyProtection="1">
      <alignment horizontal="center" vertical="center" wrapText="1"/>
      <protection/>
    </xf>
    <xf numFmtId="164" fontId="18" fillId="0" borderId="25" xfId="0" applyNumberFormat="1" applyFont="1" applyFill="1" applyBorder="1" applyAlignment="1" applyProtection="1">
      <alignment vertical="center" wrapText="1"/>
      <protection locked="0"/>
    </xf>
    <xf numFmtId="164" fontId="18" fillId="0" borderId="26" xfId="0" applyNumberFormat="1" applyFont="1" applyFill="1" applyBorder="1" applyAlignment="1" applyProtection="1">
      <alignment vertical="center" wrapText="1"/>
      <protection locked="0"/>
    </xf>
    <xf numFmtId="164" fontId="18" fillId="0" borderId="27" xfId="0" applyNumberFormat="1" applyFont="1" applyFill="1" applyBorder="1" applyAlignment="1" applyProtection="1">
      <alignment vertical="center" wrapText="1"/>
      <protection locked="0"/>
    </xf>
    <xf numFmtId="164" fontId="18" fillId="0" borderId="11" xfId="0" applyNumberFormat="1" applyFont="1" applyFill="1" applyBorder="1" applyAlignment="1" applyProtection="1">
      <alignment vertical="center" wrapText="1"/>
      <protection locked="0"/>
    </xf>
    <xf numFmtId="164" fontId="18" fillId="0" borderId="15" xfId="0" applyNumberFormat="1" applyFont="1" applyFill="1" applyBorder="1" applyAlignment="1" applyProtection="1">
      <alignment vertical="center" wrapText="1"/>
      <protection locked="0"/>
    </xf>
    <xf numFmtId="0" fontId="16" fillId="0" borderId="23" xfId="63" applyFont="1" applyFill="1" applyBorder="1" applyAlignment="1" applyProtection="1">
      <alignment vertical="center" wrapText="1"/>
      <protection/>
    </xf>
    <xf numFmtId="0" fontId="16" fillId="0" borderId="28" xfId="63" applyFont="1" applyFill="1" applyBorder="1" applyAlignment="1" applyProtection="1">
      <alignment vertical="center" wrapText="1"/>
      <protection/>
    </xf>
    <xf numFmtId="0" fontId="16" fillId="0" borderId="22" xfId="63" applyFont="1" applyFill="1" applyBorder="1" applyAlignment="1" applyProtection="1">
      <alignment horizontal="center" vertical="center" wrapText="1"/>
      <protection/>
    </xf>
    <xf numFmtId="0" fontId="16" fillId="0" borderId="23" xfId="63" applyFont="1" applyFill="1" applyBorder="1" applyAlignment="1" applyProtection="1">
      <alignment horizontal="center" vertical="center" wrapText="1"/>
      <protection/>
    </xf>
    <xf numFmtId="0" fontId="16" fillId="0" borderId="29" xfId="63" applyFont="1" applyFill="1" applyBorder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vertical="center" wrapText="1"/>
      <protection/>
    </xf>
    <xf numFmtId="0" fontId="16" fillId="0" borderId="22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3" fillId="0" borderId="0" xfId="63" applyFill="1">
      <alignment/>
      <protection/>
    </xf>
    <xf numFmtId="0" fontId="8" fillId="0" borderId="29" xfId="63" applyFont="1" applyFill="1" applyBorder="1" applyAlignment="1" applyProtection="1">
      <alignment horizontal="center" vertical="center" wrapText="1"/>
      <protection/>
    </xf>
    <xf numFmtId="0" fontId="18" fillId="0" borderId="0" xfId="63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18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 vertical="center"/>
    </xf>
    <xf numFmtId="164" fontId="23" fillId="0" borderId="2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horizontal="right" wrapText="1"/>
      <protection/>
    </xf>
    <xf numFmtId="164" fontId="8" fillId="0" borderId="29" xfId="0" applyNumberFormat="1" applyFont="1" applyFill="1" applyBorder="1" applyAlignment="1" applyProtection="1">
      <alignment horizontal="center" vertical="center" wrapText="1"/>
      <protection/>
    </xf>
    <xf numFmtId="164" fontId="16" fillId="0" borderId="30" xfId="0" applyNumberFormat="1" applyFont="1" applyFill="1" applyBorder="1" applyAlignment="1" applyProtection="1">
      <alignment horizontal="center" vertical="center" wrapText="1"/>
      <protection/>
    </xf>
    <xf numFmtId="164" fontId="16" fillId="0" borderId="31" xfId="0" applyNumberFormat="1" applyFont="1" applyFill="1" applyBorder="1" applyAlignment="1" applyProtection="1">
      <alignment horizontal="center" vertical="center" wrapText="1"/>
      <protection/>
    </xf>
    <xf numFmtId="164" fontId="16" fillId="0" borderId="32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8" fillId="0" borderId="25" xfId="0" applyNumberFormat="1" applyFont="1" applyFill="1" applyBorder="1" applyAlignment="1" applyProtection="1">
      <alignment vertical="center" wrapText="1"/>
      <protection/>
    </xf>
    <xf numFmtId="164" fontId="18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23" xfId="0" applyNumberFormat="1" applyFont="1" applyFill="1" applyBorder="1" applyAlignment="1" applyProtection="1">
      <alignment vertical="center" wrapText="1"/>
      <protection/>
    </xf>
    <xf numFmtId="164" fontId="16" fillId="0" borderId="29" xfId="0" applyNumberFormat="1" applyFont="1" applyFill="1" applyBorder="1" applyAlignment="1" applyProtection="1">
      <alignment vertical="center" wrapText="1"/>
      <protection/>
    </xf>
    <xf numFmtId="164" fontId="4" fillId="0" borderId="0" xfId="0" applyNumberFormat="1" applyFont="1" applyFill="1" applyAlignment="1">
      <alignment vertical="center" wrapText="1"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1" xfId="0" applyNumberFormat="1" applyFont="1" applyFill="1" applyBorder="1" applyAlignment="1" applyProtection="1">
      <alignment vertical="center" wrapText="1"/>
      <protection locked="0"/>
    </xf>
    <xf numFmtId="164" fontId="15" fillId="0" borderId="25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5" xfId="0" applyNumberFormat="1" applyFont="1" applyFill="1" applyBorder="1" applyAlignment="1" applyProtection="1">
      <alignment vertical="center" wrapText="1"/>
      <protection locked="0"/>
    </xf>
    <xf numFmtId="164" fontId="8" fillId="0" borderId="29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Alignment="1">
      <alignment horizontal="center" vertical="center" wrapText="1"/>
    </xf>
    <xf numFmtId="164" fontId="18" fillId="0" borderId="33" xfId="0" applyNumberFormat="1" applyFont="1" applyFill="1" applyBorder="1" applyAlignment="1" applyProtection="1">
      <alignment vertical="center" wrapText="1"/>
      <protection/>
    </xf>
    <xf numFmtId="164" fontId="18" fillId="0" borderId="22" xfId="0" applyNumberFormat="1" applyFont="1" applyFill="1" applyBorder="1" applyAlignment="1" applyProtection="1">
      <alignment vertical="center" wrapText="1"/>
      <protection/>
    </xf>
    <xf numFmtId="164" fontId="18" fillId="0" borderId="23" xfId="0" applyNumberFormat="1" applyFont="1" applyFill="1" applyBorder="1" applyAlignment="1" applyProtection="1">
      <alignment vertical="center" wrapText="1"/>
      <protection/>
    </xf>
    <xf numFmtId="164" fontId="18" fillId="0" borderId="29" xfId="0" applyNumberFormat="1" applyFont="1" applyFill="1" applyBorder="1" applyAlignment="1" applyProtection="1">
      <alignment vertical="center" wrapText="1"/>
      <protection/>
    </xf>
    <xf numFmtId="164" fontId="18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34" xfId="0" applyNumberFormat="1" applyFont="1" applyFill="1" applyBorder="1" applyAlignment="1" applyProtection="1">
      <alignment vertical="center" wrapText="1"/>
      <protection locked="0"/>
    </xf>
    <xf numFmtId="164" fontId="18" fillId="0" borderId="17" xfId="0" applyNumberFormat="1" applyFont="1" applyFill="1" applyBorder="1" applyAlignment="1" applyProtection="1">
      <alignment vertical="center" wrapText="1"/>
      <protection locked="0"/>
    </xf>
    <xf numFmtId="164" fontId="18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35" xfId="0" applyNumberFormat="1" applyFont="1" applyFill="1" applyBorder="1" applyAlignment="1" applyProtection="1">
      <alignment vertical="center" wrapText="1"/>
      <protection locked="0"/>
    </xf>
    <xf numFmtId="164" fontId="18" fillId="0" borderId="19" xfId="0" applyNumberFormat="1" applyFont="1" applyFill="1" applyBorder="1" applyAlignment="1" applyProtection="1">
      <alignment vertical="center" wrapText="1"/>
      <protection locked="0"/>
    </xf>
    <xf numFmtId="164" fontId="18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37" xfId="0" applyNumberFormat="1" applyFont="1" applyFill="1" applyBorder="1" applyAlignment="1" applyProtection="1">
      <alignment vertical="center" wrapText="1"/>
      <protection locked="0"/>
    </xf>
    <xf numFmtId="164" fontId="18" fillId="0" borderId="16" xfId="0" applyNumberFormat="1" applyFont="1" applyFill="1" applyBorder="1" applyAlignment="1" applyProtection="1">
      <alignment vertical="center" wrapText="1"/>
      <protection locked="0"/>
    </xf>
    <xf numFmtId="164" fontId="18" fillId="0" borderId="10" xfId="0" applyNumberFormat="1" applyFont="1" applyFill="1" applyBorder="1" applyAlignment="1" applyProtection="1">
      <alignment vertical="center" wrapText="1"/>
      <protection locked="0"/>
    </xf>
    <xf numFmtId="164" fontId="10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18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7" xfId="0" applyFont="1" applyFill="1" applyBorder="1" applyAlignment="1">
      <alignment horizontal="center" vertical="center" wrapText="1"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1" xfId="0" applyFont="1" applyFill="1" applyBorder="1" applyAlignment="1" applyProtection="1">
      <alignment vertical="center" wrapText="1"/>
      <protection locked="0"/>
    </xf>
    <xf numFmtId="0" fontId="18" fillId="0" borderId="39" xfId="0" applyFont="1" applyFill="1" applyBorder="1" applyAlignment="1" applyProtection="1">
      <alignment vertical="center" wrapText="1"/>
      <protection locked="0"/>
    </xf>
    <xf numFmtId="164" fontId="18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7" fillId="0" borderId="0" xfId="0" applyFont="1" applyFill="1" applyAlignment="1">
      <alignment/>
    </xf>
    <xf numFmtId="3" fontId="18" fillId="0" borderId="13" xfId="0" applyNumberFormat="1" applyFont="1" applyFill="1" applyBorder="1" applyAlignment="1" applyProtection="1">
      <alignment vertical="center"/>
      <protection locked="0"/>
    </xf>
    <xf numFmtId="3" fontId="24" fillId="0" borderId="11" xfId="0" applyNumberFormat="1" applyFont="1" applyFill="1" applyBorder="1" applyAlignment="1" applyProtection="1">
      <alignment vertical="center"/>
      <protection locked="0"/>
    </xf>
    <xf numFmtId="3" fontId="18" fillId="0" borderId="11" xfId="0" applyNumberFormat="1" applyFont="1" applyFill="1" applyBorder="1" applyAlignment="1" applyProtection="1">
      <alignment vertical="center"/>
      <protection locked="0"/>
    </xf>
    <xf numFmtId="49" fontId="18" fillId="0" borderId="19" xfId="0" applyNumberFormat="1" applyFont="1" applyFill="1" applyBorder="1" applyAlignment="1" applyProtection="1">
      <alignment vertical="center"/>
      <protection locked="0"/>
    </xf>
    <xf numFmtId="3" fontId="18" fillId="0" borderId="15" xfId="0" applyNumberFormat="1" applyFont="1" applyFill="1" applyBorder="1" applyAlignment="1" applyProtection="1">
      <alignment vertical="center"/>
      <protection locked="0"/>
    </xf>
    <xf numFmtId="49" fontId="18" fillId="0" borderId="17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22" fillId="0" borderId="41" xfId="0" applyFont="1" applyFill="1" applyBorder="1" applyAlignment="1" applyProtection="1">
      <alignment horizontal="left" vertical="center" wrapText="1"/>
      <protection locked="0"/>
    </xf>
    <xf numFmtId="0" fontId="22" fillId="0" borderId="42" xfId="0" applyFont="1" applyFill="1" applyBorder="1" applyAlignment="1" applyProtection="1">
      <alignment horizontal="left" vertical="center" wrapText="1"/>
      <protection locked="0"/>
    </xf>
    <xf numFmtId="0" fontId="22" fillId="0" borderId="43" xfId="0" applyFont="1" applyFill="1" applyBorder="1" applyAlignment="1" applyProtection="1">
      <alignment horizontal="left" vertical="center" wrapText="1"/>
      <protection locked="0"/>
    </xf>
    <xf numFmtId="3" fontId="4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8" fillId="0" borderId="12" xfId="0" applyFont="1" applyFill="1" applyBorder="1" applyAlignment="1" applyProtection="1">
      <alignment vertical="center" wrapText="1"/>
      <protection locked="0"/>
    </xf>
    <xf numFmtId="0" fontId="16" fillId="0" borderId="23" xfId="63" applyFont="1" applyFill="1" applyBorder="1" applyAlignment="1" applyProtection="1">
      <alignment horizontal="left" vertical="center" wrapText="1" indent="1"/>
      <protection/>
    </xf>
    <xf numFmtId="0" fontId="7" fillId="0" borderId="0" xfId="63" applyFont="1" applyFill="1">
      <alignment/>
      <protection/>
    </xf>
    <xf numFmtId="164" fontId="16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16" fillId="0" borderId="23" xfId="63" applyFont="1" applyFill="1" applyBorder="1" applyAlignment="1" applyProtection="1">
      <alignment horizontal="left" vertical="center" wrapText="1"/>
      <protection/>
    </xf>
    <xf numFmtId="164" fontId="18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0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6" fillId="0" borderId="45" xfId="0" applyFont="1" applyFill="1" applyBorder="1" applyAlignment="1" applyProtection="1">
      <alignment horizontal="right"/>
      <protection/>
    </xf>
    <xf numFmtId="164" fontId="17" fillId="0" borderId="45" xfId="63" applyNumberFormat="1" applyFont="1" applyFill="1" applyBorder="1" applyAlignment="1" applyProtection="1">
      <alignment horizontal="left" vertical="center"/>
      <protection/>
    </xf>
    <xf numFmtId="0" fontId="18" fillId="0" borderId="11" xfId="63" applyFont="1" applyFill="1" applyBorder="1" applyAlignment="1" applyProtection="1">
      <alignment horizontal="left" indent="6"/>
      <protection/>
    </xf>
    <xf numFmtId="0" fontId="18" fillId="0" borderId="11" xfId="63" applyFont="1" applyFill="1" applyBorder="1" applyAlignment="1" applyProtection="1">
      <alignment horizontal="left" vertical="center" wrapText="1" indent="6"/>
      <protection/>
    </xf>
    <xf numFmtId="0" fontId="18" fillId="0" borderId="15" xfId="63" applyFont="1" applyFill="1" applyBorder="1" applyAlignment="1" applyProtection="1">
      <alignment horizontal="left" vertical="center" wrapText="1" indent="6"/>
      <protection/>
    </xf>
    <xf numFmtId="0" fontId="18" fillId="0" borderId="39" xfId="63" applyFont="1" applyFill="1" applyBorder="1" applyAlignment="1" applyProtection="1">
      <alignment horizontal="left" vertical="center" wrapText="1" indent="6"/>
      <protection/>
    </xf>
    <xf numFmtId="0" fontId="27" fillId="0" borderId="0" xfId="0" applyFont="1" applyFill="1" applyAlignment="1">
      <alignment/>
    </xf>
    <xf numFmtId="0" fontId="28" fillId="0" borderId="0" xfId="0" applyFont="1" applyAlignment="1">
      <alignment/>
    </xf>
    <xf numFmtId="0" fontId="2" fillId="0" borderId="0" xfId="63" applyFont="1" applyFill="1">
      <alignment/>
      <protection/>
    </xf>
    <xf numFmtId="164" fontId="5" fillId="0" borderId="0" xfId="63" applyNumberFormat="1" applyFont="1" applyFill="1" applyBorder="1" applyAlignment="1" applyProtection="1">
      <alignment horizontal="centerContinuous" vertical="center"/>
      <protection/>
    </xf>
    <xf numFmtId="0" fontId="0" fillId="0" borderId="17" xfId="63" applyFont="1" applyFill="1" applyBorder="1" applyAlignment="1">
      <alignment horizontal="center" vertical="center"/>
      <protection/>
    </xf>
    <xf numFmtId="0" fontId="4" fillId="0" borderId="15" xfId="63" applyFont="1" applyFill="1" applyBorder="1" applyAlignment="1">
      <alignment horizontal="center" vertical="center" wrapText="1"/>
      <protection/>
    </xf>
    <xf numFmtId="0" fontId="0" fillId="0" borderId="18" xfId="63" applyFont="1" applyFill="1" applyBorder="1" applyAlignment="1">
      <alignment horizontal="center" vertical="center"/>
      <protection/>
    </xf>
    <xf numFmtId="0" fontId="0" fillId="0" borderId="22" xfId="63" applyFont="1" applyFill="1" applyBorder="1" applyAlignment="1">
      <alignment horizontal="center" vertical="center"/>
      <protection/>
    </xf>
    <xf numFmtId="0" fontId="0" fillId="0" borderId="23" xfId="63" applyFont="1" applyFill="1" applyBorder="1" applyAlignment="1">
      <alignment horizontal="center" vertical="center"/>
      <protection/>
    </xf>
    <xf numFmtId="0" fontId="0" fillId="0" borderId="29" xfId="63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 applyProtection="1">
      <alignment/>
      <protection/>
    </xf>
    <xf numFmtId="0" fontId="0" fillId="0" borderId="19" xfId="63" applyFont="1" applyFill="1" applyBorder="1" applyAlignment="1">
      <alignment horizontal="center" vertical="center"/>
      <protection/>
    </xf>
    <xf numFmtId="0" fontId="4" fillId="0" borderId="23" xfId="63" applyFont="1" applyFill="1" applyBorder="1">
      <alignment/>
      <protection/>
    </xf>
    <xf numFmtId="165" fontId="0" fillId="0" borderId="38" xfId="40" applyNumberFormat="1" applyFont="1" applyFill="1" applyBorder="1" applyAlignment="1">
      <alignment/>
    </xf>
    <xf numFmtId="165" fontId="0" fillId="0" borderId="25" xfId="40" applyNumberFormat="1" applyFont="1" applyFill="1" applyBorder="1" applyAlignment="1">
      <alignment/>
    </xf>
    <xf numFmtId="0" fontId="19" fillId="0" borderId="0" xfId="0" applyFont="1" applyFill="1" applyBorder="1" applyAlignment="1" applyProtection="1">
      <alignment horizontal="right"/>
      <protection/>
    </xf>
    <xf numFmtId="0" fontId="0" fillId="0" borderId="12" xfId="63" applyFont="1" applyFill="1" applyBorder="1" applyProtection="1">
      <alignment/>
      <protection locked="0"/>
    </xf>
    <xf numFmtId="165" fontId="0" fillId="0" borderId="12" xfId="40" applyNumberFormat="1" applyFont="1" applyFill="1" applyBorder="1" applyAlignment="1" applyProtection="1">
      <alignment/>
      <protection locked="0"/>
    </xf>
    <xf numFmtId="0" fontId="0" fillId="0" borderId="11" xfId="63" applyFont="1" applyFill="1" applyBorder="1" applyProtection="1">
      <alignment/>
      <protection locked="0"/>
    </xf>
    <xf numFmtId="165" fontId="0" fillId="0" borderId="11" xfId="40" applyNumberFormat="1" applyFont="1" applyFill="1" applyBorder="1" applyAlignment="1" applyProtection="1">
      <alignment/>
      <protection locked="0"/>
    </xf>
    <xf numFmtId="0" fontId="0" fillId="0" borderId="15" xfId="63" applyFont="1" applyFill="1" applyBorder="1" applyProtection="1">
      <alignment/>
      <protection locked="0"/>
    </xf>
    <xf numFmtId="165" fontId="0" fillId="0" borderId="15" xfId="40" applyNumberFormat="1" applyFont="1" applyFill="1" applyBorder="1" applyAlignment="1" applyProtection="1">
      <alignment/>
      <protection locked="0"/>
    </xf>
    <xf numFmtId="0" fontId="16" fillId="0" borderId="20" xfId="63" applyFont="1" applyFill="1" applyBorder="1" applyAlignment="1" applyProtection="1">
      <alignment horizontal="center" vertical="center" wrapText="1"/>
      <protection/>
    </xf>
    <xf numFmtId="0" fontId="16" fillId="0" borderId="13" xfId="63" applyFont="1" applyFill="1" applyBorder="1" applyAlignment="1" applyProtection="1">
      <alignment horizontal="center" vertical="center" wrapText="1"/>
      <protection/>
    </xf>
    <xf numFmtId="0" fontId="16" fillId="0" borderId="46" xfId="63" applyFont="1" applyFill="1" applyBorder="1" applyAlignment="1" applyProtection="1">
      <alignment horizontal="center" vertical="center" wrapText="1"/>
      <protection/>
    </xf>
    <xf numFmtId="0" fontId="18" fillId="0" borderId="22" xfId="63" applyFont="1" applyFill="1" applyBorder="1" applyAlignment="1" applyProtection="1">
      <alignment horizontal="center" vertical="center"/>
      <protection/>
    </xf>
    <xf numFmtId="0" fontId="18" fillId="0" borderId="23" xfId="63" applyFont="1" applyFill="1" applyBorder="1" applyAlignment="1" applyProtection="1">
      <alignment horizontal="center" vertical="center"/>
      <protection/>
    </xf>
    <xf numFmtId="0" fontId="18" fillId="0" borderId="29" xfId="63" applyFont="1" applyFill="1" applyBorder="1" applyAlignment="1" applyProtection="1">
      <alignment horizontal="center" vertical="center"/>
      <protection/>
    </xf>
    <xf numFmtId="0" fontId="18" fillId="0" borderId="20" xfId="63" applyFont="1" applyFill="1" applyBorder="1" applyAlignment="1" applyProtection="1">
      <alignment horizontal="center" vertical="center"/>
      <protection/>
    </xf>
    <xf numFmtId="0" fontId="18" fillId="0" borderId="17" xfId="63" applyFont="1" applyFill="1" applyBorder="1" applyAlignment="1" applyProtection="1">
      <alignment horizontal="center" vertical="center"/>
      <protection/>
    </xf>
    <xf numFmtId="0" fontId="18" fillId="0" borderId="19" xfId="63" applyFont="1" applyFill="1" applyBorder="1" applyAlignment="1" applyProtection="1">
      <alignment horizontal="center" vertical="center"/>
      <protection/>
    </xf>
    <xf numFmtId="165" fontId="16" fillId="0" borderId="29" xfId="40" applyNumberFormat="1" applyFont="1" applyFill="1" applyBorder="1" applyAlignment="1" applyProtection="1">
      <alignment/>
      <protection/>
    </xf>
    <xf numFmtId="165" fontId="18" fillId="0" borderId="46" xfId="40" applyNumberFormat="1" applyFont="1" applyFill="1" applyBorder="1" applyAlignment="1" applyProtection="1">
      <alignment/>
      <protection locked="0"/>
    </xf>
    <xf numFmtId="165" fontId="18" fillId="0" borderId="25" xfId="40" applyNumberFormat="1" applyFont="1" applyFill="1" applyBorder="1" applyAlignment="1" applyProtection="1">
      <alignment/>
      <protection locked="0"/>
    </xf>
    <xf numFmtId="0" fontId="18" fillId="0" borderId="13" xfId="63" applyFont="1" applyFill="1" applyBorder="1" applyProtection="1">
      <alignment/>
      <protection locked="0"/>
    </xf>
    <xf numFmtId="0" fontId="18" fillId="0" borderId="11" xfId="63" applyFont="1" applyFill="1" applyBorder="1" applyProtection="1">
      <alignment/>
      <protection locked="0"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0" fontId="23" fillId="0" borderId="29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8" fillId="0" borderId="22" xfId="0" applyNumberFormat="1" applyFont="1" applyFill="1" applyBorder="1" applyAlignment="1" applyProtection="1">
      <alignment horizontal="center" vertical="center" wrapText="1"/>
      <protection/>
    </xf>
    <xf numFmtId="164" fontId="8" fillId="0" borderId="23" xfId="0" applyNumberFormat="1" applyFont="1" applyFill="1" applyBorder="1" applyAlignment="1" applyProtection="1">
      <alignment horizontal="center" vertical="center" wrapText="1"/>
      <protection/>
    </xf>
    <xf numFmtId="164" fontId="8" fillId="0" borderId="22" xfId="0" applyNumberFormat="1" applyFont="1" applyFill="1" applyBorder="1" applyAlignment="1" applyProtection="1">
      <alignment horizontal="left" vertical="center" wrapText="1"/>
      <protection/>
    </xf>
    <xf numFmtId="164" fontId="8" fillId="0" borderId="23" xfId="0" applyNumberFormat="1" applyFont="1" applyFill="1" applyBorder="1" applyAlignment="1" applyProtection="1">
      <alignment vertical="center" wrapText="1"/>
      <protection/>
    </xf>
    <xf numFmtId="0" fontId="8" fillId="0" borderId="23" xfId="0" applyFont="1" applyFill="1" applyBorder="1" applyAlignment="1" applyProtection="1">
      <alignment horizontal="center" vertical="center" wrapText="1"/>
      <protection/>
    </xf>
    <xf numFmtId="0" fontId="8" fillId="0" borderId="29" xfId="0" applyFont="1" applyFill="1" applyBorder="1" applyAlignment="1" applyProtection="1">
      <alignment horizontal="center" vertical="center" wrapText="1"/>
      <protection/>
    </xf>
    <xf numFmtId="0" fontId="16" fillId="0" borderId="22" xfId="0" applyFont="1" applyFill="1" applyBorder="1" applyAlignment="1" applyProtection="1">
      <alignment horizontal="center" vertical="center" wrapText="1"/>
      <protection/>
    </xf>
    <xf numFmtId="0" fontId="16" fillId="0" borderId="23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center" vertical="center" wrapText="1"/>
      <protection/>
    </xf>
    <xf numFmtId="0" fontId="22" fillId="0" borderId="44" xfId="0" applyFont="1" applyFill="1" applyBorder="1" applyAlignment="1" applyProtection="1">
      <alignment horizontal="left" vertical="center" wrapText="1" indent="1"/>
      <protection/>
    </xf>
    <xf numFmtId="0" fontId="22" fillId="0" borderId="14" xfId="0" applyFont="1" applyFill="1" applyBorder="1" applyAlignment="1" applyProtection="1">
      <alignment horizontal="left" vertical="center" wrapText="1" indent="1"/>
      <protection/>
    </xf>
    <xf numFmtId="0" fontId="22" fillId="0" borderId="14" xfId="0" applyFont="1" applyFill="1" applyBorder="1" applyAlignment="1" applyProtection="1">
      <alignment horizontal="left" vertical="center" wrapText="1" indent="8"/>
      <protection/>
    </xf>
    <xf numFmtId="0" fontId="8" fillId="0" borderId="31" xfId="0" applyFont="1" applyFill="1" applyBorder="1" applyAlignment="1" applyProtection="1">
      <alignment vertical="center" wrapText="1"/>
      <protection/>
    </xf>
    <xf numFmtId="164" fontId="16" fillId="0" borderId="31" xfId="0" applyNumberFormat="1" applyFont="1" applyFill="1" applyBorder="1" applyAlignment="1" applyProtection="1">
      <alignment vertical="center" wrapText="1"/>
      <protection/>
    </xf>
    <xf numFmtId="164" fontId="16" fillId="0" borderId="32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8" fillId="0" borderId="24" xfId="0" applyFont="1" applyFill="1" applyBorder="1" applyAlignment="1" applyProtection="1">
      <alignment vertical="center"/>
      <protection/>
    </xf>
    <xf numFmtId="0" fontId="8" fillId="0" borderId="28" xfId="0" applyFont="1" applyFill="1" applyBorder="1" applyAlignment="1" applyProtection="1">
      <alignment horizontal="center" vertical="center"/>
      <protection/>
    </xf>
    <xf numFmtId="0" fontId="8" fillId="0" borderId="47" xfId="0" applyFont="1" applyFill="1" applyBorder="1" applyAlignment="1" applyProtection="1">
      <alignment horizontal="center" vertical="center"/>
      <protection/>
    </xf>
    <xf numFmtId="49" fontId="18" fillId="0" borderId="20" xfId="0" applyNumberFormat="1" applyFont="1" applyFill="1" applyBorder="1" applyAlignment="1" applyProtection="1">
      <alignment vertical="center"/>
      <protection/>
    </xf>
    <xf numFmtId="3" fontId="18" fillId="0" borderId="46" xfId="0" applyNumberFormat="1" applyFont="1" applyFill="1" applyBorder="1" applyAlignment="1" applyProtection="1">
      <alignment vertical="center"/>
      <protection/>
    </xf>
    <xf numFmtId="49" fontId="24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4" fillId="0" borderId="25" xfId="0" applyNumberFormat="1" applyFont="1" applyFill="1" applyBorder="1" applyAlignment="1" applyProtection="1">
      <alignment vertical="center"/>
      <protection/>
    </xf>
    <xf numFmtId="49" fontId="18" fillId="0" borderId="17" xfId="0" applyNumberFormat="1" applyFont="1" applyFill="1" applyBorder="1" applyAlignment="1" applyProtection="1">
      <alignment vertical="center"/>
      <protection/>
    </xf>
    <xf numFmtId="3" fontId="18" fillId="0" borderId="25" xfId="0" applyNumberFormat="1" applyFont="1" applyFill="1" applyBorder="1" applyAlignment="1" applyProtection="1">
      <alignment vertical="center"/>
      <protection/>
    </xf>
    <xf numFmtId="49" fontId="8" fillId="0" borderId="22" xfId="0" applyNumberFormat="1" applyFont="1" applyFill="1" applyBorder="1" applyAlignment="1" applyProtection="1">
      <alignment vertical="center"/>
      <protection/>
    </xf>
    <xf numFmtId="3" fontId="18" fillId="0" borderId="23" xfId="0" applyNumberFormat="1" applyFont="1" applyFill="1" applyBorder="1" applyAlignment="1" applyProtection="1">
      <alignment vertical="center"/>
      <protection/>
    </xf>
    <xf numFmtId="3" fontId="18" fillId="0" borderId="29" xfId="0" applyNumberFormat="1" applyFont="1" applyFill="1" applyBorder="1" applyAlignment="1" applyProtection="1">
      <alignment vertical="center"/>
      <protection/>
    </xf>
    <xf numFmtId="49" fontId="18" fillId="0" borderId="17" xfId="0" applyNumberFormat="1" applyFont="1" applyFill="1" applyBorder="1" applyAlignment="1" applyProtection="1">
      <alignment horizontal="left" vertical="center"/>
      <protection/>
    </xf>
    <xf numFmtId="164" fontId="3" fillId="0" borderId="0" xfId="0" applyNumberFormat="1" applyFont="1" applyFill="1" applyAlignment="1" applyProtection="1">
      <alignment horizontal="left" vertical="center" wrapText="1"/>
      <protection/>
    </xf>
    <xf numFmtId="164" fontId="15" fillId="0" borderId="0" xfId="0" applyNumberFormat="1" applyFont="1" applyFill="1" applyAlignment="1" applyProtection="1">
      <alignment vertical="center" wrapText="1"/>
      <protection/>
    </xf>
    <xf numFmtId="0" fontId="8" fillId="0" borderId="48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right"/>
      <protection/>
    </xf>
    <xf numFmtId="0" fontId="8" fillId="0" borderId="28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0" fontId="8" fillId="0" borderId="5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 wrapText="1" indent="1"/>
      <protection/>
    </xf>
    <xf numFmtId="0" fontId="18" fillId="0" borderId="0" xfId="0" applyFont="1" applyFill="1" applyAlignment="1" applyProtection="1">
      <alignment vertical="center" wrapText="1"/>
      <protection/>
    </xf>
    <xf numFmtId="0" fontId="16" fillId="0" borderId="51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left" vertical="center"/>
      <protection/>
    </xf>
    <xf numFmtId="0" fontId="4" fillId="0" borderId="53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8" fillId="0" borderId="54" xfId="63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5" xfId="63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56" xfId="0" applyNumberFormat="1" applyFont="1" applyFill="1" applyBorder="1" applyAlignment="1" applyProtection="1">
      <alignment horizontal="center" vertical="center"/>
      <protection/>
    </xf>
    <xf numFmtId="164" fontId="8" fillId="0" borderId="40" xfId="0" applyNumberFormat="1" applyFont="1" applyFill="1" applyBorder="1" applyAlignment="1" applyProtection="1">
      <alignment horizontal="center" vertical="center" wrapText="1"/>
      <protection/>
    </xf>
    <xf numFmtId="164" fontId="16" fillId="0" borderId="51" xfId="0" applyNumberFormat="1" applyFont="1" applyFill="1" applyBorder="1" applyAlignment="1" applyProtection="1">
      <alignment horizontal="center" vertical="center" wrapText="1"/>
      <protection/>
    </xf>
    <xf numFmtId="164" fontId="16" fillId="0" borderId="33" xfId="0" applyNumberFormat="1" applyFont="1" applyFill="1" applyBorder="1" applyAlignment="1" applyProtection="1">
      <alignment horizontal="center" vertical="center" wrapText="1"/>
      <protection/>
    </xf>
    <xf numFmtId="164" fontId="16" fillId="0" borderId="57" xfId="0" applyNumberFormat="1" applyFont="1" applyFill="1" applyBorder="1" applyAlignment="1" applyProtection="1">
      <alignment horizontal="center" vertical="center" wrapText="1"/>
      <protection/>
    </xf>
    <xf numFmtId="164" fontId="16" fillId="0" borderId="29" xfId="0" applyNumberFormat="1" applyFont="1" applyFill="1" applyBorder="1" applyAlignment="1" applyProtection="1">
      <alignment horizontal="center" vertical="center" wrapText="1"/>
      <protection/>
    </xf>
    <xf numFmtId="164" fontId="16" fillId="0" borderId="37" xfId="0" applyNumberFormat="1" applyFont="1" applyFill="1" applyBorder="1" applyAlignment="1" applyProtection="1">
      <alignment horizontal="center" vertical="center" wrapText="1"/>
      <protection/>
    </xf>
    <xf numFmtId="164" fontId="16" fillId="0" borderId="22" xfId="0" applyNumberFormat="1" applyFont="1" applyFill="1" applyBorder="1" applyAlignment="1" applyProtection="1">
      <alignment horizontal="center" vertical="center" wrapText="1"/>
      <protection/>
    </xf>
    <xf numFmtId="164" fontId="16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center" vertical="center" wrapText="1"/>
      <protection/>
    </xf>
    <xf numFmtId="164" fontId="18" fillId="0" borderId="34" xfId="0" applyNumberFormat="1" applyFont="1" applyFill="1" applyBorder="1" applyAlignment="1" applyProtection="1">
      <alignment vertical="center" wrapText="1"/>
      <protection/>
    </xf>
    <xf numFmtId="164" fontId="16" fillId="0" borderId="19" xfId="0" applyNumberFormat="1" applyFont="1" applyFill="1" applyBorder="1" applyAlignment="1" applyProtection="1">
      <alignment horizontal="center" vertical="center" wrapText="1"/>
      <protection/>
    </xf>
    <xf numFmtId="164" fontId="18" fillId="0" borderId="35" xfId="0" applyNumberFormat="1" applyFont="1" applyFill="1" applyBorder="1" applyAlignment="1" applyProtection="1">
      <alignment vertical="center" wrapText="1"/>
      <protection/>
    </xf>
    <xf numFmtId="164" fontId="16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center" vertical="center" wrapText="1"/>
      <protection/>
    </xf>
    <xf numFmtId="164" fontId="18" fillId="0" borderId="37" xfId="0" applyNumberFormat="1" applyFont="1" applyFill="1" applyBorder="1" applyAlignment="1" applyProtection="1">
      <alignment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3" fillId="0" borderId="23" xfId="0" applyFont="1" applyBorder="1" applyAlignment="1" applyProtection="1">
      <alignment horizontal="left" vertical="center" wrapText="1" indent="1"/>
      <protection/>
    </xf>
    <xf numFmtId="0" fontId="22" fillId="0" borderId="11" xfId="0" applyFont="1" applyBorder="1" applyAlignment="1" applyProtection="1">
      <alignment horizontal="left" vertical="center" wrapText="1" indent="1"/>
      <protection/>
    </xf>
    <xf numFmtId="0" fontId="22" fillId="0" borderId="15" xfId="0" applyFont="1" applyBorder="1" applyAlignment="1" applyProtection="1">
      <alignment horizontal="left" vertical="center" wrapText="1" indent="1"/>
      <protection/>
    </xf>
    <xf numFmtId="0" fontId="23" fillId="0" borderId="30" xfId="0" applyFont="1" applyBorder="1" applyAlignment="1" applyProtection="1">
      <alignment horizontal="left" vertical="center" wrapText="1" indent="1"/>
      <protection/>
    </xf>
    <xf numFmtId="164" fontId="16" fillId="0" borderId="47" xfId="63" applyNumberFormat="1" applyFont="1" applyFill="1" applyBorder="1" applyAlignment="1" applyProtection="1">
      <alignment horizontal="right" vertical="center" wrapText="1" indent="1"/>
      <protection/>
    </xf>
    <xf numFmtId="164" fontId="16" fillId="0" borderId="29" xfId="63" applyNumberFormat="1" applyFont="1" applyFill="1" applyBorder="1" applyAlignment="1" applyProtection="1">
      <alignment horizontal="right" vertical="center" wrapText="1" indent="1"/>
      <protection/>
    </xf>
    <xf numFmtId="164" fontId="18" fillId="0" borderId="46" xfId="63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8" xfId="63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63" applyNumberFormat="1" applyFont="1" applyFill="1" applyBorder="1" applyAlignment="1" applyProtection="1">
      <alignment horizontal="right" vertical="center" wrapText="1" indent="1"/>
      <protection/>
    </xf>
    <xf numFmtId="164" fontId="7" fillId="0" borderId="0" xfId="63" applyNumberFormat="1" applyFont="1" applyFill="1" applyBorder="1" applyAlignment="1" applyProtection="1">
      <alignment horizontal="right" vertical="center" wrapText="1" indent="1"/>
      <protection/>
    </xf>
    <xf numFmtId="164" fontId="18" fillId="0" borderId="40" xfId="63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9" xfId="0" applyNumberFormat="1" applyFont="1" applyBorder="1" applyAlignment="1" applyProtection="1">
      <alignment horizontal="right" vertical="center" wrapText="1" indent="1"/>
      <protection/>
    </xf>
    <xf numFmtId="0" fontId="6" fillId="0" borderId="45" xfId="0" applyFont="1" applyFill="1" applyBorder="1" applyAlignment="1" applyProtection="1">
      <alignment horizontal="right" vertical="center"/>
      <protection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18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6" fillId="0" borderId="0" xfId="0" applyNumberFormat="1" applyFont="1" applyFill="1" applyAlignment="1" applyProtection="1">
      <alignment horizontal="right" vertical="center"/>
      <protection/>
    </xf>
    <xf numFmtId="164" fontId="8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8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8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164" fontId="16" fillId="0" borderId="33" xfId="0" applyNumberFormat="1" applyFont="1" applyFill="1" applyBorder="1" applyAlignment="1" applyProtection="1">
      <alignment horizontal="center" vertical="center" wrapText="1"/>
      <protection/>
    </xf>
    <xf numFmtId="164" fontId="16" fillId="0" borderId="22" xfId="0" applyNumberFormat="1" applyFont="1" applyFill="1" applyBorder="1" applyAlignment="1" applyProtection="1">
      <alignment horizontal="center" vertical="center" wrapText="1"/>
      <protection/>
    </xf>
    <xf numFmtId="164" fontId="16" fillId="0" borderId="23" xfId="0" applyNumberFormat="1" applyFont="1" applyFill="1" applyBorder="1" applyAlignment="1" applyProtection="1">
      <alignment horizontal="center" vertical="center" wrapText="1"/>
      <protection/>
    </xf>
    <xf numFmtId="164" fontId="16" fillId="0" borderId="29" xfId="0" applyNumberFormat="1" applyFont="1" applyFill="1" applyBorder="1" applyAlignment="1" applyProtection="1">
      <alignment horizontal="center" vertical="center" wrapText="1"/>
      <protection/>
    </xf>
    <xf numFmtId="164" fontId="16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8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8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60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4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4" fillId="0" borderId="12" xfId="0" applyNumberFormat="1" applyFont="1" applyFill="1" applyBorder="1" applyAlignment="1" applyProtection="1">
      <alignment horizontal="right" vertical="center" wrapText="1" indent="1"/>
      <protection/>
    </xf>
    <xf numFmtId="165" fontId="18" fillId="0" borderId="61" xfId="40" applyNumberFormat="1" applyFont="1" applyFill="1" applyBorder="1" applyAlignment="1" applyProtection="1">
      <alignment/>
      <protection locked="0"/>
    </xf>
    <xf numFmtId="165" fontId="18" fillId="0" borderId="54" xfId="40" applyNumberFormat="1" applyFont="1" applyFill="1" applyBorder="1" applyAlignment="1" applyProtection="1">
      <alignment/>
      <protection locked="0"/>
    </xf>
    <xf numFmtId="165" fontId="18" fillId="0" borderId="55" xfId="40" applyNumberFormat="1" applyFont="1" applyFill="1" applyBorder="1" applyAlignment="1" applyProtection="1">
      <alignment/>
      <protection locked="0"/>
    </xf>
    <xf numFmtId="0" fontId="18" fillId="0" borderId="12" xfId="63" applyFont="1" applyFill="1" applyBorder="1" applyProtection="1">
      <alignment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8" fillId="0" borderId="39" xfId="0" applyFont="1" applyFill="1" applyBorder="1" applyAlignment="1" applyProtection="1">
      <alignment horizontal="center" vertical="center"/>
      <protection/>
    </xf>
    <xf numFmtId="0" fontId="8" fillId="0" borderId="46" xfId="0" applyFont="1" applyFill="1" applyBorder="1" applyAlignment="1" applyProtection="1" quotePrefix="1">
      <alignment horizontal="right" vertical="center" indent="1"/>
      <protection/>
    </xf>
    <xf numFmtId="0" fontId="8" fillId="0" borderId="62" xfId="0" applyFont="1" applyFill="1" applyBorder="1" applyAlignment="1" applyProtection="1">
      <alignment horizontal="right" vertical="center" indent="1"/>
      <protection/>
    </xf>
    <xf numFmtId="0" fontId="8" fillId="0" borderId="47" xfId="0" applyFont="1" applyFill="1" applyBorder="1" applyAlignment="1" applyProtection="1">
      <alignment horizontal="right" vertical="center" wrapText="1" indent="1"/>
      <protection/>
    </xf>
    <xf numFmtId="164" fontId="8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8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8" fillId="0" borderId="0" xfId="0" applyFont="1" applyFill="1" applyAlignment="1" applyProtection="1">
      <alignment horizontal="right" vertical="center" wrapText="1" indent="1"/>
      <protection/>
    </xf>
    <xf numFmtId="164" fontId="16" fillId="0" borderId="60" xfId="0" applyNumberFormat="1" applyFont="1" applyFill="1" applyBorder="1" applyAlignment="1" applyProtection="1">
      <alignment horizontal="right" vertical="center" wrapText="1" indent="1"/>
      <protection/>
    </xf>
    <xf numFmtId="0" fontId="7" fillId="0" borderId="63" xfId="63" applyFont="1" applyFill="1" applyBorder="1" applyAlignment="1" applyProtection="1">
      <alignment horizontal="center" vertical="center" wrapText="1"/>
      <protection/>
    </xf>
    <xf numFmtId="0" fontId="7" fillId="0" borderId="63" xfId="63" applyFont="1" applyFill="1" applyBorder="1" applyAlignment="1" applyProtection="1">
      <alignment vertical="center" wrapText="1"/>
      <protection/>
    </xf>
    <xf numFmtId="164" fontId="7" fillId="0" borderId="63" xfId="63" applyNumberFormat="1" applyFont="1" applyFill="1" applyBorder="1" applyAlignment="1" applyProtection="1">
      <alignment horizontal="right" vertical="center" wrapText="1" indent="1"/>
      <protection/>
    </xf>
    <xf numFmtId="0" fontId="14" fillId="0" borderId="0" xfId="0" applyFont="1" applyAlignment="1">
      <alignment horizontal="center" wrapText="1"/>
    </xf>
    <xf numFmtId="0" fontId="21" fillId="0" borderId="47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right"/>
      <protection/>
    </xf>
    <xf numFmtId="0" fontId="21" fillId="0" borderId="31" xfId="0" applyFont="1" applyBorder="1" applyAlignment="1" applyProtection="1">
      <alignment horizontal="left" vertical="center" wrapText="1" indent="1"/>
      <protection/>
    </xf>
    <xf numFmtId="0" fontId="3" fillId="0" borderId="0" xfId="63" applyFont="1" applyFill="1" applyProtection="1">
      <alignment/>
      <protection/>
    </xf>
    <xf numFmtId="0" fontId="3" fillId="0" borderId="0" xfId="63" applyFont="1" applyFill="1" applyAlignment="1" applyProtection="1">
      <alignment horizontal="right" vertical="center" indent="1"/>
      <protection/>
    </xf>
    <xf numFmtId="0" fontId="3" fillId="0" borderId="0" xfId="63" applyFont="1" applyFill="1">
      <alignment/>
      <protection/>
    </xf>
    <xf numFmtId="0" fontId="3" fillId="0" borderId="0" xfId="63" applyFont="1" applyFill="1" applyAlignment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9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5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66" xfId="0" applyFont="1" applyFill="1" applyBorder="1" applyAlignment="1" applyProtection="1">
      <alignment horizontal="center" vertical="center" wrapText="1"/>
      <protection/>
    </xf>
    <xf numFmtId="0" fontId="8" fillId="0" borderId="51" xfId="0" applyFont="1" applyFill="1" applyBorder="1" applyAlignment="1" applyProtection="1">
      <alignment horizontal="center" vertical="center" wrapText="1"/>
      <protection/>
    </xf>
    <xf numFmtId="0" fontId="16" fillId="0" borderId="24" xfId="63" applyFont="1" applyFill="1" applyBorder="1" applyAlignment="1" applyProtection="1">
      <alignment horizontal="center" vertical="center" wrapText="1"/>
      <protection/>
    </xf>
    <xf numFmtId="0" fontId="16" fillId="0" borderId="28" xfId="63" applyFont="1" applyFill="1" applyBorder="1" applyAlignment="1" applyProtection="1">
      <alignment horizontal="center" vertical="center" wrapText="1"/>
      <protection/>
    </xf>
    <xf numFmtId="0" fontId="16" fillId="0" borderId="47" xfId="63" applyFont="1" applyFill="1" applyBorder="1" applyAlignment="1" applyProtection="1">
      <alignment horizontal="center" vertical="center" wrapText="1"/>
      <protection/>
    </xf>
    <xf numFmtId="164" fontId="18" fillId="0" borderId="38" xfId="63" applyNumberFormat="1" applyFont="1" applyFill="1" applyBorder="1" applyAlignment="1" applyProtection="1">
      <alignment horizontal="right" vertical="center" wrapText="1" indent="1"/>
      <protection/>
    </xf>
    <xf numFmtId="0" fontId="18" fillId="0" borderId="12" xfId="63" applyFont="1" applyFill="1" applyBorder="1" applyAlignment="1" applyProtection="1">
      <alignment horizontal="left" vertical="center" wrapText="1" indent="6"/>
      <protection/>
    </xf>
    <xf numFmtId="0" fontId="3" fillId="0" borderId="0" xfId="63" applyFill="1" applyProtection="1">
      <alignment/>
      <protection/>
    </xf>
    <xf numFmtId="0" fontId="18" fillId="0" borderId="0" xfId="63" applyFont="1" applyFill="1" applyProtection="1">
      <alignment/>
      <protection/>
    </xf>
    <xf numFmtId="0" fontId="0" fillId="0" borderId="0" xfId="63" applyFont="1" applyFill="1" applyProtection="1">
      <alignment/>
      <protection/>
    </xf>
    <xf numFmtId="0" fontId="22" fillId="0" borderId="12" xfId="0" applyFont="1" applyBorder="1" applyAlignment="1" applyProtection="1">
      <alignment horizontal="left" wrapText="1" indent="1"/>
      <protection/>
    </xf>
    <xf numFmtId="0" fontId="22" fillId="0" borderId="11" xfId="0" applyFont="1" applyBorder="1" applyAlignment="1" applyProtection="1">
      <alignment horizontal="left" wrapText="1" indent="1"/>
      <protection/>
    </xf>
    <xf numFmtId="0" fontId="22" fillId="0" borderId="15" xfId="0" applyFont="1" applyBorder="1" applyAlignment="1" applyProtection="1">
      <alignment horizontal="left" wrapText="1" indent="1"/>
      <protection/>
    </xf>
    <xf numFmtId="0" fontId="23" fillId="0" borderId="22" xfId="0" applyFont="1" applyBorder="1" applyAlignment="1" applyProtection="1">
      <alignment wrapText="1"/>
      <protection/>
    </xf>
    <xf numFmtId="0" fontId="22" fillId="0" borderId="15" xfId="0" applyFont="1" applyBorder="1" applyAlignment="1" applyProtection="1">
      <alignment wrapText="1"/>
      <protection/>
    </xf>
    <xf numFmtId="0" fontId="22" fillId="0" borderId="18" xfId="0" applyFont="1" applyBorder="1" applyAlignment="1" applyProtection="1">
      <alignment wrapText="1"/>
      <protection/>
    </xf>
    <xf numFmtId="0" fontId="22" fillId="0" borderId="17" xfId="0" applyFont="1" applyBorder="1" applyAlignment="1" applyProtection="1">
      <alignment wrapText="1"/>
      <protection/>
    </xf>
    <xf numFmtId="0" fontId="22" fillId="0" borderId="19" xfId="0" applyFont="1" applyBorder="1" applyAlignment="1" applyProtection="1">
      <alignment wrapText="1"/>
      <protection/>
    </xf>
    <xf numFmtId="0" fontId="23" fillId="0" borderId="23" xfId="0" applyFont="1" applyBorder="1" applyAlignment="1" applyProtection="1">
      <alignment wrapText="1"/>
      <protection/>
    </xf>
    <xf numFmtId="0" fontId="23" fillId="0" borderId="30" xfId="0" applyFont="1" applyBorder="1" applyAlignment="1" applyProtection="1">
      <alignment wrapText="1"/>
      <protection/>
    </xf>
    <xf numFmtId="0" fontId="23" fillId="0" borderId="31" xfId="0" applyFont="1" applyBorder="1" applyAlignment="1" applyProtection="1">
      <alignment wrapText="1"/>
      <protection/>
    </xf>
    <xf numFmtId="0" fontId="3" fillId="0" borderId="0" xfId="63" applyFill="1" applyAlignment="1" applyProtection="1">
      <alignment/>
      <protection/>
    </xf>
    <xf numFmtId="164" fontId="21" fillId="0" borderId="29" xfId="0" applyNumberFormat="1" applyFont="1" applyBorder="1" applyAlignment="1" applyProtection="1" quotePrefix="1">
      <alignment horizontal="right" vertical="center" wrapText="1" indent="1"/>
      <protection/>
    </xf>
    <xf numFmtId="0" fontId="20" fillId="0" borderId="0" xfId="63" applyFont="1" applyFill="1" applyProtection="1">
      <alignment/>
      <protection/>
    </xf>
    <xf numFmtId="0" fontId="7" fillId="0" borderId="0" xfId="63" applyFont="1" applyFill="1" applyProtection="1">
      <alignment/>
      <protection/>
    </xf>
    <xf numFmtId="0" fontId="3" fillId="0" borderId="0" xfId="63" applyFill="1" applyBorder="1" applyProtection="1">
      <alignment/>
      <protection/>
    </xf>
    <xf numFmtId="164" fontId="18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8" fillId="0" borderId="18" xfId="63" applyNumberFormat="1" applyFont="1" applyFill="1" applyBorder="1" applyAlignment="1" applyProtection="1">
      <alignment horizontal="center" vertical="center" wrapText="1"/>
      <protection/>
    </xf>
    <xf numFmtId="49" fontId="18" fillId="0" borderId="17" xfId="63" applyNumberFormat="1" applyFont="1" applyFill="1" applyBorder="1" applyAlignment="1" applyProtection="1">
      <alignment horizontal="center" vertical="center" wrapText="1"/>
      <protection/>
    </xf>
    <xf numFmtId="49" fontId="18" fillId="0" borderId="19" xfId="63" applyNumberFormat="1" applyFont="1" applyFill="1" applyBorder="1" applyAlignment="1" applyProtection="1">
      <alignment horizontal="center" vertical="center" wrapText="1"/>
      <protection/>
    </xf>
    <xf numFmtId="0" fontId="23" fillId="0" borderId="22" xfId="0" applyFont="1" applyBorder="1" applyAlignment="1" applyProtection="1">
      <alignment horizontal="center" wrapText="1"/>
      <protection/>
    </xf>
    <xf numFmtId="0" fontId="22" fillId="0" borderId="18" xfId="0" applyFont="1" applyBorder="1" applyAlignment="1" applyProtection="1">
      <alignment horizontal="center" wrapText="1"/>
      <protection/>
    </xf>
    <xf numFmtId="0" fontId="22" fillId="0" borderId="17" xfId="0" applyFont="1" applyBorder="1" applyAlignment="1" applyProtection="1">
      <alignment horizontal="center" wrapText="1"/>
      <protection/>
    </xf>
    <xf numFmtId="0" fontId="22" fillId="0" borderId="19" xfId="0" applyFont="1" applyBorder="1" applyAlignment="1" applyProtection="1">
      <alignment horizontal="center" wrapText="1"/>
      <protection/>
    </xf>
    <xf numFmtId="0" fontId="23" fillId="0" borderId="30" xfId="0" applyFont="1" applyBorder="1" applyAlignment="1" applyProtection="1">
      <alignment horizontal="center" wrapText="1"/>
      <protection/>
    </xf>
    <xf numFmtId="0" fontId="18" fillId="0" borderId="0" xfId="0" applyFont="1" applyFill="1" applyAlignment="1" applyProtection="1">
      <alignment horizontal="center" vertical="center" wrapText="1"/>
      <protection/>
    </xf>
    <xf numFmtId="49" fontId="18" fillId="0" borderId="20" xfId="63" applyNumberFormat="1" applyFont="1" applyFill="1" applyBorder="1" applyAlignment="1" applyProtection="1">
      <alignment horizontal="center" vertical="center" wrapText="1"/>
      <protection/>
    </xf>
    <xf numFmtId="49" fontId="18" fillId="0" borderId="16" xfId="63" applyNumberFormat="1" applyFont="1" applyFill="1" applyBorder="1" applyAlignment="1" applyProtection="1">
      <alignment horizontal="center" vertical="center" wrapText="1"/>
      <protection/>
    </xf>
    <xf numFmtId="49" fontId="18" fillId="0" borderId="21" xfId="63" applyNumberFormat="1" applyFont="1" applyFill="1" applyBorder="1" applyAlignment="1" applyProtection="1">
      <alignment horizontal="center" vertical="center" wrapText="1"/>
      <protection/>
    </xf>
    <xf numFmtId="0" fontId="23" fillId="0" borderId="30" xfId="0" applyFont="1" applyBorder="1" applyAlignment="1" applyProtection="1">
      <alignment horizontal="center" vertical="center" wrapText="1"/>
      <protection/>
    </xf>
    <xf numFmtId="164" fontId="18" fillId="0" borderId="38" xfId="63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63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22" xfId="63" applyFont="1" applyFill="1" applyBorder="1" applyAlignment="1">
      <alignment horizontal="center" vertical="center"/>
      <protection/>
    </xf>
    <xf numFmtId="165" fontId="4" fillId="0" borderId="23" xfId="63" applyNumberFormat="1" applyFont="1" applyFill="1" applyBorder="1">
      <alignment/>
      <protection/>
    </xf>
    <xf numFmtId="165" fontId="4" fillId="0" borderId="29" xfId="63" applyNumberFormat="1" applyFont="1" applyFill="1" applyBorder="1">
      <alignment/>
      <protection/>
    </xf>
    <xf numFmtId="0" fontId="5" fillId="0" borderId="0" xfId="63" applyFont="1" applyFill="1">
      <alignment/>
      <protection/>
    </xf>
    <xf numFmtId="0" fontId="16" fillId="0" borderId="22" xfId="63" applyFont="1" applyFill="1" applyBorder="1" applyAlignment="1" applyProtection="1">
      <alignment horizontal="center" vertical="center"/>
      <protection/>
    </xf>
    <xf numFmtId="164" fontId="18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right"/>
      <protection/>
    </xf>
    <xf numFmtId="164" fontId="24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67" xfId="63" applyNumberFormat="1" applyFont="1" applyFill="1" applyBorder="1" applyAlignment="1" applyProtection="1">
      <alignment horizontal="right" vertical="center" wrapText="1" indent="1"/>
      <protection/>
    </xf>
    <xf numFmtId="164" fontId="18" fillId="0" borderId="68" xfId="63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8" xfId="63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9" xfId="63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6" xfId="63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7" xfId="63" applyNumberFormat="1" applyFont="1" applyFill="1" applyBorder="1" applyAlignment="1" applyProtection="1">
      <alignment horizontal="right" vertical="center" wrapText="1" indent="1"/>
      <protection/>
    </xf>
    <xf numFmtId="164" fontId="18" fillId="0" borderId="70" xfId="63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71" xfId="63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0" xfId="63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7" xfId="63" applyNumberFormat="1" applyFont="1" applyFill="1" applyBorder="1" applyAlignment="1" applyProtection="1">
      <alignment horizontal="right" vertical="center" wrapText="1" indent="1"/>
      <protection/>
    </xf>
    <xf numFmtId="164" fontId="23" fillId="0" borderId="57" xfId="0" applyNumberFormat="1" applyFont="1" applyBorder="1" applyAlignment="1" applyProtection="1">
      <alignment horizontal="right" vertical="center" wrapText="1" indent="1"/>
      <protection/>
    </xf>
    <xf numFmtId="164" fontId="21" fillId="0" borderId="57" xfId="0" applyNumberFormat="1" applyFont="1" applyBorder="1" applyAlignment="1" applyProtection="1" quotePrefix="1">
      <alignment horizontal="right" vertical="center" wrapText="1" indent="1"/>
      <protection/>
    </xf>
    <xf numFmtId="164" fontId="8" fillId="0" borderId="57" xfId="0" applyNumberFormat="1" applyFont="1" applyFill="1" applyBorder="1" applyAlignment="1" applyProtection="1">
      <alignment horizontal="center" vertical="center" wrapText="1"/>
      <protection/>
    </xf>
    <xf numFmtId="164" fontId="16" fillId="0" borderId="72" xfId="0" applyNumberFormat="1" applyFont="1" applyFill="1" applyBorder="1" applyAlignment="1" applyProtection="1">
      <alignment horizontal="center" vertical="center" wrapText="1"/>
      <protection/>
    </xf>
    <xf numFmtId="164" fontId="15" fillId="0" borderId="58" xfId="0" applyNumberFormat="1" applyFont="1" applyFill="1" applyBorder="1" applyAlignment="1" applyProtection="1">
      <alignment vertical="center" wrapText="1"/>
      <protection locked="0"/>
    </xf>
    <xf numFmtId="164" fontId="15" fillId="0" borderId="69" xfId="0" applyNumberFormat="1" applyFont="1" applyFill="1" applyBorder="1" applyAlignment="1" applyProtection="1">
      <alignment vertical="center" wrapText="1"/>
      <protection locked="0"/>
    </xf>
    <xf numFmtId="164" fontId="8" fillId="0" borderId="57" xfId="0" applyNumberFormat="1" applyFont="1" applyFill="1" applyBorder="1" applyAlignment="1" applyProtection="1">
      <alignment vertical="center" wrapText="1"/>
      <protection/>
    </xf>
    <xf numFmtId="0" fontId="32" fillId="0" borderId="0" xfId="0" applyFont="1" applyAlignment="1">
      <alignment/>
    </xf>
    <xf numFmtId="0" fontId="33" fillId="0" borderId="0" xfId="0" applyFont="1" applyAlignment="1">
      <alignment horizontal="right"/>
    </xf>
    <xf numFmtId="0" fontId="34" fillId="0" borderId="3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wrapText="1"/>
    </xf>
    <xf numFmtId="0" fontId="35" fillId="0" borderId="13" xfId="0" applyFont="1" applyBorder="1" applyAlignment="1">
      <alignment horizontal="center" wrapText="1"/>
    </xf>
    <xf numFmtId="0" fontId="35" fillId="0" borderId="73" xfId="0" applyFont="1" applyBorder="1" applyAlignment="1">
      <alignment horizontal="center" wrapText="1"/>
    </xf>
    <xf numFmtId="0" fontId="35" fillId="0" borderId="17" xfId="0" applyFont="1" applyBorder="1" applyAlignment="1">
      <alignment horizontal="left" vertical="center" wrapText="1"/>
    </xf>
    <xf numFmtId="49" fontId="35" fillId="0" borderId="11" xfId="0" applyNumberFormat="1" applyFont="1" applyBorder="1" applyAlignment="1">
      <alignment horizontal="center" wrapText="1"/>
    </xf>
    <xf numFmtId="165" fontId="35" fillId="0" borderId="11" xfId="40" applyNumberFormat="1" applyFont="1" applyBorder="1" applyAlignment="1" applyProtection="1">
      <alignment horizontal="right" vertical="center" wrapText="1"/>
      <protection locked="0"/>
    </xf>
    <xf numFmtId="165" fontId="35" fillId="0" borderId="34" xfId="40" applyNumberFormat="1" applyFont="1" applyBorder="1" applyAlignment="1">
      <alignment horizontal="right" vertical="center" wrapText="1"/>
    </xf>
    <xf numFmtId="0" fontId="35" fillId="0" borderId="19" xfId="0" applyFont="1" applyBorder="1" applyAlignment="1">
      <alignment horizontal="left" vertical="center" wrapText="1"/>
    </xf>
    <xf numFmtId="49" fontId="35" fillId="0" borderId="15" xfId="0" applyNumberFormat="1" applyFont="1" applyBorder="1" applyAlignment="1">
      <alignment horizontal="center" wrapText="1"/>
    </xf>
    <xf numFmtId="165" fontId="35" fillId="0" borderId="15" xfId="40" applyNumberFormat="1" applyFont="1" applyBorder="1" applyAlignment="1" applyProtection="1">
      <alignment horizontal="right" vertical="center" wrapText="1"/>
      <protection locked="0"/>
    </xf>
    <xf numFmtId="165" fontId="35" fillId="0" borderId="35" xfId="40" applyNumberFormat="1" applyFont="1" applyBorder="1" applyAlignment="1">
      <alignment horizontal="right" vertical="center" wrapText="1"/>
    </xf>
    <xf numFmtId="0" fontId="34" fillId="0" borderId="22" xfId="0" applyFont="1" applyBorder="1" applyAlignment="1">
      <alignment horizontal="left" vertical="center" wrapText="1"/>
    </xf>
    <xf numFmtId="49" fontId="34" fillId="0" borderId="23" xfId="0" applyNumberFormat="1" applyFont="1" applyBorder="1" applyAlignment="1">
      <alignment horizontal="center" wrapText="1"/>
    </xf>
    <xf numFmtId="165" fontId="34" fillId="0" borderId="23" xfId="40" applyNumberFormat="1" applyFont="1" applyBorder="1" applyAlignment="1">
      <alignment horizontal="right" vertical="center" wrapText="1"/>
    </xf>
    <xf numFmtId="165" fontId="35" fillId="0" borderId="33" xfId="40" applyNumberFormat="1" applyFont="1" applyBorder="1" applyAlignment="1">
      <alignment horizontal="right" vertical="center" wrapText="1"/>
    </xf>
    <xf numFmtId="0" fontId="34" fillId="0" borderId="16" xfId="0" applyFont="1" applyBorder="1" applyAlignment="1">
      <alignment horizontal="left" vertical="center" wrapText="1"/>
    </xf>
    <xf numFmtId="49" fontId="34" fillId="0" borderId="10" xfId="0" applyNumberFormat="1" applyFont="1" applyBorder="1" applyAlignment="1">
      <alignment horizontal="center" wrapText="1"/>
    </xf>
    <xf numFmtId="165" fontId="34" fillId="0" borderId="10" xfId="40" applyNumberFormat="1" applyFont="1" applyBorder="1" applyAlignment="1">
      <alignment horizontal="right" vertical="center" wrapText="1"/>
    </xf>
    <xf numFmtId="165" fontId="35" fillId="0" borderId="37" xfId="40" applyNumberFormat="1" applyFont="1" applyBorder="1" applyAlignment="1">
      <alignment horizontal="right" vertical="center" wrapText="1"/>
    </xf>
    <xf numFmtId="0" fontId="34" fillId="0" borderId="23" xfId="0" applyFont="1" applyBorder="1" applyAlignment="1">
      <alignment horizontal="center" wrapText="1"/>
    </xf>
    <xf numFmtId="0" fontId="35" fillId="0" borderId="18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center" wrapText="1"/>
    </xf>
    <xf numFmtId="165" fontId="35" fillId="0" borderId="12" xfId="40" applyNumberFormat="1" applyFont="1" applyBorder="1" applyAlignment="1" applyProtection="1">
      <alignment horizontal="right" vertical="center" wrapText="1"/>
      <protection locked="0"/>
    </xf>
    <xf numFmtId="165" fontId="35" fillId="0" borderId="36" xfId="40" applyNumberFormat="1" applyFont="1" applyBorder="1" applyAlignment="1">
      <alignment horizontal="right" vertical="center" wrapText="1"/>
    </xf>
    <xf numFmtId="0" fontId="35" fillId="0" borderId="11" xfId="0" applyFont="1" applyBorder="1" applyAlignment="1">
      <alignment horizontal="center" wrapText="1"/>
    </xf>
    <xf numFmtId="0" fontId="35" fillId="0" borderId="15" xfId="0" applyFont="1" applyBorder="1" applyAlignment="1">
      <alignment horizontal="center" wrapText="1"/>
    </xf>
    <xf numFmtId="0" fontId="22" fillId="0" borderId="11" xfId="0" applyFont="1" applyBorder="1" applyAlignment="1" applyProtection="1" quotePrefix="1">
      <alignment horizontal="left" wrapText="1" indent="1"/>
      <protection/>
    </xf>
    <xf numFmtId="164" fontId="23" fillId="0" borderId="65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10" xfId="63" applyFont="1" applyFill="1" applyBorder="1" applyProtection="1">
      <alignment/>
      <protection locked="0"/>
    </xf>
    <xf numFmtId="165" fontId="18" fillId="0" borderId="26" xfId="40" applyNumberFormat="1" applyFont="1" applyFill="1" applyBorder="1" applyAlignment="1" applyProtection="1">
      <alignment/>
      <protection locked="0"/>
    </xf>
    <xf numFmtId="0" fontId="18" fillId="0" borderId="18" xfId="63" applyFont="1" applyFill="1" applyBorder="1" applyAlignment="1" applyProtection="1">
      <alignment horizontal="center" vertical="center"/>
      <protection/>
    </xf>
    <xf numFmtId="0" fontId="18" fillId="0" borderId="74" xfId="63" applyFont="1" applyFill="1" applyBorder="1" applyAlignment="1" applyProtection="1">
      <alignment horizontal="center" vertical="center"/>
      <protection/>
    </xf>
    <xf numFmtId="164" fontId="17" fillId="0" borderId="45" xfId="63" applyNumberFormat="1" applyFont="1" applyFill="1" applyBorder="1" applyAlignment="1" applyProtection="1">
      <alignment horizontal="left"/>
      <protection/>
    </xf>
    <xf numFmtId="0" fontId="6" fillId="0" borderId="45" xfId="0" applyFont="1" applyFill="1" applyBorder="1" applyAlignment="1" applyProtection="1">
      <alignment horizontal="center" vertical="center"/>
      <protection/>
    </xf>
    <xf numFmtId="164" fontId="8" fillId="0" borderId="53" xfId="0" applyNumberFormat="1" applyFont="1" applyFill="1" applyBorder="1" applyAlignment="1" applyProtection="1">
      <alignment horizontal="centerContinuous" vertical="center" wrapText="1"/>
      <protection/>
    </xf>
    <xf numFmtId="164" fontId="8" fillId="0" borderId="52" xfId="0" applyNumberFormat="1" applyFont="1" applyFill="1" applyBorder="1" applyAlignment="1" applyProtection="1">
      <alignment horizontal="centerContinuous" vertical="center" wrapText="1"/>
      <protection/>
    </xf>
    <xf numFmtId="164" fontId="30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68" xfId="0" applyFont="1" applyFill="1" applyBorder="1" applyAlignment="1" applyProtection="1">
      <alignment horizontal="center" vertical="center"/>
      <protection/>
    </xf>
    <xf numFmtId="0" fontId="8" fillId="0" borderId="45" xfId="0" applyFont="1" applyFill="1" applyBorder="1" applyAlignment="1" applyProtection="1">
      <alignment horizontal="center" vertical="center"/>
      <protection/>
    </xf>
    <xf numFmtId="0" fontId="18" fillId="0" borderId="0" xfId="63" applyFont="1" applyFill="1" applyProtection="1">
      <alignment/>
      <protection/>
    </xf>
    <xf numFmtId="0" fontId="8" fillId="0" borderId="57" xfId="63" applyFont="1" applyFill="1" applyBorder="1" applyAlignment="1" applyProtection="1">
      <alignment horizontal="center" vertical="center" wrapText="1"/>
      <protection/>
    </xf>
    <xf numFmtId="0" fontId="8" fillId="0" borderId="33" xfId="63" applyFont="1" applyFill="1" applyBorder="1" applyAlignment="1" applyProtection="1">
      <alignment horizontal="center" vertical="center" wrapText="1"/>
      <protection/>
    </xf>
    <xf numFmtId="0" fontId="16" fillId="0" borderId="67" xfId="63" applyFont="1" applyFill="1" applyBorder="1" applyAlignment="1" applyProtection="1">
      <alignment horizontal="center" vertical="center" wrapText="1"/>
      <protection/>
    </xf>
    <xf numFmtId="0" fontId="16" fillId="0" borderId="73" xfId="63" applyFont="1" applyFill="1" applyBorder="1" applyAlignment="1" applyProtection="1">
      <alignment horizontal="center" vertical="center" wrapText="1"/>
      <protection/>
    </xf>
    <xf numFmtId="164" fontId="16" fillId="0" borderId="33" xfId="63" applyNumberFormat="1" applyFont="1" applyFill="1" applyBorder="1" applyAlignment="1" applyProtection="1">
      <alignment horizontal="right" vertical="center" wrapText="1" indent="1"/>
      <protection/>
    </xf>
    <xf numFmtId="164" fontId="18" fillId="0" borderId="36" xfId="63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4" xfId="63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3" xfId="63" applyNumberFormat="1" applyFont="1" applyFill="1" applyBorder="1" applyAlignment="1" applyProtection="1">
      <alignment horizontal="right" vertical="center" wrapText="1" indent="1"/>
      <protection/>
    </xf>
    <xf numFmtId="164" fontId="18" fillId="0" borderId="70" xfId="63" applyNumberFormat="1" applyFont="1" applyFill="1" applyBorder="1" applyAlignment="1" applyProtection="1">
      <alignment horizontal="right" vertical="center" wrapText="1" indent="1"/>
      <protection/>
    </xf>
    <xf numFmtId="164" fontId="18" fillId="0" borderId="36" xfId="63" applyNumberFormat="1" applyFont="1" applyFill="1" applyBorder="1" applyAlignment="1" applyProtection="1">
      <alignment horizontal="right" vertical="center" wrapText="1" indent="1"/>
      <protection/>
    </xf>
    <xf numFmtId="164" fontId="18" fillId="0" borderId="58" xfId="63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4" xfId="63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9" xfId="63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70" xfId="63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6" xfId="63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7" xfId="63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57" xfId="63" applyFont="1" applyFill="1" applyBorder="1" applyAlignment="1" applyProtection="1">
      <alignment horizontal="center" vertical="center" wrapText="1"/>
      <protection/>
    </xf>
    <xf numFmtId="0" fontId="16" fillId="0" borderId="33" xfId="63" applyFont="1" applyFill="1" applyBorder="1" applyAlignment="1" applyProtection="1">
      <alignment horizontal="center" vertical="center" wrapText="1"/>
      <protection/>
    </xf>
    <xf numFmtId="164" fontId="16" fillId="0" borderId="73" xfId="63" applyNumberFormat="1" applyFont="1" applyFill="1" applyBorder="1" applyAlignment="1" applyProtection="1">
      <alignment horizontal="right" vertical="center" wrapText="1" indent="1"/>
      <protection/>
    </xf>
    <xf numFmtId="164" fontId="18" fillId="0" borderId="75" xfId="63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31" xfId="63" applyFont="1" applyFill="1" applyBorder="1" applyAlignment="1" applyProtection="1">
      <alignment horizontal="left" vertical="center" wrapText="1" indent="6"/>
      <protection/>
    </xf>
    <xf numFmtId="164" fontId="18" fillId="0" borderId="76" xfId="63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3" xfId="0" applyNumberFormat="1" applyFont="1" applyBorder="1" applyAlignment="1" applyProtection="1">
      <alignment horizontal="right" vertical="center" wrapText="1" indent="1"/>
      <protection/>
    </xf>
    <xf numFmtId="164" fontId="21" fillId="0" borderId="33" xfId="0" applyNumberFormat="1" applyFont="1" applyBorder="1" applyAlignment="1" applyProtection="1" quotePrefix="1">
      <alignment horizontal="right" vertical="center" wrapText="1" indent="1"/>
      <protection/>
    </xf>
    <xf numFmtId="0" fontId="3" fillId="0" borderId="0" xfId="63" applyFont="1" applyFill="1" applyBorder="1" applyAlignment="1" applyProtection="1">
      <alignment horizontal="right" vertical="center" indent="1"/>
      <protection/>
    </xf>
    <xf numFmtId="164" fontId="18" fillId="0" borderId="25" xfId="63" applyNumberFormat="1" applyFont="1" applyFill="1" applyBorder="1" applyAlignment="1" applyProtection="1">
      <alignment horizontal="right" vertical="center" wrapText="1" indent="1"/>
      <protection/>
    </xf>
    <xf numFmtId="164" fontId="18" fillId="0" borderId="27" xfId="63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18" fillId="0" borderId="58" xfId="0" applyNumberFormat="1" applyFont="1" applyFill="1" applyBorder="1" applyAlignment="1" applyProtection="1">
      <alignment vertical="center" wrapText="1"/>
      <protection locked="0"/>
    </xf>
    <xf numFmtId="164" fontId="18" fillId="0" borderId="69" xfId="0" applyNumberFormat="1" applyFont="1" applyFill="1" applyBorder="1" applyAlignment="1" applyProtection="1">
      <alignment vertical="center" wrapText="1"/>
      <protection locked="0"/>
    </xf>
    <xf numFmtId="164" fontId="16" fillId="0" borderId="57" xfId="0" applyNumberFormat="1" applyFont="1" applyFill="1" applyBorder="1" applyAlignment="1" applyProtection="1">
      <alignment vertical="center" wrapText="1"/>
      <protection/>
    </xf>
    <xf numFmtId="164" fontId="18" fillId="0" borderId="63" xfId="0" applyNumberFormat="1" applyFont="1" applyFill="1" applyBorder="1" applyAlignment="1" applyProtection="1">
      <alignment horizontal="left" vertical="center" wrapText="1"/>
      <protection locked="0"/>
    </xf>
    <xf numFmtId="164" fontId="18" fillId="0" borderId="63" xfId="0" applyNumberFormat="1" applyFont="1" applyFill="1" applyBorder="1" applyAlignment="1" applyProtection="1">
      <alignment vertical="center" wrapText="1"/>
      <protection locked="0"/>
    </xf>
    <xf numFmtId="49" fontId="18" fillId="0" borderId="63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63" xfId="0" applyNumberFormat="1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left" vertical="top"/>
      <protection locked="0"/>
    </xf>
    <xf numFmtId="0" fontId="11" fillId="0" borderId="0" xfId="0" applyFont="1" applyFill="1" applyBorder="1" applyAlignment="1" applyProtection="1">
      <alignment horizontal="right"/>
      <protection/>
    </xf>
    <xf numFmtId="164" fontId="8" fillId="0" borderId="53" xfId="0" applyNumberFormat="1" applyFont="1" applyFill="1" applyBorder="1" applyAlignment="1" applyProtection="1">
      <alignment horizontal="center" vertical="center" wrapText="1"/>
      <protection/>
    </xf>
    <xf numFmtId="164" fontId="16" fillId="0" borderId="53" xfId="0" applyNumberFormat="1" applyFont="1" applyFill="1" applyBorder="1" applyAlignment="1" applyProtection="1">
      <alignment horizontal="center" vertical="center" wrapText="1"/>
      <protection/>
    </xf>
    <xf numFmtId="164" fontId="18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8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8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57" xfId="0" applyNumberFormat="1" applyFont="1" applyFill="1" applyBorder="1" applyAlignment="1" applyProtection="1">
      <alignment horizontal="center" vertical="center" wrapText="1"/>
      <protection/>
    </xf>
    <xf numFmtId="164" fontId="18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7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70" xfId="0" applyNumberFormat="1" applyFont="1" applyFill="1" applyBorder="1" applyAlignment="1" applyProtection="1">
      <alignment horizontal="right" vertical="center" wrapText="1" indent="1"/>
      <protection/>
    </xf>
    <xf numFmtId="164" fontId="18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8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8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4" xfId="0" applyNumberFormat="1" applyFont="1" applyFill="1" applyBorder="1" applyAlignment="1" applyProtection="1">
      <alignment horizontal="right" vertical="center" wrapText="1" indent="1"/>
      <protection/>
    </xf>
    <xf numFmtId="164" fontId="18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33" xfId="0" applyNumberFormat="1" applyFont="1" applyFill="1" applyBorder="1" applyAlignment="1" applyProtection="1">
      <alignment horizontal="right" vertical="center" wrapText="1" indent="1"/>
      <protection/>
    </xf>
    <xf numFmtId="0" fontId="3" fillId="0" borderId="0" xfId="63" applyFont="1" applyFill="1" applyBorder="1" applyAlignment="1">
      <alignment horizontal="right" vertical="center" indent="1"/>
      <protection/>
    </xf>
    <xf numFmtId="164" fontId="17" fillId="0" borderId="0" xfId="63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8" fillId="0" borderId="0" xfId="63" applyFont="1" applyFill="1" applyBorder="1" applyAlignment="1" applyProtection="1">
      <alignment horizontal="center" vertical="center" wrapText="1"/>
      <protection/>
    </xf>
    <xf numFmtId="0" fontId="16" fillId="0" borderId="0" xfId="63" applyFont="1" applyFill="1" applyBorder="1" applyAlignment="1" applyProtection="1">
      <alignment horizontal="center" vertical="center" wrapText="1"/>
      <protection/>
    </xf>
    <xf numFmtId="0" fontId="16" fillId="0" borderId="0" xfId="63" applyFont="1" applyFill="1" applyBorder="1" applyAlignment="1" applyProtection="1">
      <alignment horizontal="left" vertical="center" wrapText="1" indent="1"/>
      <protection/>
    </xf>
    <xf numFmtId="164" fontId="16" fillId="0" borderId="0" xfId="63" applyNumberFormat="1" applyFont="1" applyFill="1" applyBorder="1" applyAlignment="1" applyProtection="1">
      <alignment horizontal="right" vertical="center" wrapText="1" indent="1"/>
      <protection/>
    </xf>
    <xf numFmtId="49" fontId="18" fillId="0" borderId="0" xfId="63" applyNumberFormat="1" applyFont="1" applyFill="1" applyBorder="1" applyAlignment="1" applyProtection="1">
      <alignment horizontal="left" vertical="center" wrapText="1" indent="1"/>
      <protection/>
    </xf>
    <xf numFmtId="0" fontId="22" fillId="0" borderId="0" xfId="0" applyFont="1" applyBorder="1" applyAlignment="1" applyProtection="1">
      <alignment horizontal="left" wrapText="1" indent="1"/>
      <protection/>
    </xf>
    <xf numFmtId="164" fontId="18" fillId="0" borderId="0" xfId="63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0" xfId="0" applyFont="1" applyBorder="1" applyAlignment="1" applyProtection="1">
      <alignment horizontal="left" vertical="center" wrapText="1" indent="1"/>
      <protection/>
    </xf>
    <xf numFmtId="0" fontId="23" fillId="0" borderId="0" xfId="0" applyFont="1" applyBorder="1" applyAlignment="1" applyProtection="1">
      <alignment horizontal="left" vertical="center" wrapText="1" indent="1"/>
      <protection/>
    </xf>
    <xf numFmtId="164" fontId="16" fillId="0" borderId="0" xfId="63" applyNumberFormat="1" applyFont="1" applyFill="1" applyBorder="1" applyAlignment="1" applyProtection="1">
      <alignment horizontal="right" vertical="center" wrapText="1" indent="1"/>
      <protection/>
    </xf>
    <xf numFmtId="164" fontId="18" fillId="0" borderId="0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0" xfId="0" applyFont="1" applyBorder="1" applyAlignment="1" applyProtection="1">
      <alignment vertical="center" wrapText="1"/>
      <protection/>
    </xf>
    <xf numFmtId="0" fontId="22" fillId="0" borderId="0" xfId="0" applyFont="1" applyBorder="1" applyAlignment="1" applyProtection="1">
      <alignment horizontal="left" vertical="center" wrapText="1"/>
      <protection/>
    </xf>
    <xf numFmtId="0" fontId="22" fillId="0" borderId="0" xfId="0" applyFont="1" applyBorder="1" applyAlignment="1" applyProtection="1">
      <alignment vertical="center" wrapText="1"/>
      <protection/>
    </xf>
    <xf numFmtId="164" fontId="16" fillId="0" borderId="0" xfId="63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63" applyFont="1" applyFill="1" applyBorder="1" applyAlignment="1" applyProtection="1">
      <alignment horizontal="right" vertical="center" wrapText="1" indent="1"/>
      <protection locked="0"/>
    </xf>
    <xf numFmtId="0" fontId="0" fillId="0" borderId="0" xfId="63" applyFont="1" applyFill="1" applyBorder="1">
      <alignment/>
      <protection/>
    </xf>
    <xf numFmtId="0" fontId="16" fillId="0" borderId="0" xfId="63" applyFont="1" applyFill="1" applyBorder="1" applyAlignment="1" applyProtection="1">
      <alignment vertical="center" wrapText="1"/>
      <protection/>
    </xf>
    <xf numFmtId="0" fontId="18" fillId="0" borderId="0" xfId="63" applyFont="1" applyFill="1" applyBorder="1" applyAlignment="1" applyProtection="1">
      <alignment horizontal="left" indent="6"/>
      <protection/>
    </xf>
    <xf numFmtId="0" fontId="18" fillId="0" borderId="0" xfId="63" applyFont="1" applyFill="1" applyBorder="1" applyAlignment="1" applyProtection="1">
      <alignment horizontal="left" vertical="center" wrapText="1" indent="6"/>
      <protection/>
    </xf>
    <xf numFmtId="0" fontId="16" fillId="0" borderId="0" xfId="63" applyFont="1" applyFill="1" applyBorder="1" applyAlignment="1" applyProtection="1">
      <alignment horizontal="left" vertical="center" wrapText="1" indent="1"/>
      <protection/>
    </xf>
    <xf numFmtId="164" fontId="23" fillId="0" borderId="0" xfId="0" applyNumberFormat="1" applyFont="1" applyBorder="1" applyAlignment="1" applyProtection="1">
      <alignment horizontal="right" vertical="center" wrapText="1" indent="1"/>
      <protection/>
    </xf>
    <xf numFmtId="164" fontId="21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21" fillId="0" borderId="0" xfId="0" applyFont="1" applyBorder="1" applyAlignment="1" applyProtection="1">
      <alignment horizontal="left" vertical="center" wrapText="1" indent="1"/>
      <protection/>
    </xf>
    <xf numFmtId="0" fontId="3" fillId="0" borderId="0" xfId="63" applyFont="1" applyFill="1" applyBorder="1">
      <alignment/>
      <protection/>
    </xf>
    <xf numFmtId="3" fontId="36" fillId="0" borderId="78" xfId="62" applyNumberFormat="1" applyFont="1" applyFill="1" applyBorder="1" applyAlignment="1">
      <alignment horizontal="center" vertical="center" wrapText="1"/>
      <protection/>
    </xf>
    <xf numFmtId="3" fontId="38" fillId="0" borderId="79" xfId="62" applyNumberFormat="1" applyFont="1" applyFill="1" applyBorder="1" applyAlignment="1">
      <alignment horizontal="center" vertical="center" wrapText="1"/>
      <protection/>
    </xf>
    <xf numFmtId="3" fontId="37" fillId="0" borderId="80" xfId="62" applyNumberFormat="1" applyFont="1" applyBorder="1" applyAlignment="1">
      <alignment horizontal="center" vertical="center" wrapText="1"/>
      <protection/>
    </xf>
    <xf numFmtId="3" fontId="38" fillId="0" borderId="73" xfId="62" applyNumberFormat="1" applyFont="1" applyFill="1" applyBorder="1" applyAlignment="1">
      <alignment horizontal="center" vertical="center" wrapText="1"/>
      <protection/>
    </xf>
    <xf numFmtId="3" fontId="37" fillId="0" borderId="81" xfId="62" applyNumberFormat="1" applyFont="1" applyFill="1" applyBorder="1" applyAlignment="1">
      <alignment horizontal="center"/>
      <protection/>
    </xf>
    <xf numFmtId="3" fontId="39" fillId="0" borderId="82" xfId="62" applyNumberFormat="1" applyFont="1" applyFill="1" applyBorder="1">
      <alignment/>
      <protection/>
    </xf>
    <xf numFmtId="3" fontId="39" fillId="0" borderId="83" xfId="62" applyNumberFormat="1" applyFont="1" applyFill="1" applyBorder="1">
      <alignment/>
      <protection/>
    </xf>
    <xf numFmtId="3" fontId="39" fillId="0" borderId="34" xfId="62" applyNumberFormat="1" applyFont="1" applyFill="1" applyBorder="1">
      <alignment/>
      <protection/>
    </xf>
    <xf numFmtId="3" fontId="37" fillId="0" borderId="84" xfId="62" applyNumberFormat="1" applyFont="1" applyFill="1" applyBorder="1" applyAlignment="1">
      <alignment horizontal="center"/>
      <protection/>
    </xf>
    <xf numFmtId="3" fontId="39" fillId="0" borderId="85" xfId="62" applyNumberFormat="1" applyFont="1" applyFill="1" applyBorder="1">
      <alignment/>
      <protection/>
    </xf>
    <xf numFmtId="3" fontId="39" fillId="0" borderId="86" xfId="62" applyNumberFormat="1" applyFont="1" applyFill="1" applyBorder="1">
      <alignment/>
      <protection/>
    </xf>
    <xf numFmtId="3" fontId="39" fillId="0" borderId="87" xfId="62" applyNumberFormat="1" applyFont="1" applyFill="1" applyBorder="1" applyAlignment="1">
      <alignment/>
      <protection/>
    </xf>
    <xf numFmtId="3" fontId="39" fillId="0" borderId="88" xfId="62" applyNumberFormat="1" applyFont="1" applyFill="1" applyBorder="1">
      <alignment/>
      <protection/>
    </xf>
    <xf numFmtId="3" fontId="39" fillId="33" borderId="89" xfId="62" applyNumberFormat="1" applyFont="1" applyFill="1" applyBorder="1">
      <alignment/>
      <protection/>
    </xf>
    <xf numFmtId="3" fontId="39" fillId="0" borderId="90" xfId="62" applyNumberFormat="1" applyFont="1" applyFill="1" applyBorder="1">
      <alignment/>
      <protection/>
    </xf>
    <xf numFmtId="3" fontId="39" fillId="0" borderId="91" xfId="62" applyNumberFormat="1" applyFont="1" applyFill="1" applyBorder="1">
      <alignment/>
      <protection/>
    </xf>
    <xf numFmtId="3" fontId="37" fillId="0" borderId="92" xfId="62" applyNumberFormat="1" applyFont="1" applyFill="1" applyBorder="1" applyAlignment="1">
      <alignment horizontal="center"/>
      <protection/>
    </xf>
    <xf numFmtId="3" fontId="38" fillId="34" borderId="89" xfId="62" applyNumberFormat="1" applyFont="1" applyFill="1" applyBorder="1">
      <alignment/>
      <protection/>
    </xf>
    <xf numFmtId="3" fontId="40" fillId="0" borderId="93" xfId="62" applyNumberFormat="1" applyFont="1" applyFill="1" applyBorder="1" applyAlignment="1" quotePrefix="1">
      <alignment horizontal="center"/>
      <protection/>
    </xf>
    <xf numFmtId="3" fontId="38" fillId="0" borderId="94" xfId="62" applyNumberFormat="1" applyFont="1" applyFill="1" applyBorder="1" applyAlignment="1">
      <alignment/>
      <protection/>
    </xf>
    <xf numFmtId="3" fontId="38" fillId="34" borderId="33" xfId="62" applyNumberFormat="1" applyFont="1" applyFill="1" applyBorder="1">
      <alignment/>
      <protection/>
    </xf>
    <xf numFmtId="3" fontId="40" fillId="0" borderId="95" xfId="62" applyNumberFormat="1" applyFont="1" applyFill="1" applyBorder="1" applyAlignment="1" quotePrefix="1">
      <alignment horizontal="center"/>
      <protection/>
    </xf>
    <xf numFmtId="3" fontId="39" fillId="0" borderId="96" xfId="62" applyNumberFormat="1" applyFont="1" applyFill="1" applyBorder="1" applyAlignment="1">
      <alignment/>
      <protection/>
    </xf>
    <xf numFmtId="3" fontId="39" fillId="34" borderId="73" xfId="62" applyNumberFormat="1" applyFont="1" applyFill="1" applyBorder="1">
      <alignment/>
      <protection/>
    </xf>
    <xf numFmtId="3" fontId="39" fillId="0" borderId="36" xfId="62" applyNumberFormat="1" applyFont="1" applyFill="1" applyBorder="1">
      <alignment/>
      <protection/>
    </xf>
    <xf numFmtId="3" fontId="39" fillId="0" borderId="97" xfId="62" applyNumberFormat="1" applyFont="1" applyFill="1" applyBorder="1" applyAlignment="1">
      <alignment vertical="center" wrapText="1"/>
      <protection/>
    </xf>
    <xf numFmtId="3" fontId="37" fillId="0" borderId="98" xfId="62" applyNumberFormat="1" applyFont="1" applyFill="1" applyBorder="1" applyAlignment="1">
      <alignment horizontal="center"/>
      <protection/>
    </xf>
    <xf numFmtId="0" fontId="42" fillId="0" borderId="99" xfId="62" applyFont="1" applyBorder="1" applyAlignment="1">
      <alignment vertical="center"/>
      <protection/>
    </xf>
    <xf numFmtId="3" fontId="39" fillId="0" borderId="100" xfId="62" applyNumberFormat="1" applyFont="1" applyFill="1" applyBorder="1">
      <alignment/>
      <protection/>
    </xf>
    <xf numFmtId="3" fontId="40" fillId="0" borderId="101" xfId="62" applyNumberFormat="1" applyFont="1" applyFill="1" applyBorder="1" applyAlignment="1" quotePrefix="1">
      <alignment horizontal="center"/>
      <protection/>
    </xf>
    <xf numFmtId="3" fontId="38" fillId="34" borderId="102" xfId="62" applyNumberFormat="1" applyFont="1" applyFill="1" applyBorder="1">
      <alignment/>
      <protection/>
    </xf>
    <xf numFmtId="3" fontId="37" fillId="0" borderId="103" xfId="62" applyNumberFormat="1" applyFont="1" applyFill="1" applyBorder="1" applyAlignment="1">
      <alignment horizontal="center"/>
      <protection/>
    </xf>
    <xf numFmtId="3" fontId="39" fillId="0" borderId="104" xfId="62" applyNumberFormat="1" applyFont="1" applyFill="1" applyBorder="1" applyAlignment="1">
      <alignment vertical="center"/>
      <protection/>
    </xf>
    <xf numFmtId="3" fontId="39" fillId="0" borderId="105" xfId="62" applyNumberFormat="1" applyFont="1" applyFill="1" applyBorder="1">
      <alignment/>
      <protection/>
    </xf>
    <xf numFmtId="3" fontId="39" fillId="0" borderId="106" xfId="62" applyNumberFormat="1" applyFont="1" applyFill="1" applyBorder="1">
      <alignment/>
      <protection/>
    </xf>
    <xf numFmtId="3" fontId="39" fillId="0" borderId="75" xfId="62" applyNumberFormat="1" applyFont="1" applyFill="1" applyBorder="1">
      <alignment/>
      <protection/>
    </xf>
    <xf numFmtId="3" fontId="37" fillId="0" borderId="107" xfId="62" applyNumberFormat="1" applyFont="1" applyFill="1" applyBorder="1" applyAlignment="1">
      <alignment horizontal="center"/>
      <protection/>
    </xf>
    <xf numFmtId="3" fontId="37" fillId="0" borderId="108" xfId="62" applyNumberFormat="1" applyFont="1" applyFill="1" applyBorder="1">
      <alignment/>
      <protection/>
    </xf>
    <xf numFmtId="3" fontId="42" fillId="0" borderId="35" xfId="62" applyNumberFormat="1" applyFont="1" applyFill="1" applyBorder="1">
      <alignment/>
      <protection/>
    </xf>
    <xf numFmtId="3" fontId="40" fillId="0" borderId="51" xfId="62" applyNumberFormat="1" applyFont="1" applyFill="1" applyBorder="1" applyAlignment="1" quotePrefix="1">
      <alignment horizontal="center"/>
      <protection/>
    </xf>
    <xf numFmtId="3" fontId="38" fillId="0" borderId="57" xfId="62" applyNumberFormat="1" applyFont="1" applyFill="1" applyBorder="1" applyAlignment="1">
      <alignment/>
      <protection/>
    </xf>
    <xf numFmtId="0" fontId="37" fillId="0" borderId="52" xfId="62" applyFont="1" applyBorder="1" applyAlignment="1">
      <alignment/>
      <protection/>
    </xf>
    <xf numFmtId="3" fontId="37" fillId="0" borderId="109" xfId="62" applyNumberFormat="1" applyFont="1" applyFill="1" applyBorder="1" applyAlignment="1">
      <alignment horizontal="center"/>
      <protection/>
    </xf>
    <xf numFmtId="3" fontId="40" fillId="0" borderId="110" xfId="62" applyNumberFormat="1" applyFont="1" applyFill="1" applyBorder="1" applyAlignment="1">
      <alignment horizontal="center"/>
      <protection/>
    </xf>
    <xf numFmtId="3" fontId="38" fillId="0" borderId="111" xfId="62" applyNumberFormat="1" applyFont="1" applyFill="1" applyBorder="1" applyAlignment="1">
      <alignment/>
      <protection/>
    </xf>
    <xf numFmtId="3" fontId="38" fillId="0" borderId="112" xfId="62" applyNumberFormat="1" applyFont="1" applyFill="1" applyBorder="1" applyAlignment="1">
      <alignment/>
      <protection/>
    </xf>
    <xf numFmtId="3" fontId="38" fillId="34" borderId="113" xfId="62" applyNumberFormat="1" applyFont="1" applyFill="1" applyBorder="1">
      <alignment/>
      <protection/>
    </xf>
    <xf numFmtId="3" fontId="39" fillId="0" borderId="114" xfId="62" applyNumberFormat="1" applyFont="1" applyFill="1" applyBorder="1" applyAlignment="1">
      <alignment vertical="center"/>
      <protection/>
    </xf>
    <xf numFmtId="3" fontId="38" fillId="34" borderId="60" xfId="62" applyNumberFormat="1" applyFont="1" applyFill="1" applyBorder="1">
      <alignment/>
      <protection/>
    </xf>
    <xf numFmtId="3" fontId="39" fillId="34" borderId="75" xfId="62" applyNumberFormat="1" applyFont="1" applyFill="1" applyBorder="1">
      <alignment/>
      <protection/>
    </xf>
    <xf numFmtId="3" fontId="39" fillId="34" borderId="34" xfId="62" applyNumberFormat="1" applyFont="1" applyFill="1" applyBorder="1">
      <alignment/>
      <protection/>
    </xf>
    <xf numFmtId="3" fontId="39" fillId="0" borderId="115" xfId="62" applyNumberFormat="1" applyFont="1" applyFill="1" applyBorder="1">
      <alignment/>
      <protection/>
    </xf>
    <xf numFmtId="3" fontId="37" fillId="0" borderId="93" xfId="62" applyNumberFormat="1" applyFont="1" applyFill="1" applyBorder="1" applyAlignment="1">
      <alignment horizontal="center"/>
      <protection/>
    </xf>
    <xf numFmtId="3" fontId="38" fillId="0" borderId="116" xfId="62" applyNumberFormat="1" applyFont="1" applyFill="1" applyBorder="1">
      <alignment/>
      <protection/>
    </xf>
    <xf numFmtId="3" fontId="38" fillId="0" borderId="94" xfId="62" applyNumberFormat="1" applyFont="1" applyFill="1" applyBorder="1">
      <alignment/>
      <protection/>
    </xf>
    <xf numFmtId="3" fontId="37" fillId="0" borderId="0" xfId="62" applyNumberFormat="1" applyFill="1" applyBorder="1" applyAlignment="1">
      <alignment horizontal="center"/>
      <protection/>
    </xf>
    <xf numFmtId="3" fontId="37" fillId="0" borderId="0" xfId="62" applyNumberFormat="1" applyFill="1" applyBorder="1">
      <alignment/>
      <protection/>
    </xf>
    <xf numFmtId="3" fontId="38" fillId="0" borderId="117" xfId="62" applyNumberFormat="1" applyFont="1" applyFill="1" applyBorder="1" applyAlignment="1">
      <alignment horizontal="center" vertical="center" wrapText="1"/>
      <protection/>
    </xf>
    <xf numFmtId="3" fontId="39" fillId="0" borderId="74" xfId="62" applyNumberFormat="1" applyFont="1" applyFill="1" applyBorder="1">
      <alignment/>
      <protection/>
    </xf>
    <xf numFmtId="3" fontId="39" fillId="33" borderId="118" xfId="62" applyNumberFormat="1" applyFont="1" applyFill="1" applyBorder="1">
      <alignment/>
      <protection/>
    </xf>
    <xf numFmtId="3" fontId="38" fillId="34" borderId="118" xfId="62" applyNumberFormat="1" applyFont="1" applyFill="1" applyBorder="1">
      <alignment/>
      <protection/>
    </xf>
    <xf numFmtId="3" fontId="38" fillId="34" borderId="51" xfId="62" applyNumberFormat="1" applyFont="1" applyFill="1" applyBorder="1">
      <alignment/>
      <protection/>
    </xf>
    <xf numFmtId="3" fontId="39" fillId="34" borderId="117" xfId="62" applyNumberFormat="1" applyFont="1" applyFill="1" applyBorder="1">
      <alignment/>
      <protection/>
    </xf>
    <xf numFmtId="3" fontId="39" fillId="0" borderId="119" xfId="62" applyNumberFormat="1" applyFont="1" applyFill="1" applyBorder="1">
      <alignment/>
      <protection/>
    </xf>
    <xf numFmtId="3" fontId="38" fillId="34" borderId="120" xfId="62" applyNumberFormat="1" applyFont="1" applyFill="1" applyBorder="1">
      <alignment/>
      <protection/>
    </xf>
    <xf numFmtId="3" fontId="39" fillId="0" borderId="66" xfId="62" applyNumberFormat="1" applyFont="1" applyFill="1" applyBorder="1">
      <alignment/>
      <protection/>
    </xf>
    <xf numFmtId="3" fontId="42" fillId="0" borderId="49" xfId="62" applyNumberFormat="1" applyFont="1" applyFill="1" applyBorder="1">
      <alignment/>
      <protection/>
    </xf>
    <xf numFmtId="3" fontId="38" fillId="34" borderId="121" xfId="62" applyNumberFormat="1" applyFont="1" applyFill="1" applyBorder="1">
      <alignment/>
      <protection/>
    </xf>
    <xf numFmtId="3" fontId="38" fillId="34" borderId="52" xfId="62" applyNumberFormat="1" applyFont="1" applyFill="1" applyBorder="1">
      <alignment/>
      <protection/>
    </xf>
    <xf numFmtId="3" fontId="39" fillId="34" borderId="66" xfId="62" applyNumberFormat="1" applyFont="1" applyFill="1" applyBorder="1">
      <alignment/>
      <protection/>
    </xf>
    <xf numFmtId="3" fontId="39" fillId="34" borderId="74" xfId="62" applyNumberFormat="1" applyFont="1" applyFill="1" applyBorder="1">
      <alignment/>
      <protection/>
    </xf>
    <xf numFmtId="3" fontId="38" fillId="0" borderId="47" xfId="62" applyNumberFormat="1" applyFont="1" applyFill="1" applyBorder="1" applyAlignment="1">
      <alignment horizontal="center" vertical="center" wrapText="1"/>
      <protection/>
    </xf>
    <xf numFmtId="3" fontId="39" fillId="0" borderId="25" xfId="62" applyNumberFormat="1" applyFont="1" applyFill="1" applyBorder="1">
      <alignment/>
      <protection/>
    </xf>
    <xf numFmtId="3" fontId="38" fillId="34" borderId="122" xfId="62" applyNumberFormat="1" applyFont="1" applyFill="1" applyBorder="1">
      <alignment/>
      <protection/>
    </xf>
    <xf numFmtId="3" fontId="39" fillId="0" borderId="38" xfId="62" applyNumberFormat="1" applyFont="1" applyFill="1" applyBorder="1">
      <alignment/>
      <protection/>
    </xf>
    <xf numFmtId="3" fontId="39" fillId="0" borderId="46" xfId="62" applyNumberFormat="1" applyFont="1" applyFill="1" applyBorder="1">
      <alignment/>
      <protection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23" fillId="0" borderId="73" xfId="0" applyFont="1" applyBorder="1" applyAlignment="1">
      <alignment horizontal="center"/>
    </xf>
    <xf numFmtId="0" fontId="23" fillId="0" borderId="123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0" borderId="124" xfId="0" applyFont="1" applyBorder="1" applyAlignment="1">
      <alignment horizontal="center"/>
    </xf>
    <xf numFmtId="0" fontId="29" fillId="0" borderId="73" xfId="0" applyFont="1" applyBorder="1" applyAlignment="1">
      <alignment/>
    </xf>
    <xf numFmtId="3" fontId="29" fillId="0" borderId="73" xfId="0" applyNumberFormat="1" applyFont="1" applyBorder="1" applyAlignment="1">
      <alignment/>
    </xf>
    <xf numFmtId="0" fontId="29" fillId="0" borderId="73" xfId="0" applyFont="1" applyBorder="1" applyAlignment="1">
      <alignment horizontal="left"/>
    </xf>
    <xf numFmtId="0" fontId="43" fillId="0" borderId="73" xfId="0" applyFont="1" applyBorder="1" applyAlignment="1">
      <alignment/>
    </xf>
    <xf numFmtId="0" fontId="0" fillId="0" borderId="37" xfId="0" applyBorder="1" applyAlignment="1">
      <alignment/>
    </xf>
    <xf numFmtId="0" fontId="29" fillId="0" borderId="37" xfId="0" applyFont="1" applyBorder="1" applyAlignment="1">
      <alignment/>
    </xf>
    <xf numFmtId="3" fontId="29" fillId="0" borderId="37" xfId="0" applyNumberFormat="1" applyFont="1" applyBorder="1" applyAlignment="1">
      <alignment/>
    </xf>
    <xf numFmtId="0" fontId="43" fillId="0" borderId="37" xfId="0" applyFont="1" applyBorder="1" applyAlignment="1">
      <alignment/>
    </xf>
    <xf numFmtId="3" fontId="43" fillId="0" borderId="37" xfId="0" applyNumberFormat="1" applyFont="1" applyBorder="1" applyAlignment="1">
      <alignment/>
    </xf>
    <xf numFmtId="0" fontId="43" fillId="0" borderId="125" xfId="0" applyFont="1" applyBorder="1" applyAlignment="1">
      <alignment/>
    </xf>
    <xf numFmtId="3" fontId="43" fillId="0" borderId="125" xfId="0" applyNumberFormat="1" applyFont="1" applyBorder="1" applyAlignment="1">
      <alignment/>
    </xf>
    <xf numFmtId="0" fontId="29" fillId="0" borderId="117" xfId="0" applyFont="1" applyBorder="1" applyAlignment="1">
      <alignment/>
    </xf>
    <xf numFmtId="3" fontId="29" fillId="0" borderId="123" xfId="0" applyNumberFormat="1" applyFont="1" applyBorder="1" applyAlignment="1">
      <alignment/>
    </xf>
    <xf numFmtId="0" fontId="29" fillId="0" borderId="63" xfId="0" applyFont="1" applyBorder="1" applyAlignment="1">
      <alignment horizontal="left"/>
    </xf>
    <xf numFmtId="0" fontId="43" fillId="0" borderId="59" xfId="0" applyFont="1" applyBorder="1" applyAlignment="1">
      <alignment/>
    </xf>
    <xf numFmtId="3" fontId="43" fillId="0" borderId="124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3" fillId="35" borderId="59" xfId="0" applyFont="1" applyFill="1" applyBorder="1" applyAlignment="1">
      <alignment/>
    </xf>
    <xf numFmtId="3" fontId="43" fillId="35" borderId="37" xfId="0" applyNumberFormat="1" applyFont="1" applyFill="1" applyBorder="1" applyAlignment="1">
      <alignment/>
    </xf>
    <xf numFmtId="3" fontId="43" fillId="35" borderId="124" xfId="0" applyNumberFormat="1" applyFont="1" applyFill="1" applyBorder="1" applyAlignment="1">
      <alignment/>
    </xf>
    <xf numFmtId="0" fontId="29" fillId="0" borderId="45" xfId="0" applyFont="1" applyBorder="1" applyAlignment="1">
      <alignment/>
    </xf>
    <xf numFmtId="3" fontId="29" fillId="0" borderId="125" xfId="0" applyNumberFormat="1" applyFont="1" applyBorder="1" applyAlignment="1">
      <alignment/>
    </xf>
    <xf numFmtId="0" fontId="4" fillId="35" borderId="52" xfId="0" applyFont="1" applyFill="1" applyBorder="1" applyAlignment="1">
      <alignment/>
    </xf>
    <xf numFmtId="0" fontId="4" fillId="35" borderId="33" xfId="0" applyFont="1" applyFill="1" applyBorder="1" applyAlignment="1">
      <alignment/>
    </xf>
    <xf numFmtId="0" fontId="4" fillId="0" borderId="73" xfId="0" applyFont="1" applyBorder="1" applyAlignment="1">
      <alignment/>
    </xf>
    <xf numFmtId="0" fontId="0" fillId="0" borderId="59" xfId="0" applyBorder="1" applyAlignment="1">
      <alignment/>
    </xf>
    <xf numFmtId="0" fontId="0" fillId="0" borderId="124" xfId="0" applyBorder="1" applyAlignment="1">
      <alignment/>
    </xf>
    <xf numFmtId="0" fontId="0" fillId="0" borderId="125" xfId="0" applyBorder="1" applyAlignment="1">
      <alignment/>
    </xf>
    <xf numFmtId="0" fontId="0" fillId="0" borderId="62" xfId="0" applyBorder="1" applyAlignment="1">
      <alignment/>
    </xf>
    <xf numFmtId="0" fontId="29" fillId="0" borderId="0" xfId="0" applyFont="1" applyBorder="1" applyAlignment="1">
      <alignment/>
    </xf>
    <xf numFmtId="0" fontId="44" fillId="0" borderId="33" xfId="0" applyFont="1" applyBorder="1" applyAlignment="1">
      <alignment/>
    </xf>
    <xf numFmtId="3" fontId="44" fillId="0" borderId="33" xfId="0" applyNumberFormat="1" applyFont="1" applyBorder="1" applyAlignment="1">
      <alignment/>
    </xf>
    <xf numFmtId="3" fontId="44" fillId="0" borderId="60" xfId="0" applyNumberFormat="1" applyFont="1" applyBorder="1" applyAlignment="1">
      <alignment/>
    </xf>
    <xf numFmtId="0" fontId="44" fillId="0" borderId="51" xfId="0" applyFont="1" applyBorder="1" applyAlignment="1">
      <alignment/>
    </xf>
    <xf numFmtId="0" fontId="44" fillId="0" borderId="0" xfId="0" applyFont="1" applyBorder="1" applyAlignment="1">
      <alignment/>
    </xf>
    <xf numFmtId="3" fontId="44" fillId="0" borderId="0" xfId="0" applyNumberFormat="1" applyFont="1" applyBorder="1" applyAlignment="1">
      <alignment/>
    </xf>
    <xf numFmtId="3" fontId="23" fillId="0" borderId="73" xfId="0" applyNumberFormat="1" applyFont="1" applyBorder="1" applyAlignment="1">
      <alignment horizontal="center"/>
    </xf>
    <xf numFmtId="3" fontId="23" fillId="0" borderId="37" xfId="0" applyNumberFormat="1" applyFont="1" applyBorder="1" applyAlignment="1">
      <alignment horizontal="center"/>
    </xf>
    <xf numFmtId="3" fontId="29" fillId="0" borderId="117" xfId="0" applyNumberFormat="1" applyFont="1" applyBorder="1" applyAlignment="1">
      <alignment/>
    </xf>
    <xf numFmtId="3" fontId="43" fillId="0" borderId="59" xfId="0" applyNumberFormat="1" applyFont="1" applyBorder="1" applyAlignment="1">
      <alignment/>
    </xf>
    <xf numFmtId="0" fontId="43" fillId="36" borderId="59" xfId="0" applyFont="1" applyFill="1" applyBorder="1" applyAlignment="1">
      <alignment/>
    </xf>
    <xf numFmtId="3" fontId="43" fillId="36" borderId="59" xfId="0" applyNumberFormat="1" applyFont="1" applyFill="1" applyBorder="1" applyAlignment="1">
      <alignment/>
    </xf>
    <xf numFmtId="3" fontId="43" fillId="36" borderId="59" xfId="0" applyNumberFormat="1" applyFont="1" applyFill="1" applyBorder="1" applyAlignment="1" quotePrefix="1">
      <alignment horizontal="right"/>
    </xf>
    <xf numFmtId="3" fontId="43" fillId="0" borderId="59" xfId="0" applyNumberFormat="1" applyFont="1" applyBorder="1" applyAlignment="1" quotePrefix="1">
      <alignment horizontal="right"/>
    </xf>
    <xf numFmtId="0" fontId="43" fillId="37" borderId="37" xfId="0" applyFont="1" applyFill="1" applyBorder="1" applyAlignment="1">
      <alignment/>
    </xf>
    <xf numFmtId="3" fontId="43" fillId="37" borderId="37" xfId="0" applyNumberFormat="1" applyFont="1" applyFill="1" applyBorder="1" applyAlignment="1">
      <alignment/>
    </xf>
    <xf numFmtId="0" fontId="43" fillId="36" borderId="37" xfId="0" applyFont="1" applyFill="1" applyBorder="1" applyAlignment="1">
      <alignment/>
    </xf>
    <xf numFmtId="3" fontId="43" fillId="36" borderId="37" xfId="0" applyNumberFormat="1" applyFont="1" applyFill="1" applyBorder="1" applyAlignment="1" quotePrefix="1">
      <alignment/>
    </xf>
    <xf numFmtId="0" fontId="0" fillId="0" borderId="126" xfId="0" applyBorder="1" applyAlignment="1">
      <alignment/>
    </xf>
    <xf numFmtId="3" fontId="43" fillId="0" borderId="126" xfId="0" applyNumberFormat="1" applyFont="1" applyBorder="1" applyAlignment="1">
      <alignment/>
    </xf>
    <xf numFmtId="0" fontId="29" fillId="37" borderId="73" xfId="0" applyFont="1" applyFill="1" applyBorder="1" applyAlignment="1">
      <alignment/>
    </xf>
    <xf numFmtId="3" fontId="29" fillId="37" borderId="37" xfId="0" applyNumberFormat="1" applyFont="1" applyFill="1" applyBorder="1" applyAlignment="1">
      <alignment/>
    </xf>
    <xf numFmtId="0" fontId="43" fillId="37" borderId="125" xfId="0" applyFont="1" applyFill="1" applyBorder="1" applyAlignment="1">
      <alignment/>
    </xf>
    <xf numFmtId="3" fontId="43" fillId="37" borderId="125" xfId="0" applyNumberFormat="1" applyFont="1" applyFill="1" applyBorder="1" applyAlignment="1">
      <alignment/>
    </xf>
    <xf numFmtId="3" fontId="43" fillId="0" borderId="0" xfId="0" applyNumberFormat="1" applyFont="1" applyBorder="1" applyAlignment="1">
      <alignment/>
    </xf>
    <xf numFmtId="0" fontId="43" fillId="0" borderId="62" xfId="0" applyFont="1" applyBorder="1" applyAlignment="1">
      <alignment/>
    </xf>
    <xf numFmtId="3" fontId="43" fillId="0" borderId="73" xfId="0" applyNumberFormat="1" applyFont="1" applyBorder="1" applyAlignment="1">
      <alignment/>
    </xf>
    <xf numFmtId="0" fontId="29" fillId="0" borderId="33" xfId="0" applyFont="1" applyBorder="1" applyAlignment="1">
      <alignment horizontal="left" wrapText="1"/>
    </xf>
    <xf numFmtId="3" fontId="29" fillId="0" borderId="33" xfId="0" applyNumberFormat="1" applyFont="1" applyBorder="1" applyAlignment="1">
      <alignment/>
    </xf>
    <xf numFmtId="0" fontId="29" fillId="0" borderId="33" xfId="0" applyFont="1" applyBorder="1" applyAlignment="1">
      <alignment/>
    </xf>
    <xf numFmtId="0" fontId="29" fillId="0" borderId="125" xfId="0" applyFont="1" applyBorder="1" applyAlignment="1">
      <alignment/>
    </xf>
    <xf numFmtId="3" fontId="29" fillId="0" borderId="0" xfId="0" applyNumberFormat="1" applyFont="1" applyBorder="1" applyAlignment="1">
      <alignment/>
    </xf>
    <xf numFmtId="0" fontId="29" fillId="0" borderId="0" xfId="0" applyFont="1" applyAlignment="1">
      <alignment horizontal="center" wrapText="1"/>
    </xf>
    <xf numFmtId="0" fontId="43" fillId="0" borderId="0" xfId="57" applyFont="1">
      <alignment/>
      <protection/>
    </xf>
    <xf numFmtId="0" fontId="43" fillId="0" borderId="0" xfId="57" applyFont="1" applyAlignment="1">
      <alignment horizontal="right"/>
      <protection/>
    </xf>
    <xf numFmtId="0" fontId="4" fillId="0" borderId="33" xfId="0" applyFont="1" applyBorder="1" applyAlignment="1">
      <alignment horizontal="center"/>
    </xf>
    <xf numFmtId="0" fontId="29" fillId="0" borderId="60" xfId="57" applyFont="1" applyBorder="1" applyAlignment="1">
      <alignment horizontal="center"/>
      <protection/>
    </xf>
    <xf numFmtId="3" fontId="29" fillId="0" borderId="33" xfId="57" applyNumberFormat="1" applyFont="1" applyBorder="1" applyAlignment="1">
      <alignment horizontal="center"/>
      <protection/>
    </xf>
    <xf numFmtId="0" fontId="0" fillId="0" borderId="33" xfId="0" applyBorder="1" applyAlignment="1">
      <alignment/>
    </xf>
    <xf numFmtId="0" fontId="43" fillId="0" borderId="60" xfId="57" applyFont="1" applyBorder="1" applyAlignment="1">
      <alignment horizontal="left"/>
      <protection/>
    </xf>
    <xf numFmtId="3" fontId="43" fillId="0" borderId="37" xfId="57" applyNumberFormat="1" applyFont="1" applyBorder="1" applyAlignment="1">
      <alignment horizontal="right"/>
      <protection/>
    </xf>
    <xf numFmtId="3" fontId="43" fillId="0" borderId="73" xfId="57" applyNumberFormat="1" applyFont="1" applyBorder="1" applyAlignment="1">
      <alignment horizontal="right"/>
      <protection/>
    </xf>
    <xf numFmtId="0" fontId="4" fillId="0" borderId="33" xfId="0" applyFont="1" applyBorder="1" applyAlignment="1">
      <alignment/>
    </xf>
    <xf numFmtId="0" fontId="29" fillId="0" borderId="60" xfId="57" applyFont="1" applyBorder="1" applyAlignment="1">
      <alignment horizontal="left"/>
      <protection/>
    </xf>
    <xf numFmtId="3" fontId="29" fillId="0" borderId="33" xfId="57" applyNumberFormat="1" applyFont="1" applyBorder="1" applyAlignment="1">
      <alignment horizontal="right"/>
      <protection/>
    </xf>
    <xf numFmtId="0" fontId="29" fillId="0" borderId="60" xfId="57" applyFont="1" applyBorder="1" applyAlignment="1">
      <alignment horizontal="left"/>
      <protection/>
    </xf>
    <xf numFmtId="3" fontId="29" fillId="0" borderId="37" xfId="57" applyNumberFormat="1" applyFont="1" applyBorder="1" applyAlignment="1">
      <alignment horizontal="right"/>
      <protection/>
    </xf>
    <xf numFmtId="3" fontId="43" fillId="0" borderId="33" xfId="57" applyNumberFormat="1" applyFont="1" applyBorder="1" applyAlignment="1">
      <alignment horizontal="right"/>
      <protection/>
    </xf>
    <xf numFmtId="3" fontId="29" fillId="0" borderId="73" xfId="57" applyNumberFormat="1" applyFont="1" applyBorder="1" applyAlignment="1">
      <alignment horizontal="right"/>
      <protection/>
    </xf>
    <xf numFmtId="0" fontId="29" fillId="0" borderId="124" xfId="57" applyFont="1" applyBorder="1" applyAlignment="1">
      <alignment horizontal="left"/>
      <protection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wrapText="1"/>
    </xf>
    <xf numFmtId="0" fontId="43" fillId="0" borderId="0" xfId="0" applyFont="1" applyAlignment="1">
      <alignment horizontal="center" wrapText="1"/>
    </xf>
    <xf numFmtId="0" fontId="43" fillId="0" borderId="0" xfId="0" applyFont="1" applyBorder="1" applyAlignment="1">
      <alignment horizontal="center" wrapText="1"/>
    </xf>
    <xf numFmtId="0" fontId="43" fillId="0" borderId="73" xfId="0" applyFont="1" applyBorder="1" applyAlignment="1">
      <alignment/>
    </xf>
    <xf numFmtId="0" fontId="29" fillId="0" borderId="73" xfId="0" applyFont="1" applyBorder="1" applyAlignment="1">
      <alignment horizontal="center"/>
    </xf>
    <xf numFmtId="0" fontId="43" fillId="0" borderId="37" xfId="0" applyFont="1" applyBorder="1" applyAlignment="1">
      <alignment/>
    </xf>
    <xf numFmtId="0" fontId="29" fillId="0" borderId="37" xfId="0" applyFont="1" applyBorder="1" applyAlignment="1">
      <alignment horizontal="center"/>
    </xf>
    <xf numFmtId="0" fontId="29" fillId="0" borderId="37" xfId="0" applyFont="1" applyBorder="1" applyAlignment="1">
      <alignment/>
    </xf>
    <xf numFmtId="0" fontId="43" fillId="0" borderId="125" xfId="0" applyFont="1" applyBorder="1" applyAlignment="1">
      <alignment/>
    </xf>
    <xf numFmtId="0" fontId="29" fillId="0" borderId="125" xfId="0" applyFont="1" applyBorder="1" applyAlignment="1">
      <alignment horizontal="center"/>
    </xf>
    <xf numFmtId="0" fontId="43" fillId="0" borderId="33" xfId="0" applyFont="1" applyBorder="1" applyAlignment="1">
      <alignment/>
    </xf>
    <xf numFmtId="3" fontId="43" fillId="0" borderId="33" xfId="0" applyNumberFormat="1" applyFont="1" applyBorder="1" applyAlignment="1">
      <alignment/>
    </xf>
    <xf numFmtId="0" fontId="4" fillId="0" borderId="0" xfId="0" applyFont="1" applyAlignment="1">
      <alignment/>
    </xf>
    <xf numFmtId="0" fontId="29" fillId="0" borderId="33" xfId="0" applyFont="1" applyBorder="1" applyAlignment="1">
      <alignment/>
    </xf>
    <xf numFmtId="3" fontId="29" fillId="0" borderId="33" xfId="0" applyNumberFormat="1" applyFont="1" applyBorder="1" applyAlignment="1">
      <alignment/>
    </xf>
    <xf numFmtId="3" fontId="29" fillId="0" borderId="33" xfId="0" applyNumberFormat="1" applyFont="1" applyBorder="1" applyAlignment="1" quotePrefix="1">
      <alignment/>
    </xf>
    <xf numFmtId="0" fontId="43" fillId="0" borderId="33" xfId="0" applyFont="1" applyBorder="1" applyAlignment="1" quotePrefix="1">
      <alignment/>
    </xf>
    <xf numFmtId="14" fontId="36" fillId="0" borderId="0" xfId="61" applyNumberFormat="1" applyFont="1" applyAlignment="1">
      <alignment horizontal="right"/>
      <protection/>
    </xf>
    <xf numFmtId="14" fontId="36" fillId="0" borderId="0" xfId="61" applyNumberFormat="1" applyFont="1" applyAlignment="1">
      <alignment horizontal="left"/>
      <protection/>
    </xf>
    <xf numFmtId="0" fontId="36" fillId="0" borderId="0" xfId="61" applyFont="1" applyAlignment="1">
      <alignment horizontal="left"/>
      <protection/>
    </xf>
    <xf numFmtId="0" fontId="42" fillId="0" borderId="0" xfId="61" applyAlignment="1">
      <alignment wrapText="1"/>
      <protection/>
    </xf>
    <xf numFmtId="0" fontId="36" fillId="0" borderId="0" xfId="61" applyFont="1" applyAlignment="1" applyProtection="1">
      <alignment horizontal="center" vertical="center" wrapText="1"/>
      <protection locked="0"/>
    </xf>
    <xf numFmtId="0" fontId="36" fillId="0" borderId="11" xfId="61" applyFont="1" applyBorder="1" applyAlignment="1">
      <alignment horizontal="center" vertical="center" wrapText="1"/>
      <protection/>
    </xf>
    <xf numFmtId="0" fontId="46" fillId="0" borderId="11" xfId="61" applyFont="1" applyBorder="1" applyAlignment="1">
      <alignment horizontal="center" vertical="center"/>
      <protection/>
    </xf>
    <xf numFmtId="0" fontId="42" fillId="0" borderId="11" xfId="61" applyFont="1" applyBorder="1" applyAlignment="1">
      <alignment horizontal="center" vertical="center"/>
      <protection/>
    </xf>
    <xf numFmtId="0" fontId="42" fillId="0" borderId="11" xfId="61" applyFont="1" applyBorder="1" applyAlignment="1" applyProtection="1">
      <alignment horizontal="left" vertical="center" wrapText="1" indent="1"/>
      <protection locked="0"/>
    </xf>
    <xf numFmtId="0" fontId="36" fillId="0" borderId="11" xfId="61" applyFont="1" applyBorder="1" applyAlignment="1">
      <alignment horizontal="center" vertical="center"/>
      <protection/>
    </xf>
    <xf numFmtId="0" fontId="36" fillId="0" borderId="11" xfId="61" applyFont="1" applyBorder="1" applyAlignment="1">
      <alignment vertical="center"/>
      <protection/>
    </xf>
    <xf numFmtId="0" fontId="42" fillId="0" borderId="11" xfId="61" applyFont="1" applyBorder="1" applyAlignment="1">
      <alignment horizontal="left" vertical="center" indent="1"/>
      <protection/>
    </xf>
    <xf numFmtId="0" fontId="42" fillId="0" borderId="11" xfId="61" applyFont="1" applyBorder="1" applyAlignment="1" quotePrefix="1">
      <alignment horizontal="left" vertical="center" indent="1"/>
      <protection/>
    </xf>
    <xf numFmtId="0" fontId="42" fillId="0" borderId="11" xfId="61" applyFont="1" applyBorder="1" applyAlignment="1">
      <alignment vertical="center"/>
      <protection/>
    </xf>
    <xf numFmtId="0" fontId="43" fillId="0" borderId="0" xfId="0" applyFont="1" applyAlignment="1">
      <alignment/>
    </xf>
    <xf numFmtId="0" fontId="36" fillId="0" borderId="0" xfId="59" applyFont="1" applyAlignment="1">
      <alignment/>
      <protection/>
    </xf>
    <xf numFmtId="0" fontId="36" fillId="0" borderId="0" xfId="59" applyFont="1" applyAlignment="1">
      <alignment horizontal="center"/>
      <protection/>
    </xf>
    <xf numFmtId="0" fontId="42" fillId="0" borderId="11" xfId="59" applyBorder="1">
      <alignment/>
      <protection/>
    </xf>
    <xf numFmtId="3" fontId="42" fillId="0" borderId="11" xfId="59" applyNumberFormat="1" applyBorder="1" applyAlignment="1">
      <alignment horizontal="center"/>
      <protection/>
    </xf>
    <xf numFmtId="0" fontId="42" fillId="0" borderId="0" xfId="59" applyBorder="1">
      <alignment/>
      <protection/>
    </xf>
    <xf numFmtId="3" fontId="42" fillId="0" borderId="0" xfId="59" applyNumberFormat="1" applyBorder="1" applyAlignment="1">
      <alignment horizontal="center"/>
      <protection/>
    </xf>
    <xf numFmtId="0" fontId="36" fillId="0" borderId="0" xfId="0" applyFont="1" applyAlignment="1">
      <alignment horizontal="right"/>
    </xf>
    <xf numFmtId="0" fontId="3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3" fontId="42" fillId="0" borderId="52" xfId="0" applyNumberFormat="1" applyFont="1" applyBorder="1" applyAlignment="1">
      <alignment/>
    </xf>
    <xf numFmtId="3" fontId="42" fillId="0" borderId="33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42" fillId="0" borderId="37" xfId="0" applyNumberFormat="1" applyFont="1" applyBorder="1" applyAlignment="1">
      <alignment/>
    </xf>
    <xf numFmtId="3" fontId="42" fillId="0" borderId="75" xfId="0" applyNumberFormat="1" applyFont="1" applyBorder="1" applyAlignment="1">
      <alignment horizontal="right" vertical="center"/>
    </xf>
    <xf numFmtId="3" fontId="42" fillId="0" borderId="36" xfId="0" applyNumberFormat="1" applyFont="1" applyBorder="1" applyAlignment="1">
      <alignment horizontal="right" vertical="center"/>
    </xf>
    <xf numFmtId="3" fontId="42" fillId="0" borderId="34" xfId="0" applyNumberFormat="1" applyFont="1" applyBorder="1" applyAlignment="1">
      <alignment horizontal="right" vertical="center"/>
    </xf>
    <xf numFmtId="3" fontId="42" fillId="0" borderId="125" xfId="0" applyNumberFormat="1" applyFont="1" applyBorder="1" applyAlignment="1">
      <alignment horizontal="right" vertical="center"/>
    </xf>
    <xf numFmtId="3" fontId="49" fillId="0" borderId="33" xfId="0" applyNumberFormat="1" applyFont="1" applyBorder="1" applyAlignment="1">
      <alignment horizontal="center" wrapText="1"/>
    </xf>
    <xf numFmtId="3" fontId="42" fillId="0" borderId="125" xfId="0" applyNumberFormat="1" applyFont="1" applyBorder="1" applyAlignment="1">
      <alignment/>
    </xf>
    <xf numFmtId="3" fontId="36" fillId="0" borderId="51" xfId="0" applyNumberFormat="1" applyFont="1" applyFill="1" applyBorder="1" applyAlignment="1">
      <alignment/>
    </xf>
    <xf numFmtId="3" fontId="42" fillId="0" borderId="75" xfId="0" applyNumberFormat="1" applyFont="1" applyBorder="1" applyAlignment="1">
      <alignment/>
    </xf>
    <xf numFmtId="3" fontId="42" fillId="0" borderId="35" xfId="0" applyNumberFormat="1" applyFont="1" applyBorder="1" applyAlignment="1">
      <alignment/>
    </xf>
    <xf numFmtId="3" fontId="42" fillId="0" borderId="36" xfId="0" applyNumberFormat="1" applyFont="1" applyBorder="1" applyAlignment="1">
      <alignment/>
    </xf>
    <xf numFmtId="3" fontId="36" fillId="0" borderId="51" xfId="0" applyNumberFormat="1" applyFont="1" applyBorder="1" applyAlignment="1">
      <alignment/>
    </xf>
    <xf numFmtId="3" fontId="42" fillId="0" borderId="34" xfId="0" applyNumberFormat="1" applyFont="1" applyBorder="1" applyAlignment="1">
      <alignment/>
    </xf>
    <xf numFmtId="3" fontId="42" fillId="0" borderId="20" xfId="0" applyNumberFormat="1" applyFont="1" applyFill="1" applyBorder="1" applyAlignment="1">
      <alignment horizontal="left" vertical="center"/>
    </xf>
    <xf numFmtId="3" fontId="42" fillId="0" borderId="13" xfId="0" applyNumberFormat="1" applyFont="1" applyBorder="1" applyAlignment="1">
      <alignment horizontal="left"/>
    </xf>
    <xf numFmtId="3" fontId="42" fillId="0" borderId="68" xfId="0" applyNumberFormat="1" applyFont="1" applyBorder="1" applyAlignment="1">
      <alignment horizontal="left"/>
    </xf>
    <xf numFmtId="3" fontId="42" fillId="0" borderId="18" xfId="0" applyNumberFormat="1" applyFont="1" applyFill="1" applyBorder="1" applyAlignment="1">
      <alignment horizontal="left" vertical="center"/>
    </xf>
    <xf numFmtId="3" fontId="42" fillId="0" borderId="12" xfId="0" applyNumberFormat="1" applyFont="1" applyBorder="1" applyAlignment="1">
      <alignment horizontal="left"/>
    </xf>
    <xf numFmtId="3" fontId="42" fillId="0" borderId="70" xfId="0" applyNumberFormat="1" applyFont="1" applyBorder="1" applyAlignment="1">
      <alignment horizontal="left"/>
    </xf>
    <xf numFmtId="3" fontId="42" fillId="0" borderId="76" xfId="0" applyNumberFormat="1" applyFont="1" applyBorder="1" applyAlignment="1">
      <alignment/>
    </xf>
    <xf numFmtId="3" fontId="36" fillId="0" borderId="52" xfId="0" applyNumberFormat="1" applyFont="1" applyBorder="1" applyAlignment="1">
      <alignment/>
    </xf>
    <xf numFmtId="3" fontId="36" fillId="0" borderId="52" xfId="0" applyNumberFormat="1" applyFont="1" applyBorder="1" applyAlignment="1">
      <alignment/>
    </xf>
    <xf numFmtId="3" fontId="36" fillId="0" borderId="60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3" fontId="38" fillId="0" borderId="127" xfId="62" applyNumberFormat="1" applyFont="1" applyFill="1" applyBorder="1" applyAlignment="1">
      <alignment horizontal="center" vertical="center" wrapText="1"/>
      <protection/>
    </xf>
    <xf numFmtId="3" fontId="39" fillId="0" borderId="11" xfId="62" applyNumberFormat="1" applyFont="1" applyFill="1" applyBorder="1">
      <alignment/>
      <protection/>
    </xf>
    <xf numFmtId="3" fontId="39" fillId="0" borderId="11" xfId="62" applyNumberFormat="1" applyFont="1" applyFill="1" applyBorder="1" applyAlignment="1">
      <alignment/>
      <protection/>
    </xf>
    <xf numFmtId="3" fontId="39" fillId="38" borderId="34" xfId="62" applyNumberFormat="1" applyFont="1" applyFill="1" applyBorder="1">
      <alignment/>
      <protection/>
    </xf>
    <xf numFmtId="3" fontId="39" fillId="0" borderId="11" xfId="62" applyNumberFormat="1" applyFont="1" applyFill="1" applyBorder="1" applyAlignment="1">
      <alignment horizontal="left" vertical="center"/>
      <protection/>
    </xf>
    <xf numFmtId="3" fontId="39" fillId="0" borderId="11" xfId="62" applyNumberFormat="1" applyFont="1" applyFill="1" applyBorder="1" applyAlignment="1">
      <alignment vertical="center" wrapText="1"/>
      <protection/>
    </xf>
    <xf numFmtId="3" fontId="39" fillId="0" borderId="11" xfId="62" applyNumberFormat="1" applyFont="1" applyFill="1" applyBorder="1" applyAlignment="1">
      <alignment vertical="center"/>
      <protection/>
    </xf>
    <xf numFmtId="3" fontId="39" fillId="0" borderId="15" xfId="62" applyNumberFormat="1" applyFont="1" applyFill="1" applyBorder="1" applyAlignment="1">
      <alignment vertical="center"/>
      <protection/>
    </xf>
    <xf numFmtId="3" fontId="39" fillId="0" borderId="35" xfId="62" applyNumberFormat="1" applyFont="1" applyFill="1" applyBorder="1">
      <alignment/>
      <protection/>
    </xf>
    <xf numFmtId="3" fontId="37" fillId="0" borderId="51" xfId="62" applyNumberFormat="1" applyFont="1" applyFill="1" applyBorder="1" applyAlignment="1">
      <alignment horizontal="center"/>
      <protection/>
    </xf>
    <xf numFmtId="0" fontId="42" fillId="0" borderId="23" xfId="62" applyFont="1" applyBorder="1" applyAlignment="1">
      <alignment vertical="center"/>
      <protection/>
    </xf>
    <xf numFmtId="3" fontId="39" fillId="34" borderId="33" xfId="62" applyNumberFormat="1" applyFont="1" applyFill="1" applyBorder="1">
      <alignment/>
      <protection/>
    </xf>
    <xf numFmtId="0" fontId="42" fillId="0" borderId="0" xfId="60">
      <alignment/>
      <protection/>
    </xf>
    <xf numFmtId="0" fontId="42" fillId="0" borderId="0" xfId="60" applyAlignment="1">
      <alignment/>
      <protection/>
    </xf>
    <xf numFmtId="0" fontId="42" fillId="0" borderId="0" xfId="60" applyFont="1" applyAlignment="1">
      <alignment/>
      <protection/>
    </xf>
    <xf numFmtId="0" fontId="36" fillId="0" borderId="0" xfId="60" applyFont="1" applyAlignment="1">
      <alignment horizontal="center"/>
      <protection/>
    </xf>
    <xf numFmtId="0" fontId="42" fillId="0" borderId="0" xfId="58">
      <alignment/>
      <protection/>
    </xf>
    <xf numFmtId="0" fontId="50" fillId="0" borderId="59" xfId="58" applyFont="1" applyBorder="1" applyAlignment="1">
      <alignment/>
      <protection/>
    </xf>
    <xf numFmtId="0" fontId="50" fillId="0" borderId="0" xfId="58" applyFont="1" applyBorder="1" applyAlignment="1">
      <alignment/>
      <protection/>
    </xf>
    <xf numFmtId="3" fontId="50" fillId="0" borderId="35" xfId="58" applyNumberFormat="1" applyFont="1" applyBorder="1" applyAlignment="1">
      <alignment horizontal="right"/>
      <protection/>
    </xf>
    <xf numFmtId="3" fontId="50" fillId="0" borderId="0" xfId="58" applyNumberFormat="1" applyFont="1" applyBorder="1" applyAlignment="1">
      <alignment horizontal="center"/>
      <protection/>
    </xf>
    <xf numFmtId="0" fontId="50" fillId="0" borderId="37" xfId="58" applyNumberFormat="1" applyFont="1" applyBorder="1" applyAlignment="1" quotePrefix="1">
      <alignment horizontal="right"/>
      <protection/>
    </xf>
    <xf numFmtId="3" fontId="50" fillId="0" borderId="0" xfId="58" applyNumberFormat="1" applyFont="1" applyBorder="1" applyAlignment="1" quotePrefix="1">
      <alignment horizontal="center"/>
      <protection/>
    </xf>
    <xf numFmtId="3" fontId="49" fillId="0" borderId="33" xfId="58" applyNumberFormat="1" applyFont="1" applyFill="1" applyBorder="1" applyAlignment="1">
      <alignment/>
      <protection/>
    </xf>
    <xf numFmtId="3" fontId="49" fillId="0" borderId="0" xfId="58" applyNumberFormat="1" applyFont="1" applyBorder="1" applyAlignment="1">
      <alignment horizontal="center"/>
      <protection/>
    </xf>
    <xf numFmtId="3" fontId="49" fillId="0" borderId="33" xfId="58" applyNumberFormat="1" applyFont="1" applyFill="1" applyBorder="1" applyAlignment="1">
      <alignment horizontal="right"/>
      <protection/>
    </xf>
    <xf numFmtId="0" fontId="51" fillId="0" borderId="59" xfId="58" applyFont="1" applyFill="1" applyBorder="1" applyAlignment="1">
      <alignment/>
      <protection/>
    </xf>
    <xf numFmtId="0" fontId="51" fillId="0" borderId="73" xfId="58" applyFont="1" applyBorder="1" applyAlignment="1">
      <alignment/>
      <protection/>
    </xf>
    <xf numFmtId="0" fontId="50" fillId="0" borderId="37" xfId="58" applyFont="1" applyBorder="1" applyAlignment="1">
      <alignment wrapText="1"/>
      <protection/>
    </xf>
    <xf numFmtId="3" fontId="50" fillId="0" borderId="37" xfId="58" applyNumberFormat="1" applyFont="1" applyBorder="1" applyAlignment="1">
      <alignment wrapText="1"/>
      <protection/>
    </xf>
    <xf numFmtId="3" fontId="50" fillId="0" borderId="37" xfId="58" applyNumberFormat="1" applyFont="1" applyBorder="1" applyAlignment="1">
      <alignment/>
      <protection/>
    </xf>
    <xf numFmtId="3" fontId="42" fillId="0" borderId="37" xfId="58" applyNumberFormat="1" applyBorder="1">
      <alignment/>
      <protection/>
    </xf>
    <xf numFmtId="3" fontId="50" fillId="0" borderId="125" xfId="58" applyNumberFormat="1" applyFont="1" applyBorder="1" applyAlignment="1">
      <alignment/>
      <protection/>
    </xf>
    <xf numFmtId="0" fontId="50" fillId="0" borderId="125" xfId="58" applyFont="1" applyBorder="1" applyAlignment="1">
      <alignment/>
      <protection/>
    </xf>
    <xf numFmtId="3" fontId="49" fillId="0" borderId="37" xfId="58" applyNumberFormat="1" applyFont="1" applyFill="1" applyBorder="1" applyAlignment="1">
      <alignment wrapText="1"/>
      <protection/>
    </xf>
    <xf numFmtId="3" fontId="50" fillId="0" borderId="37" xfId="58" applyNumberFormat="1" applyFont="1" applyFill="1" applyBorder="1" applyAlignment="1">
      <alignment wrapText="1"/>
      <protection/>
    </xf>
    <xf numFmtId="3" fontId="50" fillId="0" borderId="37" xfId="58" applyNumberFormat="1" applyFont="1" applyFill="1" applyBorder="1" applyAlignment="1">
      <alignment/>
      <protection/>
    </xf>
    <xf numFmtId="0" fontId="42" fillId="0" borderId="0" xfId="58" applyAlignment="1">
      <alignment/>
      <protection/>
    </xf>
    <xf numFmtId="3" fontId="42" fillId="0" borderId="0" xfId="58" applyNumberFormat="1" applyAlignment="1">
      <alignment horizontal="center"/>
      <protection/>
    </xf>
    <xf numFmtId="164" fontId="0" fillId="0" borderId="57" xfId="0" applyNumberFormat="1" applyFont="1" applyFill="1" applyBorder="1" applyAlignment="1" applyProtection="1">
      <alignment horizontal="left" vertical="center" wrapText="1" indent="2"/>
      <protection/>
    </xf>
    <xf numFmtId="3" fontId="39" fillId="0" borderId="49" xfId="62" applyNumberFormat="1" applyFont="1" applyFill="1" applyBorder="1">
      <alignment/>
      <protection/>
    </xf>
    <xf numFmtId="3" fontId="39" fillId="0" borderId="27" xfId="62" applyNumberFormat="1" applyFont="1" applyFill="1" applyBorder="1">
      <alignment/>
      <protection/>
    </xf>
    <xf numFmtId="3" fontId="39" fillId="0" borderId="26" xfId="62" applyNumberFormat="1" applyFont="1" applyFill="1" applyBorder="1">
      <alignment/>
      <protection/>
    </xf>
    <xf numFmtId="3" fontId="39" fillId="34" borderId="33" xfId="62" applyNumberFormat="1" applyFont="1" applyFill="1" applyBorder="1">
      <alignment/>
      <protection/>
    </xf>
    <xf numFmtId="3" fontId="39" fillId="34" borderId="29" xfId="62" applyNumberFormat="1" applyFont="1" applyFill="1" applyBorder="1">
      <alignment/>
      <protection/>
    </xf>
    <xf numFmtId="3" fontId="38" fillId="34" borderId="76" xfId="62" applyNumberFormat="1" applyFont="1" applyFill="1" applyBorder="1">
      <alignment/>
      <protection/>
    </xf>
    <xf numFmtId="3" fontId="38" fillId="34" borderId="75" xfId="62" applyNumberFormat="1" applyFont="1" applyFill="1" applyBorder="1">
      <alignment/>
      <protection/>
    </xf>
    <xf numFmtId="3" fontId="39" fillId="34" borderId="34" xfId="62" applyNumberFormat="1" applyFont="1" applyFill="1" applyBorder="1">
      <alignment/>
      <protection/>
    </xf>
    <xf numFmtId="3" fontId="38" fillId="34" borderId="34" xfId="62" applyNumberFormat="1" applyFont="1" applyFill="1" applyBorder="1">
      <alignment/>
      <protection/>
    </xf>
    <xf numFmtId="0" fontId="0" fillId="0" borderId="0" xfId="0" applyAlignment="1">
      <alignment wrapText="1"/>
    </xf>
    <xf numFmtId="3" fontId="15" fillId="0" borderId="58" xfId="0" applyNumberFormat="1" applyFont="1" applyFill="1" applyBorder="1" applyAlignment="1" applyProtection="1">
      <alignment vertical="center" wrapText="1"/>
      <protection locked="0"/>
    </xf>
    <xf numFmtId="3" fontId="18" fillId="0" borderId="58" xfId="0" applyNumberFormat="1" applyFont="1" applyFill="1" applyBorder="1" applyAlignment="1" applyProtection="1">
      <alignment vertical="center" wrapText="1"/>
      <protection locked="0"/>
    </xf>
    <xf numFmtId="3" fontId="0" fillId="0" borderId="0" xfId="0" applyNumberFormat="1" applyAlignment="1">
      <alignment/>
    </xf>
    <xf numFmtId="3" fontId="42" fillId="0" borderId="15" xfId="59" applyNumberFormat="1" applyBorder="1" applyAlignment="1">
      <alignment horizontal="center"/>
      <protection/>
    </xf>
    <xf numFmtId="0" fontId="52" fillId="0" borderId="11" xfId="59" applyFont="1" applyBorder="1">
      <alignment/>
      <protection/>
    </xf>
    <xf numFmtId="3" fontId="52" fillId="0" borderId="15" xfId="59" applyNumberFormat="1" applyFont="1" applyBorder="1" applyAlignment="1">
      <alignment horizontal="center"/>
      <protection/>
    </xf>
    <xf numFmtId="3" fontId="52" fillId="0" borderId="11" xfId="59" applyNumberFormat="1" applyFont="1" applyBorder="1" applyAlignment="1">
      <alignment horizontal="center"/>
      <protection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36" fillId="0" borderId="11" xfId="59" applyFont="1" applyBorder="1" applyAlignment="1">
      <alignment wrapText="1"/>
      <protection/>
    </xf>
    <xf numFmtId="0" fontId="36" fillId="0" borderId="11" xfId="59" applyFont="1" applyBorder="1" applyAlignment="1">
      <alignment horizontal="center" wrapText="1"/>
      <protection/>
    </xf>
    <xf numFmtId="0" fontId="42" fillId="0" borderId="0" xfId="59" applyBorder="1" applyAlignment="1">
      <alignment horizontal="center"/>
      <protection/>
    </xf>
    <xf numFmtId="0" fontId="36" fillId="0" borderId="0" xfId="59" applyFont="1" applyBorder="1">
      <alignment/>
      <protection/>
    </xf>
    <xf numFmtId="3" fontId="36" fillId="0" borderId="0" xfId="59" applyNumberFormat="1" applyFont="1" applyBorder="1" applyAlignment="1">
      <alignment horizontal="center"/>
      <protection/>
    </xf>
    <xf numFmtId="0" fontId="36" fillId="0" borderId="0" xfId="59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21" fillId="0" borderId="47" xfId="0" applyFont="1" applyFill="1" applyBorder="1" applyAlignment="1" applyProtection="1">
      <alignment horizontal="center" vertical="center" wrapText="1"/>
      <protection/>
    </xf>
    <xf numFmtId="3" fontId="37" fillId="0" borderId="59" xfId="62" applyNumberFormat="1" applyFont="1" applyFill="1" applyBorder="1" applyAlignment="1">
      <alignment horizontal="center"/>
      <protection/>
    </xf>
    <xf numFmtId="3" fontId="39" fillId="0" borderId="10" xfId="62" applyNumberFormat="1" applyFont="1" applyFill="1" applyBorder="1" applyAlignment="1">
      <alignment vertical="center"/>
      <protection/>
    </xf>
    <xf numFmtId="3" fontId="39" fillId="0" borderId="37" xfId="62" applyNumberFormat="1" applyFont="1" applyFill="1" applyBorder="1">
      <alignment/>
      <protection/>
    </xf>
    <xf numFmtId="3" fontId="37" fillId="0" borderId="74" xfId="62" applyNumberFormat="1" applyFont="1" applyFill="1" applyBorder="1" applyAlignment="1">
      <alignment horizontal="center"/>
      <protection/>
    </xf>
    <xf numFmtId="3" fontId="37" fillId="0" borderId="16" xfId="62" applyNumberFormat="1" applyFont="1" applyFill="1" applyBorder="1" applyAlignment="1">
      <alignment horizontal="center"/>
      <protection/>
    </xf>
    <xf numFmtId="3" fontId="37" fillId="0" borderId="18" xfId="62" applyNumberFormat="1" applyFont="1" applyFill="1" applyBorder="1" applyAlignment="1">
      <alignment horizontal="center"/>
      <protection/>
    </xf>
    <xf numFmtId="3" fontId="37" fillId="0" borderId="128" xfId="62" applyNumberFormat="1" applyFont="1" applyFill="1" applyBorder="1" applyAlignment="1">
      <alignment horizontal="center"/>
      <protection/>
    </xf>
    <xf numFmtId="3" fontId="37" fillId="0" borderId="17" xfId="62" applyNumberFormat="1" applyFont="1" applyFill="1" applyBorder="1" applyAlignment="1">
      <alignment horizontal="center"/>
      <protection/>
    </xf>
    <xf numFmtId="164" fontId="18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4" xfId="0" applyNumberFormat="1" applyFont="1" applyFill="1" applyBorder="1" applyAlignment="1" applyProtection="1">
      <alignment horizontal="right" vertical="center" wrapText="1" indent="1"/>
      <protection/>
    </xf>
    <xf numFmtId="164" fontId="18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30" xfId="63" applyFont="1" applyFill="1" applyBorder="1" applyAlignment="1" applyProtection="1">
      <alignment horizontal="left" vertical="center" wrapText="1" indent="1"/>
      <protection/>
    </xf>
    <xf numFmtId="0" fontId="16" fillId="0" borderId="31" xfId="63" applyFont="1" applyFill="1" applyBorder="1" applyAlignment="1" applyProtection="1">
      <alignment horizontal="left" vertical="center" wrapText="1" indent="1"/>
      <protection/>
    </xf>
    <xf numFmtId="164" fontId="16" fillId="0" borderId="123" xfId="63" applyNumberFormat="1" applyFont="1" applyFill="1" applyBorder="1" applyAlignment="1" applyProtection="1">
      <alignment horizontal="right" vertical="center" wrapText="1" indent="1"/>
      <protection/>
    </xf>
    <xf numFmtId="164" fontId="21" fillId="0" borderId="59" xfId="0" applyNumberFormat="1" applyFont="1" applyBorder="1" applyAlignment="1" applyProtection="1" quotePrefix="1">
      <alignment horizontal="right" vertical="center" wrapText="1" indent="1"/>
      <protection/>
    </xf>
    <xf numFmtId="164" fontId="18" fillId="0" borderId="129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7" xfId="63" applyFont="1" applyFill="1" applyBorder="1" applyAlignment="1" applyProtection="1">
      <alignment horizontal="left" vertical="center" wrapText="1" indent="1"/>
      <protection/>
    </xf>
    <xf numFmtId="164" fontId="17" fillId="0" borderId="45" xfId="63" applyNumberFormat="1" applyFont="1" applyFill="1" applyBorder="1" applyAlignment="1" applyProtection="1">
      <alignment horizontal="left" vertical="center"/>
      <protection/>
    </xf>
    <xf numFmtId="164" fontId="17" fillId="0" borderId="45" xfId="63" applyNumberFormat="1" applyFont="1" applyFill="1" applyBorder="1" applyAlignment="1" applyProtection="1">
      <alignment horizontal="left"/>
      <protection/>
    </xf>
    <xf numFmtId="164" fontId="7" fillId="0" borderId="0" xfId="63" applyNumberFormat="1" applyFont="1" applyFill="1" applyBorder="1" applyAlignment="1" applyProtection="1">
      <alignment horizontal="center" vertical="center"/>
      <protection/>
    </xf>
    <xf numFmtId="0" fontId="7" fillId="0" borderId="0" xfId="63" applyFont="1" applyFill="1" applyAlignment="1" applyProtection="1">
      <alignment horizontal="center"/>
      <protection/>
    </xf>
    <xf numFmtId="0" fontId="7" fillId="0" borderId="0" xfId="63" applyFont="1" applyFill="1" applyAlignment="1" applyProtection="1">
      <alignment horizontal="center" wrapText="1"/>
      <protection/>
    </xf>
    <xf numFmtId="164" fontId="9" fillId="0" borderId="0" xfId="0" applyNumberFormat="1" applyFont="1" applyFill="1" applyAlignment="1" applyProtection="1">
      <alignment horizontal="center" textRotation="180" wrapText="1"/>
      <protection/>
    </xf>
    <xf numFmtId="164" fontId="8" fillId="0" borderId="73" xfId="0" applyNumberFormat="1" applyFont="1" applyFill="1" applyBorder="1" applyAlignment="1" applyProtection="1">
      <alignment horizontal="center" vertical="center" wrapText="1"/>
      <protection/>
    </xf>
    <xf numFmtId="164" fontId="8" fillId="0" borderId="125" xfId="0" applyNumberFormat="1" applyFont="1" applyFill="1" applyBorder="1" applyAlignment="1" applyProtection="1">
      <alignment horizontal="center" vertical="center" wrapText="1"/>
      <protection/>
    </xf>
    <xf numFmtId="164" fontId="30" fillId="0" borderId="63" xfId="0" applyNumberFormat="1" applyFont="1" applyFill="1" applyBorder="1" applyAlignment="1" applyProtection="1">
      <alignment horizontal="center" vertical="center" wrapText="1"/>
      <protection/>
    </xf>
    <xf numFmtId="164" fontId="8" fillId="0" borderId="75" xfId="0" applyNumberFormat="1" applyFont="1" applyFill="1" applyBorder="1" applyAlignment="1" applyProtection="1">
      <alignment horizontal="center" vertical="center" wrapText="1"/>
      <protection/>
    </xf>
    <xf numFmtId="164" fontId="8" fillId="0" borderId="76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63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0" borderId="46" xfId="63" applyFont="1" applyFill="1" applyBorder="1" applyAlignment="1">
      <alignment horizontal="center" vertical="center" wrapText="1"/>
      <protection/>
    </xf>
    <xf numFmtId="0" fontId="4" fillId="0" borderId="27" xfId="63" applyFont="1" applyFill="1" applyBorder="1" applyAlignment="1">
      <alignment horizontal="center" vertical="center" wrapText="1"/>
      <protection/>
    </xf>
    <xf numFmtId="0" fontId="4" fillId="0" borderId="20" xfId="63" applyFont="1" applyFill="1" applyBorder="1" applyAlignment="1">
      <alignment horizontal="center" vertical="center" wrapText="1"/>
      <protection/>
    </xf>
    <xf numFmtId="0" fontId="4" fillId="0" borderId="19" xfId="63" applyFont="1" applyFill="1" applyBorder="1" applyAlignment="1">
      <alignment horizontal="center" vertical="center" wrapText="1"/>
      <protection/>
    </xf>
    <xf numFmtId="0" fontId="4" fillId="0" borderId="13" xfId="63" applyFont="1" applyFill="1" applyBorder="1" applyAlignment="1">
      <alignment horizontal="center" vertical="center" wrapText="1"/>
      <protection/>
    </xf>
    <xf numFmtId="0" fontId="4" fillId="0" borderId="15" xfId="63" applyFont="1" applyFill="1" applyBorder="1" applyAlignment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8" fillId="0" borderId="22" xfId="63" applyFont="1" applyFill="1" applyBorder="1" applyAlignment="1" applyProtection="1">
      <alignment horizontal="left"/>
      <protection/>
    </xf>
    <xf numFmtId="0" fontId="8" fillId="0" borderId="23" xfId="63" applyFont="1" applyFill="1" applyBorder="1" applyAlignment="1" applyProtection="1">
      <alignment horizontal="left"/>
      <protection/>
    </xf>
    <xf numFmtId="0" fontId="18" fillId="0" borderId="63" xfId="63" applyFont="1" applyFill="1" applyBorder="1" applyAlignment="1">
      <alignment horizontal="justify" vertical="center" wrapText="1"/>
      <protection/>
    </xf>
    <xf numFmtId="164" fontId="7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8" fillId="0" borderId="51" xfId="0" applyFont="1" applyFill="1" applyBorder="1" applyAlignment="1" applyProtection="1">
      <alignment horizontal="left" indent="1"/>
      <protection/>
    </xf>
    <xf numFmtId="0" fontId="8" fillId="0" borderId="52" xfId="0" applyFont="1" applyFill="1" applyBorder="1" applyAlignment="1" applyProtection="1">
      <alignment horizontal="left" indent="1"/>
      <protection/>
    </xf>
    <xf numFmtId="0" fontId="8" fillId="0" borderId="53" xfId="0" applyFont="1" applyFill="1" applyBorder="1" applyAlignment="1" applyProtection="1">
      <alignment horizontal="left" indent="1"/>
      <protection/>
    </xf>
    <xf numFmtId="0" fontId="18" fillId="0" borderId="13" xfId="0" applyFont="1" applyFill="1" applyBorder="1" applyAlignment="1" applyProtection="1">
      <alignment horizontal="right" indent="1"/>
      <protection locked="0"/>
    </xf>
    <xf numFmtId="0" fontId="18" fillId="0" borderId="46" xfId="0" applyFont="1" applyFill="1" applyBorder="1" applyAlignment="1" applyProtection="1">
      <alignment horizontal="right" indent="1"/>
      <protection locked="0"/>
    </xf>
    <xf numFmtId="0" fontId="18" fillId="0" borderId="15" xfId="0" applyFont="1" applyFill="1" applyBorder="1" applyAlignment="1" applyProtection="1">
      <alignment horizontal="right" indent="1"/>
      <protection locked="0"/>
    </xf>
    <xf numFmtId="0" fontId="18" fillId="0" borderId="27" xfId="0" applyFont="1" applyFill="1" applyBorder="1" applyAlignment="1" applyProtection="1">
      <alignment horizontal="right" indent="1"/>
      <protection locked="0"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0" fontId="16" fillId="0" borderId="23" xfId="0" applyFont="1" applyFill="1" applyBorder="1" applyAlignment="1" applyProtection="1">
      <alignment horizontal="right" indent="1"/>
      <protection/>
    </xf>
    <xf numFmtId="0" fontId="16" fillId="0" borderId="29" xfId="0" applyFont="1" applyFill="1" applyBorder="1" applyAlignment="1" applyProtection="1">
      <alignment horizontal="right" indent="1"/>
      <protection/>
    </xf>
    <xf numFmtId="0" fontId="8" fillId="0" borderId="28" xfId="0" applyFont="1" applyFill="1" applyBorder="1" applyAlignment="1" applyProtection="1">
      <alignment horizontal="center"/>
      <protection/>
    </xf>
    <xf numFmtId="0" fontId="8" fillId="0" borderId="47" xfId="0" applyFont="1" applyFill="1" applyBorder="1" applyAlignment="1" applyProtection="1">
      <alignment horizontal="center"/>
      <protection/>
    </xf>
    <xf numFmtId="0" fontId="8" fillId="0" borderId="117" xfId="0" applyFont="1" applyFill="1" applyBorder="1" applyAlignment="1" applyProtection="1">
      <alignment horizontal="center"/>
      <protection/>
    </xf>
    <xf numFmtId="0" fontId="8" fillId="0" borderId="63" xfId="0" applyFont="1" applyFill="1" applyBorder="1" applyAlignment="1" applyProtection="1">
      <alignment horizontal="center"/>
      <protection/>
    </xf>
    <xf numFmtId="0" fontId="8" fillId="0" borderId="130" xfId="0" applyFont="1" applyFill="1" applyBorder="1" applyAlignment="1" applyProtection="1">
      <alignment horizontal="center"/>
      <protection/>
    </xf>
    <xf numFmtId="0" fontId="18" fillId="0" borderId="66" xfId="0" applyFont="1" applyFill="1" applyBorder="1" applyAlignment="1" applyProtection="1">
      <alignment horizontal="left" indent="1"/>
      <protection locked="0"/>
    </xf>
    <xf numFmtId="0" fontId="18" fillId="0" borderId="131" xfId="0" applyFont="1" applyFill="1" applyBorder="1" applyAlignment="1" applyProtection="1">
      <alignment horizontal="left" indent="1"/>
      <protection locked="0"/>
    </xf>
    <xf numFmtId="0" fontId="18" fillId="0" borderId="132" xfId="0" applyFont="1" applyFill="1" applyBorder="1" applyAlignment="1" applyProtection="1">
      <alignment horizontal="left" indent="1"/>
      <protection locked="0"/>
    </xf>
    <xf numFmtId="0" fontId="18" fillId="0" borderId="49" xfId="0" applyFont="1" applyFill="1" applyBorder="1" applyAlignment="1" applyProtection="1">
      <alignment horizontal="left" indent="1"/>
      <protection locked="0"/>
    </xf>
    <xf numFmtId="0" fontId="18" fillId="0" borderId="50" xfId="0" applyFont="1" applyFill="1" applyBorder="1" applyAlignment="1" applyProtection="1">
      <alignment horizontal="left" indent="1"/>
      <protection locked="0"/>
    </xf>
    <xf numFmtId="0" fontId="18" fillId="0" borderId="133" xfId="0" applyFont="1" applyFill="1" applyBorder="1" applyAlignment="1" applyProtection="1">
      <alignment horizontal="left" indent="1"/>
      <protection locked="0"/>
    </xf>
    <xf numFmtId="0" fontId="29" fillId="0" borderId="73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29" fillId="0" borderId="73" xfId="0" applyFont="1" applyBorder="1" applyAlignment="1">
      <alignment horizontal="left" wrapText="1"/>
    </xf>
    <xf numFmtId="0" fontId="29" fillId="0" borderId="125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9" fillId="0" borderId="125" xfId="0" applyFont="1" applyBorder="1" applyAlignment="1">
      <alignment horizontal="center" vertical="center" wrapText="1"/>
    </xf>
    <xf numFmtId="0" fontId="29" fillId="0" borderId="123" xfId="0" applyFont="1" applyBorder="1" applyAlignment="1">
      <alignment horizontal="left" wrapText="1"/>
    </xf>
    <xf numFmtId="0" fontId="29" fillId="0" borderId="62" xfId="0" applyFont="1" applyBorder="1" applyAlignment="1">
      <alignment horizontal="left" wrapText="1"/>
    </xf>
    <xf numFmtId="0" fontId="2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3" fillId="0" borderId="0" xfId="0" applyFont="1" applyBorder="1" applyAlignment="1">
      <alignment horizontal="left" wrapText="1"/>
    </xf>
    <xf numFmtId="0" fontId="45" fillId="0" borderId="0" xfId="56" applyFont="1" applyAlignment="1">
      <alignment horizontal="right" wrapText="1"/>
      <protection/>
    </xf>
    <xf numFmtId="0" fontId="36" fillId="0" borderId="0" xfId="61" applyFont="1" applyAlignment="1">
      <alignment horizontal="center" vertical="center"/>
      <protection/>
    </xf>
    <xf numFmtId="0" fontId="36" fillId="0" borderId="0" xfId="61" applyFont="1" applyAlignment="1" applyProtection="1">
      <alignment horizontal="center" vertical="center" wrapText="1"/>
      <protection locked="0"/>
    </xf>
    <xf numFmtId="0" fontId="46" fillId="0" borderId="11" xfId="61" applyFont="1" applyBorder="1" applyAlignment="1">
      <alignment horizontal="right" vertical="center" wrapText="1"/>
      <protection/>
    </xf>
    <xf numFmtId="3" fontId="47" fillId="0" borderId="11" xfId="61" applyNumberFormat="1" applyFont="1" applyFill="1" applyBorder="1" applyAlignment="1" applyProtection="1">
      <alignment horizontal="center" vertical="center"/>
      <protection locked="0"/>
    </xf>
    <xf numFmtId="3" fontId="48" fillId="0" borderId="11" xfId="61" applyNumberFormat="1" applyFont="1" applyFill="1" applyBorder="1" applyAlignment="1" applyProtection="1" quotePrefix="1">
      <alignment horizontal="center" vertical="center"/>
      <protection/>
    </xf>
    <xf numFmtId="3" fontId="48" fillId="0" borderId="11" xfId="61" applyNumberFormat="1" applyFont="1" applyFill="1" applyBorder="1" applyAlignment="1" applyProtection="1">
      <alignment horizontal="center" vertical="center"/>
      <protection/>
    </xf>
    <xf numFmtId="3" fontId="47" fillId="0" borderId="58" xfId="61" applyNumberFormat="1" applyFont="1" applyFill="1" applyBorder="1" applyAlignment="1" applyProtection="1">
      <alignment horizontal="center" vertical="center"/>
      <protection locked="0"/>
    </xf>
    <xf numFmtId="3" fontId="42" fillId="0" borderId="14" xfId="61" applyNumberFormat="1" applyBorder="1" applyAlignment="1">
      <alignment horizontal="center" vertical="center"/>
      <protection/>
    </xf>
    <xf numFmtId="3" fontId="48" fillId="0" borderId="11" xfId="61" applyNumberFormat="1" applyFont="1" applyFill="1" applyBorder="1" applyAlignment="1" applyProtection="1">
      <alignment horizontal="center" vertical="center"/>
      <protection locked="0"/>
    </xf>
    <xf numFmtId="3" fontId="47" fillId="0" borderId="11" xfId="61" applyNumberFormat="1" applyFont="1" applyFill="1" applyBorder="1" applyAlignment="1" applyProtection="1" quotePrefix="1">
      <alignment horizontal="center" vertical="center"/>
      <protection locked="0"/>
    </xf>
    <xf numFmtId="3" fontId="47" fillId="0" borderId="11" xfId="61" applyNumberFormat="1" applyFont="1" applyFill="1" applyBorder="1" applyAlignment="1" applyProtection="1" quotePrefix="1">
      <alignment horizontal="center" vertical="center"/>
      <protection/>
    </xf>
    <xf numFmtId="3" fontId="47" fillId="0" borderId="11" xfId="61" applyNumberFormat="1" applyFont="1" applyFill="1" applyBorder="1" applyAlignment="1" applyProtection="1">
      <alignment horizontal="center" vertical="center"/>
      <protection/>
    </xf>
    <xf numFmtId="0" fontId="42" fillId="0" borderId="129" xfId="59" applyFont="1" applyBorder="1" applyAlignment="1">
      <alignment horizontal="right" wrapText="1"/>
      <protection/>
    </xf>
    <xf numFmtId="0" fontId="49" fillId="0" borderId="15" xfId="59" applyFont="1" applyBorder="1" applyAlignment="1">
      <alignment horizontal="center" vertical="center"/>
      <protection/>
    </xf>
    <xf numFmtId="0" fontId="49" fillId="0" borderId="12" xfId="59" applyFont="1" applyBorder="1" applyAlignment="1">
      <alignment horizontal="center" vertical="center"/>
      <protection/>
    </xf>
    <xf numFmtId="0" fontId="49" fillId="0" borderId="69" xfId="59" applyFont="1" applyBorder="1" applyAlignment="1">
      <alignment horizontal="center" vertical="center" wrapText="1"/>
      <protection/>
    </xf>
    <xf numFmtId="0" fontId="0" fillId="0" borderId="133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42" fillId="0" borderId="11" xfId="59" applyBorder="1" applyAlignment="1">
      <alignment/>
      <protection/>
    </xf>
    <xf numFmtId="3" fontId="42" fillId="0" borderId="69" xfId="59" applyNumberFormat="1" applyBorder="1" applyAlignment="1">
      <alignment horizontal="center"/>
      <protection/>
    </xf>
    <xf numFmtId="3" fontId="42" fillId="0" borderId="50" xfId="59" applyNumberFormat="1" applyBorder="1" applyAlignment="1">
      <alignment horizontal="center"/>
      <protection/>
    </xf>
    <xf numFmtId="0" fontId="49" fillId="0" borderId="69" xfId="59" applyFont="1" applyBorder="1" applyAlignment="1">
      <alignment horizontal="center" vertical="center"/>
      <protection/>
    </xf>
    <xf numFmtId="0" fontId="49" fillId="0" borderId="50" xfId="59" applyFont="1" applyBorder="1" applyAlignment="1">
      <alignment horizontal="center" vertical="center"/>
      <protection/>
    </xf>
    <xf numFmtId="0" fontId="49" fillId="0" borderId="133" xfId="59" applyFont="1" applyBorder="1" applyAlignment="1">
      <alignment horizontal="center" vertical="center"/>
      <protection/>
    </xf>
    <xf numFmtId="0" fontId="49" fillId="0" borderId="70" xfId="59" applyFont="1" applyBorder="1" applyAlignment="1">
      <alignment horizontal="center" vertical="center"/>
      <protection/>
    </xf>
    <xf numFmtId="0" fontId="49" fillId="0" borderId="129" xfId="59" applyFont="1" applyBorder="1" applyAlignment="1">
      <alignment horizontal="center" vertical="center"/>
      <protection/>
    </xf>
    <xf numFmtId="0" fontId="49" fillId="0" borderId="44" xfId="59" applyFont="1" applyBorder="1" applyAlignment="1">
      <alignment horizontal="center" vertical="center"/>
      <protection/>
    </xf>
    <xf numFmtId="0" fontId="49" fillId="0" borderId="133" xfId="59" applyFont="1" applyBorder="1" applyAlignment="1">
      <alignment horizontal="center" vertical="center" wrapText="1"/>
      <protection/>
    </xf>
    <xf numFmtId="0" fontId="49" fillId="0" borderId="70" xfId="59" applyFont="1" applyBorder="1" applyAlignment="1">
      <alignment horizontal="center" vertical="center" wrapText="1"/>
      <protection/>
    </xf>
    <xf numFmtId="0" fontId="49" fillId="0" borderId="44" xfId="59" applyFont="1" applyBorder="1" applyAlignment="1">
      <alignment horizontal="center" vertical="center" wrapText="1"/>
      <protection/>
    </xf>
    <xf numFmtId="0" fontId="42" fillId="0" borderId="58" xfId="59" applyBorder="1" applyAlignment="1">
      <alignment wrapText="1"/>
      <protection/>
    </xf>
    <xf numFmtId="0" fontId="42" fillId="0" borderId="71" xfId="59" applyBorder="1" applyAlignment="1">
      <alignment wrapText="1"/>
      <protection/>
    </xf>
    <xf numFmtId="0" fontId="42" fillId="0" borderId="14" xfId="59" applyBorder="1" applyAlignment="1">
      <alignment wrapText="1"/>
      <protection/>
    </xf>
    <xf numFmtId="0" fontId="42" fillId="0" borderId="58" xfId="59" applyFont="1" applyBorder="1" applyAlignment="1">
      <alignment wrapText="1"/>
      <protection/>
    </xf>
    <xf numFmtId="0" fontId="42" fillId="0" borderId="58" xfId="59" applyFont="1" applyFill="1" applyBorder="1" applyAlignment="1">
      <alignment wrapText="1"/>
      <protection/>
    </xf>
    <xf numFmtId="0" fontId="42" fillId="0" borderId="71" xfId="59" applyFill="1" applyBorder="1" applyAlignment="1">
      <alignment wrapText="1"/>
      <protection/>
    </xf>
    <xf numFmtId="0" fontId="42" fillId="0" borderId="14" xfId="59" applyFill="1" applyBorder="1" applyAlignment="1">
      <alignment wrapText="1"/>
      <protection/>
    </xf>
    <xf numFmtId="0" fontId="52" fillId="0" borderId="58" xfId="59" applyFont="1" applyFill="1" applyBorder="1" applyAlignment="1">
      <alignment wrapText="1"/>
      <protection/>
    </xf>
    <xf numFmtId="0" fontId="52" fillId="0" borderId="71" xfId="59" applyFont="1" applyFill="1" applyBorder="1" applyAlignment="1">
      <alignment wrapText="1"/>
      <protection/>
    </xf>
    <xf numFmtId="0" fontId="52" fillId="0" borderId="14" xfId="59" applyFont="1" applyFill="1" applyBorder="1" applyAlignment="1">
      <alignment wrapText="1"/>
      <protection/>
    </xf>
    <xf numFmtId="3" fontId="52" fillId="0" borderId="69" xfId="59" applyNumberFormat="1" applyFont="1" applyBorder="1" applyAlignment="1">
      <alignment horizontal="center"/>
      <protection/>
    </xf>
    <xf numFmtId="3" fontId="52" fillId="0" borderId="50" xfId="59" applyNumberFormat="1" applyFont="1" applyBorder="1" applyAlignment="1">
      <alignment horizontal="center"/>
      <protection/>
    </xf>
    <xf numFmtId="0" fontId="52" fillId="0" borderId="11" xfId="59" applyFont="1" applyFill="1" applyBorder="1" applyAlignment="1">
      <alignment/>
      <protection/>
    </xf>
    <xf numFmtId="3" fontId="52" fillId="0" borderId="58" xfId="59" applyNumberFormat="1" applyFont="1" applyBorder="1" applyAlignment="1">
      <alignment horizontal="center"/>
      <protection/>
    </xf>
    <xf numFmtId="3" fontId="52" fillId="0" borderId="14" xfId="59" applyNumberFormat="1" applyFont="1" applyBorder="1" applyAlignment="1">
      <alignment horizontal="center"/>
      <protection/>
    </xf>
    <xf numFmtId="3" fontId="52" fillId="0" borderId="71" xfId="59" applyNumberFormat="1" applyFont="1" applyBorder="1" applyAlignment="1">
      <alignment horizontal="center"/>
      <protection/>
    </xf>
    <xf numFmtId="0" fontId="42" fillId="0" borderId="11" xfId="59" applyFont="1" applyFill="1" applyBorder="1" applyAlignment="1">
      <alignment/>
      <protection/>
    </xf>
    <xf numFmtId="0" fontId="42" fillId="0" borderId="11" xfId="59" applyFill="1" applyBorder="1" applyAlignment="1">
      <alignment/>
      <protection/>
    </xf>
    <xf numFmtId="3" fontId="42" fillId="0" borderId="11" xfId="59" applyNumberFormat="1" applyBorder="1" applyAlignment="1">
      <alignment horizontal="center"/>
      <protection/>
    </xf>
    <xf numFmtId="3" fontId="42" fillId="0" borderId="58" xfId="59" applyNumberFormat="1" applyBorder="1" applyAlignment="1">
      <alignment horizontal="center"/>
      <protection/>
    </xf>
    <xf numFmtId="3" fontId="42" fillId="0" borderId="14" xfId="59" applyNumberFormat="1" applyBorder="1" applyAlignment="1">
      <alignment horizontal="center"/>
      <protection/>
    </xf>
    <xf numFmtId="3" fontId="42" fillId="0" borderId="71" xfId="59" applyNumberFormat="1" applyBorder="1" applyAlignment="1">
      <alignment horizontal="center"/>
      <protection/>
    </xf>
    <xf numFmtId="0" fontId="42" fillId="0" borderId="58" xfId="59" applyFont="1" applyFill="1" applyBorder="1" applyAlignment="1">
      <alignment/>
      <protection/>
    </xf>
    <xf numFmtId="0" fontId="42" fillId="0" borderId="71" xfId="59" applyBorder="1" applyAlignment="1">
      <alignment/>
      <protection/>
    </xf>
    <xf numFmtId="0" fontId="42" fillId="0" borderId="14" xfId="59" applyBorder="1" applyAlignment="1">
      <alignment/>
      <protection/>
    </xf>
    <xf numFmtId="0" fontId="52" fillId="0" borderId="58" xfId="59" applyFont="1" applyFill="1" applyBorder="1" applyAlignment="1">
      <alignment/>
      <protection/>
    </xf>
    <xf numFmtId="0" fontId="52" fillId="0" borderId="71" xfId="59" applyFont="1" applyBorder="1" applyAlignment="1">
      <alignment/>
      <protection/>
    </xf>
    <xf numFmtId="0" fontId="52" fillId="0" borderId="14" xfId="59" applyFont="1" applyBorder="1" applyAlignment="1">
      <alignment/>
      <protection/>
    </xf>
    <xf numFmtId="0" fontId="36" fillId="0" borderId="58" xfId="59" applyFont="1" applyFill="1" applyBorder="1" applyAlignment="1">
      <alignment wrapText="1"/>
      <protection/>
    </xf>
    <xf numFmtId="0" fontId="36" fillId="0" borderId="71" xfId="59" applyFont="1" applyBorder="1" applyAlignment="1">
      <alignment wrapText="1"/>
      <protection/>
    </xf>
    <xf numFmtId="0" fontId="36" fillId="0" borderId="14" xfId="59" applyFont="1" applyBorder="1" applyAlignment="1">
      <alignment wrapText="1"/>
      <protection/>
    </xf>
    <xf numFmtId="3" fontId="36" fillId="0" borderId="58" xfId="59" applyNumberFormat="1" applyFont="1" applyBorder="1" applyAlignment="1">
      <alignment horizontal="center" wrapText="1"/>
      <protection/>
    </xf>
    <xf numFmtId="0" fontId="36" fillId="0" borderId="14" xfId="59" applyFont="1" applyBorder="1" applyAlignment="1">
      <alignment horizontal="center" wrapText="1"/>
      <protection/>
    </xf>
    <xf numFmtId="0" fontId="36" fillId="0" borderId="71" xfId="59" applyFont="1" applyBorder="1" applyAlignment="1">
      <alignment horizontal="center" wrapText="1"/>
      <protection/>
    </xf>
    <xf numFmtId="0" fontId="42" fillId="0" borderId="0" xfId="59" applyFont="1" applyFill="1" applyBorder="1" applyAlignment="1">
      <alignment/>
      <protection/>
    </xf>
    <xf numFmtId="0" fontId="42" fillId="0" borderId="0" xfId="59" applyBorder="1" applyAlignment="1">
      <alignment/>
      <protection/>
    </xf>
    <xf numFmtId="3" fontId="42" fillId="0" borderId="0" xfId="59" applyNumberFormat="1" applyBorder="1" applyAlignment="1">
      <alignment horizontal="center"/>
      <protection/>
    </xf>
    <xf numFmtId="0" fontId="42" fillId="0" borderId="0" xfId="59" applyBorder="1" applyAlignment="1">
      <alignment horizontal="center"/>
      <protection/>
    </xf>
    <xf numFmtId="0" fontId="36" fillId="0" borderId="0" xfId="59" applyFont="1" applyFill="1" applyBorder="1" applyAlignment="1">
      <alignment/>
      <protection/>
    </xf>
    <xf numFmtId="0" fontId="36" fillId="0" borderId="0" xfId="59" applyFont="1" applyBorder="1" applyAlignment="1">
      <alignment/>
      <protection/>
    </xf>
    <xf numFmtId="3" fontId="36" fillId="0" borderId="0" xfId="59" applyNumberFormat="1" applyFont="1" applyBorder="1" applyAlignment="1">
      <alignment horizontal="center"/>
      <protection/>
    </xf>
    <xf numFmtId="0" fontId="36" fillId="0" borderId="0" xfId="59" applyFont="1" applyBorder="1" applyAlignment="1">
      <alignment horizontal="center"/>
      <protection/>
    </xf>
    <xf numFmtId="0" fontId="42" fillId="0" borderId="0" xfId="59" applyFill="1" applyBorder="1" applyAlignment="1">
      <alignment/>
      <protection/>
    </xf>
    <xf numFmtId="0" fontId="49" fillId="0" borderId="15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49" fillId="0" borderId="12" xfId="59" applyFont="1" applyBorder="1" applyAlignment="1">
      <alignment horizontal="center" vertical="center" wrapText="1"/>
      <protection/>
    </xf>
    <xf numFmtId="0" fontId="31" fillId="0" borderId="0" xfId="0" applyFont="1" applyAlignment="1" applyProtection="1">
      <alignment horizontal="center" vertical="center" wrapText="1"/>
      <protection locked="0"/>
    </xf>
    <xf numFmtId="0" fontId="25" fillId="0" borderId="24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 wrapText="1"/>
    </xf>
    <xf numFmtId="0" fontId="25" fillId="0" borderId="70" xfId="0" applyFont="1" applyBorder="1" applyAlignment="1">
      <alignment horizontal="center" vertical="center" wrapText="1"/>
    </xf>
    <xf numFmtId="0" fontId="25" fillId="0" borderId="129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125" xfId="0" applyFont="1" applyBorder="1" applyAlignment="1">
      <alignment horizontal="center" vertical="center" wrapText="1"/>
    </xf>
    <xf numFmtId="0" fontId="18" fillId="0" borderId="63" xfId="0" applyFont="1" applyFill="1" applyBorder="1" applyAlignment="1">
      <alignment horizontal="justify" vertic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3" fontId="36" fillId="0" borderId="73" xfId="0" applyNumberFormat="1" applyFont="1" applyBorder="1" applyAlignment="1">
      <alignment horizontal="center" vertical="center" textRotation="90"/>
    </xf>
    <xf numFmtId="3" fontId="36" fillId="0" borderId="37" xfId="0" applyNumberFormat="1" applyFont="1" applyBorder="1" applyAlignment="1">
      <alignment horizontal="center" vertical="center" textRotation="90"/>
    </xf>
    <xf numFmtId="3" fontId="36" fillId="0" borderId="125" xfId="0" applyNumberFormat="1" applyFont="1" applyBorder="1" applyAlignment="1">
      <alignment horizontal="center" vertical="center" textRotation="90"/>
    </xf>
    <xf numFmtId="3" fontId="36" fillId="0" borderId="73" xfId="0" applyNumberFormat="1" applyFont="1" applyBorder="1" applyAlignment="1">
      <alignment horizontal="center" vertical="center" textRotation="90" wrapText="1"/>
    </xf>
    <xf numFmtId="3" fontId="42" fillId="0" borderId="37" xfId="0" applyNumberFormat="1" applyFont="1" applyBorder="1" applyAlignment="1">
      <alignment/>
    </xf>
    <xf numFmtId="3" fontId="42" fillId="0" borderId="125" xfId="0" applyNumberFormat="1" applyFont="1" applyBorder="1" applyAlignment="1">
      <alignment/>
    </xf>
    <xf numFmtId="3" fontId="36" fillId="0" borderId="51" xfId="0" applyNumberFormat="1" applyFont="1" applyBorder="1" applyAlignment="1">
      <alignment/>
    </xf>
    <xf numFmtId="3" fontId="42" fillId="0" borderId="52" xfId="0" applyNumberFormat="1" applyFont="1" applyBorder="1" applyAlignment="1">
      <alignment/>
    </xf>
    <xf numFmtId="3" fontId="36" fillId="0" borderId="73" xfId="0" applyNumberFormat="1" applyFont="1" applyBorder="1" applyAlignment="1">
      <alignment horizontal="center" vertical="center" wrapText="1"/>
    </xf>
    <xf numFmtId="3" fontId="36" fillId="0" borderId="37" xfId="0" applyNumberFormat="1" applyFont="1" applyBorder="1" applyAlignment="1">
      <alignment horizontal="center" vertical="center" wrapText="1"/>
    </xf>
    <xf numFmtId="3" fontId="36" fillId="0" borderId="125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/>
    </xf>
    <xf numFmtId="3" fontId="42" fillId="0" borderId="68" xfId="0" applyNumberFormat="1" applyFont="1" applyBorder="1" applyAlignment="1">
      <alignment/>
    </xf>
    <xf numFmtId="3" fontId="42" fillId="0" borderId="17" xfId="0" applyNumberFormat="1" applyFont="1" applyBorder="1" applyAlignment="1">
      <alignment/>
    </xf>
    <xf numFmtId="3" fontId="42" fillId="0" borderId="58" xfId="0" applyNumberFormat="1" applyFont="1" applyBorder="1" applyAlignment="1">
      <alignment/>
    </xf>
    <xf numFmtId="3" fontId="42" fillId="0" borderId="17" xfId="0" applyNumberFormat="1" applyFont="1" applyFill="1" applyBorder="1" applyAlignment="1">
      <alignment/>
    </xf>
    <xf numFmtId="3" fontId="42" fillId="0" borderId="58" xfId="0" applyNumberFormat="1" applyFont="1" applyFill="1" applyBorder="1" applyAlignment="1">
      <alignment/>
    </xf>
    <xf numFmtId="3" fontId="42" fillId="0" borderId="19" xfId="0" applyNumberFormat="1" applyFont="1" applyFill="1" applyBorder="1" applyAlignment="1">
      <alignment/>
    </xf>
    <xf numFmtId="3" fontId="42" fillId="0" borderId="69" xfId="0" applyNumberFormat="1" applyFont="1" applyFill="1" applyBorder="1" applyAlignment="1">
      <alignment/>
    </xf>
    <xf numFmtId="3" fontId="42" fillId="0" borderId="132" xfId="0" applyNumberFormat="1" applyFont="1" applyFill="1" applyBorder="1" applyAlignment="1">
      <alignment/>
    </xf>
    <xf numFmtId="3" fontId="42" fillId="0" borderId="68" xfId="0" applyNumberFormat="1" applyFont="1" applyFill="1" applyBorder="1" applyAlignment="1">
      <alignment/>
    </xf>
    <xf numFmtId="3" fontId="36" fillId="0" borderId="51" xfId="0" applyNumberFormat="1" applyFont="1" applyFill="1" applyBorder="1" applyAlignment="1">
      <alignment/>
    </xf>
    <xf numFmtId="3" fontId="36" fillId="0" borderId="66" xfId="0" applyNumberFormat="1" applyFont="1" applyFill="1" applyBorder="1" applyAlignment="1">
      <alignment/>
    </xf>
    <xf numFmtId="3" fontId="42" fillId="0" borderId="131" xfId="0" applyNumberFormat="1" applyFont="1" applyBorder="1" applyAlignment="1">
      <alignment/>
    </xf>
    <xf numFmtId="3" fontId="36" fillId="0" borderId="49" xfId="0" applyNumberFormat="1" applyFont="1" applyFill="1" applyBorder="1" applyAlignment="1">
      <alignment/>
    </xf>
    <xf numFmtId="3" fontId="42" fillId="0" borderId="50" xfId="0" applyNumberFormat="1" applyFont="1" applyBorder="1" applyAlignment="1">
      <alignment/>
    </xf>
    <xf numFmtId="3" fontId="42" fillId="0" borderId="48" xfId="0" applyNumberFormat="1" applyFont="1" applyBorder="1" applyAlignment="1">
      <alignment horizontal="left"/>
    </xf>
    <xf numFmtId="3" fontId="42" fillId="0" borderId="134" xfId="0" applyNumberFormat="1" applyFont="1" applyBorder="1" applyAlignment="1">
      <alignment horizontal="left"/>
    </xf>
    <xf numFmtId="3" fontId="36" fillId="0" borderId="51" xfId="0" applyNumberFormat="1" applyFont="1" applyBorder="1" applyAlignment="1">
      <alignment horizontal="left"/>
    </xf>
    <xf numFmtId="3" fontId="36" fillId="0" borderId="52" xfId="0" applyNumberFormat="1" applyFont="1" applyBorder="1" applyAlignment="1">
      <alignment horizontal="left"/>
    </xf>
    <xf numFmtId="3" fontId="36" fillId="0" borderId="73" xfId="0" applyNumberFormat="1" applyFont="1" applyBorder="1" applyAlignment="1">
      <alignment horizontal="center" vertical="center"/>
    </xf>
    <xf numFmtId="3" fontId="36" fillId="0" borderId="37" xfId="0" applyNumberFormat="1" applyFont="1" applyBorder="1" applyAlignment="1">
      <alignment horizontal="center" vertical="center"/>
    </xf>
    <xf numFmtId="3" fontId="36" fillId="0" borderId="125" xfId="0" applyNumberFormat="1" applyFont="1" applyBorder="1" applyAlignment="1">
      <alignment horizontal="center" vertical="center"/>
    </xf>
    <xf numFmtId="3" fontId="42" fillId="0" borderId="66" xfId="0" applyNumberFormat="1" applyFont="1" applyBorder="1" applyAlignment="1">
      <alignment horizontal="left"/>
    </xf>
    <xf numFmtId="3" fontId="42" fillId="0" borderId="131" xfId="0" applyNumberFormat="1" applyFont="1" applyBorder="1" applyAlignment="1">
      <alignment horizontal="left"/>
    </xf>
    <xf numFmtId="3" fontId="42" fillId="0" borderId="74" xfId="0" applyNumberFormat="1" applyFont="1" applyBorder="1" applyAlignment="1">
      <alignment horizontal="left"/>
    </xf>
    <xf numFmtId="3" fontId="42" fillId="0" borderId="71" xfId="0" applyNumberFormat="1" applyFont="1" applyBorder="1" applyAlignment="1">
      <alignment horizontal="left"/>
    </xf>
    <xf numFmtId="3" fontId="36" fillId="0" borderId="117" xfId="0" applyNumberFormat="1" applyFont="1" applyBorder="1" applyAlignment="1">
      <alignment horizontal="left"/>
    </xf>
    <xf numFmtId="3" fontId="36" fillId="0" borderId="63" xfId="0" applyNumberFormat="1" applyFont="1" applyBorder="1" applyAlignment="1">
      <alignment horizontal="left"/>
    </xf>
    <xf numFmtId="3" fontId="36" fillId="0" borderId="52" xfId="0" applyNumberFormat="1" applyFont="1" applyBorder="1" applyAlignment="1">
      <alignment/>
    </xf>
    <xf numFmtId="3" fontId="42" fillId="0" borderId="61" xfId="0" applyNumberFormat="1" applyFont="1" applyBorder="1" applyAlignment="1">
      <alignment horizontal="left"/>
    </xf>
    <xf numFmtId="3" fontId="42" fillId="0" borderId="54" xfId="0" applyNumberFormat="1" applyFont="1" applyBorder="1" applyAlignment="1">
      <alignment horizontal="left"/>
    </xf>
    <xf numFmtId="3" fontId="42" fillId="0" borderId="135" xfId="0" applyNumberFormat="1" applyFont="1" applyBorder="1" applyAlignment="1">
      <alignment horizontal="left"/>
    </xf>
    <xf numFmtId="3" fontId="36" fillId="0" borderId="73" xfId="0" applyNumberFormat="1" applyFont="1" applyBorder="1" applyAlignment="1">
      <alignment vertical="center" wrapText="1"/>
    </xf>
    <xf numFmtId="3" fontId="36" fillId="0" borderId="37" xfId="0" applyNumberFormat="1" applyFont="1" applyBorder="1" applyAlignment="1">
      <alignment vertical="center" wrapText="1"/>
    </xf>
    <xf numFmtId="3" fontId="42" fillId="0" borderId="125" xfId="0" applyNumberFormat="1" applyFont="1" applyBorder="1" applyAlignment="1">
      <alignment vertical="center"/>
    </xf>
    <xf numFmtId="164" fontId="8" fillId="0" borderId="51" xfId="0" applyNumberFormat="1" applyFont="1" applyFill="1" applyBorder="1" applyAlignment="1" applyProtection="1">
      <alignment horizontal="left" vertical="center" wrapText="1" indent="2"/>
      <protection/>
    </xf>
    <xf numFmtId="164" fontId="8" fillId="0" borderId="60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0" xfId="0" applyNumberFormat="1" applyFont="1" applyFill="1" applyAlignment="1" applyProtection="1">
      <alignment horizontal="center" vertical="center" wrapText="1"/>
      <protection/>
    </xf>
    <xf numFmtId="164" fontId="8" fillId="0" borderId="73" xfId="0" applyNumberFormat="1" applyFont="1" applyFill="1" applyBorder="1" applyAlignment="1" applyProtection="1">
      <alignment horizontal="center" vertical="center" wrapText="1"/>
      <protection/>
    </xf>
    <xf numFmtId="164" fontId="8" fillId="0" borderId="125" xfId="0" applyNumberFormat="1" applyFont="1" applyFill="1" applyBorder="1" applyAlignment="1" applyProtection="1">
      <alignment horizontal="center" vertical="center" wrapText="1"/>
      <protection/>
    </xf>
    <xf numFmtId="164" fontId="8" fillId="0" borderId="73" xfId="0" applyNumberFormat="1" applyFont="1" applyFill="1" applyBorder="1" applyAlignment="1" applyProtection="1">
      <alignment horizontal="center" vertical="center"/>
      <protection/>
    </xf>
    <xf numFmtId="164" fontId="8" fillId="0" borderId="125" xfId="0" applyNumberFormat="1" applyFont="1" applyFill="1" applyBorder="1" applyAlignment="1" applyProtection="1">
      <alignment horizontal="center" vertical="center"/>
      <protection/>
    </xf>
    <xf numFmtId="164" fontId="8" fillId="0" borderId="66" xfId="0" applyNumberFormat="1" applyFont="1" applyFill="1" applyBorder="1" applyAlignment="1" applyProtection="1">
      <alignment horizontal="center" vertical="center"/>
      <protection/>
    </xf>
    <xf numFmtId="164" fontId="8" fillId="0" borderId="131" xfId="0" applyNumberFormat="1" applyFont="1" applyFill="1" applyBorder="1" applyAlignment="1" applyProtection="1">
      <alignment horizontal="center" vertical="center"/>
      <protection/>
    </xf>
    <xf numFmtId="164" fontId="8" fillId="0" borderId="61" xfId="0" applyNumberFormat="1" applyFont="1" applyFill="1" applyBorder="1" applyAlignment="1" applyProtection="1">
      <alignment horizontal="center" vertical="center"/>
      <protection/>
    </xf>
    <xf numFmtId="3" fontId="38" fillId="0" borderId="136" xfId="62" applyNumberFormat="1" applyFont="1" applyFill="1" applyBorder="1" applyAlignment="1">
      <alignment/>
      <protection/>
    </xf>
    <xf numFmtId="3" fontId="39" fillId="0" borderId="127" xfId="62" applyNumberFormat="1" applyFont="1" applyFill="1" applyBorder="1" applyAlignment="1">
      <alignment vertical="center" wrapText="1"/>
      <protection/>
    </xf>
    <xf numFmtId="3" fontId="39" fillId="0" borderId="114" xfId="62" applyNumberFormat="1" applyFont="1" applyFill="1" applyBorder="1" applyAlignment="1">
      <alignment vertical="center" wrapText="1"/>
      <protection/>
    </xf>
    <xf numFmtId="3" fontId="39" fillId="0" borderId="127" xfId="62" applyNumberFormat="1" applyFont="1" applyFill="1" applyBorder="1" applyAlignment="1">
      <alignment vertical="center"/>
      <protection/>
    </xf>
    <xf numFmtId="3" fontId="39" fillId="0" borderId="104" xfId="62" applyNumberFormat="1" applyFont="1" applyFill="1" applyBorder="1" applyAlignment="1">
      <alignment vertical="center"/>
      <protection/>
    </xf>
    <xf numFmtId="0" fontId="42" fillId="0" borderId="137" xfId="62" applyFont="1" applyBorder="1" applyAlignment="1">
      <alignment vertical="center"/>
      <protection/>
    </xf>
    <xf numFmtId="0" fontId="42" fillId="0" borderId="138" xfId="62" applyFont="1" applyBorder="1" applyAlignment="1">
      <alignment vertical="center"/>
      <protection/>
    </xf>
    <xf numFmtId="164" fontId="17" fillId="0" borderId="0" xfId="63" applyNumberFormat="1" applyFont="1" applyFill="1" applyBorder="1" applyAlignment="1" applyProtection="1">
      <alignment horizontal="left"/>
      <protection/>
    </xf>
    <xf numFmtId="3" fontId="39" fillId="0" borderId="139" xfId="62" applyNumberFormat="1" applyFont="1" applyFill="1" applyBorder="1" applyAlignment="1">
      <alignment horizontal="left" vertical="center"/>
      <protection/>
    </xf>
    <xf numFmtId="3" fontId="39" fillId="0" borderId="114" xfId="62" applyNumberFormat="1" applyFont="1" applyFill="1" applyBorder="1" applyAlignment="1">
      <alignment horizontal="left" vertical="center"/>
      <protection/>
    </xf>
    <xf numFmtId="3" fontId="39" fillId="0" borderId="140" xfId="62" applyNumberFormat="1" applyFont="1" applyFill="1" applyBorder="1" applyAlignment="1">
      <alignment horizontal="left" vertical="center"/>
      <protection/>
    </xf>
    <xf numFmtId="3" fontId="38" fillId="0" borderId="141" xfId="62" applyNumberFormat="1" applyFont="1" applyFill="1" applyBorder="1" applyAlignment="1">
      <alignment/>
      <protection/>
    </xf>
    <xf numFmtId="3" fontId="38" fillId="0" borderId="94" xfId="62" applyNumberFormat="1" applyFont="1" applyFill="1" applyBorder="1" applyAlignment="1">
      <alignment/>
      <protection/>
    </xf>
    <xf numFmtId="3" fontId="38" fillId="0" borderId="142" xfId="62" applyNumberFormat="1" applyFont="1" applyFill="1" applyBorder="1" applyAlignment="1">
      <alignment/>
      <protection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36" fillId="0" borderId="0" xfId="60" applyFont="1" applyAlignment="1">
      <alignment horizontal="center"/>
      <protection/>
    </xf>
    <xf numFmtId="0" fontId="42" fillId="0" borderId="0" xfId="60" applyAlignment="1">
      <alignment/>
      <protection/>
    </xf>
    <xf numFmtId="0" fontId="36" fillId="0" borderId="51" xfId="60" applyFont="1" applyBorder="1" applyAlignment="1">
      <alignment horizontal="center"/>
      <protection/>
    </xf>
    <xf numFmtId="0" fontId="36" fillId="0" borderId="52" xfId="60" applyFont="1" applyBorder="1" applyAlignment="1">
      <alignment horizontal="center"/>
      <protection/>
    </xf>
    <xf numFmtId="0" fontId="36" fillId="0" borderId="60" xfId="60" applyFont="1" applyBorder="1" applyAlignment="1">
      <alignment horizontal="center"/>
      <protection/>
    </xf>
    <xf numFmtId="0" fontId="42" fillId="0" borderId="0" xfId="60" applyBorder="1" applyAlignment="1">
      <alignment/>
      <protection/>
    </xf>
    <xf numFmtId="3" fontId="42" fillId="0" borderId="59" xfId="60" applyNumberFormat="1" applyBorder="1" applyAlignment="1">
      <alignment/>
      <protection/>
    </xf>
    <xf numFmtId="3" fontId="42" fillId="0" borderId="124" xfId="60" applyNumberFormat="1" applyBorder="1" applyAlignment="1">
      <alignment/>
      <protection/>
    </xf>
    <xf numFmtId="0" fontId="42" fillId="0" borderId="117" xfId="60" applyBorder="1" applyAlignment="1">
      <alignment/>
      <protection/>
    </xf>
    <xf numFmtId="0" fontId="42" fillId="0" borderId="63" xfId="60" applyBorder="1" applyAlignment="1">
      <alignment/>
      <protection/>
    </xf>
    <xf numFmtId="3" fontId="42" fillId="0" borderId="117" xfId="60" applyNumberFormat="1" applyBorder="1" applyAlignment="1">
      <alignment/>
      <protection/>
    </xf>
    <xf numFmtId="3" fontId="42" fillId="0" borderId="123" xfId="60" applyNumberFormat="1" applyBorder="1" applyAlignment="1">
      <alignment/>
      <protection/>
    </xf>
    <xf numFmtId="0" fontId="42" fillId="0" borderId="59" xfId="60" applyBorder="1" applyAlignment="1">
      <alignment/>
      <protection/>
    </xf>
    <xf numFmtId="0" fontId="42" fillId="0" borderId="0" xfId="60" applyFont="1" applyBorder="1" applyAlignment="1">
      <alignment/>
      <protection/>
    </xf>
    <xf numFmtId="0" fontId="42" fillId="0" borderId="126" xfId="60" applyBorder="1" applyAlignment="1">
      <alignment/>
      <protection/>
    </xf>
    <xf numFmtId="0" fontId="42" fillId="0" borderId="45" xfId="60" applyBorder="1" applyAlignment="1">
      <alignment/>
      <protection/>
    </xf>
    <xf numFmtId="3" fontId="42" fillId="0" borderId="126" xfId="60" applyNumberFormat="1" applyBorder="1" applyAlignment="1">
      <alignment/>
      <protection/>
    </xf>
    <xf numFmtId="3" fontId="42" fillId="0" borderId="62" xfId="60" applyNumberFormat="1" applyBorder="1" applyAlignment="1">
      <alignment/>
      <protection/>
    </xf>
    <xf numFmtId="0" fontId="42" fillId="0" borderId="0" xfId="58" applyFont="1" applyAlignment="1">
      <alignment horizontal="left"/>
      <protection/>
    </xf>
    <xf numFmtId="0" fontId="42" fillId="0" borderId="0" xfId="58" applyAlignment="1">
      <alignment horizontal="left"/>
      <protection/>
    </xf>
    <xf numFmtId="0" fontId="36" fillId="0" borderId="0" xfId="58" applyFont="1" applyAlignment="1">
      <alignment horizontal="center" wrapText="1"/>
      <protection/>
    </xf>
    <xf numFmtId="0" fontId="49" fillId="0" borderId="20" xfId="58" applyFont="1" applyBorder="1" applyAlignment="1">
      <alignment horizontal="center" vertical="center"/>
      <protection/>
    </xf>
    <xf numFmtId="0" fontId="49" fillId="0" borderId="68" xfId="58" applyFont="1" applyBorder="1" applyAlignment="1">
      <alignment horizontal="center" vertical="center"/>
      <protection/>
    </xf>
    <xf numFmtId="0" fontId="49" fillId="0" borderId="17" xfId="58" applyFont="1" applyBorder="1" applyAlignment="1">
      <alignment horizontal="center" vertical="center"/>
      <protection/>
    </xf>
    <xf numFmtId="0" fontId="49" fillId="0" borderId="58" xfId="58" applyFont="1" applyBorder="1" applyAlignment="1">
      <alignment horizontal="center" vertical="center"/>
      <protection/>
    </xf>
    <xf numFmtId="0" fontId="49" fillId="0" borderId="73" xfId="58" applyFont="1" applyBorder="1" applyAlignment="1">
      <alignment horizontal="center" vertical="center" wrapText="1"/>
      <protection/>
    </xf>
    <xf numFmtId="0" fontId="49" fillId="0" borderId="36" xfId="58" applyFont="1" applyBorder="1" applyAlignment="1">
      <alignment horizontal="center" vertical="center" wrapText="1"/>
      <protection/>
    </xf>
    <xf numFmtId="0" fontId="50" fillId="0" borderId="0" xfId="58" applyFont="1" applyBorder="1" applyAlignment="1">
      <alignment horizontal="center" vertical="center" wrapText="1"/>
      <protection/>
    </xf>
    <xf numFmtId="0" fontId="50" fillId="0" borderId="59" xfId="58" applyFont="1" applyBorder="1" applyAlignment="1">
      <alignment/>
      <protection/>
    </xf>
    <xf numFmtId="0" fontId="50" fillId="0" borderId="0" xfId="58" applyFont="1" applyBorder="1" applyAlignment="1">
      <alignment/>
      <protection/>
    </xf>
    <xf numFmtId="0" fontId="49" fillId="0" borderId="22" xfId="58" applyFont="1" applyFill="1" applyBorder="1" applyAlignment="1">
      <alignment/>
      <protection/>
    </xf>
    <xf numFmtId="0" fontId="49" fillId="0" borderId="57" xfId="58" applyFont="1" applyFill="1" applyBorder="1" applyAlignment="1">
      <alignment/>
      <protection/>
    </xf>
    <xf numFmtId="0" fontId="51" fillId="0" borderId="59" xfId="58" applyFont="1" applyFill="1" applyBorder="1" applyAlignment="1">
      <alignment/>
      <protection/>
    </xf>
    <xf numFmtId="0" fontId="51" fillId="0" borderId="0" xfId="58" applyFont="1" applyBorder="1" applyAlignment="1">
      <alignment/>
      <protection/>
    </xf>
    <xf numFmtId="0" fontId="51" fillId="0" borderId="59" xfId="58" applyFont="1" applyFill="1" applyBorder="1" applyAlignment="1">
      <alignment wrapText="1"/>
      <protection/>
    </xf>
    <xf numFmtId="0" fontId="50" fillId="0" borderId="0" xfId="58" applyFont="1" applyBorder="1" applyAlignment="1">
      <alignment wrapText="1"/>
      <protection/>
    </xf>
    <xf numFmtId="0" fontId="50" fillId="0" borderId="59" xfId="58" applyFont="1" applyBorder="1" applyAlignment="1">
      <alignment wrapText="1"/>
      <protection/>
    </xf>
    <xf numFmtId="3" fontId="49" fillId="0" borderId="0" xfId="58" applyNumberFormat="1" applyFont="1" applyBorder="1" applyAlignment="1">
      <alignment horizontal="center"/>
      <protection/>
    </xf>
    <xf numFmtId="0" fontId="50" fillId="0" borderId="59" xfId="58" applyFont="1" applyBorder="1" applyAlignment="1">
      <alignment horizontal="left" wrapText="1"/>
      <protection/>
    </xf>
    <xf numFmtId="0" fontId="50" fillId="0" borderId="0" xfId="58" applyFont="1" applyBorder="1" applyAlignment="1">
      <alignment horizontal="left" wrapText="1"/>
      <protection/>
    </xf>
    <xf numFmtId="0" fontId="50" fillId="0" borderId="59" xfId="58" applyFont="1" applyFill="1" applyBorder="1" applyAlignment="1" quotePrefix="1">
      <alignment/>
      <protection/>
    </xf>
    <xf numFmtId="0" fontId="42" fillId="0" borderId="0" xfId="58" applyBorder="1" applyAlignment="1">
      <alignment/>
      <protection/>
    </xf>
    <xf numFmtId="0" fontId="50" fillId="0" borderId="59" xfId="58" applyFont="1" applyFill="1" applyBorder="1" applyAlignment="1">
      <alignment/>
      <protection/>
    </xf>
    <xf numFmtId="0" fontId="50" fillId="0" borderId="0" xfId="58" applyFont="1" applyFill="1" applyBorder="1" applyAlignment="1">
      <alignment/>
      <protection/>
    </xf>
    <xf numFmtId="0" fontId="50" fillId="0" borderId="59" xfId="58" applyFont="1" applyFill="1" applyBorder="1" applyAlignment="1" quotePrefix="1">
      <alignment horizontal="left" vertical="center" wrapText="1"/>
      <protection/>
    </xf>
    <xf numFmtId="0" fontId="42" fillId="0" borderId="0" xfId="58" applyBorder="1" applyAlignment="1">
      <alignment horizontal="left" vertical="center" wrapText="1"/>
      <protection/>
    </xf>
    <xf numFmtId="0" fontId="42" fillId="0" borderId="126" xfId="58" applyBorder="1" applyAlignment="1">
      <alignment horizontal="left" vertical="center" wrapText="1"/>
      <protection/>
    </xf>
    <xf numFmtId="0" fontId="42" fillId="0" borderId="45" xfId="58" applyBorder="1" applyAlignment="1">
      <alignment horizontal="left" vertical="center" wrapText="1"/>
      <protection/>
    </xf>
    <xf numFmtId="0" fontId="49" fillId="0" borderId="117" xfId="58" applyFont="1" applyFill="1" applyBorder="1" applyAlignment="1">
      <alignment wrapText="1"/>
      <protection/>
    </xf>
    <xf numFmtId="0" fontId="49" fillId="0" borderId="63" xfId="58" applyFont="1" applyFill="1" applyBorder="1" applyAlignment="1">
      <alignment wrapText="1"/>
      <protection/>
    </xf>
    <xf numFmtId="0" fontId="49" fillId="0" borderId="126" xfId="58" applyFont="1" applyBorder="1" applyAlignment="1">
      <alignment wrapText="1"/>
      <protection/>
    </xf>
    <xf numFmtId="0" fontId="49" fillId="0" borderId="45" xfId="58" applyFont="1" applyBorder="1" applyAlignment="1">
      <alignment wrapText="1"/>
      <protection/>
    </xf>
    <xf numFmtId="3" fontId="49" fillId="0" borderId="73" xfId="58" applyNumberFormat="1" applyFont="1" applyFill="1" applyBorder="1" applyAlignment="1">
      <alignment wrapText="1"/>
      <protection/>
    </xf>
    <xf numFmtId="3" fontId="49" fillId="0" borderId="125" xfId="58" applyNumberFormat="1" applyFont="1" applyFill="1" applyBorder="1" applyAlignment="1">
      <alignment wrapText="1"/>
      <protection/>
    </xf>
    <xf numFmtId="3" fontId="49" fillId="0" borderId="59" xfId="58" applyNumberFormat="1" applyFont="1" applyBorder="1" applyAlignment="1">
      <alignment horizontal="center"/>
      <protection/>
    </xf>
    <xf numFmtId="0" fontId="42" fillId="0" borderId="0" xfId="58" applyAlignment="1">
      <alignment/>
      <protection/>
    </xf>
    <xf numFmtId="0" fontId="50" fillId="0" borderId="124" xfId="58" applyFont="1" applyBorder="1" applyAlignment="1">
      <alignment horizontal="left" wrapText="1"/>
      <protection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13" xfId="56"/>
    <cellStyle name="Normál_16" xfId="57"/>
    <cellStyle name="Normál_19" xfId="58"/>
    <cellStyle name="Normál_21" xfId="59"/>
    <cellStyle name="Normál_22" xfId="60"/>
    <cellStyle name="Normál_25" xfId="61"/>
    <cellStyle name="Normál_8. sz. táblázat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B25" sqref="B25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136</v>
      </c>
    </row>
    <row r="4" spans="1:2" ht="12.75">
      <c r="A4" s="122"/>
      <c r="B4" s="122"/>
    </row>
    <row r="5" spans="1:2" s="130" customFormat="1" ht="15.75">
      <c r="A5" s="96" t="s">
        <v>416</v>
      </c>
      <c r="B5" s="129"/>
    </row>
    <row r="6" spans="1:2" ht="12.75">
      <c r="A6" s="122"/>
      <c r="B6" s="122"/>
    </row>
    <row r="7" spans="1:2" ht="12.75">
      <c r="A7" s="122" t="s">
        <v>418</v>
      </c>
      <c r="B7" s="122" t="s">
        <v>419</v>
      </c>
    </row>
    <row r="8" spans="1:2" ht="12.75">
      <c r="A8" s="122" t="s">
        <v>420</v>
      </c>
      <c r="B8" s="122" t="s">
        <v>421</v>
      </c>
    </row>
    <row r="9" spans="1:2" ht="12.75">
      <c r="A9" s="122" t="s">
        <v>422</v>
      </c>
      <c r="B9" s="122" t="s">
        <v>423</v>
      </c>
    </row>
    <row r="10" spans="1:2" ht="12.75">
      <c r="A10" s="122"/>
      <c r="B10" s="122"/>
    </row>
    <row r="11" spans="1:2" ht="12.75">
      <c r="A11" s="122"/>
      <c r="B11" s="122"/>
    </row>
    <row r="12" spans="1:2" s="130" customFormat="1" ht="15.75">
      <c r="A12" s="96" t="s">
        <v>417</v>
      </c>
      <c r="B12" s="129"/>
    </row>
    <row r="13" spans="1:2" ht="12.75">
      <c r="A13" s="122"/>
      <c r="B13" s="122"/>
    </row>
    <row r="14" spans="1:2" ht="12.75">
      <c r="A14" s="122" t="s">
        <v>427</v>
      </c>
      <c r="B14" s="122" t="s">
        <v>426</v>
      </c>
    </row>
    <row r="15" spans="1:2" ht="12.75">
      <c r="A15" s="122" t="s">
        <v>227</v>
      </c>
      <c r="B15" s="122" t="s">
        <v>425</v>
      </c>
    </row>
    <row r="16" spans="1:2" ht="12.75">
      <c r="A16" s="122" t="s">
        <v>428</v>
      </c>
      <c r="B16" s="122" t="s">
        <v>424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workbookViewId="0" topLeftCell="A1">
      <selection activeCell="C15" sqref="C15"/>
    </sheetView>
  </sheetViews>
  <sheetFormatPr defaultColWidth="9.00390625" defaultRowHeight="12.75"/>
  <cols>
    <col min="1" max="1" width="5.625" style="131" customWidth="1"/>
    <col min="2" max="2" width="66.875" style="131" customWidth="1"/>
    <col min="3" max="4" width="20.375" style="131" customWidth="1"/>
    <col min="5" max="16384" width="9.375" style="131" customWidth="1"/>
  </cols>
  <sheetData>
    <row r="1" spans="1:3" ht="33" customHeight="1">
      <c r="A1" s="881" t="s">
        <v>489</v>
      </c>
      <c r="B1" s="881"/>
      <c r="C1" s="881"/>
    </row>
    <row r="2" spans="1:4" ht="15.75" customHeight="1" thickBot="1">
      <c r="A2" s="132"/>
      <c r="B2" s="132"/>
      <c r="C2" s="144"/>
      <c r="D2" s="144"/>
    </row>
    <row r="3" spans="1:4" ht="26.25" customHeight="1" thickBot="1">
      <c r="A3" s="151" t="s">
        <v>11</v>
      </c>
      <c r="B3" s="152" t="s">
        <v>185</v>
      </c>
      <c r="C3" s="153" t="s">
        <v>194</v>
      </c>
      <c r="D3" s="153" t="s">
        <v>538</v>
      </c>
    </row>
    <row r="4" spans="1:4" ht="15.75" thickBot="1">
      <c r="A4" s="154">
        <v>1</v>
      </c>
      <c r="B4" s="155">
        <v>2</v>
      </c>
      <c r="C4" s="156">
        <v>3</v>
      </c>
      <c r="D4" s="156">
        <v>4</v>
      </c>
    </row>
    <row r="5" spans="1:4" ht="15">
      <c r="A5" s="157" t="s">
        <v>13</v>
      </c>
      <c r="B5" s="163" t="s">
        <v>452</v>
      </c>
      <c r="C5" s="161">
        <v>18584</v>
      </c>
      <c r="D5" s="161">
        <v>0</v>
      </c>
    </row>
    <row r="6" spans="1:4" ht="15">
      <c r="A6" s="446" t="s">
        <v>14</v>
      </c>
      <c r="B6" s="62" t="s">
        <v>500</v>
      </c>
      <c r="C6" s="162">
        <v>714</v>
      </c>
      <c r="D6" s="162">
        <v>0</v>
      </c>
    </row>
    <row r="7" spans="1:4" ht="15">
      <c r="A7" s="446" t="s">
        <v>15</v>
      </c>
      <c r="B7" s="62" t="s">
        <v>502</v>
      </c>
      <c r="C7" s="162">
        <v>7000</v>
      </c>
      <c r="D7" s="162">
        <v>0</v>
      </c>
    </row>
    <row r="8" spans="1:4" ht="15">
      <c r="A8" s="445" t="s">
        <v>16</v>
      </c>
      <c r="B8" s="164"/>
      <c r="C8" s="162"/>
      <c r="D8" s="162"/>
    </row>
    <row r="9" spans="1:4" ht="15">
      <c r="A9" s="158" t="s">
        <v>17</v>
      </c>
      <c r="B9" s="164"/>
      <c r="C9" s="162"/>
      <c r="D9" s="162"/>
    </row>
    <row r="10" spans="1:4" ht="15">
      <c r="A10" s="158" t="s">
        <v>18</v>
      </c>
      <c r="B10" s="164"/>
      <c r="C10" s="162"/>
      <c r="D10" s="162"/>
    </row>
    <row r="11" spans="1:4" ht="15.75" thickBot="1">
      <c r="A11" s="445" t="s">
        <v>19</v>
      </c>
      <c r="B11" s="443"/>
      <c r="C11" s="444"/>
      <c r="D11" s="444"/>
    </row>
    <row r="12" spans="1:4" s="380" customFormat="1" ht="17.25" customHeight="1" thickBot="1">
      <c r="A12" s="381" t="s">
        <v>20</v>
      </c>
      <c r="B12" s="117" t="s">
        <v>186</v>
      </c>
      <c r="C12" s="160">
        <f>SUM(C5:C7)</f>
        <v>26298</v>
      </c>
      <c r="D12" s="160">
        <f>SUM(D5:D7)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71" r:id="rId1"/>
  <headerFooter alignWithMargins="0">
    <oddHeader>&amp;R&amp;"Times New Roman CE,Félkövér dőlt"&amp;11 5. melléklet az ..../2016. (IV.27.)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J24"/>
  <sheetViews>
    <sheetView view="pageLayout" workbookViewId="0" topLeftCell="A1">
      <selection activeCell="L19" sqref="L19:L20"/>
    </sheetView>
  </sheetViews>
  <sheetFormatPr defaultColWidth="9.00390625" defaultRowHeight="12.75"/>
  <cols>
    <col min="1" max="1" width="32.625" style="41" customWidth="1"/>
    <col min="2" max="2" width="14.00390625" style="40" customWidth="1"/>
    <col min="3" max="3" width="13.875" style="40" customWidth="1"/>
    <col min="4" max="4" width="16.125" style="40" customWidth="1"/>
    <col min="5" max="5" width="16.125" style="40" hidden="1" customWidth="1"/>
    <col min="6" max="6" width="16.625" style="40" hidden="1" customWidth="1"/>
    <col min="7" max="7" width="18.875" style="55" hidden="1" customWidth="1"/>
    <col min="8" max="10" width="12.875" style="40" customWidth="1"/>
    <col min="11" max="11" width="13.875" style="40" customWidth="1"/>
    <col min="12" max="16384" width="9.375" style="40" customWidth="1"/>
  </cols>
  <sheetData>
    <row r="1" spans="7:10" ht="25.5" customHeight="1">
      <c r="G1" s="40"/>
      <c r="J1" s="55"/>
    </row>
    <row r="2" spans="7:10" ht="22.5" customHeight="1">
      <c r="G2" s="40"/>
      <c r="J2" s="55"/>
    </row>
    <row r="3" spans="1:10" s="43" customFormat="1" ht="44.25" customHeight="1">
      <c r="A3" s="893" t="s">
        <v>0</v>
      </c>
      <c r="B3" s="893"/>
      <c r="C3" s="893"/>
      <c r="D3" s="893"/>
      <c r="E3" s="893"/>
      <c r="F3" s="893"/>
      <c r="G3" s="893"/>
      <c r="H3" s="893"/>
      <c r="I3" s="893"/>
      <c r="J3" s="893"/>
    </row>
    <row r="4" spans="1:10" s="55" customFormat="1" ht="27.75" thickBot="1">
      <c r="A4" s="167"/>
      <c r="J4" s="50" t="s">
        <v>59</v>
      </c>
    </row>
    <row r="5" spans="1:10" ht="60.75" thickBot="1">
      <c r="A5" s="168" t="s">
        <v>63</v>
      </c>
      <c r="B5" s="169" t="s">
        <v>64</v>
      </c>
      <c r="C5" s="169" t="s">
        <v>65</v>
      </c>
      <c r="D5" s="169" t="s">
        <v>490</v>
      </c>
      <c r="E5" s="169" t="s">
        <v>485</v>
      </c>
      <c r="F5" s="407" t="s">
        <v>530</v>
      </c>
      <c r="G5" s="407" t="s">
        <v>531</v>
      </c>
      <c r="H5" s="169" t="s">
        <v>518</v>
      </c>
      <c r="I5" s="407" t="s">
        <v>538</v>
      </c>
      <c r="J5" s="51" t="s">
        <v>507</v>
      </c>
    </row>
    <row r="6" spans="1:10" ht="15.75" customHeight="1" thickBot="1">
      <c r="A6" s="52">
        <v>1</v>
      </c>
      <c r="B6" s="53">
        <v>2</v>
      </c>
      <c r="C6" s="53">
        <v>3</v>
      </c>
      <c r="D6" s="53">
        <v>4</v>
      </c>
      <c r="E6" s="53">
        <v>5</v>
      </c>
      <c r="F6" s="408">
        <v>6</v>
      </c>
      <c r="G6" s="408">
        <v>7</v>
      </c>
      <c r="H6" s="53">
        <v>8</v>
      </c>
      <c r="I6" s="408"/>
      <c r="J6" s="54">
        <v>9</v>
      </c>
    </row>
    <row r="7" spans="1:10" ht="15.75" customHeight="1">
      <c r="A7" s="382" t="s">
        <v>532</v>
      </c>
      <c r="B7" s="27"/>
      <c r="C7" s="384"/>
      <c r="D7" s="27"/>
      <c r="E7" s="27"/>
      <c r="F7" s="488">
        <v>800</v>
      </c>
      <c r="G7" s="488">
        <v>800</v>
      </c>
      <c r="H7" s="27">
        <v>800</v>
      </c>
      <c r="I7" s="488">
        <v>656</v>
      </c>
      <c r="J7" s="56">
        <f>B7-D7</f>
        <v>0</v>
      </c>
    </row>
    <row r="8" spans="1:10" ht="15.75" customHeight="1">
      <c r="A8" s="61" t="s">
        <v>502</v>
      </c>
      <c r="B8" s="27"/>
      <c r="C8" s="384"/>
      <c r="D8" s="27"/>
      <c r="E8" s="27"/>
      <c r="F8" s="488">
        <v>7000</v>
      </c>
      <c r="G8" s="488">
        <v>7000</v>
      </c>
      <c r="H8" s="27">
        <v>1309</v>
      </c>
      <c r="I8" s="835">
        <v>0</v>
      </c>
      <c r="J8" s="56">
        <f aca="true" t="shared" si="0" ref="J8:J20">B8-D8</f>
        <v>0</v>
      </c>
    </row>
    <row r="9" spans="1:10" ht="15.75" customHeight="1">
      <c r="A9" s="61" t="s">
        <v>503</v>
      </c>
      <c r="B9" s="27"/>
      <c r="C9" s="384"/>
      <c r="D9" s="27"/>
      <c r="E9" s="27"/>
      <c r="F9" s="488">
        <v>5435</v>
      </c>
      <c r="G9" s="488">
        <v>5435</v>
      </c>
      <c r="H9" s="27">
        <v>5435</v>
      </c>
      <c r="I9" s="488">
        <v>4512</v>
      </c>
      <c r="J9" s="56">
        <f t="shared" si="0"/>
        <v>0</v>
      </c>
    </row>
    <row r="10" spans="1:10" ht="15.75" customHeight="1">
      <c r="A10" s="383" t="s">
        <v>533</v>
      </c>
      <c r="B10" s="27"/>
      <c r="C10" s="384"/>
      <c r="D10" s="27"/>
      <c r="E10" s="27"/>
      <c r="F10" s="488">
        <v>1500</v>
      </c>
      <c r="G10" s="488">
        <v>1500</v>
      </c>
      <c r="H10" s="27">
        <v>1500</v>
      </c>
      <c r="I10" s="488">
        <v>1479</v>
      </c>
      <c r="J10" s="56">
        <f t="shared" si="0"/>
        <v>0</v>
      </c>
    </row>
    <row r="11" spans="1:10" ht="15.75" customHeight="1">
      <c r="A11" s="382" t="s">
        <v>534</v>
      </c>
      <c r="B11" s="27"/>
      <c r="C11" s="384"/>
      <c r="D11" s="27"/>
      <c r="E11" s="27"/>
      <c r="F11" s="488">
        <v>300</v>
      </c>
      <c r="G11" s="488">
        <v>300</v>
      </c>
      <c r="H11" s="27">
        <v>300</v>
      </c>
      <c r="I11" s="488">
        <v>263</v>
      </c>
      <c r="J11" s="56">
        <f t="shared" si="0"/>
        <v>0</v>
      </c>
    </row>
    <row r="12" spans="1:10" ht="15.75" customHeight="1">
      <c r="A12" s="383" t="s">
        <v>535</v>
      </c>
      <c r="B12" s="27"/>
      <c r="C12" s="384"/>
      <c r="D12" s="27"/>
      <c r="E12" s="27"/>
      <c r="F12" s="488">
        <v>200</v>
      </c>
      <c r="G12" s="488">
        <v>200</v>
      </c>
      <c r="H12" s="27">
        <v>200</v>
      </c>
      <c r="I12" s="488">
        <v>124</v>
      </c>
      <c r="J12" s="56">
        <f t="shared" si="0"/>
        <v>0</v>
      </c>
    </row>
    <row r="13" spans="1:10" ht="15.75" customHeight="1">
      <c r="A13" s="382" t="s">
        <v>536</v>
      </c>
      <c r="B13" s="27"/>
      <c r="C13" s="384"/>
      <c r="D13" s="27"/>
      <c r="E13" s="27"/>
      <c r="F13" s="488"/>
      <c r="G13" s="488">
        <v>12895</v>
      </c>
      <c r="H13" s="27">
        <v>12895</v>
      </c>
      <c r="I13" s="488">
        <v>12895</v>
      </c>
      <c r="J13" s="56">
        <f t="shared" si="0"/>
        <v>0</v>
      </c>
    </row>
    <row r="14" spans="1:10" ht="15.75" customHeight="1">
      <c r="A14" s="382"/>
      <c r="B14" s="27"/>
      <c r="C14" s="384"/>
      <c r="D14" s="27"/>
      <c r="E14" s="27"/>
      <c r="F14" s="488"/>
      <c r="G14" s="488"/>
      <c r="H14" s="27"/>
      <c r="I14" s="488"/>
      <c r="J14" s="56">
        <f t="shared" si="0"/>
        <v>0</v>
      </c>
    </row>
    <row r="15" spans="1:10" ht="15.75" customHeight="1">
      <c r="A15" s="382"/>
      <c r="B15" s="27"/>
      <c r="C15" s="384"/>
      <c r="D15" s="27"/>
      <c r="E15" s="27"/>
      <c r="F15" s="488"/>
      <c r="G15" s="488"/>
      <c r="H15" s="27"/>
      <c r="I15" s="488"/>
      <c r="J15" s="56">
        <f t="shared" si="0"/>
        <v>0</v>
      </c>
    </row>
    <row r="16" spans="1:10" ht="15.75" customHeight="1">
      <c r="A16" s="382"/>
      <c r="B16" s="27"/>
      <c r="C16" s="384"/>
      <c r="D16" s="27"/>
      <c r="E16" s="27"/>
      <c r="F16" s="488"/>
      <c r="G16" s="488"/>
      <c r="H16" s="27"/>
      <c r="I16" s="488"/>
      <c r="J16" s="56">
        <f t="shared" si="0"/>
        <v>0</v>
      </c>
    </row>
    <row r="17" spans="1:10" ht="15.75" customHeight="1">
      <c r="A17" s="382"/>
      <c r="B17" s="27"/>
      <c r="C17" s="384"/>
      <c r="D17" s="27"/>
      <c r="E17" s="27"/>
      <c r="F17" s="488"/>
      <c r="G17" s="488"/>
      <c r="H17" s="27"/>
      <c r="I17" s="488"/>
      <c r="J17" s="56">
        <f t="shared" si="0"/>
        <v>0</v>
      </c>
    </row>
    <row r="18" spans="1:10" ht="15.75" customHeight="1">
      <c r="A18" s="382"/>
      <c r="B18" s="27"/>
      <c r="C18" s="384"/>
      <c r="D18" s="27"/>
      <c r="E18" s="27"/>
      <c r="F18" s="488"/>
      <c r="G18" s="488"/>
      <c r="H18" s="27"/>
      <c r="I18" s="488"/>
      <c r="J18" s="56">
        <f t="shared" si="0"/>
        <v>0</v>
      </c>
    </row>
    <row r="19" spans="1:10" ht="15.75" customHeight="1">
      <c r="A19" s="382"/>
      <c r="B19" s="27"/>
      <c r="C19" s="384"/>
      <c r="D19" s="27"/>
      <c r="E19" s="27"/>
      <c r="F19" s="488"/>
      <c r="G19" s="488"/>
      <c r="H19" s="27"/>
      <c r="I19" s="488"/>
      <c r="J19" s="56">
        <f t="shared" si="0"/>
        <v>0</v>
      </c>
    </row>
    <row r="20" spans="1:10" ht="15.75" customHeight="1" thickBot="1">
      <c r="A20" s="57"/>
      <c r="B20" s="28"/>
      <c r="C20" s="385"/>
      <c r="D20" s="28"/>
      <c r="E20" s="28"/>
      <c r="F20" s="489"/>
      <c r="G20" s="489"/>
      <c r="H20" s="28"/>
      <c r="I20" s="489"/>
      <c r="J20" s="56">
        <f t="shared" si="0"/>
        <v>0</v>
      </c>
    </row>
    <row r="21" spans="1:10" ht="15.75" customHeight="1" thickBot="1">
      <c r="A21" s="170" t="s">
        <v>62</v>
      </c>
      <c r="B21" s="58">
        <f>SUM(B7:B20)</f>
        <v>0</v>
      </c>
      <c r="C21" s="58"/>
      <c r="D21" s="58">
        <f>SUM(D7:D20)</f>
        <v>0</v>
      </c>
      <c r="E21" s="58"/>
      <c r="F21" s="490">
        <v>15235</v>
      </c>
      <c r="G21" s="490">
        <v>28130</v>
      </c>
      <c r="H21" s="58">
        <f>SUM(H7:H20)</f>
        <v>22439</v>
      </c>
      <c r="I21" s="490">
        <f>I7+I9+I10+I11+I12+I13</f>
        <v>19929</v>
      </c>
      <c r="J21" s="59">
        <f>SUM(J7:J20)</f>
        <v>0</v>
      </c>
    </row>
    <row r="22" spans="1:7" ht="15.75" customHeight="1">
      <c r="A22" s="491"/>
      <c r="B22" s="492"/>
      <c r="C22" s="493"/>
      <c r="D22" s="492"/>
      <c r="E22" s="492"/>
      <c r="F22" s="492"/>
      <c r="G22" s="494"/>
    </row>
    <row r="24" spans="1:2" ht="15.75">
      <c r="A24" s="454"/>
      <c r="B24" s="316"/>
    </row>
  </sheetData>
  <sheetProtection/>
  <mergeCells count="1">
    <mergeCell ref="A3:J3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93" r:id="rId1"/>
  <headerFooter alignWithMargins="0">
    <oddHeader>&amp;R&amp;"Times New Roman CE,Félkövér dőlt"&amp;11 6. melléklet az ....../2016. (IV.27.) önkormányzati rendelethez*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9"/>
  <sheetViews>
    <sheetView view="pageLayout" zoomScale="60" zoomScalePageLayoutView="60" workbookViewId="0" topLeftCell="A1">
      <selection activeCell="J2" sqref="J1:J16384"/>
    </sheetView>
  </sheetViews>
  <sheetFormatPr defaultColWidth="9.00390625" defaultRowHeight="12.75"/>
  <cols>
    <col min="1" max="1" width="52.50390625" style="41" customWidth="1"/>
    <col min="2" max="2" width="14.125" style="40" customWidth="1"/>
    <col min="3" max="3" width="14.50390625" style="40" customWidth="1"/>
    <col min="4" max="5" width="13.625" style="40" customWidth="1"/>
    <col min="6" max="6" width="12.00390625" style="40" hidden="1" customWidth="1"/>
    <col min="7" max="7" width="11.50390625" style="40" hidden="1" customWidth="1"/>
    <col min="8" max="8" width="16.00390625" style="40" customWidth="1"/>
    <col min="9" max="9" width="13.625" style="40" customWidth="1"/>
    <col min="10" max="11" width="12.875" style="40" customWidth="1"/>
    <col min="12" max="12" width="13.875" style="40" customWidth="1"/>
    <col min="13" max="16384" width="9.375" style="40" customWidth="1"/>
  </cols>
  <sheetData>
    <row r="1" spans="1:11" ht="24.75" customHeight="1">
      <c r="A1" s="893" t="s">
        <v>1</v>
      </c>
      <c r="B1" s="893"/>
      <c r="C1" s="893"/>
      <c r="D1" s="893"/>
      <c r="E1" s="893"/>
      <c r="F1" s="893"/>
      <c r="G1" s="893"/>
      <c r="H1" s="893"/>
      <c r="I1" s="893"/>
      <c r="J1" s="893"/>
      <c r="K1" s="893"/>
    </row>
    <row r="2" spans="1:11" ht="23.25" customHeight="1" thickBot="1">
      <c r="A2" s="167"/>
      <c r="B2" s="55"/>
      <c r="C2" s="55"/>
      <c r="D2" s="55"/>
      <c r="E2" s="55"/>
      <c r="F2" s="55"/>
      <c r="G2" s="55"/>
      <c r="H2" s="55"/>
      <c r="I2" s="55"/>
      <c r="J2" s="55"/>
      <c r="K2" s="50" t="s">
        <v>505</v>
      </c>
    </row>
    <row r="3" spans="1:11" s="43" customFormat="1" ht="48.75" customHeight="1" thickBot="1">
      <c r="A3" s="168" t="s">
        <v>66</v>
      </c>
      <c r="B3" s="169" t="s">
        <v>64</v>
      </c>
      <c r="C3" s="169" t="s">
        <v>65</v>
      </c>
      <c r="D3" s="169" t="s">
        <v>490</v>
      </c>
      <c r="E3" s="169" t="s">
        <v>506</v>
      </c>
      <c r="F3" s="407" t="s">
        <v>516</v>
      </c>
      <c r="G3" s="407" t="s">
        <v>519</v>
      </c>
      <c r="H3" s="169" t="s">
        <v>518</v>
      </c>
      <c r="I3" s="407" t="s">
        <v>538</v>
      </c>
      <c r="J3" s="407" t="s">
        <v>458</v>
      </c>
      <c r="K3" s="51" t="s">
        <v>524</v>
      </c>
    </row>
    <row r="4" spans="1:11" s="55" customFormat="1" ht="15" customHeight="1" thickBot="1">
      <c r="A4" s="52">
        <v>1</v>
      </c>
      <c r="B4" s="53">
        <v>2</v>
      </c>
      <c r="C4" s="53">
        <v>3</v>
      </c>
      <c r="D4" s="53">
        <v>4</v>
      </c>
      <c r="E4" s="53">
        <v>5</v>
      </c>
      <c r="F4" s="408">
        <v>6</v>
      </c>
      <c r="G4" s="408">
        <v>7</v>
      </c>
      <c r="H4" s="53">
        <v>8</v>
      </c>
      <c r="I4" s="408"/>
      <c r="J4" s="408">
        <v>9</v>
      </c>
      <c r="K4" s="54">
        <v>10</v>
      </c>
    </row>
    <row r="5" spans="1:11" ht="15.75" customHeight="1">
      <c r="A5" s="61" t="s">
        <v>453</v>
      </c>
      <c r="B5" s="62"/>
      <c r="C5" s="386"/>
      <c r="D5" s="62">
        <v>8694</v>
      </c>
      <c r="E5" s="62">
        <v>18584</v>
      </c>
      <c r="F5" s="409">
        <v>18584</v>
      </c>
      <c r="G5" s="409">
        <v>18584</v>
      </c>
      <c r="H5" s="62"/>
      <c r="I5" s="409"/>
      <c r="J5" s="409"/>
      <c r="K5" s="63"/>
    </row>
    <row r="6" spans="1:11" ht="31.5" customHeight="1">
      <c r="A6" s="61" t="s">
        <v>499</v>
      </c>
      <c r="B6" s="62"/>
      <c r="C6" s="386"/>
      <c r="D6" s="62"/>
      <c r="E6" s="62">
        <v>10418</v>
      </c>
      <c r="F6" s="409">
        <v>8767</v>
      </c>
      <c r="G6" s="409">
        <v>8767</v>
      </c>
      <c r="H6" s="62">
        <v>8767</v>
      </c>
      <c r="I6" s="409">
        <v>8759</v>
      </c>
      <c r="J6" s="409"/>
      <c r="K6" s="63">
        <f aca="true" t="shared" si="0" ref="K6:K16">B6-D6-J6</f>
        <v>0</v>
      </c>
    </row>
    <row r="7" spans="1:11" ht="15.75" customHeight="1">
      <c r="A7" s="61" t="s">
        <v>500</v>
      </c>
      <c r="B7" s="62"/>
      <c r="C7" s="386"/>
      <c r="D7" s="62"/>
      <c r="E7" s="62">
        <v>800</v>
      </c>
      <c r="F7" s="409"/>
      <c r="G7" s="409"/>
      <c r="H7" s="62">
        <v>0</v>
      </c>
      <c r="I7" s="834">
        <v>0</v>
      </c>
      <c r="J7" s="409"/>
      <c r="K7" s="63">
        <f t="shared" si="0"/>
        <v>0</v>
      </c>
    </row>
    <row r="8" spans="1:11" ht="15.75" customHeight="1">
      <c r="A8" s="61" t="s">
        <v>501</v>
      </c>
      <c r="B8" s="62"/>
      <c r="C8" s="386"/>
      <c r="D8" s="62"/>
      <c r="E8" s="62">
        <v>2000</v>
      </c>
      <c r="F8" s="409"/>
      <c r="G8" s="409"/>
      <c r="H8" s="62">
        <v>0</v>
      </c>
      <c r="I8" s="834">
        <v>0</v>
      </c>
      <c r="J8" s="409"/>
      <c r="K8" s="63">
        <f t="shared" si="0"/>
        <v>0</v>
      </c>
    </row>
    <row r="9" spans="1:11" ht="15.75" customHeight="1">
      <c r="A9" s="61" t="s">
        <v>502</v>
      </c>
      <c r="B9" s="62"/>
      <c r="C9" s="386"/>
      <c r="D9" s="62"/>
      <c r="E9" s="62">
        <v>7000</v>
      </c>
      <c r="F9" s="409"/>
      <c r="G9" s="409"/>
      <c r="H9" s="62">
        <v>0</v>
      </c>
      <c r="I9" s="834">
        <v>0</v>
      </c>
      <c r="J9" s="409"/>
      <c r="K9" s="63">
        <f t="shared" si="0"/>
        <v>0</v>
      </c>
    </row>
    <row r="10" spans="1:11" ht="15.75" customHeight="1">
      <c r="A10" s="61" t="s">
        <v>503</v>
      </c>
      <c r="B10" s="62"/>
      <c r="C10" s="386"/>
      <c r="D10" s="62"/>
      <c r="E10" s="62">
        <v>2000</v>
      </c>
      <c r="F10" s="409"/>
      <c r="G10" s="409"/>
      <c r="H10" s="62">
        <v>0</v>
      </c>
      <c r="I10" s="834">
        <v>0</v>
      </c>
      <c r="J10" s="409"/>
      <c r="K10" s="63">
        <f t="shared" si="0"/>
        <v>0</v>
      </c>
    </row>
    <row r="11" spans="1:11" ht="15.75" customHeight="1">
      <c r="A11" s="61" t="s">
        <v>504</v>
      </c>
      <c r="B11" s="62"/>
      <c r="C11" s="386"/>
      <c r="D11" s="62"/>
      <c r="E11" s="62">
        <v>3000</v>
      </c>
      <c r="F11" s="409">
        <v>3000</v>
      </c>
      <c r="G11" s="409">
        <v>3000</v>
      </c>
      <c r="H11" s="62">
        <v>977</v>
      </c>
      <c r="I11" s="834">
        <v>0</v>
      </c>
      <c r="J11" s="409"/>
      <c r="K11" s="63">
        <f t="shared" si="0"/>
        <v>0</v>
      </c>
    </row>
    <row r="12" spans="1:11" ht="15.75" customHeight="1">
      <c r="A12" s="61"/>
      <c r="B12" s="62"/>
      <c r="C12" s="386"/>
      <c r="D12" s="62"/>
      <c r="E12" s="62"/>
      <c r="F12" s="409"/>
      <c r="G12" s="409"/>
      <c r="H12" s="62"/>
      <c r="I12" s="409"/>
      <c r="J12" s="409"/>
      <c r="K12" s="63">
        <f t="shared" si="0"/>
        <v>0</v>
      </c>
    </row>
    <row r="13" spans="1:11" ht="15.75" customHeight="1">
      <c r="A13" s="61"/>
      <c r="B13" s="62"/>
      <c r="C13" s="386"/>
      <c r="D13" s="62"/>
      <c r="E13" s="62"/>
      <c r="F13" s="409"/>
      <c r="G13" s="409"/>
      <c r="H13" s="62"/>
      <c r="I13" s="409"/>
      <c r="J13" s="409"/>
      <c r="K13" s="63">
        <f t="shared" si="0"/>
        <v>0</v>
      </c>
    </row>
    <row r="14" spans="1:11" ht="15.75" customHeight="1">
      <c r="A14" s="61"/>
      <c r="B14" s="62"/>
      <c r="C14" s="386"/>
      <c r="D14" s="62"/>
      <c r="E14" s="62"/>
      <c r="F14" s="409"/>
      <c r="G14" s="409"/>
      <c r="H14" s="62"/>
      <c r="I14" s="409"/>
      <c r="J14" s="409"/>
      <c r="K14" s="63">
        <f t="shared" si="0"/>
        <v>0</v>
      </c>
    </row>
    <row r="15" spans="1:11" ht="15.75" customHeight="1">
      <c r="A15" s="61"/>
      <c r="B15" s="62"/>
      <c r="C15" s="386"/>
      <c r="D15" s="62"/>
      <c r="E15" s="62"/>
      <c r="F15" s="409"/>
      <c r="G15" s="409"/>
      <c r="H15" s="62"/>
      <c r="I15" s="409"/>
      <c r="J15" s="409"/>
      <c r="K15" s="63">
        <f t="shared" si="0"/>
        <v>0</v>
      </c>
    </row>
    <row r="16" spans="1:11" ht="15.75" customHeight="1" thickBot="1">
      <c r="A16" s="64"/>
      <c r="B16" s="65"/>
      <c r="C16" s="387"/>
      <c r="D16" s="65"/>
      <c r="E16" s="65"/>
      <c r="F16" s="410"/>
      <c r="G16" s="410"/>
      <c r="H16" s="65"/>
      <c r="I16" s="410"/>
      <c r="J16" s="410"/>
      <c r="K16" s="63">
        <f t="shared" si="0"/>
        <v>0</v>
      </c>
    </row>
    <row r="17" spans="1:11" s="60" customFormat="1" ht="18" customHeight="1" thickBot="1">
      <c r="A17" s="170" t="s">
        <v>62</v>
      </c>
      <c r="B17" s="171">
        <f>SUM(B5:B16)</f>
        <v>0</v>
      </c>
      <c r="C17" s="171"/>
      <c r="D17" s="171">
        <f>SUM(D5:D16)</f>
        <v>8694</v>
      </c>
      <c r="E17" s="171">
        <f>SUM(E5:E16)</f>
        <v>43802</v>
      </c>
      <c r="F17" s="411">
        <v>30351</v>
      </c>
      <c r="G17" s="411">
        <v>30351</v>
      </c>
      <c r="H17" s="171">
        <f>SUM(H5:H16)</f>
        <v>9744</v>
      </c>
      <c r="I17" s="411">
        <f>I6</f>
        <v>8759</v>
      </c>
      <c r="J17" s="411"/>
      <c r="K17" s="66">
        <f>SUM(K5:K16)</f>
        <v>0</v>
      </c>
    </row>
    <row r="19" spans="1:2" ht="15.75">
      <c r="A19" s="454"/>
      <c r="B19" s="316"/>
    </row>
  </sheetData>
  <sheetProtection/>
  <mergeCells count="1">
    <mergeCell ref="A1:K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82" r:id="rId1"/>
  <headerFooter alignWithMargins="0">
    <oddHeader xml:space="preserve">&amp;R&amp;"Times New Roman CE,Félkövér dőlt"&amp;12 &amp;11 7. melléklet az ..../2016. (IV.27.) önkormányzati rendelethez*&amp;"Times New Roman CE,Normál"&amp;10
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I52"/>
  <sheetViews>
    <sheetView view="pageLayout" workbookViewId="0" topLeftCell="A1">
      <selection activeCell="F11" sqref="F11"/>
    </sheetView>
  </sheetViews>
  <sheetFormatPr defaultColWidth="9.00390625" defaultRowHeight="12.75"/>
  <cols>
    <col min="1" max="1" width="38.625" style="45" customWidth="1"/>
    <col min="2" max="6" width="13.875" style="45" customWidth="1"/>
    <col min="7" max="16384" width="9.375" style="45" customWidth="1"/>
  </cols>
  <sheetData>
    <row r="1" spans="1:6" ht="12.75">
      <c r="A1" s="183"/>
      <c r="B1" s="183"/>
      <c r="C1" s="183"/>
      <c r="D1" s="183"/>
      <c r="E1" s="183"/>
      <c r="F1" s="183"/>
    </row>
    <row r="2" spans="1:6" ht="15.75">
      <c r="A2" s="184" t="s">
        <v>122</v>
      </c>
      <c r="B2" s="894" t="s">
        <v>453</v>
      </c>
      <c r="C2" s="894"/>
      <c r="D2" s="895"/>
      <c r="E2" s="895"/>
      <c r="F2" s="895"/>
    </row>
    <row r="3" spans="1:6" ht="14.25" thickBot="1">
      <c r="A3" s="183"/>
      <c r="B3" s="183"/>
      <c r="C3" s="183"/>
      <c r="D3" s="183"/>
      <c r="E3" s="896" t="s">
        <v>115</v>
      </c>
      <c r="F3" s="896"/>
    </row>
    <row r="4" spans="1:6" ht="15" customHeight="1" thickBot="1">
      <c r="A4" s="185" t="s">
        <v>114</v>
      </c>
      <c r="B4" s="186" t="s">
        <v>221</v>
      </c>
      <c r="C4" s="186" t="s">
        <v>538</v>
      </c>
      <c r="D4" s="186" t="s">
        <v>222</v>
      </c>
      <c r="E4" s="186" t="s">
        <v>487</v>
      </c>
      <c r="F4" s="187" t="s">
        <v>45</v>
      </c>
    </row>
    <row r="5" spans="1:6" ht="12.75">
      <c r="A5" s="188" t="s">
        <v>116</v>
      </c>
      <c r="B5" s="97"/>
      <c r="C5" s="97"/>
      <c r="D5" s="97"/>
      <c r="E5" s="97"/>
      <c r="F5" s="189">
        <f aca="true" t="shared" si="0" ref="F5:F11">SUM(B5:E5)</f>
        <v>0</v>
      </c>
    </row>
    <row r="6" spans="1:6" ht="12.75">
      <c r="A6" s="190" t="s">
        <v>129</v>
      </c>
      <c r="B6" s="98"/>
      <c r="C6" s="98"/>
      <c r="D6" s="98"/>
      <c r="E6" s="98"/>
      <c r="F6" s="191">
        <f t="shared" si="0"/>
        <v>0</v>
      </c>
    </row>
    <row r="7" spans="1:6" ht="12.75">
      <c r="A7" s="192" t="s">
        <v>117</v>
      </c>
      <c r="B7" s="99">
        <v>167252</v>
      </c>
      <c r="C7" s="99"/>
      <c r="D7" s="99"/>
      <c r="E7" s="99"/>
      <c r="F7" s="193">
        <f t="shared" si="0"/>
        <v>167252</v>
      </c>
    </row>
    <row r="8" spans="1:6" ht="12.75">
      <c r="A8" s="192" t="s">
        <v>131</v>
      </c>
      <c r="B8" s="99"/>
      <c r="C8" s="99"/>
      <c r="D8" s="99"/>
      <c r="E8" s="99"/>
      <c r="F8" s="193">
        <f t="shared" si="0"/>
        <v>0</v>
      </c>
    </row>
    <row r="9" spans="1:6" ht="12.75">
      <c r="A9" s="192" t="s">
        <v>118</v>
      </c>
      <c r="B9" s="99">
        <v>18584</v>
      </c>
      <c r="C9" s="99"/>
      <c r="D9" s="99"/>
      <c r="E9" s="99"/>
      <c r="F9" s="193">
        <f t="shared" si="0"/>
        <v>18584</v>
      </c>
    </row>
    <row r="10" spans="1:6" ht="12.75">
      <c r="A10" s="192" t="s">
        <v>119</v>
      </c>
      <c r="B10" s="99"/>
      <c r="C10" s="99"/>
      <c r="D10" s="99"/>
      <c r="E10" s="99"/>
      <c r="F10" s="193">
        <f t="shared" si="0"/>
        <v>0</v>
      </c>
    </row>
    <row r="11" spans="1:6" ht="13.5" thickBot="1">
      <c r="A11" s="100"/>
      <c r="B11" s="101"/>
      <c r="C11" s="101"/>
      <c r="D11" s="101"/>
      <c r="E11" s="101"/>
      <c r="F11" s="193">
        <f t="shared" si="0"/>
        <v>0</v>
      </c>
    </row>
    <row r="12" spans="1:6" ht="13.5" thickBot="1">
      <c r="A12" s="194" t="s">
        <v>121</v>
      </c>
      <c r="B12" s="195">
        <f>B5+SUM(B7:B11)</f>
        <v>185836</v>
      </c>
      <c r="C12" s="195"/>
      <c r="D12" s="195">
        <f>D5+SUM(D7:D11)</f>
        <v>0</v>
      </c>
      <c r="E12" s="195">
        <f>E5+SUM(E7:E11)</f>
        <v>0</v>
      </c>
      <c r="F12" s="196">
        <f>F5+SUM(F7:F11)</f>
        <v>185836</v>
      </c>
    </row>
    <row r="13" spans="1:6" ht="13.5" thickBot="1">
      <c r="A13" s="49"/>
      <c r="B13" s="49"/>
      <c r="C13" s="49"/>
      <c r="D13" s="49"/>
      <c r="E13" s="49"/>
      <c r="F13" s="49"/>
    </row>
    <row r="14" spans="1:6" ht="15" customHeight="1" thickBot="1">
      <c r="A14" s="185" t="s">
        <v>120</v>
      </c>
      <c r="B14" s="186" t="s">
        <v>221</v>
      </c>
      <c r="C14" s="186" t="s">
        <v>538</v>
      </c>
      <c r="D14" s="186" t="s">
        <v>222</v>
      </c>
      <c r="E14" s="186" t="s">
        <v>487</v>
      </c>
      <c r="F14" s="187" t="s">
        <v>45</v>
      </c>
    </row>
    <row r="15" spans="1:6" ht="12.75">
      <c r="A15" s="188" t="s">
        <v>125</v>
      </c>
      <c r="B15" s="97"/>
      <c r="C15" s="97"/>
      <c r="D15" s="97"/>
      <c r="E15" s="97"/>
      <c r="F15" s="189">
        <f aca="true" t="shared" si="1" ref="F15:F21">SUM(B15:E15)</f>
        <v>0</v>
      </c>
    </row>
    <row r="16" spans="1:6" ht="12.75">
      <c r="A16" s="197" t="s">
        <v>126</v>
      </c>
      <c r="B16" s="99">
        <v>185836</v>
      </c>
      <c r="C16" s="99"/>
      <c r="D16" s="99"/>
      <c r="E16" s="99"/>
      <c r="F16" s="193">
        <f t="shared" si="1"/>
        <v>185836</v>
      </c>
    </row>
    <row r="17" spans="1:6" ht="12.75">
      <c r="A17" s="192" t="s">
        <v>127</v>
      </c>
      <c r="B17" s="99"/>
      <c r="C17" s="99"/>
      <c r="D17" s="99"/>
      <c r="E17" s="99"/>
      <c r="F17" s="193">
        <f t="shared" si="1"/>
        <v>0</v>
      </c>
    </row>
    <row r="18" spans="1:6" ht="12.75">
      <c r="A18" s="192" t="s">
        <v>128</v>
      </c>
      <c r="B18" s="99"/>
      <c r="C18" s="99"/>
      <c r="D18" s="99"/>
      <c r="E18" s="99"/>
      <c r="F18" s="193">
        <f t="shared" si="1"/>
        <v>0</v>
      </c>
    </row>
    <row r="19" spans="1:6" ht="12.75">
      <c r="A19" s="102"/>
      <c r="B19" s="99"/>
      <c r="C19" s="99"/>
      <c r="D19" s="99"/>
      <c r="E19" s="99"/>
      <c r="F19" s="193">
        <f t="shared" si="1"/>
        <v>0</v>
      </c>
    </row>
    <row r="20" spans="1:6" ht="12.75">
      <c r="A20" s="102"/>
      <c r="B20" s="99"/>
      <c r="C20" s="99"/>
      <c r="D20" s="99"/>
      <c r="E20" s="99"/>
      <c r="F20" s="193">
        <f t="shared" si="1"/>
        <v>0</v>
      </c>
    </row>
    <row r="21" spans="1:6" ht="13.5" thickBot="1">
      <c r="A21" s="100"/>
      <c r="B21" s="101"/>
      <c r="C21" s="101"/>
      <c r="D21" s="101"/>
      <c r="E21" s="101"/>
      <c r="F21" s="193">
        <f t="shared" si="1"/>
        <v>0</v>
      </c>
    </row>
    <row r="22" spans="1:6" ht="13.5" thickBot="1">
      <c r="A22" s="194" t="s">
        <v>47</v>
      </c>
      <c r="B22" s="195">
        <f>SUM(B15:B21)</f>
        <v>185836</v>
      </c>
      <c r="C22" s="195"/>
      <c r="D22" s="195">
        <f>SUM(D15:D21)</f>
        <v>0</v>
      </c>
      <c r="E22" s="195">
        <f>SUM(E15:E21)</f>
        <v>0</v>
      </c>
      <c r="F22" s="196">
        <f>SUM(F15:F21)</f>
        <v>185836</v>
      </c>
    </row>
    <row r="23" spans="1:6" ht="12.75">
      <c r="A23" s="183"/>
      <c r="B23" s="183"/>
      <c r="C23" s="183"/>
      <c r="D23" s="183"/>
      <c r="E23" s="183"/>
      <c r="F23" s="183"/>
    </row>
    <row r="24" spans="1:6" ht="12.75">
      <c r="A24" s="183"/>
      <c r="B24" s="183"/>
      <c r="C24" s="183"/>
      <c r="D24" s="183"/>
      <c r="E24" s="183"/>
      <c r="F24" s="183"/>
    </row>
    <row r="25" spans="1:6" ht="15.75">
      <c r="A25" s="184" t="s">
        <v>122</v>
      </c>
      <c r="B25" s="895"/>
      <c r="C25" s="895"/>
      <c r="D25" s="895"/>
      <c r="E25" s="895"/>
      <c r="F25" s="895"/>
    </row>
    <row r="26" spans="1:6" ht="14.25" thickBot="1">
      <c r="A26" s="183"/>
      <c r="B26" s="183"/>
      <c r="C26" s="183"/>
      <c r="D26" s="183"/>
      <c r="E26" s="896" t="s">
        <v>115</v>
      </c>
      <c r="F26" s="896"/>
    </row>
    <row r="27" spans="1:6" ht="13.5" thickBot="1">
      <c r="A27" s="185" t="s">
        <v>114</v>
      </c>
      <c r="B27" s="186" t="s">
        <v>221</v>
      </c>
      <c r="C27" s="186" t="s">
        <v>538</v>
      </c>
      <c r="D27" s="186" t="s">
        <v>222</v>
      </c>
      <c r="E27" s="186" t="s">
        <v>487</v>
      </c>
      <c r="F27" s="187" t="s">
        <v>45</v>
      </c>
    </row>
    <row r="28" spans="1:6" ht="12.75">
      <c r="A28" s="188" t="s">
        <v>116</v>
      </c>
      <c r="B28" s="97"/>
      <c r="C28" s="97"/>
      <c r="D28" s="97"/>
      <c r="E28" s="97"/>
      <c r="F28" s="189">
        <f aca="true" t="shared" si="2" ref="F28:F34">SUM(B28:E28)</f>
        <v>0</v>
      </c>
    </row>
    <row r="29" spans="1:6" ht="12.75">
      <c r="A29" s="190" t="s">
        <v>129</v>
      </c>
      <c r="B29" s="98"/>
      <c r="C29" s="98"/>
      <c r="D29" s="98"/>
      <c r="E29" s="98"/>
      <c r="F29" s="191">
        <f t="shared" si="2"/>
        <v>0</v>
      </c>
    </row>
    <row r="30" spans="1:6" ht="12.75">
      <c r="A30" s="192" t="s">
        <v>117</v>
      </c>
      <c r="B30" s="99"/>
      <c r="C30" s="99"/>
      <c r="D30" s="99"/>
      <c r="E30" s="99"/>
      <c r="F30" s="193">
        <f t="shared" si="2"/>
        <v>0</v>
      </c>
    </row>
    <row r="31" spans="1:6" ht="12.75">
      <c r="A31" s="192" t="s">
        <v>131</v>
      </c>
      <c r="B31" s="99"/>
      <c r="C31" s="99"/>
      <c r="D31" s="99"/>
      <c r="E31" s="99"/>
      <c r="F31" s="193">
        <f t="shared" si="2"/>
        <v>0</v>
      </c>
    </row>
    <row r="32" spans="1:6" ht="12.75">
      <c r="A32" s="192" t="s">
        <v>118</v>
      </c>
      <c r="B32" s="99"/>
      <c r="C32" s="99"/>
      <c r="D32" s="99"/>
      <c r="E32" s="99"/>
      <c r="F32" s="193">
        <f t="shared" si="2"/>
        <v>0</v>
      </c>
    </row>
    <row r="33" spans="1:6" ht="12.75">
      <c r="A33" s="192" t="s">
        <v>119</v>
      </c>
      <c r="B33" s="99"/>
      <c r="C33" s="99"/>
      <c r="D33" s="99"/>
      <c r="E33" s="99"/>
      <c r="F33" s="193">
        <f t="shared" si="2"/>
        <v>0</v>
      </c>
    </row>
    <row r="34" spans="1:6" ht="13.5" thickBot="1">
      <c r="A34" s="100"/>
      <c r="B34" s="101"/>
      <c r="C34" s="101"/>
      <c r="D34" s="101"/>
      <c r="E34" s="101"/>
      <c r="F34" s="193">
        <f t="shared" si="2"/>
        <v>0</v>
      </c>
    </row>
    <row r="35" spans="1:6" ht="13.5" thickBot="1">
      <c r="A35" s="194" t="s">
        <v>121</v>
      </c>
      <c r="B35" s="195">
        <f>B28+SUM(B30:B34)</f>
        <v>0</v>
      </c>
      <c r="C35" s="195"/>
      <c r="D35" s="195">
        <f>D28+SUM(D30:D34)</f>
        <v>0</v>
      </c>
      <c r="E35" s="195">
        <f>E28+SUM(E30:E34)</f>
        <v>0</v>
      </c>
      <c r="F35" s="196">
        <f>F28+SUM(F30:F34)</f>
        <v>0</v>
      </c>
    </row>
    <row r="36" spans="1:6" ht="13.5" thickBot="1">
      <c r="A36" s="49"/>
      <c r="B36" s="49"/>
      <c r="C36" s="49"/>
      <c r="D36" s="49"/>
      <c r="E36" s="49"/>
      <c r="F36" s="49"/>
    </row>
    <row r="37" spans="1:6" ht="13.5" thickBot="1">
      <c r="A37" s="185" t="s">
        <v>120</v>
      </c>
      <c r="B37" s="186" t="s">
        <v>221</v>
      </c>
      <c r="C37" s="186" t="s">
        <v>538</v>
      </c>
      <c r="D37" s="186" t="s">
        <v>222</v>
      </c>
      <c r="E37" s="186" t="s">
        <v>487</v>
      </c>
      <c r="F37" s="187" t="s">
        <v>45</v>
      </c>
    </row>
    <row r="38" spans="1:6" ht="12.75">
      <c r="A38" s="188" t="s">
        <v>125</v>
      </c>
      <c r="B38" s="97"/>
      <c r="C38" s="97"/>
      <c r="D38" s="97"/>
      <c r="E38" s="97"/>
      <c r="F38" s="189">
        <f aca="true" t="shared" si="3" ref="F38:F44">SUM(B38:E38)</f>
        <v>0</v>
      </c>
    </row>
    <row r="39" spans="1:6" ht="12.75">
      <c r="A39" s="197" t="s">
        <v>126</v>
      </c>
      <c r="B39" s="99"/>
      <c r="C39" s="99"/>
      <c r="D39" s="99"/>
      <c r="E39" s="99"/>
      <c r="F39" s="193">
        <f t="shared" si="3"/>
        <v>0</v>
      </c>
    </row>
    <row r="40" spans="1:6" ht="12.75">
      <c r="A40" s="192" t="s">
        <v>127</v>
      </c>
      <c r="B40" s="99"/>
      <c r="C40" s="99"/>
      <c r="D40" s="99"/>
      <c r="E40" s="99"/>
      <c r="F40" s="193">
        <f t="shared" si="3"/>
        <v>0</v>
      </c>
    </row>
    <row r="41" spans="1:6" ht="12.75">
      <c r="A41" s="192" t="s">
        <v>128</v>
      </c>
      <c r="B41" s="99"/>
      <c r="C41" s="99"/>
      <c r="D41" s="99"/>
      <c r="E41" s="99"/>
      <c r="F41" s="193">
        <f t="shared" si="3"/>
        <v>0</v>
      </c>
    </row>
    <row r="42" spans="1:6" ht="12.75">
      <c r="A42" s="102"/>
      <c r="B42" s="99"/>
      <c r="C42" s="99"/>
      <c r="D42" s="99"/>
      <c r="E42" s="99"/>
      <c r="F42" s="193">
        <f t="shared" si="3"/>
        <v>0</v>
      </c>
    </row>
    <row r="43" spans="1:6" ht="12.75">
      <c r="A43" s="102"/>
      <c r="B43" s="99"/>
      <c r="C43" s="99"/>
      <c r="D43" s="99"/>
      <c r="E43" s="99"/>
      <c r="F43" s="193">
        <f t="shared" si="3"/>
        <v>0</v>
      </c>
    </row>
    <row r="44" spans="1:6" ht="13.5" thickBot="1">
      <c r="A44" s="100"/>
      <c r="B44" s="101"/>
      <c r="C44" s="101"/>
      <c r="D44" s="101"/>
      <c r="E44" s="101"/>
      <c r="F44" s="193">
        <f t="shared" si="3"/>
        <v>0</v>
      </c>
    </row>
    <row r="45" spans="1:6" ht="13.5" thickBot="1">
      <c r="A45" s="194" t="s">
        <v>47</v>
      </c>
      <c r="B45" s="195">
        <f>SUM(B38:B44)</f>
        <v>0</v>
      </c>
      <c r="C45" s="195"/>
      <c r="D45" s="195">
        <f>SUM(D38:D44)</f>
        <v>0</v>
      </c>
      <c r="E45" s="195">
        <f>SUM(E38:E44)</f>
        <v>0</v>
      </c>
      <c r="F45" s="196">
        <f>SUM(F38:F44)</f>
        <v>0</v>
      </c>
    </row>
    <row r="46" spans="1:6" ht="12.75">
      <c r="A46" s="183"/>
      <c r="B46" s="183"/>
      <c r="C46" s="183"/>
      <c r="D46" s="183"/>
      <c r="E46" s="183"/>
      <c r="F46" s="183"/>
    </row>
    <row r="47" spans="1:6" ht="15.75">
      <c r="A47" s="904" t="s">
        <v>488</v>
      </c>
      <c r="B47" s="904"/>
      <c r="C47" s="904"/>
      <c r="D47" s="904"/>
      <c r="E47" s="904"/>
      <c r="F47" s="904"/>
    </row>
    <row r="48" spans="1:6" ht="13.5" thickBot="1">
      <c r="A48" s="183"/>
      <c r="B48" s="183"/>
      <c r="C48" s="183"/>
      <c r="D48" s="183"/>
      <c r="E48" s="183"/>
      <c r="F48" s="183"/>
    </row>
    <row r="49" spans="1:9" ht="13.5" thickBot="1">
      <c r="A49" s="909" t="s">
        <v>123</v>
      </c>
      <c r="B49" s="910"/>
      <c r="C49" s="910"/>
      <c r="D49" s="911"/>
      <c r="E49" s="907" t="s">
        <v>132</v>
      </c>
      <c r="F49" s="908"/>
      <c r="I49" s="46"/>
    </row>
    <row r="50" spans="1:6" ht="12.75">
      <c r="A50" s="912"/>
      <c r="B50" s="913"/>
      <c r="C50" s="913"/>
      <c r="D50" s="914"/>
      <c r="E50" s="900"/>
      <c r="F50" s="901"/>
    </row>
    <row r="51" spans="1:6" ht="13.5" thickBot="1">
      <c r="A51" s="915"/>
      <c r="B51" s="916"/>
      <c r="C51" s="916"/>
      <c r="D51" s="917"/>
      <c r="E51" s="902"/>
      <c r="F51" s="903"/>
    </row>
    <row r="52" spans="1:6" ht="13.5" thickBot="1">
      <c r="A52" s="897" t="s">
        <v>47</v>
      </c>
      <c r="B52" s="898"/>
      <c r="C52" s="898"/>
      <c r="D52" s="899"/>
      <c r="E52" s="905">
        <f>SUM(E50:F51)</f>
        <v>0</v>
      </c>
      <c r="F52" s="906"/>
    </row>
  </sheetData>
  <sheetProtection/>
  <mergeCells count="13">
    <mergeCell ref="A49:D49"/>
    <mergeCell ref="A50:D50"/>
    <mergeCell ref="A51:D51"/>
    <mergeCell ref="B2:F2"/>
    <mergeCell ref="B25:F25"/>
    <mergeCell ref="E3:F3"/>
    <mergeCell ref="E26:F26"/>
    <mergeCell ref="A52:D52"/>
    <mergeCell ref="E50:F50"/>
    <mergeCell ref="E51:F51"/>
    <mergeCell ref="A47:F47"/>
    <mergeCell ref="E52:F52"/>
    <mergeCell ref="E49:F49"/>
  </mergeCells>
  <conditionalFormatting sqref="F5:F12 F15:F21 F28:F35 F38:F45 E52:F52 B12:E12 B22:F22 B35:E35 B45:E45">
    <cfRule type="cellIs" priority="1" dxfId="1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78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az ..../2016. (IV.27.)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L153"/>
  <sheetViews>
    <sheetView view="pageBreakPreview" zoomScale="85" zoomScaleSheetLayoutView="85" zoomScalePageLayoutView="85" workbookViewId="0" topLeftCell="A1">
      <selection activeCell="A146" sqref="A146:H147"/>
    </sheetView>
  </sheetViews>
  <sheetFormatPr defaultColWidth="9.00390625" defaultRowHeight="12.75"/>
  <cols>
    <col min="1" max="1" width="19.50390625" style="326" customWidth="1"/>
    <col min="2" max="2" width="66.375" style="327" customWidth="1"/>
    <col min="3" max="3" width="17.875" style="327" customWidth="1"/>
    <col min="4" max="4" width="15.625" style="328" hidden="1" customWidth="1"/>
    <col min="5" max="5" width="0" style="3" hidden="1" customWidth="1"/>
    <col min="6" max="6" width="9.375" style="3" customWidth="1"/>
    <col min="7" max="7" width="15.625" style="328" customWidth="1"/>
    <col min="8" max="8" width="13.00390625" style="3" customWidth="1"/>
    <col min="9" max="16384" width="9.375" style="3" customWidth="1"/>
  </cols>
  <sheetData>
    <row r="1" spans="1:8" s="2" customFormat="1" ht="16.5" customHeight="1">
      <c r="A1" s="198"/>
      <c r="B1" s="199"/>
      <c r="C1" s="199"/>
      <c r="D1" s="213"/>
      <c r="E1" s="213" t="s">
        <v>486</v>
      </c>
      <c r="F1" s="495"/>
      <c r="G1" s="213"/>
      <c r="H1" s="213" t="s">
        <v>831</v>
      </c>
    </row>
    <row r="2" spans="1:8" s="103" customFormat="1" ht="21" customHeight="1" thickBot="1">
      <c r="A2" s="198"/>
      <c r="B2" s="199"/>
      <c r="C2" s="199"/>
      <c r="D2" s="213"/>
      <c r="E2" s="213"/>
      <c r="F2" s="213"/>
      <c r="G2" s="213"/>
      <c r="H2" s="213"/>
    </row>
    <row r="3" spans="1:8" s="103" customFormat="1" ht="15.75">
      <c r="A3" s="334" t="s">
        <v>60</v>
      </c>
      <c r="B3" s="298" t="s">
        <v>195</v>
      </c>
      <c r="C3" s="452"/>
      <c r="D3" s="300"/>
      <c r="E3" s="300"/>
      <c r="F3" s="300"/>
      <c r="G3" s="300"/>
      <c r="H3" s="300" t="s">
        <v>48</v>
      </c>
    </row>
    <row r="4" spans="1:8" s="104" customFormat="1" ht="15.75" customHeight="1" thickBot="1">
      <c r="A4" s="200" t="s">
        <v>187</v>
      </c>
      <c r="B4" s="299" t="s">
        <v>436</v>
      </c>
      <c r="C4" s="453"/>
      <c r="D4" s="301"/>
      <c r="E4" s="301"/>
      <c r="F4" s="301"/>
      <c r="G4" s="301"/>
      <c r="H4" s="301">
        <v>1</v>
      </c>
    </row>
    <row r="5" spans="1:8" ht="14.25" thickBot="1">
      <c r="A5" s="201"/>
      <c r="B5" s="201"/>
      <c r="C5" s="201"/>
      <c r="D5" s="202"/>
      <c r="E5" s="202" t="s">
        <v>49</v>
      </c>
      <c r="F5" s="202"/>
      <c r="G5" s="202"/>
      <c r="H5" s="202" t="s">
        <v>49</v>
      </c>
    </row>
    <row r="6" spans="1:8" s="67" customFormat="1" ht="12.75" customHeight="1" thickBot="1">
      <c r="A6" s="335" t="s">
        <v>188</v>
      </c>
      <c r="B6" s="203" t="s">
        <v>50</v>
      </c>
      <c r="C6" s="302" t="s">
        <v>525</v>
      </c>
      <c r="D6" s="302" t="s">
        <v>526</v>
      </c>
      <c r="E6" s="302" t="s">
        <v>527</v>
      </c>
      <c r="F6" s="302" t="s">
        <v>528</v>
      </c>
      <c r="G6" s="302" t="s">
        <v>538</v>
      </c>
      <c r="H6" s="302" t="s">
        <v>539</v>
      </c>
    </row>
    <row r="7" spans="1:8" s="67" customFormat="1" ht="15.75" customHeight="1" thickBot="1">
      <c r="A7" s="174">
        <v>1</v>
      </c>
      <c r="B7" s="175">
        <v>2</v>
      </c>
      <c r="C7" s="176">
        <v>3</v>
      </c>
      <c r="D7" s="176">
        <v>4</v>
      </c>
      <c r="E7" s="176">
        <v>5</v>
      </c>
      <c r="F7" s="176">
        <v>4</v>
      </c>
      <c r="G7" s="176">
        <v>5</v>
      </c>
      <c r="H7" s="176">
        <v>6</v>
      </c>
    </row>
    <row r="8" spans="1:8" s="67" customFormat="1" ht="12" customHeight="1" thickBot="1">
      <c r="A8" s="204"/>
      <c r="B8" s="205" t="s">
        <v>52</v>
      </c>
      <c r="C8" s="303"/>
      <c r="D8" s="303"/>
      <c r="E8" s="303"/>
      <c r="F8" s="303"/>
      <c r="G8" s="303"/>
      <c r="H8" s="303"/>
    </row>
    <row r="9" spans="1:8" s="105" customFormat="1" ht="12" customHeight="1" thickBot="1">
      <c r="A9" s="31" t="s">
        <v>13</v>
      </c>
      <c r="B9" s="20" t="s">
        <v>230</v>
      </c>
      <c r="C9" s="239">
        <f>+C10+C11+C12+C13+C14+C15</f>
        <v>7618</v>
      </c>
      <c r="D9" s="239">
        <f>+D10+D11+D12+D13+D14+D15</f>
        <v>8816</v>
      </c>
      <c r="E9" s="239">
        <f>+E10+E11+E12+E13+E14+E15</f>
        <v>9501</v>
      </c>
      <c r="F9" s="239">
        <f>+F10+F11+F12+F13+F14+F15</f>
        <v>15230</v>
      </c>
      <c r="G9" s="239">
        <f>+G10+G11+G12+G13+G14+G15</f>
        <v>15230</v>
      </c>
      <c r="H9" s="239">
        <f>G9*100/F9</f>
        <v>100</v>
      </c>
    </row>
    <row r="10" spans="1:8" s="106" customFormat="1" ht="12" customHeight="1" thickBot="1">
      <c r="A10" s="362" t="s">
        <v>86</v>
      </c>
      <c r="B10" s="344" t="s">
        <v>231</v>
      </c>
      <c r="C10" s="242">
        <v>1829</v>
      </c>
      <c r="D10" s="242">
        <v>1863</v>
      </c>
      <c r="E10" s="242">
        <v>1863</v>
      </c>
      <c r="F10" s="242">
        <v>1863</v>
      </c>
      <c r="G10" s="242">
        <v>1863</v>
      </c>
      <c r="H10" s="239">
        <f aca="true" t="shared" si="0" ref="H10:H64">G10*100/F10</f>
        <v>100</v>
      </c>
    </row>
    <row r="11" spans="1:8" s="106" customFormat="1" ht="12" customHeight="1" thickBot="1">
      <c r="A11" s="363" t="s">
        <v>87</v>
      </c>
      <c r="B11" s="345" t="s">
        <v>232</v>
      </c>
      <c r="C11" s="241"/>
      <c r="D11" s="241"/>
      <c r="E11" s="241"/>
      <c r="F11" s="241"/>
      <c r="G11" s="241"/>
      <c r="H11" s="239"/>
    </row>
    <row r="12" spans="1:8" s="106" customFormat="1" ht="12" customHeight="1" thickBot="1">
      <c r="A12" s="363" t="s">
        <v>88</v>
      </c>
      <c r="B12" s="345" t="s">
        <v>233</v>
      </c>
      <c r="C12" s="241">
        <v>4799</v>
      </c>
      <c r="D12" s="241">
        <v>5505</v>
      </c>
      <c r="E12" s="241">
        <v>5529</v>
      </c>
      <c r="F12" s="241">
        <v>8069</v>
      </c>
      <c r="G12" s="241">
        <v>8069</v>
      </c>
      <c r="H12" s="239">
        <f t="shared" si="0"/>
        <v>100</v>
      </c>
    </row>
    <row r="13" spans="1:8" s="106" customFormat="1" ht="12" customHeight="1" thickBot="1">
      <c r="A13" s="363" t="s">
        <v>89</v>
      </c>
      <c r="B13" s="345" t="s">
        <v>234</v>
      </c>
      <c r="C13" s="241">
        <v>990</v>
      </c>
      <c r="D13" s="241">
        <v>1200</v>
      </c>
      <c r="E13" s="241">
        <v>1200</v>
      </c>
      <c r="F13" s="241">
        <v>1200</v>
      </c>
      <c r="G13" s="241">
        <v>1200</v>
      </c>
      <c r="H13" s="239">
        <f t="shared" si="0"/>
        <v>100</v>
      </c>
    </row>
    <row r="14" spans="1:8" s="105" customFormat="1" ht="12" customHeight="1" thickBot="1">
      <c r="A14" s="363" t="s">
        <v>133</v>
      </c>
      <c r="B14" s="345" t="s">
        <v>235</v>
      </c>
      <c r="C14" s="483"/>
      <c r="D14" s="241">
        <v>248</v>
      </c>
      <c r="E14" s="241">
        <v>345</v>
      </c>
      <c r="F14" s="241">
        <v>4098</v>
      </c>
      <c r="G14" s="241">
        <v>4098</v>
      </c>
      <c r="H14" s="239">
        <f t="shared" si="0"/>
        <v>100</v>
      </c>
    </row>
    <row r="15" spans="1:8" s="105" customFormat="1" ht="12" customHeight="1" thickBot="1">
      <c r="A15" s="364" t="s">
        <v>90</v>
      </c>
      <c r="B15" s="346" t="s">
        <v>236</v>
      </c>
      <c r="C15" s="484"/>
      <c r="D15" s="241"/>
      <c r="E15" s="241">
        <v>564</v>
      </c>
      <c r="F15" s="241"/>
      <c r="G15" s="241"/>
      <c r="H15" s="239"/>
    </row>
    <row r="16" spans="1:8" s="105" customFormat="1" ht="12" customHeight="1" thickBot="1">
      <c r="A16" s="31" t="s">
        <v>14</v>
      </c>
      <c r="B16" s="234" t="s">
        <v>237</v>
      </c>
      <c r="C16" s="239">
        <f>+C17+C18+C19+C20+C21</f>
        <v>0</v>
      </c>
      <c r="D16" s="239">
        <f>+D17+D18+D19+D20+D21</f>
        <v>1220</v>
      </c>
      <c r="E16" s="239">
        <f>+E17+E18+E19+E20+E21</f>
        <v>1561</v>
      </c>
      <c r="F16" s="239">
        <f>+F17+F18+F19+F20+F21+F22</f>
        <v>1982</v>
      </c>
      <c r="G16" s="239">
        <v>1982</v>
      </c>
      <c r="H16" s="239">
        <f t="shared" si="0"/>
        <v>100</v>
      </c>
    </row>
    <row r="17" spans="1:8" s="105" customFormat="1" ht="12" customHeight="1" thickBot="1">
      <c r="A17" s="362" t="s">
        <v>92</v>
      </c>
      <c r="B17" s="344" t="s">
        <v>238</v>
      </c>
      <c r="C17" s="242"/>
      <c r="D17" s="242"/>
      <c r="E17" s="242"/>
      <c r="F17" s="242"/>
      <c r="G17" s="242"/>
      <c r="H17" s="239"/>
    </row>
    <row r="18" spans="1:8" s="105" customFormat="1" ht="12" customHeight="1" thickBot="1">
      <c r="A18" s="363" t="s">
        <v>93</v>
      </c>
      <c r="B18" s="345" t="s">
        <v>239</v>
      </c>
      <c r="C18" s="241"/>
      <c r="D18" s="241"/>
      <c r="E18" s="241"/>
      <c r="F18" s="241"/>
      <c r="G18" s="241"/>
      <c r="H18" s="239"/>
    </row>
    <row r="19" spans="1:8" s="105" customFormat="1" ht="12" customHeight="1" thickBot="1">
      <c r="A19" s="363" t="s">
        <v>94</v>
      </c>
      <c r="B19" s="345" t="s">
        <v>438</v>
      </c>
      <c r="C19" s="241"/>
      <c r="D19" s="241"/>
      <c r="E19" s="241"/>
      <c r="F19" s="241"/>
      <c r="G19" s="241"/>
      <c r="H19" s="239"/>
    </row>
    <row r="20" spans="1:8" s="105" customFormat="1" ht="12" customHeight="1" thickBot="1">
      <c r="A20" s="363" t="s">
        <v>95</v>
      </c>
      <c r="B20" s="345" t="s">
        <v>439</v>
      </c>
      <c r="C20" s="241"/>
      <c r="D20" s="241"/>
      <c r="E20" s="241"/>
      <c r="F20" s="241"/>
      <c r="G20" s="241"/>
      <c r="H20" s="239"/>
    </row>
    <row r="21" spans="1:8" s="106" customFormat="1" ht="12" customHeight="1" thickBot="1">
      <c r="A21" s="363" t="s">
        <v>96</v>
      </c>
      <c r="B21" s="345" t="s">
        <v>240</v>
      </c>
      <c r="C21" s="241"/>
      <c r="D21" s="241">
        <v>1220</v>
      </c>
      <c r="E21" s="241">
        <v>1561</v>
      </c>
      <c r="F21" s="241">
        <v>1852</v>
      </c>
      <c r="G21" s="241">
        <v>1852</v>
      </c>
      <c r="H21" s="239">
        <f t="shared" si="0"/>
        <v>100</v>
      </c>
    </row>
    <row r="22" spans="1:8" s="106" customFormat="1" ht="12" customHeight="1" thickBot="1">
      <c r="A22" s="364" t="s">
        <v>102</v>
      </c>
      <c r="B22" s="346" t="s">
        <v>241</v>
      </c>
      <c r="C22" s="243"/>
      <c r="D22" s="243"/>
      <c r="E22" s="243"/>
      <c r="F22" s="243">
        <v>130</v>
      </c>
      <c r="G22" s="243">
        <v>130</v>
      </c>
      <c r="H22" s="239">
        <f t="shared" si="0"/>
        <v>100</v>
      </c>
    </row>
    <row r="23" spans="1:8" s="106" customFormat="1" ht="12" customHeight="1" thickBot="1">
      <c r="A23" s="31" t="s">
        <v>15</v>
      </c>
      <c r="B23" s="20" t="s">
        <v>242</v>
      </c>
      <c r="C23" s="239">
        <f>+C24+C25+C26+C27+C28</f>
        <v>9375</v>
      </c>
      <c r="D23" s="239">
        <f>+D24+D25+D26+D27+D28</f>
        <v>9375</v>
      </c>
      <c r="E23" s="239">
        <f>+E24+E25+E26+E27+E28</f>
        <v>21748</v>
      </c>
      <c r="F23" s="239">
        <f>+F24+F25+F26+F27+F28</f>
        <v>19375</v>
      </c>
      <c r="G23" s="239">
        <f>+G24+G25+G26+G27+G28</f>
        <v>19375</v>
      </c>
      <c r="H23" s="239">
        <f t="shared" si="0"/>
        <v>100</v>
      </c>
    </row>
    <row r="24" spans="1:8" s="105" customFormat="1" ht="12" customHeight="1" thickBot="1">
      <c r="A24" s="362" t="s">
        <v>75</v>
      </c>
      <c r="B24" s="344" t="s">
        <v>243</v>
      </c>
      <c r="C24" s="242">
        <v>9375</v>
      </c>
      <c r="D24" s="242">
        <v>9375</v>
      </c>
      <c r="E24" s="242">
        <v>9375</v>
      </c>
      <c r="F24" s="242">
        <v>9375</v>
      </c>
      <c r="G24" s="242">
        <v>9375</v>
      </c>
      <c r="H24" s="239">
        <f t="shared" si="0"/>
        <v>100</v>
      </c>
    </row>
    <row r="25" spans="1:8" s="106" customFormat="1" ht="12" customHeight="1" thickBot="1">
      <c r="A25" s="363" t="s">
        <v>76</v>
      </c>
      <c r="B25" s="345" t="s">
        <v>244</v>
      </c>
      <c r="C25" s="241"/>
      <c r="D25" s="241"/>
      <c r="E25" s="241"/>
      <c r="F25" s="241"/>
      <c r="G25" s="241"/>
      <c r="H25" s="239"/>
    </row>
    <row r="26" spans="1:8" s="106" customFormat="1" ht="12" customHeight="1" thickBot="1">
      <c r="A26" s="363" t="s">
        <v>77</v>
      </c>
      <c r="B26" s="345" t="s">
        <v>440</v>
      </c>
      <c r="C26" s="241"/>
      <c r="D26" s="241"/>
      <c r="E26" s="241"/>
      <c r="F26" s="241"/>
      <c r="G26" s="241"/>
      <c r="H26" s="239"/>
    </row>
    <row r="27" spans="1:8" s="106" customFormat="1" ht="12" customHeight="1" thickBot="1">
      <c r="A27" s="363" t="s">
        <v>78</v>
      </c>
      <c r="B27" s="345" t="s">
        <v>441</v>
      </c>
      <c r="C27" s="241"/>
      <c r="D27" s="241"/>
      <c r="E27" s="241"/>
      <c r="F27" s="241"/>
      <c r="G27" s="241"/>
      <c r="H27" s="239"/>
    </row>
    <row r="28" spans="1:8" s="106" customFormat="1" ht="12" customHeight="1" thickBot="1">
      <c r="A28" s="363" t="s">
        <v>155</v>
      </c>
      <c r="B28" s="345" t="s">
        <v>245</v>
      </c>
      <c r="C28" s="241"/>
      <c r="D28" s="241"/>
      <c r="E28" s="241">
        <v>12373</v>
      </c>
      <c r="F28" s="241">
        <v>10000</v>
      </c>
      <c r="G28" s="241">
        <v>10000</v>
      </c>
      <c r="H28" s="239">
        <f t="shared" si="0"/>
        <v>100</v>
      </c>
    </row>
    <row r="29" spans="1:8" s="106" customFormat="1" ht="12" customHeight="1" thickBot="1">
      <c r="A29" s="364" t="s">
        <v>156</v>
      </c>
      <c r="B29" s="346" t="s">
        <v>246</v>
      </c>
      <c r="C29" s="243"/>
      <c r="D29" s="243"/>
      <c r="E29" s="243"/>
      <c r="F29" s="243"/>
      <c r="G29" s="243"/>
      <c r="H29" s="239"/>
    </row>
    <row r="30" spans="1:8" s="106" customFormat="1" ht="12" customHeight="1" thickBot="1">
      <c r="A30" s="31" t="s">
        <v>157</v>
      </c>
      <c r="B30" s="20" t="s">
        <v>247</v>
      </c>
      <c r="C30" s="245">
        <f>+C31+C34+C35+C36</f>
        <v>25270</v>
      </c>
      <c r="D30" s="245">
        <f>+D31+D34+D35+D36</f>
        <v>25270</v>
      </c>
      <c r="E30" s="245">
        <f>+E31+E34+E35+E36</f>
        <v>25270</v>
      </c>
      <c r="F30" s="245">
        <f>+F31+F34+F35+F36</f>
        <v>25270</v>
      </c>
      <c r="G30" s="245">
        <f>+G31+G34+G35+G36</f>
        <v>21512</v>
      </c>
      <c r="H30" s="239">
        <f t="shared" si="0"/>
        <v>85.12861100118718</v>
      </c>
    </row>
    <row r="31" spans="1:8" s="106" customFormat="1" ht="12" customHeight="1" thickBot="1">
      <c r="A31" s="362" t="s">
        <v>248</v>
      </c>
      <c r="B31" s="344" t="s">
        <v>254</v>
      </c>
      <c r="C31" s="339">
        <f>+C32+C33</f>
        <v>22385</v>
      </c>
      <c r="D31" s="339">
        <f>+D32+D33</f>
        <v>22385</v>
      </c>
      <c r="E31" s="339">
        <f>+E32+E33</f>
        <v>22385</v>
      </c>
      <c r="F31" s="339">
        <v>21871</v>
      </c>
      <c r="G31" s="339">
        <v>18754</v>
      </c>
      <c r="H31" s="239">
        <f t="shared" si="0"/>
        <v>85.74825110877417</v>
      </c>
    </row>
    <row r="32" spans="1:8" s="106" customFormat="1" ht="12" customHeight="1" thickBot="1">
      <c r="A32" s="363" t="s">
        <v>249</v>
      </c>
      <c r="B32" s="345" t="s">
        <v>255</v>
      </c>
      <c r="C32" s="241">
        <v>1502</v>
      </c>
      <c r="D32" s="241">
        <v>1502</v>
      </c>
      <c r="E32" s="241">
        <v>1502</v>
      </c>
      <c r="F32" s="241">
        <v>1595</v>
      </c>
      <c r="G32" s="241">
        <v>1496</v>
      </c>
      <c r="H32" s="239">
        <f t="shared" si="0"/>
        <v>93.79310344827586</v>
      </c>
    </row>
    <row r="33" spans="1:8" s="106" customFormat="1" ht="12" customHeight="1" thickBot="1">
      <c r="A33" s="363" t="s">
        <v>250</v>
      </c>
      <c r="B33" s="345" t="s">
        <v>256</v>
      </c>
      <c r="C33" s="241">
        <v>20883</v>
      </c>
      <c r="D33" s="241">
        <v>20883</v>
      </c>
      <c r="E33" s="241">
        <v>20883</v>
      </c>
      <c r="F33" s="241">
        <v>20276</v>
      </c>
      <c r="G33" s="241">
        <v>17258</v>
      </c>
      <c r="H33" s="239">
        <f t="shared" si="0"/>
        <v>85.1154073781811</v>
      </c>
    </row>
    <row r="34" spans="1:8" s="106" customFormat="1" ht="12" customHeight="1" thickBot="1">
      <c r="A34" s="363" t="s">
        <v>251</v>
      </c>
      <c r="B34" s="345" t="s">
        <v>257</v>
      </c>
      <c r="C34" s="241">
        <v>2659</v>
      </c>
      <c r="D34" s="241">
        <v>2659</v>
      </c>
      <c r="E34" s="241">
        <v>2659</v>
      </c>
      <c r="F34" s="241">
        <v>3055</v>
      </c>
      <c r="G34" s="241">
        <v>2643</v>
      </c>
      <c r="H34" s="239">
        <f t="shared" si="0"/>
        <v>86.51391162029459</v>
      </c>
    </row>
    <row r="35" spans="1:8" s="106" customFormat="1" ht="12" customHeight="1" thickBot="1">
      <c r="A35" s="363" t="s">
        <v>252</v>
      </c>
      <c r="B35" s="345" t="s">
        <v>258</v>
      </c>
      <c r="C35" s="241">
        <v>226</v>
      </c>
      <c r="D35" s="241">
        <v>226</v>
      </c>
      <c r="E35" s="241">
        <v>226</v>
      </c>
      <c r="F35" s="241">
        <v>344</v>
      </c>
      <c r="G35" s="241">
        <v>115</v>
      </c>
      <c r="H35" s="239">
        <f t="shared" si="0"/>
        <v>33.43023255813954</v>
      </c>
    </row>
    <row r="36" spans="1:8" s="106" customFormat="1" ht="12" customHeight="1" thickBot="1">
      <c r="A36" s="364" t="s">
        <v>253</v>
      </c>
      <c r="B36" s="346" t="s">
        <v>259</v>
      </c>
      <c r="C36" s="243"/>
      <c r="D36" s="243"/>
      <c r="E36" s="243"/>
      <c r="F36" s="243"/>
      <c r="G36" s="243"/>
      <c r="H36" s="239"/>
    </row>
    <row r="37" spans="1:8" s="106" customFormat="1" ht="12" customHeight="1" thickBot="1">
      <c r="A37" s="31" t="s">
        <v>17</v>
      </c>
      <c r="B37" s="20" t="s">
        <v>260</v>
      </c>
      <c r="C37" s="239">
        <f>SUM(C38:C47)</f>
        <v>5099</v>
      </c>
      <c r="D37" s="239">
        <f>SUM(D38:D47)</f>
        <v>4889</v>
      </c>
      <c r="E37" s="239">
        <f>SUM(E38:E47)</f>
        <v>4889</v>
      </c>
      <c r="F37" s="239">
        <f>SUM(F38:F47)</f>
        <v>5239</v>
      </c>
      <c r="G37" s="239">
        <f>SUM(G38:G47)</f>
        <v>4764</v>
      </c>
      <c r="H37" s="239">
        <f t="shared" si="0"/>
        <v>90.93338423363237</v>
      </c>
    </row>
    <row r="38" spans="1:8" s="106" customFormat="1" ht="12" customHeight="1" thickBot="1">
      <c r="A38" s="362" t="s">
        <v>79</v>
      </c>
      <c r="B38" s="344" t="s">
        <v>263</v>
      </c>
      <c r="C38" s="242"/>
      <c r="D38" s="242"/>
      <c r="E38" s="242"/>
      <c r="F38" s="242"/>
      <c r="G38" s="242"/>
      <c r="H38" s="239"/>
    </row>
    <row r="39" spans="1:8" s="106" customFormat="1" ht="12" customHeight="1" thickBot="1">
      <c r="A39" s="363" t="s">
        <v>80</v>
      </c>
      <c r="B39" s="345" t="s">
        <v>264</v>
      </c>
      <c r="C39" s="241"/>
      <c r="D39" s="241">
        <v>848</v>
      </c>
      <c r="E39" s="241">
        <v>848</v>
      </c>
      <c r="F39" s="241">
        <v>2347</v>
      </c>
      <c r="G39" s="241">
        <v>1934</v>
      </c>
      <c r="H39" s="239">
        <f t="shared" si="0"/>
        <v>82.4030677460588</v>
      </c>
    </row>
    <row r="40" spans="1:8" s="106" customFormat="1" ht="12" customHeight="1" thickBot="1">
      <c r="A40" s="363" t="s">
        <v>81</v>
      </c>
      <c r="B40" s="345" t="s">
        <v>265</v>
      </c>
      <c r="C40" s="241">
        <v>707</v>
      </c>
      <c r="D40" s="241">
        <v>707</v>
      </c>
      <c r="E40" s="241">
        <v>707</v>
      </c>
      <c r="F40" s="241"/>
      <c r="G40" s="241"/>
      <c r="H40" s="239"/>
    </row>
    <row r="41" spans="1:8" s="106" customFormat="1" ht="12" customHeight="1" thickBot="1">
      <c r="A41" s="363" t="s">
        <v>159</v>
      </c>
      <c r="B41" s="345" t="s">
        <v>266</v>
      </c>
      <c r="C41" s="241">
        <v>1058</v>
      </c>
      <c r="D41" s="241">
        <v>0</v>
      </c>
      <c r="E41" s="241">
        <v>0</v>
      </c>
      <c r="F41" s="241">
        <v>0</v>
      </c>
      <c r="G41" s="241"/>
      <c r="H41" s="239"/>
    </row>
    <row r="42" spans="1:8" s="106" customFormat="1" ht="12" customHeight="1" thickBot="1">
      <c r="A42" s="363" t="s">
        <v>160</v>
      </c>
      <c r="B42" s="345" t="s">
        <v>267</v>
      </c>
      <c r="C42" s="241">
        <v>2994</v>
      </c>
      <c r="D42" s="241">
        <v>2994</v>
      </c>
      <c r="E42" s="241">
        <v>2994</v>
      </c>
      <c r="F42" s="241">
        <v>2556</v>
      </c>
      <c r="G42" s="241">
        <v>2499</v>
      </c>
      <c r="H42" s="239">
        <f t="shared" si="0"/>
        <v>97.7699530516432</v>
      </c>
    </row>
    <row r="43" spans="1:8" s="106" customFormat="1" ht="12" customHeight="1" thickBot="1">
      <c r="A43" s="363" t="s">
        <v>161</v>
      </c>
      <c r="B43" s="345" t="s">
        <v>268</v>
      </c>
      <c r="C43" s="241"/>
      <c r="D43" s="241"/>
      <c r="E43" s="241"/>
      <c r="F43" s="241"/>
      <c r="G43" s="241"/>
      <c r="H43" s="239"/>
    </row>
    <row r="44" spans="1:8" s="106" customFormat="1" ht="12" customHeight="1" thickBot="1">
      <c r="A44" s="363" t="s">
        <v>162</v>
      </c>
      <c r="B44" s="345" t="s">
        <v>269</v>
      </c>
      <c r="C44" s="241"/>
      <c r="D44" s="241"/>
      <c r="E44" s="241"/>
      <c r="F44" s="241"/>
      <c r="G44" s="241"/>
      <c r="H44" s="239"/>
    </row>
    <row r="45" spans="1:8" s="106" customFormat="1" ht="12" customHeight="1" thickBot="1">
      <c r="A45" s="363" t="s">
        <v>163</v>
      </c>
      <c r="B45" s="345" t="s">
        <v>270</v>
      </c>
      <c r="C45" s="241">
        <v>210</v>
      </c>
      <c r="D45" s="241">
        <v>210</v>
      </c>
      <c r="E45" s="241">
        <v>210</v>
      </c>
      <c r="F45" s="241">
        <v>40</v>
      </c>
      <c r="G45" s="241">
        <v>37</v>
      </c>
      <c r="H45" s="239">
        <f t="shared" si="0"/>
        <v>92.5</v>
      </c>
    </row>
    <row r="46" spans="1:8" s="106" customFormat="1" ht="12" customHeight="1" thickBot="1">
      <c r="A46" s="363" t="s">
        <v>261</v>
      </c>
      <c r="B46" s="345" t="s">
        <v>271</v>
      </c>
      <c r="C46" s="244"/>
      <c r="D46" s="244"/>
      <c r="E46" s="244"/>
      <c r="F46" s="244">
        <v>186</v>
      </c>
      <c r="G46" s="244">
        <v>186</v>
      </c>
      <c r="H46" s="239">
        <f t="shared" si="0"/>
        <v>100</v>
      </c>
    </row>
    <row r="47" spans="1:8" s="106" customFormat="1" ht="12" customHeight="1" thickBot="1">
      <c r="A47" s="364" t="s">
        <v>262</v>
      </c>
      <c r="B47" s="346" t="s">
        <v>272</v>
      </c>
      <c r="C47" s="332">
        <v>130</v>
      </c>
      <c r="D47" s="332">
        <v>130</v>
      </c>
      <c r="E47" s="332">
        <v>130</v>
      </c>
      <c r="F47" s="332">
        <v>110</v>
      </c>
      <c r="G47" s="332">
        <v>108</v>
      </c>
      <c r="H47" s="239">
        <f t="shared" si="0"/>
        <v>98.18181818181819</v>
      </c>
    </row>
    <row r="48" spans="1:8" s="106" customFormat="1" ht="12" customHeight="1" thickBot="1">
      <c r="A48" s="31" t="s">
        <v>18</v>
      </c>
      <c r="B48" s="20" t="s">
        <v>273</v>
      </c>
      <c r="C48" s="239">
        <f>SUM(C49:C53)</f>
        <v>0</v>
      </c>
      <c r="D48" s="239">
        <f>SUM(D49:D53)</f>
        <v>0</v>
      </c>
      <c r="E48" s="239">
        <f>SUM(E49:E53)</f>
        <v>0</v>
      </c>
      <c r="F48" s="239">
        <f>SUM(F49:F53)</f>
        <v>0</v>
      </c>
      <c r="G48" s="239">
        <f>SUM(G49:G53)</f>
        <v>0</v>
      </c>
      <c r="H48" s="239"/>
    </row>
    <row r="49" spans="1:8" s="106" customFormat="1" ht="12" customHeight="1" thickBot="1">
      <c r="A49" s="362" t="s">
        <v>82</v>
      </c>
      <c r="B49" s="344" t="s">
        <v>277</v>
      </c>
      <c r="C49" s="375"/>
      <c r="D49" s="375"/>
      <c r="E49" s="375"/>
      <c r="F49" s="375"/>
      <c r="G49" s="375"/>
      <c r="H49" s="239"/>
    </row>
    <row r="50" spans="1:8" s="106" customFormat="1" ht="12" customHeight="1" thickBot="1">
      <c r="A50" s="363" t="s">
        <v>83</v>
      </c>
      <c r="B50" s="345" t="s">
        <v>278</v>
      </c>
      <c r="C50" s="244"/>
      <c r="D50" s="244"/>
      <c r="E50" s="244"/>
      <c r="F50" s="244"/>
      <c r="G50" s="244"/>
      <c r="H50" s="239"/>
    </row>
    <row r="51" spans="1:8" s="106" customFormat="1" ht="12" customHeight="1" thickBot="1">
      <c r="A51" s="363" t="s">
        <v>274</v>
      </c>
      <c r="B51" s="345" t="s">
        <v>279</v>
      </c>
      <c r="C51" s="244"/>
      <c r="D51" s="244"/>
      <c r="E51" s="244"/>
      <c r="F51" s="244"/>
      <c r="G51" s="244"/>
      <c r="H51" s="239"/>
    </row>
    <row r="52" spans="1:8" s="106" customFormat="1" ht="12" customHeight="1" thickBot="1">
      <c r="A52" s="363" t="s">
        <v>275</v>
      </c>
      <c r="B52" s="345" t="s">
        <v>280</v>
      </c>
      <c r="C52" s="244"/>
      <c r="D52" s="244"/>
      <c r="E52" s="244"/>
      <c r="F52" s="244"/>
      <c r="G52" s="244"/>
      <c r="H52" s="239"/>
    </row>
    <row r="53" spans="1:8" s="106" customFormat="1" ht="12" customHeight="1" thickBot="1">
      <c r="A53" s="364" t="s">
        <v>276</v>
      </c>
      <c r="B53" s="346" t="s">
        <v>281</v>
      </c>
      <c r="C53" s="332"/>
      <c r="D53" s="332"/>
      <c r="E53" s="332"/>
      <c r="F53" s="332"/>
      <c r="G53" s="332"/>
      <c r="H53" s="239"/>
    </row>
    <row r="54" spans="1:8" s="106" customFormat="1" ht="12" customHeight="1" thickBot="1">
      <c r="A54" s="31" t="s">
        <v>164</v>
      </c>
      <c r="B54" s="20" t="s">
        <v>282</v>
      </c>
      <c r="C54" s="239">
        <f>SUM(C55:C57)</f>
        <v>0</v>
      </c>
      <c r="D54" s="239">
        <f>SUM(D55:D57)</f>
        <v>40</v>
      </c>
      <c r="E54" s="239">
        <f>SUM(E55:E57)</f>
        <v>40</v>
      </c>
      <c r="F54" s="239">
        <f>SUM(F55:F57)</f>
        <v>10</v>
      </c>
      <c r="G54" s="239">
        <f>SUM(G55:G57)</f>
        <v>10</v>
      </c>
      <c r="H54" s="239">
        <f t="shared" si="0"/>
        <v>100</v>
      </c>
    </row>
    <row r="55" spans="1:8" s="106" customFormat="1" ht="12" customHeight="1" thickBot="1">
      <c r="A55" s="362" t="s">
        <v>84</v>
      </c>
      <c r="B55" s="344" t="s">
        <v>283</v>
      </c>
      <c r="C55" s="242"/>
      <c r="D55" s="242"/>
      <c r="E55" s="242"/>
      <c r="F55" s="242"/>
      <c r="G55" s="242"/>
      <c r="H55" s="239"/>
    </row>
    <row r="56" spans="1:8" s="106" customFormat="1" ht="12" customHeight="1" thickBot="1">
      <c r="A56" s="363" t="s">
        <v>85</v>
      </c>
      <c r="B56" s="345" t="s">
        <v>442</v>
      </c>
      <c r="C56" s="241"/>
      <c r="D56" s="241"/>
      <c r="E56" s="241"/>
      <c r="F56" s="241"/>
      <c r="G56" s="241"/>
      <c r="H56" s="239"/>
    </row>
    <row r="57" spans="1:8" s="106" customFormat="1" ht="12" customHeight="1" thickBot="1">
      <c r="A57" s="363" t="s">
        <v>287</v>
      </c>
      <c r="B57" s="345" t="s">
        <v>285</v>
      </c>
      <c r="C57" s="241"/>
      <c r="D57" s="241">
        <v>40</v>
      </c>
      <c r="E57" s="241">
        <v>40</v>
      </c>
      <c r="F57" s="241">
        <v>10</v>
      </c>
      <c r="G57" s="241">
        <v>10</v>
      </c>
      <c r="H57" s="239">
        <f t="shared" si="0"/>
        <v>100</v>
      </c>
    </row>
    <row r="58" spans="1:8" s="106" customFormat="1" ht="12" customHeight="1" thickBot="1">
      <c r="A58" s="364" t="s">
        <v>288</v>
      </c>
      <c r="B58" s="346" t="s">
        <v>286</v>
      </c>
      <c r="C58" s="243"/>
      <c r="D58" s="243"/>
      <c r="E58" s="243"/>
      <c r="F58" s="243"/>
      <c r="G58" s="243"/>
      <c r="H58" s="239"/>
    </row>
    <row r="59" spans="1:8" s="106" customFormat="1" ht="12" customHeight="1" thickBot="1">
      <c r="A59" s="31" t="s">
        <v>20</v>
      </c>
      <c r="B59" s="234" t="s">
        <v>289</v>
      </c>
      <c r="C59" s="239">
        <f>SUM(C60:C62)</f>
        <v>0</v>
      </c>
      <c r="D59" s="239">
        <f>SUM(D60:D62)</f>
        <v>3435</v>
      </c>
      <c r="E59" s="239">
        <f>SUM(E60:E62)</f>
        <v>3435</v>
      </c>
      <c r="F59" s="239">
        <f>SUM(F60:F62)</f>
        <v>3435</v>
      </c>
      <c r="G59" s="239">
        <f>SUM(G60:G62)</f>
        <v>3436</v>
      </c>
      <c r="H59" s="239">
        <f t="shared" si="0"/>
        <v>100.02911208151383</v>
      </c>
    </row>
    <row r="60" spans="1:8" s="106" customFormat="1" ht="12" customHeight="1" thickBot="1">
      <c r="A60" s="362" t="s">
        <v>165</v>
      </c>
      <c r="B60" s="344" t="s">
        <v>291</v>
      </c>
      <c r="C60" s="244"/>
      <c r="D60" s="244"/>
      <c r="E60" s="244"/>
      <c r="F60" s="244"/>
      <c r="G60" s="244"/>
      <c r="H60" s="239"/>
    </row>
    <row r="61" spans="1:8" s="106" customFormat="1" ht="12" customHeight="1" thickBot="1">
      <c r="A61" s="363" t="s">
        <v>166</v>
      </c>
      <c r="B61" s="345" t="s">
        <v>443</v>
      </c>
      <c r="C61" s="244"/>
      <c r="D61" s="244"/>
      <c r="E61" s="244"/>
      <c r="F61" s="244"/>
      <c r="G61" s="244"/>
      <c r="H61" s="239"/>
    </row>
    <row r="62" spans="1:8" s="106" customFormat="1" ht="12" customHeight="1" thickBot="1">
      <c r="A62" s="363" t="s">
        <v>201</v>
      </c>
      <c r="B62" s="345" t="s">
        <v>292</v>
      </c>
      <c r="C62" s="244"/>
      <c r="D62" s="244">
        <v>3435</v>
      </c>
      <c r="E62" s="244">
        <v>3435</v>
      </c>
      <c r="F62" s="244">
        <v>3435</v>
      </c>
      <c r="G62" s="244">
        <v>3436</v>
      </c>
      <c r="H62" s="239">
        <f t="shared" si="0"/>
        <v>100.02911208151383</v>
      </c>
    </row>
    <row r="63" spans="1:8" s="106" customFormat="1" ht="12" customHeight="1" thickBot="1">
      <c r="A63" s="364" t="s">
        <v>290</v>
      </c>
      <c r="B63" s="346" t="s">
        <v>293</v>
      </c>
      <c r="C63" s="244"/>
      <c r="D63" s="244"/>
      <c r="E63" s="244"/>
      <c r="F63" s="244"/>
      <c r="G63" s="244"/>
      <c r="H63" s="239"/>
    </row>
    <row r="64" spans="1:8" s="106" customFormat="1" ht="12" customHeight="1" thickBot="1">
      <c r="A64" s="31" t="s">
        <v>21</v>
      </c>
      <c r="B64" s="20" t="s">
        <v>294</v>
      </c>
      <c r="C64" s="245">
        <f>+C9+C16+C23+C30+C37+C48+C54+C59</f>
        <v>47362</v>
      </c>
      <c r="D64" s="245">
        <f>+D9+D16+D23+D30+D37+D48+D54+D59</f>
        <v>53045</v>
      </c>
      <c r="E64" s="245">
        <f>+E9+E16+E23+E30+E37+E48+E54+E59</f>
        <v>66444</v>
      </c>
      <c r="F64" s="245">
        <f>+F9+F16+F23+F30+F37+F48+F54+F59</f>
        <v>70541</v>
      </c>
      <c r="G64" s="245">
        <f>+G9+G16+G23+G30+G37+G48+G54+G59+G5</f>
        <v>66309</v>
      </c>
      <c r="H64" s="239">
        <f t="shared" si="0"/>
        <v>94.00065210303228</v>
      </c>
    </row>
    <row r="65" spans="1:8" s="106" customFormat="1" ht="12" customHeight="1" thickBot="1">
      <c r="A65" s="365" t="s">
        <v>431</v>
      </c>
      <c r="B65" s="234" t="s">
        <v>296</v>
      </c>
      <c r="C65" s="239">
        <f>SUM(C66:C68)</f>
        <v>26298</v>
      </c>
      <c r="D65" s="239">
        <f>SUM(D66:D68)</f>
        <v>26298</v>
      </c>
      <c r="E65" s="239">
        <f>SUM(E66:E68)</f>
        <v>26298</v>
      </c>
      <c r="F65" s="239">
        <f>SUM(F66:F68)</f>
        <v>0</v>
      </c>
      <c r="G65" s="239">
        <f>SUM(G66:G68)</f>
        <v>0</v>
      </c>
      <c r="H65" s="239"/>
    </row>
    <row r="66" spans="1:8" s="106" customFormat="1" ht="12" customHeight="1" thickBot="1">
      <c r="A66" s="362" t="s">
        <v>329</v>
      </c>
      <c r="B66" s="344" t="s">
        <v>297</v>
      </c>
      <c r="C66" s="244">
        <v>26298</v>
      </c>
      <c r="D66" s="244">
        <v>26298</v>
      </c>
      <c r="E66" s="244">
        <v>26298</v>
      </c>
      <c r="F66" s="244"/>
      <c r="G66" s="244"/>
      <c r="H66" s="239"/>
    </row>
    <row r="67" spans="1:8" s="106" customFormat="1" ht="12" customHeight="1" thickBot="1">
      <c r="A67" s="363" t="s">
        <v>338</v>
      </c>
      <c r="B67" s="345" t="s">
        <v>298</v>
      </c>
      <c r="C67" s="244"/>
      <c r="D67" s="244"/>
      <c r="E67" s="244"/>
      <c r="F67" s="244"/>
      <c r="G67" s="244"/>
      <c r="H67" s="239"/>
    </row>
    <row r="68" spans="1:8" s="106" customFormat="1" ht="12" customHeight="1" thickBot="1">
      <c r="A68" s="364" t="s">
        <v>339</v>
      </c>
      <c r="B68" s="348" t="s">
        <v>299</v>
      </c>
      <c r="C68" s="244"/>
      <c r="D68" s="244"/>
      <c r="E68" s="244"/>
      <c r="F68" s="244"/>
      <c r="G68" s="244"/>
      <c r="H68" s="239"/>
    </row>
    <row r="69" spans="1:8" s="106" customFormat="1" ht="12" customHeight="1" thickBot="1">
      <c r="A69" s="365" t="s">
        <v>300</v>
      </c>
      <c r="B69" s="234" t="s">
        <v>301</v>
      </c>
      <c r="C69" s="239">
        <f>SUM(C70:C73)</f>
        <v>0</v>
      </c>
      <c r="D69" s="239">
        <f>SUM(D70:D73)</f>
        <v>0</v>
      </c>
      <c r="E69" s="239">
        <f>SUM(E70:E73)</f>
        <v>0</v>
      </c>
      <c r="F69" s="239">
        <f>SUM(F70:F73)</f>
        <v>0</v>
      </c>
      <c r="G69" s="239">
        <f>SUM(G70:G73)</f>
        <v>0</v>
      </c>
      <c r="H69" s="239"/>
    </row>
    <row r="70" spans="1:8" s="106" customFormat="1" ht="12" customHeight="1" thickBot="1">
      <c r="A70" s="362" t="s">
        <v>134</v>
      </c>
      <c r="B70" s="344" t="s">
        <v>302</v>
      </c>
      <c r="C70" s="244"/>
      <c r="D70" s="244"/>
      <c r="E70" s="244"/>
      <c r="F70" s="244"/>
      <c r="G70" s="244"/>
      <c r="H70" s="239"/>
    </row>
    <row r="71" spans="1:8" s="106" customFormat="1" ht="12" customHeight="1" thickBot="1">
      <c r="A71" s="363" t="s">
        <v>135</v>
      </c>
      <c r="B71" s="345" t="s">
        <v>303</v>
      </c>
      <c r="C71" s="244"/>
      <c r="D71" s="244"/>
      <c r="E71" s="244"/>
      <c r="F71" s="244"/>
      <c r="G71" s="244"/>
      <c r="H71" s="239"/>
    </row>
    <row r="72" spans="1:8" s="106" customFormat="1" ht="12" customHeight="1" thickBot="1">
      <c r="A72" s="363" t="s">
        <v>330</v>
      </c>
      <c r="B72" s="345" t="s">
        <v>304</v>
      </c>
      <c r="C72" s="244"/>
      <c r="D72" s="244"/>
      <c r="E72" s="244"/>
      <c r="F72" s="244"/>
      <c r="G72" s="244"/>
      <c r="H72" s="239"/>
    </row>
    <row r="73" spans="1:8" s="106" customFormat="1" ht="12" customHeight="1" thickBot="1">
      <c r="A73" s="364" t="s">
        <v>331</v>
      </c>
      <c r="B73" s="346" t="s">
        <v>305</v>
      </c>
      <c r="C73" s="244"/>
      <c r="D73" s="244"/>
      <c r="E73" s="244"/>
      <c r="F73" s="244"/>
      <c r="G73" s="244"/>
      <c r="H73" s="239"/>
    </row>
    <row r="74" spans="1:8" s="106" customFormat="1" ht="12" customHeight="1" thickBot="1">
      <c r="A74" s="365" t="s">
        <v>306</v>
      </c>
      <c r="B74" s="234" t="s">
        <v>307</v>
      </c>
      <c r="C74" s="239">
        <f>SUM(C75:C76)</f>
        <v>11629</v>
      </c>
      <c r="D74" s="239">
        <f>SUM(D75:D76)</f>
        <v>12279</v>
      </c>
      <c r="E74" s="239">
        <f>SUM(E75:E76)</f>
        <v>12279</v>
      </c>
      <c r="F74" s="239">
        <f>SUM(F75:F76)</f>
        <v>12282</v>
      </c>
      <c r="G74" s="239">
        <f>SUM(G75:G76)</f>
        <v>12282</v>
      </c>
      <c r="H74" s="239">
        <f>G74*100/F74</f>
        <v>100</v>
      </c>
    </row>
    <row r="75" spans="1:8" s="106" customFormat="1" ht="12" customHeight="1" thickBot="1">
      <c r="A75" s="362" t="s">
        <v>332</v>
      </c>
      <c r="B75" s="344" t="s">
        <v>308</v>
      </c>
      <c r="C75" s="244">
        <v>11629</v>
      </c>
      <c r="D75" s="244">
        <v>12279</v>
      </c>
      <c r="E75" s="244">
        <v>12279</v>
      </c>
      <c r="F75" s="244">
        <v>12282</v>
      </c>
      <c r="G75" s="244">
        <v>12282</v>
      </c>
      <c r="H75" s="239">
        <f>G75*100/F75</f>
        <v>100</v>
      </c>
    </row>
    <row r="76" spans="1:8" s="105" customFormat="1" ht="12" customHeight="1" thickBot="1">
      <c r="A76" s="364" t="s">
        <v>333</v>
      </c>
      <c r="B76" s="346" t="s">
        <v>309</v>
      </c>
      <c r="C76" s="244"/>
      <c r="D76" s="244"/>
      <c r="E76" s="244"/>
      <c r="F76" s="244"/>
      <c r="G76" s="244"/>
      <c r="H76" s="239"/>
    </row>
    <row r="77" spans="1:8" s="106" customFormat="1" ht="12" customHeight="1" thickBot="1">
      <c r="A77" s="365" t="s">
        <v>310</v>
      </c>
      <c r="B77" s="234" t="s">
        <v>311</v>
      </c>
      <c r="C77" s="239">
        <f>SUM(C78:C80)</f>
        <v>0</v>
      </c>
      <c r="D77" s="239">
        <f>SUM(D78:D80)</f>
        <v>0</v>
      </c>
      <c r="E77" s="239">
        <f>SUM(E78:E80)</f>
        <v>0</v>
      </c>
      <c r="F77" s="239">
        <f>SUM(F78:F80)</f>
        <v>970</v>
      </c>
      <c r="G77" s="239">
        <f>SUM(G78:G80)</f>
        <v>969</v>
      </c>
      <c r="H77" s="239">
        <f>G77*100/F77</f>
        <v>99.89690721649484</v>
      </c>
    </row>
    <row r="78" spans="1:8" s="106" customFormat="1" ht="12" customHeight="1" thickBot="1">
      <c r="A78" s="362" t="s">
        <v>334</v>
      </c>
      <c r="B78" s="344" t="s">
        <v>312</v>
      </c>
      <c r="C78" s="244"/>
      <c r="D78" s="244"/>
      <c r="E78" s="244"/>
      <c r="F78" s="244">
        <v>970</v>
      </c>
      <c r="G78" s="244">
        <v>969</v>
      </c>
      <c r="H78" s="239">
        <f>G78*100/F78</f>
        <v>99.89690721649484</v>
      </c>
    </row>
    <row r="79" spans="1:8" s="106" customFormat="1" ht="12" customHeight="1" thickBot="1">
      <c r="A79" s="363" t="s">
        <v>335</v>
      </c>
      <c r="B79" s="345" t="s">
        <v>313</v>
      </c>
      <c r="C79" s="244"/>
      <c r="D79" s="244"/>
      <c r="E79" s="244"/>
      <c r="F79" s="244"/>
      <c r="G79" s="244"/>
      <c r="H79" s="239"/>
    </row>
    <row r="80" spans="1:8" s="106" customFormat="1" ht="12" customHeight="1" thickBot="1">
      <c r="A80" s="364" t="s">
        <v>336</v>
      </c>
      <c r="B80" s="346" t="s">
        <v>314</v>
      </c>
      <c r="C80" s="244"/>
      <c r="D80" s="244"/>
      <c r="E80" s="244"/>
      <c r="F80" s="244"/>
      <c r="G80" s="244"/>
      <c r="H80" s="239"/>
    </row>
    <row r="81" spans="1:8" s="106" customFormat="1" ht="12" customHeight="1" thickBot="1">
      <c r="A81" s="365" t="s">
        <v>315</v>
      </c>
      <c r="B81" s="234" t="s">
        <v>337</v>
      </c>
      <c r="C81" s="239">
        <f>SUM(C82:C85)</f>
        <v>0</v>
      </c>
      <c r="D81" s="239">
        <f>SUM(D82:D85)</f>
        <v>0</v>
      </c>
      <c r="E81" s="239">
        <f>SUM(E82:E85)</f>
        <v>0</v>
      </c>
      <c r="F81" s="239">
        <f>SUM(F82:F85)</f>
        <v>0</v>
      </c>
      <c r="G81" s="239">
        <f>SUM(G82:G85)</f>
        <v>0</v>
      </c>
      <c r="H81" s="239"/>
    </row>
    <row r="82" spans="1:8" s="106" customFormat="1" ht="12" customHeight="1" thickBot="1">
      <c r="A82" s="366" t="s">
        <v>316</v>
      </c>
      <c r="B82" s="344" t="s">
        <v>317</v>
      </c>
      <c r="C82" s="244"/>
      <c r="D82" s="244"/>
      <c r="E82" s="244"/>
      <c r="F82" s="244"/>
      <c r="G82" s="244"/>
      <c r="H82" s="239"/>
    </row>
    <row r="83" spans="1:8" s="106" customFormat="1" ht="12" customHeight="1" thickBot="1">
      <c r="A83" s="367" t="s">
        <v>318</v>
      </c>
      <c r="B83" s="345" t="s">
        <v>319</v>
      </c>
      <c r="C83" s="244"/>
      <c r="D83" s="244"/>
      <c r="E83" s="244"/>
      <c r="F83" s="244"/>
      <c r="G83" s="244"/>
      <c r="H83" s="239"/>
    </row>
    <row r="84" spans="1:8" s="105" customFormat="1" ht="12" customHeight="1" thickBot="1">
      <c r="A84" s="367" t="s">
        <v>320</v>
      </c>
      <c r="B84" s="345" t="s">
        <v>321</v>
      </c>
      <c r="C84" s="244"/>
      <c r="D84" s="244"/>
      <c r="E84" s="244"/>
      <c r="F84" s="244"/>
      <c r="G84" s="244"/>
      <c r="H84" s="239"/>
    </row>
    <row r="85" spans="1:8" s="105" customFormat="1" ht="12" customHeight="1" thickBot="1">
      <c r="A85" s="368" t="s">
        <v>322</v>
      </c>
      <c r="B85" s="346" t="s">
        <v>323</v>
      </c>
      <c r="C85" s="244"/>
      <c r="D85" s="244"/>
      <c r="E85" s="244"/>
      <c r="F85" s="244"/>
      <c r="G85" s="244"/>
      <c r="H85" s="239"/>
    </row>
    <row r="86" spans="1:8" s="105" customFormat="1" ht="12" customHeight="1" thickBot="1">
      <c r="A86" s="365" t="s">
        <v>324</v>
      </c>
      <c r="B86" s="234" t="s">
        <v>325</v>
      </c>
      <c r="C86" s="376"/>
      <c r="D86" s="376"/>
      <c r="E86" s="376"/>
      <c r="F86" s="376"/>
      <c r="G86" s="376"/>
      <c r="H86" s="239"/>
    </row>
    <row r="87" spans="1:8" s="105" customFormat="1" ht="12" customHeight="1" thickBot="1">
      <c r="A87" s="365" t="s">
        <v>326</v>
      </c>
      <c r="B87" s="352" t="s">
        <v>327</v>
      </c>
      <c r="C87" s="245">
        <f>+C65+C69+C74+C77+C81+C86</f>
        <v>37927</v>
      </c>
      <c r="D87" s="245">
        <f>+D65+D69+D74+D77+D81+D86</f>
        <v>38577</v>
      </c>
      <c r="E87" s="245">
        <f>+E65+E69+E74+E77+E81+E86</f>
        <v>38577</v>
      </c>
      <c r="F87" s="245">
        <f>+F65+F69+F74+F77+F81+F86</f>
        <v>13252</v>
      </c>
      <c r="G87" s="245">
        <f>+G65+G69+G74+G77+G81+G86</f>
        <v>13251</v>
      </c>
      <c r="H87" s="239">
        <f>G87*100/F87</f>
        <v>99.99245396921219</v>
      </c>
    </row>
    <row r="88" spans="1:8" s="106" customFormat="1" ht="15" customHeight="1" thickBot="1">
      <c r="A88" s="369" t="s">
        <v>340</v>
      </c>
      <c r="B88" s="354" t="s">
        <v>437</v>
      </c>
      <c r="C88" s="245">
        <f>+C64+C87</f>
        <v>85289</v>
      </c>
      <c r="D88" s="245">
        <f>+D64+D87</f>
        <v>91622</v>
      </c>
      <c r="E88" s="245">
        <f>+E64+E87</f>
        <v>105021</v>
      </c>
      <c r="F88" s="245">
        <f>+F64+F87</f>
        <v>83793</v>
      </c>
      <c r="G88" s="245">
        <f>+G64+G87</f>
        <v>79560</v>
      </c>
      <c r="H88" s="239">
        <f>G88*100/F88</f>
        <v>94.94826536822885</v>
      </c>
    </row>
    <row r="89" spans="1:8" ht="12.75">
      <c r="A89" s="206"/>
      <c r="B89" s="207"/>
      <c r="C89" s="305"/>
      <c r="D89" s="305"/>
      <c r="E89" s="305"/>
      <c r="F89" s="305"/>
      <c r="G89" s="305"/>
      <c r="H89" s="305"/>
    </row>
    <row r="90" spans="1:8" s="67" customFormat="1" ht="16.5" customHeight="1" thickBot="1">
      <c r="A90" s="370"/>
      <c r="B90" s="208"/>
      <c r="C90" s="306"/>
      <c r="D90" s="306"/>
      <c r="E90" s="306"/>
      <c r="F90" s="306"/>
      <c r="G90" s="306"/>
      <c r="H90" s="306"/>
    </row>
    <row r="91" spans="1:8" s="107" customFormat="1" ht="12" customHeight="1" thickBot="1">
      <c r="A91" s="209"/>
      <c r="B91" s="210" t="s">
        <v>54</v>
      </c>
      <c r="C91" s="307"/>
      <c r="D91" s="307"/>
      <c r="E91" s="307"/>
      <c r="F91" s="307"/>
      <c r="G91" s="307"/>
      <c r="H91" s="307"/>
    </row>
    <row r="92" spans="1:8" ht="12" customHeight="1" thickBot="1">
      <c r="A92" s="336" t="s">
        <v>13</v>
      </c>
      <c r="B92" s="30" t="s">
        <v>343</v>
      </c>
      <c r="C92" s="238">
        <f>SUM(C93:C97)</f>
        <v>31517</v>
      </c>
      <c r="D92" s="238">
        <f>SUM(D93:D97)</f>
        <v>37333</v>
      </c>
      <c r="E92" s="238">
        <f>SUM(E93:E97)</f>
        <v>38642</v>
      </c>
      <c r="F92" s="238">
        <f>SUM(F93:F97)</f>
        <v>46085</v>
      </c>
      <c r="G92" s="238">
        <f>SUM(G93:G97)</f>
        <v>40900</v>
      </c>
      <c r="H92" s="238">
        <f aca="true" t="shared" si="1" ref="H92:H98">G92*100/F92</f>
        <v>88.74905066724531</v>
      </c>
    </row>
    <row r="93" spans="1:8" ht="12" customHeight="1" thickBot="1">
      <c r="A93" s="371" t="s">
        <v>86</v>
      </c>
      <c r="B93" s="9" t="s">
        <v>44</v>
      </c>
      <c r="C93" s="240">
        <v>7659</v>
      </c>
      <c r="D93" s="240">
        <v>9373</v>
      </c>
      <c r="E93" s="240">
        <v>9773</v>
      </c>
      <c r="F93" s="240">
        <v>11192</v>
      </c>
      <c r="G93" s="240">
        <v>9632</v>
      </c>
      <c r="H93" s="238">
        <f t="shared" si="1"/>
        <v>86.0614724803431</v>
      </c>
    </row>
    <row r="94" spans="1:8" ht="12" customHeight="1" thickBot="1">
      <c r="A94" s="363" t="s">
        <v>87</v>
      </c>
      <c r="B94" s="7" t="s">
        <v>167</v>
      </c>
      <c r="C94" s="241">
        <v>2019</v>
      </c>
      <c r="D94" s="241">
        <v>2324</v>
      </c>
      <c r="E94" s="241">
        <v>2380</v>
      </c>
      <c r="F94" s="241">
        <v>2466</v>
      </c>
      <c r="G94" s="241">
        <v>2292</v>
      </c>
      <c r="H94" s="238">
        <f t="shared" si="1"/>
        <v>92.9440389294404</v>
      </c>
    </row>
    <row r="95" spans="1:8" ht="12" customHeight="1" thickBot="1">
      <c r="A95" s="363" t="s">
        <v>88</v>
      </c>
      <c r="B95" s="7" t="s">
        <v>124</v>
      </c>
      <c r="C95" s="243">
        <v>20239</v>
      </c>
      <c r="D95" s="243">
        <v>21826</v>
      </c>
      <c r="E95" s="243">
        <v>22525</v>
      </c>
      <c r="F95" s="243">
        <v>26090</v>
      </c>
      <c r="G95" s="243">
        <v>24294</v>
      </c>
      <c r="H95" s="238">
        <f t="shared" si="1"/>
        <v>93.11613645074742</v>
      </c>
    </row>
    <row r="96" spans="1:8" ht="12" customHeight="1" thickBot="1">
      <c r="A96" s="363" t="s">
        <v>89</v>
      </c>
      <c r="B96" s="10" t="s">
        <v>168</v>
      </c>
      <c r="C96" s="243">
        <v>1600</v>
      </c>
      <c r="D96" s="243">
        <v>2093</v>
      </c>
      <c r="E96" s="243">
        <v>2117</v>
      </c>
      <c r="F96" s="243">
        <v>2117</v>
      </c>
      <c r="G96" s="243">
        <v>889</v>
      </c>
      <c r="H96" s="238">
        <f t="shared" si="1"/>
        <v>41.99338686820973</v>
      </c>
    </row>
    <row r="97" spans="1:8" ht="12" customHeight="1" thickBot="1">
      <c r="A97" s="363" t="s">
        <v>97</v>
      </c>
      <c r="B97" s="18" t="s">
        <v>169</v>
      </c>
      <c r="C97" s="243"/>
      <c r="D97" s="243">
        <v>1717</v>
      </c>
      <c r="E97" s="243">
        <v>1847</v>
      </c>
      <c r="F97" s="243">
        <v>4220</v>
      </c>
      <c r="G97" s="243">
        <v>3793</v>
      </c>
      <c r="H97" s="238">
        <f t="shared" si="1"/>
        <v>89.88151658767772</v>
      </c>
    </row>
    <row r="98" spans="1:8" ht="12" customHeight="1" thickBot="1">
      <c r="A98" s="363" t="s">
        <v>90</v>
      </c>
      <c r="B98" s="7" t="s">
        <v>344</v>
      </c>
      <c r="C98" s="243"/>
      <c r="D98" s="243">
        <v>143</v>
      </c>
      <c r="E98" s="243">
        <v>143</v>
      </c>
      <c r="F98" s="243">
        <v>143</v>
      </c>
      <c r="G98" s="243">
        <v>146</v>
      </c>
      <c r="H98" s="238">
        <f t="shared" si="1"/>
        <v>102.0979020979021</v>
      </c>
    </row>
    <row r="99" spans="1:8" ht="12" customHeight="1" thickBot="1">
      <c r="A99" s="363" t="s">
        <v>91</v>
      </c>
      <c r="B99" s="125" t="s">
        <v>512</v>
      </c>
      <c r="C99" s="243"/>
      <c r="D99" s="243"/>
      <c r="E99" s="243"/>
      <c r="F99" s="243"/>
      <c r="G99" s="243"/>
      <c r="H99" s="238"/>
    </row>
    <row r="100" spans="1:8" ht="12" customHeight="1" thickBot="1">
      <c r="A100" s="363" t="s">
        <v>98</v>
      </c>
      <c r="B100" s="126" t="s">
        <v>346</v>
      </c>
      <c r="C100" s="243"/>
      <c r="D100" s="243"/>
      <c r="E100" s="243"/>
      <c r="F100" s="243"/>
      <c r="G100" s="243"/>
      <c r="H100" s="238"/>
    </row>
    <row r="101" spans="1:8" ht="12" customHeight="1" thickBot="1">
      <c r="A101" s="363" t="s">
        <v>99</v>
      </c>
      <c r="B101" s="126" t="s">
        <v>347</v>
      </c>
      <c r="C101" s="243"/>
      <c r="D101" s="243"/>
      <c r="E101" s="243"/>
      <c r="F101" s="243"/>
      <c r="G101" s="243"/>
      <c r="H101" s="238"/>
    </row>
    <row r="102" spans="1:8" ht="12" customHeight="1" thickBot="1">
      <c r="A102" s="363" t="s">
        <v>100</v>
      </c>
      <c r="B102" s="125" t="s">
        <v>348</v>
      </c>
      <c r="C102" s="243"/>
      <c r="D102" s="243">
        <v>1194</v>
      </c>
      <c r="E102" s="243">
        <v>1324</v>
      </c>
      <c r="F102" s="243">
        <v>1324</v>
      </c>
      <c r="G102" s="243">
        <v>894</v>
      </c>
      <c r="H102" s="238">
        <f>G102*100/F102</f>
        <v>67.5226586102719</v>
      </c>
    </row>
    <row r="103" spans="1:8" ht="12" customHeight="1" thickBot="1">
      <c r="A103" s="363" t="s">
        <v>101</v>
      </c>
      <c r="B103" s="125" t="s">
        <v>349</v>
      </c>
      <c r="C103" s="243"/>
      <c r="D103" s="243"/>
      <c r="E103" s="243"/>
      <c r="F103" s="243"/>
      <c r="G103" s="243"/>
      <c r="H103" s="238"/>
    </row>
    <row r="104" spans="1:8" ht="12" customHeight="1" thickBot="1">
      <c r="A104" s="363" t="s">
        <v>103</v>
      </c>
      <c r="B104" s="126" t="s">
        <v>350</v>
      </c>
      <c r="C104" s="243"/>
      <c r="D104" s="243"/>
      <c r="E104" s="243"/>
      <c r="F104" s="243"/>
      <c r="G104" s="243"/>
      <c r="H104" s="238"/>
    </row>
    <row r="105" spans="1:8" ht="12" customHeight="1" thickBot="1">
      <c r="A105" s="372" t="s">
        <v>170</v>
      </c>
      <c r="B105" s="127" t="s">
        <v>351</v>
      </c>
      <c r="C105" s="243"/>
      <c r="D105" s="243"/>
      <c r="E105" s="243"/>
      <c r="F105" s="243"/>
      <c r="G105" s="243"/>
      <c r="H105" s="238"/>
    </row>
    <row r="106" spans="1:8" ht="12" customHeight="1" thickBot="1">
      <c r="A106" s="363" t="s">
        <v>341</v>
      </c>
      <c r="B106" s="127" t="s">
        <v>352</v>
      </c>
      <c r="C106" s="243"/>
      <c r="D106" s="243"/>
      <c r="E106" s="243"/>
      <c r="F106" s="243">
        <v>2373</v>
      </c>
      <c r="G106" s="243">
        <v>1373</v>
      </c>
      <c r="H106" s="238">
        <f>G106*100/F106</f>
        <v>57.85924989464812</v>
      </c>
    </row>
    <row r="107" spans="1:8" ht="12" customHeight="1" thickBot="1">
      <c r="A107" s="373" t="s">
        <v>342</v>
      </c>
      <c r="B107" s="128" t="s">
        <v>353</v>
      </c>
      <c r="C107" s="247"/>
      <c r="D107" s="247">
        <v>380</v>
      </c>
      <c r="E107" s="247">
        <v>380</v>
      </c>
      <c r="F107" s="247">
        <v>380</v>
      </c>
      <c r="G107" s="247">
        <v>380</v>
      </c>
      <c r="H107" s="238">
        <f>G107*100/F107</f>
        <v>100</v>
      </c>
    </row>
    <row r="108" spans="1:8" ht="12" customHeight="1" thickBot="1">
      <c r="A108" s="31" t="s">
        <v>14</v>
      </c>
      <c r="B108" s="29" t="s">
        <v>354</v>
      </c>
      <c r="C108" s="239">
        <f>+C109+C111+C113</f>
        <v>46802</v>
      </c>
      <c r="D108" s="239">
        <f>+D109+D111+D113</f>
        <v>48586</v>
      </c>
      <c r="E108" s="239">
        <f>+E109+E111+E113</f>
        <v>63854</v>
      </c>
      <c r="F108" s="239">
        <f>+F109+F111+F113</f>
        <v>35183</v>
      </c>
      <c r="G108" s="239">
        <f>+G109+G111+G113</f>
        <v>31688</v>
      </c>
      <c r="H108" s="238">
        <f>G108*100/F108</f>
        <v>90.06622516556291</v>
      </c>
    </row>
    <row r="109" spans="1:8" ht="12" customHeight="1" thickBot="1">
      <c r="A109" s="362" t="s">
        <v>92</v>
      </c>
      <c r="B109" s="7" t="s">
        <v>199</v>
      </c>
      <c r="C109" s="242"/>
      <c r="D109" s="242">
        <v>15235</v>
      </c>
      <c r="E109" s="242">
        <v>28130</v>
      </c>
      <c r="F109" s="242">
        <v>22439</v>
      </c>
      <c r="G109" s="242">
        <v>19929</v>
      </c>
      <c r="H109" s="238">
        <f>G109*100/F109</f>
        <v>88.81411827621552</v>
      </c>
    </row>
    <row r="110" spans="1:8" ht="12" customHeight="1" thickBot="1">
      <c r="A110" s="362" t="s">
        <v>93</v>
      </c>
      <c r="B110" s="11" t="s">
        <v>358</v>
      </c>
      <c r="C110" s="242"/>
      <c r="D110" s="242"/>
      <c r="E110" s="242"/>
      <c r="F110" s="242"/>
      <c r="G110" s="242"/>
      <c r="H110" s="238"/>
    </row>
    <row r="111" spans="1:8" ht="12" customHeight="1" thickBot="1">
      <c r="A111" s="362" t="s">
        <v>94</v>
      </c>
      <c r="B111" s="11" t="s">
        <v>171</v>
      </c>
      <c r="C111" s="241">
        <v>43802</v>
      </c>
      <c r="D111" s="241">
        <v>30351</v>
      </c>
      <c r="E111" s="241">
        <v>30351</v>
      </c>
      <c r="F111" s="241">
        <v>9744</v>
      </c>
      <c r="G111" s="241">
        <v>8759</v>
      </c>
      <c r="H111" s="238">
        <f>G111*100/F111</f>
        <v>89.89121510673235</v>
      </c>
    </row>
    <row r="112" spans="1:8" ht="12" customHeight="1" thickBot="1">
      <c r="A112" s="362" t="s">
        <v>95</v>
      </c>
      <c r="B112" s="11" t="s">
        <v>359</v>
      </c>
      <c r="C112" s="215">
        <v>18584</v>
      </c>
      <c r="D112" s="215">
        <v>18584</v>
      </c>
      <c r="E112" s="215">
        <v>18584</v>
      </c>
      <c r="F112" s="215"/>
      <c r="G112" s="215"/>
      <c r="H112" s="238"/>
    </row>
    <row r="113" spans="1:8" ht="12" customHeight="1" thickBot="1">
      <c r="A113" s="362" t="s">
        <v>96</v>
      </c>
      <c r="B113" s="236" t="s">
        <v>202</v>
      </c>
      <c r="C113" s="215">
        <v>3000</v>
      </c>
      <c r="D113" s="215">
        <v>3000</v>
      </c>
      <c r="E113" s="215">
        <v>5373</v>
      </c>
      <c r="F113" s="215">
        <v>3000</v>
      </c>
      <c r="G113" s="215">
        <v>3000</v>
      </c>
      <c r="H113" s="238">
        <f>G113*100/F113</f>
        <v>100</v>
      </c>
    </row>
    <row r="114" spans="1:8" ht="12" customHeight="1" thickBot="1">
      <c r="A114" s="362" t="s">
        <v>102</v>
      </c>
      <c r="B114" s="235" t="s">
        <v>444</v>
      </c>
      <c r="C114" s="215"/>
      <c r="D114" s="215"/>
      <c r="E114" s="215"/>
      <c r="F114" s="215"/>
      <c r="G114" s="215"/>
      <c r="H114" s="238"/>
    </row>
    <row r="115" spans="1:8" ht="12" customHeight="1" thickBot="1">
      <c r="A115" s="362" t="s">
        <v>104</v>
      </c>
      <c r="B115" s="340" t="s">
        <v>364</v>
      </c>
      <c r="C115" s="215"/>
      <c r="D115" s="215"/>
      <c r="E115" s="215"/>
      <c r="F115" s="215"/>
      <c r="G115" s="215"/>
      <c r="H115" s="238"/>
    </row>
    <row r="116" spans="1:8" ht="12" customHeight="1" thickBot="1">
      <c r="A116" s="362" t="s">
        <v>172</v>
      </c>
      <c r="B116" s="126" t="s">
        <v>347</v>
      </c>
      <c r="C116" s="215">
        <v>3000</v>
      </c>
      <c r="D116" s="215">
        <v>3000</v>
      </c>
      <c r="E116" s="215">
        <v>3000</v>
      </c>
      <c r="F116" s="215">
        <v>3000</v>
      </c>
      <c r="G116" s="215">
        <v>3000</v>
      </c>
      <c r="H116" s="238">
        <f>G116*100/F116</f>
        <v>100</v>
      </c>
    </row>
    <row r="117" spans="1:8" ht="12" customHeight="1" thickBot="1">
      <c r="A117" s="362" t="s">
        <v>173</v>
      </c>
      <c r="B117" s="126" t="s">
        <v>363</v>
      </c>
      <c r="C117" s="215"/>
      <c r="D117" s="215"/>
      <c r="E117" s="215"/>
      <c r="F117" s="215"/>
      <c r="G117" s="215"/>
      <c r="H117" s="238"/>
    </row>
    <row r="118" spans="1:8" ht="12" customHeight="1" thickBot="1">
      <c r="A118" s="362" t="s">
        <v>174</v>
      </c>
      <c r="B118" s="126" t="s">
        <v>362</v>
      </c>
      <c r="C118" s="215"/>
      <c r="D118" s="215"/>
      <c r="E118" s="215"/>
      <c r="F118" s="215"/>
      <c r="G118" s="215"/>
      <c r="H118" s="238"/>
    </row>
    <row r="119" spans="1:8" ht="12" customHeight="1" thickBot="1">
      <c r="A119" s="362" t="s">
        <v>355</v>
      </c>
      <c r="B119" s="126" t="s">
        <v>350</v>
      </c>
      <c r="C119" s="215"/>
      <c r="D119" s="215"/>
      <c r="E119" s="215"/>
      <c r="F119" s="215"/>
      <c r="G119" s="215"/>
      <c r="H119" s="238"/>
    </row>
    <row r="120" spans="1:8" ht="12" customHeight="1" thickBot="1">
      <c r="A120" s="362" t="s">
        <v>356</v>
      </c>
      <c r="B120" s="126" t="s">
        <v>361</v>
      </c>
      <c r="C120" s="215"/>
      <c r="D120" s="215"/>
      <c r="E120" s="215"/>
      <c r="F120" s="215"/>
      <c r="G120" s="215"/>
      <c r="H120" s="238"/>
    </row>
    <row r="121" spans="1:8" ht="12" customHeight="1" thickBot="1">
      <c r="A121" s="372" t="s">
        <v>357</v>
      </c>
      <c r="B121" s="126" t="s">
        <v>360</v>
      </c>
      <c r="C121" s="216"/>
      <c r="D121" s="216"/>
      <c r="E121" s="216">
        <v>2373</v>
      </c>
      <c r="F121" s="216"/>
      <c r="G121" s="216"/>
      <c r="H121" s="238"/>
    </row>
    <row r="122" spans="1:8" ht="12" customHeight="1" thickBot="1">
      <c r="A122" s="31" t="s">
        <v>15</v>
      </c>
      <c r="B122" s="114" t="s">
        <v>365</v>
      </c>
      <c r="C122" s="239">
        <f>+C123+C124</f>
        <v>6970</v>
      </c>
      <c r="D122" s="239">
        <f>+D123+D124</f>
        <v>5394</v>
      </c>
      <c r="E122" s="239">
        <f>+E123+E124</f>
        <v>2216</v>
      </c>
      <c r="F122" s="239">
        <f>+F123+F124</f>
        <v>1246</v>
      </c>
      <c r="G122" s="239">
        <f>+G123+G124</f>
        <v>0</v>
      </c>
      <c r="H122" s="238">
        <f>G122*100/F122</f>
        <v>0</v>
      </c>
    </row>
    <row r="123" spans="1:8" ht="12" customHeight="1" thickBot="1">
      <c r="A123" s="362" t="s">
        <v>75</v>
      </c>
      <c r="B123" s="8" t="s">
        <v>55</v>
      </c>
      <c r="C123" s="242">
        <v>6470</v>
      </c>
      <c r="D123" s="242">
        <v>4894</v>
      </c>
      <c r="E123" s="242">
        <v>1716</v>
      </c>
      <c r="F123" s="242">
        <v>746</v>
      </c>
      <c r="G123" s="242"/>
      <c r="H123" s="238">
        <f>G123*100/F123</f>
        <v>0</v>
      </c>
    </row>
    <row r="124" spans="1:8" ht="12" customHeight="1" thickBot="1">
      <c r="A124" s="364" t="s">
        <v>76</v>
      </c>
      <c r="B124" s="11" t="s">
        <v>56</v>
      </c>
      <c r="C124" s="243">
        <v>500</v>
      </c>
      <c r="D124" s="243">
        <v>500</v>
      </c>
      <c r="E124" s="243">
        <v>500</v>
      </c>
      <c r="F124" s="243">
        <v>500</v>
      </c>
      <c r="G124" s="243"/>
      <c r="H124" s="238">
        <f>G124*100/F124</f>
        <v>0</v>
      </c>
    </row>
    <row r="125" spans="1:8" ht="12" customHeight="1" thickBot="1">
      <c r="A125" s="31" t="s">
        <v>16</v>
      </c>
      <c r="B125" s="114" t="s">
        <v>366</v>
      </c>
      <c r="C125" s="239">
        <f>+C92+C108+C122</f>
        <v>85289</v>
      </c>
      <c r="D125" s="239">
        <f>+D92+D108+D122</f>
        <v>91313</v>
      </c>
      <c r="E125" s="239">
        <f>+E92+E108+E122</f>
        <v>104712</v>
      </c>
      <c r="F125" s="239">
        <f>+F92+F108+F122</f>
        <v>82514</v>
      </c>
      <c r="G125" s="239">
        <f>+G92+G108+G122</f>
        <v>72588</v>
      </c>
      <c r="H125" s="238">
        <f>G125*100/F125</f>
        <v>87.97052621373342</v>
      </c>
    </row>
    <row r="126" spans="1:8" s="107" customFormat="1" ht="12" customHeight="1" thickBot="1">
      <c r="A126" s="31" t="s">
        <v>17</v>
      </c>
      <c r="B126" s="114" t="s">
        <v>367</v>
      </c>
      <c r="C126" s="239">
        <f>+C127+C128+C129</f>
        <v>0</v>
      </c>
      <c r="D126" s="239">
        <f>+D127+D128+D129</f>
        <v>0</v>
      </c>
      <c r="E126" s="239">
        <f>+E127+E128+E129</f>
        <v>0</v>
      </c>
      <c r="F126" s="239">
        <f>+F127+F128+F129</f>
        <v>0</v>
      </c>
      <c r="G126" s="239">
        <f>+G127+G128+G129</f>
        <v>0</v>
      </c>
      <c r="H126" s="238"/>
    </row>
    <row r="127" spans="1:8" ht="12" customHeight="1" thickBot="1">
      <c r="A127" s="362" t="s">
        <v>79</v>
      </c>
      <c r="B127" s="8" t="s">
        <v>368</v>
      </c>
      <c r="C127" s="215"/>
      <c r="D127" s="215"/>
      <c r="E127" s="215"/>
      <c r="F127" s="215"/>
      <c r="G127" s="215"/>
      <c r="H127" s="238"/>
    </row>
    <row r="128" spans="1:8" ht="12" customHeight="1" thickBot="1">
      <c r="A128" s="362" t="s">
        <v>80</v>
      </c>
      <c r="B128" s="8" t="s">
        <v>369</v>
      </c>
      <c r="C128" s="215"/>
      <c r="D128" s="215"/>
      <c r="E128" s="215"/>
      <c r="F128" s="215"/>
      <c r="G128" s="215"/>
      <c r="H128" s="238"/>
    </row>
    <row r="129" spans="1:8" ht="12" customHeight="1" thickBot="1">
      <c r="A129" s="372" t="s">
        <v>81</v>
      </c>
      <c r="B129" s="6" t="s">
        <v>370</v>
      </c>
      <c r="C129" s="215"/>
      <c r="D129" s="215"/>
      <c r="E129" s="215"/>
      <c r="F129" s="215"/>
      <c r="G129" s="215"/>
      <c r="H129" s="238"/>
    </row>
    <row r="130" spans="1:8" ht="12" customHeight="1" thickBot="1">
      <c r="A130" s="31" t="s">
        <v>18</v>
      </c>
      <c r="B130" s="114" t="s">
        <v>430</v>
      </c>
      <c r="C130" s="239">
        <f>+C131+C132+C133+C134</f>
        <v>0</v>
      </c>
      <c r="D130" s="239">
        <f>+D131+D132+D133+D134</f>
        <v>0</v>
      </c>
      <c r="E130" s="239">
        <f>+E131+E132+E133+E134</f>
        <v>0</v>
      </c>
      <c r="F130" s="239">
        <f>+F131+F132+F133+F134</f>
        <v>0</v>
      </c>
      <c r="G130" s="239">
        <f>+G131+G132+G133+G134</f>
        <v>0</v>
      </c>
      <c r="H130" s="238"/>
    </row>
    <row r="131" spans="1:8" ht="12" customHeight="1" thickBot="1">
      <c r="A131" s="362" t="s">
        <v>82</v>
      </c>
      <c r="B131" s="8" t="s">
        <v>371</v>
      </c>
      <c r="C131" s="215"/>
      <c r="D131" s="215"/>
      <c r="E131" s="215"/>
      <c r="F131" s="215"/>
      <c r="G131" s="215"/>
      <c r="H131" s="238"/>
    </row>
    <row r="132" spans="1:8" ht="12" customHeight="1" thickBot="1">
      <c r="A132" s="362" t="s">
        <v>83</v>
      </c>
      <c r="B132" s="8" t="s">
        <v>372</v>
      </c>
      <c r="C132" s="215"/>
      <c r="D132" s="215"/>
      <c r="E132" s="215"/>
      <c r="F132" s="215"/>
      <c r="G132" s="215"/>
      <c r="H132" s="238"/>
    </row>
    <row r="133" spans="1:8" s="107" customFormat="1" ht="12" customHeight="1" thickBot="1">
      <c r="A133" s="362" t="s">
        <v>274</v>
      </c>
      <c r="B133" s="8" t="s">
        <v>373</v>
      </c>
      <c r="C133" s="215"/>
      <c r="D133" s="215"/>
      <c r="E133" s="215"/>
      <c r="F133" s="215"/>
      <c r="G133" s="215"/>
      <c r="H133" s="238"/>
    </row>
    <row r="134" spans="1:12" ht="12" customHeight="1" thickBot="1">
      <c r="A134" s="372" t="s">
        <v>275</v>
      </c>
      <c r="B134" s="6" t="s">
        <v>374</v>
      </c>
      <c r="C134" s="215"/>
      <c r="D134" s="215"/>
      <c r="E134" s="215"/>
      <c r="F134" s="215"/>
      <c r="G134" s="215"/>
      <c r="H134" s="238"/>
      <c r="L134" s="214"/>
    </row>
    <row r="135" spans="1:8" ht="13.5" thickBot="1">
      <c r="A135" s="31" t="s">
        <v>19</v>
      </c>
      <c r="B135" s="114" t="s">
        <v>375</v>
      </c>
      <c r="C135" s="245">
        <f>+C136+C137+C138+C139</f>
        <v>0</v>
      </c>
      <c r="D135" s="245">
        <f>+D136+D137+D138+D139</f>
        <v>309</v>
      </c>
      <c r="E135" s="245">
        <f>+E136+E137+E138+E139</f>
        <v>309</v>
      </c>
      <c r="F135" s="245">
        <f>+F136+F137+F138+F139</f>
        <v>1279</v>
      </c>
      <c r="G135" s="245">
        <f>+G136+G137+G138+G139</f>
        <v>309</v>
      </c>
      <c r="H135" s="238">
        <f>G135*100/F135</f>
        <v>24.159499609069584</v>
      </c>
    </row>
    <row r="136" spans="1:8" ht="12" customHeight="1" thickBot="1">
      <c r="A136" s="362" t="s">
        <v>84</v>
      </c>
      <c r="B136" s="8" t="s">
        <v>376</v>
      </c>
      <c r="C136" s="215"/>
      <c r="D136" s="215"/>
      <c r="E136" s="215"/>
      <c r="F136" s="215"/>
      <c r="G136" s="215"/>
      <c r="H136" s="238"/>
    </row>
    <row r="137" spans="1:8" s="107" customFormat="1" ht="12" customHeight="1" thickBot="1">
      <c r="A137" s="362" t="s">
        <v>85</v>
      </c>
      <c r="B137" s="8" t="s">
        <v>386</v>
      </c>
      <c r="C137" s="215"/>
      <c r="D137" s="215">
        <v>309</v>
      </c>
      <c r="E137" s="215">
        <v>309</v>
      </c>
      <c r="F137" s="215">
        <v>1279</v>
      </c>
      <c r="G137" s="215">
        <v>309</v>
      </c>
      <c r="H137" s="238">
        <f>G137*100/F137</f>
        <v>24.159499609069584</v>
      </c>
    </row>
    <row r="138" spans="1:8" s="107" customFormat="1" ht="12" customHeight="1" thickBot="1">
      <c r="A138" s="362" t="s">
        <v>287</v>
      </c>
      <c r="B138" s="8" t="s">
        <v>377</v>
      </c>
      <c r="C138" s="215"/>
      <c r="D138" s="215"/>
      <c r="E138" s="215"/>
      <c r="F138" s="215"/>
      <c r="G138" s="215"/>
      <c r="H138" s="238"/>
    </row>
    <row r="139" spans="1:8" s="107" customFormat="1" ht="12" customHeight="1" thickBot="1">
      <c r="A139" s="372" t="s">
        <v>288</v>
      </c>
      <c r="B139" s="6" t="s">
        <v>378</v>
      </c>
      <c r="C139" s="215"/>
      <c r="D139" s="215"/>
      <c r="E139" s="215"/>
      <c r="F139" s="215"/>
      <c r="G139" s="215"/>
      <c r="H139" s="238"/>
    </row>
    <row r="140" spans="1:8" s="107" customFormat="1" ht="12" customHeight="1" thickBot="1">
      <c r="A140" s="31" t="s">
        <v>20</v>
      </c>
      <c r="B140" s="114" t="s">
        <v>379</v>
      </c>
      <c r="C140" s="248">
        <f>+C141+C142+C143+C144</f>
        <v>0</v>
      </c>
      <c r="D140" s="248">
        <f>+D141+D142+D143+D144</f>
        <v>0</v>
      </c>
      <c r="E140" s="248">
        <f>+E141+E142+E143+E144</f>
        <v>0</v>
      </c>
      <c r="F140" s="248">
        <f>+F141+F142+F143+F144</f>
        <v>0</v>
      </c>
      <c r="G140" s="248">
        <f>+G141+G142+G143+G144</f>
        <v>0</v>
      </c>
      <c r="H140" s="238"/>
    </row>
    <row r="141" spans="1:8" s="107" customFormat="1" ht="12" customHeight="1" thickBot="1">
      <c r="A141" s="362" t="s">
        <v>165</v>
      </c>
      <c r="B141" s="8" t="s">
        <v>380</v>
      </c>
      <c r="C141" s="215"/>
      <c r="D141" s="215"/>
      <c r="E141" s="215"/>
      <c r="F141" s="215"/>
      <c r="G141" s="215"/>
      <c r="H141" s="238"/>
    </row>
    <row r="142" spans="1:8" s="107" customFormat="1" ht="12" customHeight="1" thickBot="1">
      <c r="A142" s="362" t="s">
        <v>166</v>
      </c>
      <c r="B142" s="8" t="s">
        <v>381</v>
      </c>
      <c r="C142" s="215"/>
      <c r="D142" s="215"/>
      <c r="E142" s="215"/>
      <c r="F142" s="215"/>
      <c r="G142" s="215"/>
      <c r="H142" s="238"/>
    </row>
    <row r="143" spans="1:8" ht="12.75" customHeight="1" thickBot="1">
      <c r="A143" s="362" t="s">
        <v>201</v>
      </c>
      <c r="B143" s="8" t="s">
        <v>382</v>
      </c>
      <c r="C143" s="215"/>
      <c r="D143" s="215"/>
      <c r="E143" s="215"/>
      <c r="F143" s="215"/>
      <c r="G143" s="215"/>
      <c r="H143" s="238"/>
    </row>
    <row r="144" spans="1:8" ht="12" customHeight="1" thickBot="1">
      <c r="A144" s="362" t="s">
        <v>290</v>
      </c>
      <c r="B144" s="8" t="s">
        <v>383</v>
      </c>
      <c r="C144" s="215"/>
      <c r="D144" s="215"/>
      <c r="E144" s="215"/>
      <c r="F144" s="215"/>
      <c r="G144" s="215"/>
      <c r="H144" s="238"/>
    </row>
    <row r="145" spans="1:8" ht="15" customHeight="1" thickBot="1">
      <c r="A145" s="31" t="s">
        <v>21</v>
      </c>
      <c r="B145" s="114" t="s">
        <v>384</v>
      </c>
      <c r="C145" s="356">
        <f>+C126+C130+C135+C140</f>
        <v>0</v>
      </c>
      <c r="D145" s="356">
        <f>+D126+D130+D135+D140</f>
        <v>309</v>
      </c>
      <c r="E145" s="356">
        <f>+E126+E130+E135+E140</f>
        <v>309</v>
      </c>
      <c r="F145" s="356">
        <f>+F126+F130+F135+F140</f>
        <v>1279</v>
      </c>
      <c r="G145" s="356">
        <f>+G126+G130+G135+G140</f>
        <v>309</v>
      </c>
      <c r="H145" s="238">
        <f>G145*100/F145</f>
        <v>24.159499609069584</v>
      </c>
    </row>
    <row r="146" spans="1:10" ht="15" customHeight="1" thickBot="1">
      <c r="A146" s="864"/>
      <c r="B146" s="865" t="s">
        <v>890</v>
      </c>
      <c r="C146" s="356"/>
      <c r="D146" s="406"/>
      <c r="E146" s="481"/>
      <c r="F146" s="356"/>
      <c r="G146" s="356">
        <v>6225</v>
      </c>
      <c r="H146" s="406"/>
      <c r="I146" s="867"/>
      <c r="J146" s="528"/>
    </row>
    <row r="147" spans="1:10" ht="15" customHeight="1" thickBot="1">
      <c r="A147" s="864"/>
      <c r="B147" s="865" t="s">
        <v>891</v>
      </c>
      <c r="C147" s="356"/>
      <c r="D147" s="406"/>
      <c r="E147" s="481"/>
      <c r="F147" s="356"/>
      <c r="G147" s="356">
        <v>438</v>
      </c>
      <c r="H147" s="406"/>
      <c r="I147" s="867"/>
      <c r="J147" s="528"/>
    </row>
    <row r="148" spans="1:8" ht="13.5" thickBot="1">
      <c r="A148" s="374" t="s">
        <v>22</v>
      </c>
      <c r="B148" s="315" t="s">
        <v>385</v>
      </c>
      <c r="C148" s="356">
        <f>+C125+C145</f>
        <v>85289</v>
      </c>
      <c r="D148" s="356">
        <f>+D125+D145</f>
        <v>91622</v>
      </c>
      <c r="E148" s="356">
        <f>+E125+E145</f>
        <v>105021</v>
      </c>
      <c r="F148" s="356">
        <f>+F125+F145</f>
        <v>83793</v>
      </c>
      <c r="G148" s="356">
        <f>+G125+G145</f>
        <v>72897</v>
      </c>
      <c r="H148" s="459">
        <f>G148*100/F148</f>
        <v>86.99652715620637</v>
      </c>
    </row>
    <row r="149" spans="1:8" ht="15" customHeight="1" thickBot="1">
      <c r="A149" s="485"/>
      <c r="B149" s="486"/>
      <c r="C149" s="487"/>
      <c r="D149" s="487"/>
      <c r="E149" s="487"/>
      <c r="F149" s="487"/>
      <c r="G149" s="487"/>
      <c r="H149" s="487"/>
    </row>
    <row r="150" spans="1:8" ht="14.25" customHeight="1" thickBot="1">
      <c r="A150" s="211" t="s">
        <v>189</v>
      </c>
      <c r="B150" s="212"/>
      <c r="C150" s="111">
        <v>4</v>
      </c>
      <c r="D150" s="111">
        <v>4</v>
      </c>
      <c r="E150" s="111">
        <v>4</v>
      </c>
      <c r="F150" s="111">
        <v>4</v>
      </c>
      <c r="G150" s="111">
        <v>4</v>
      </c>
      <c r="H150" s="111">
        <v>4</v>
      </c>
    </row>
    <row r="151" spans="1:8" ht="13.5" thickBot="1">
      <c r="A151" s="211" t="s">
        <v>190</v>
      </c>
      <c r="B151" s="212"/>
      <c r="C151" s="111">
        <v>2</v>
      </c>
      <c r="D151" s="111">
        <v>2</v>
      </c>
      <c r="E151" s="111">
        <v>2</v>
      </c>
      <c r="F151" s="111">
        <v>2</v>
      </c>
      <c r="G151" s="111">
        <v>2</v>
      </c>
      <c r="H151" s="111">
        <v>2</v>
      </c>
    </row>
    <row r="152" spans="1:8" ht="12.75">
      <c r="A152" s="485"/>
      <c r="B152" s="486"/>
      <c r="C152" s="486"/>
      <c r="D152" s="487"/>
      <c r="E152" s="487"/>
      <c r="F152" s="487"/>
      <c r="G152" s="487"/>
      <c r="H152" s="487"/>
    </row>
    <row r="153" ht="12.75">
      <c r="A153" s="49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9" r:id="rId1"/>
  <rowBreaks count="1" manualBreakCount="1">
    <brk id="8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L152"/>
  <sheetViews>
    <sheetView view="pageBreakPreview" zoomScale="85" zoomScaleSheetLayoutView="85" zoomScalePageLayoutView="0" workbookViewId="0" topLeftCell="A1">
      <selection activeCell="F1" sqref="F1"/>
    </sheetView>
  </sheetViews>
  <sheetFormatPr defaultColWidth="9.00390625" defaultRowHeight="12.75"/>
  <cols>
    <col min="1" max="1" width="19.50390625" style="326" customWidth="1"/>
    <col min="2" max="2" width="72.00390625" style="327" customWidth="1"/>
    <col min="3" max="3" width="17.625" style="327" customWidth="1"/>
    <col min="4" max="4" width="13.50390625" style="328" hidden="1" customWidth="1"/>
    <col min="5" max="5" width="12.50390625" style="3" hidden="1" customWidth="1"/>
    <col min="6" max="6" width="13.00390625" style="3" customWidth="1"/>
    <col min="7" max="7" width="13.50390625" style="328" customWidth="1"/>
    <col min="8" max="8" width="12.50390625" style="3" customWidth="1"/>
    <col min="9" max="16384" width="9.375" style="3" customWidth="1"/>
  </cols>
  <sheetData>
    <row r="1" spans="1:8" s="2" customFormat="1" ht="16.5" customHeight="1">
      <c r="A1" s="198"/>
      <c r="B1" s="199"/>
      <c r="C1" s="199"/>
      <c r="D1" s="213"/>
      <c r="E1" s="213" t="s">
        <v>529</v>
      </c>
      <c r="F1" s="495"/>
      <c r="G1" s="213"/>
      <c r="H1" s="213" t="s">
        <v>590</v>
      </c>
    </row>
    <row r="2" spans="1:8" s="103" customFormat="1" ht="21" customHeight="1" thickBot="1">
      <c r="A2" s="198"/>
      <c r="B2" s="199"/>
      <c r="C2" s="199"/>
      <c r="D2" s="213"/>
      <c r="E2" s="213"/>
      <c r="F2" s="213"/>
      <c r="G2" s="213"/>
      <c r="H2" s="213"/>
    </row>
    <row r="3" spans="1:8" s="103" customFormat="1" ht="15.75">
      <c r="A3" s="334" t="s">
        <v>60</v>
      </c>
      <c r="B3" s="298" t="s">
        <v>195</v>
      </c>
      <c r="C3" s="452"/>
      <c r="D3" s="300"/>
      <c r="E3" s="300"/>
      <c r="F3" s="300" t="s">
        <v>48</v>
      </c>
      <c r="G3" s="300"/>
      <c r="H3" s="300"/>
    </row>
    <row r="4" spans="1:8" s="104" customFormat="1" ht="15.75" customHeight="1" thickBot="1">
      <c r="A4" s="200" t="s">
        <v>187</v>
      </c>
      <c r="B4" s="299" t="s">
        <v>445</v>
      </c>
      <c r="C4" s="453"/>
      <c r="D4" s="301"/>
      <c r="E4" s="301"/>
      <c r="F4" s="301">
        <v>2</v>
      </c>
      <c r="G4" s="301"/>
      <c r="H4" s="301"/>
    </row>
    <row r="5" spans="1:8" ht="14.25" thickBot="1">
      <c r="A5" s="201"/>
      <c r="B5" s="201"/>
      <c r="C5" s="201"/>
      <c r="D5" s="202"/>
      <c r="E5" s="202" t="s">
        <v>49</v>
      </c>
      <c r="F5" s="202"/>
      <c r="G5" s="202"/>
      <c r="H5" s="202" t="s">
        <v>49</v>
      </c>
    </row>
    <row r="6" spans="1:8" s="67" customFormat="1" ht="24.75" thickBot="1">
      <c r="A6" s="335" t="s">
        <v>188</v>
      </c>
      <c r="B6" s="203" t="s">
        <v>50</v>
      </c>
      <c r="C6" s="302" t="s">
        <v>525</v>
      </c>
      <c r="D6" s="302" t="s">
        <v>526</v>
      </c>
      <c r="E6" s="302" t="s">
        <v>527</v>
      </c>
      <c r="F6" s="302" t="s">
        <v>528</v>
      </c>
      <c r="G6" s="302" t="s">
        <v>538</v>
      </c>
      <c r="H6" s="302" t="s">
        <v>539</v>
      </c>
    </row>
    <row r="7" spans="1:8" s="67" customFormat="1" ht="15.75" customHeight="1" thickBot="1">
      <c r="A7" s="174">
        <v>1</v>
      </c>
      <c r="B7" s="175">
        <v>2</v>
      </c>
      <c r="C7" s="176">
        <v>3</v>
      </c>
      <c r="D7" s="176">
        <v>4</v>
      </c>
      <c r="E7" s="176">
        <v>5</v>
      </c>
      <c r="F7" s="176">
        <v>4</v>
      </c>
      <c r="G7" s="176">
        <v>5</v>
      </c>
      <c r="H7" s="176">
        <v>6</v>
      </c>
    </row>
    <row r="8" spans="1:8" s="67" customFormat="1" ht="12" customHeight="1" thickBot="1">
      <c r="A8" s="204"/>
      <c r="B8" s="205" t="s">
        <v>52</v>
      </c>
      <c r="C8" s="303"/>
      <c r="D8" s="303"/>
      <c r="E8" s="303"/>
      <c r="F8" s="303"/>
      <c r="G8" s="303"/>
      <c r="H8" s="303"/>
    </row>
    <row r="9" spans="1:8" s="105" customFormat="1" ht="12" customHeight="1" thickBot="1">
      <c r="A9" s="31" t="s">
        <v>13</v>
      </c>
      <c r="B9" s="20" t="s">
        <v>230</v>
      </c>
      <c r="C9" s="239">
        <f>+C10+C11+C12+C13+C14+C15</f>
        <v>7618</v>
      </c>
      <c r="D9" s="239">
        <f>+D10+D11+D12+D13+D14+D15</f>
        <v>8816</v>
      </c>
      <c r="E9" s="239">
        <f>+E10+E11+E12+E13+E14+E15</f>
        <v>9501</v>
      </c>
      <c r="F9" s="239">
        <f>+F10+F11+F12+F13+F14+F15</f>
        <v>15230</v>
      </c>
      <c r="G9" s="239">
        <f>+G10+G11+G12+G13+G14+G15</f>
        <v>15230</v>
      </c>
      <c r="H9" s="239">
        <f>G9*100/F9</f>
        <v>100</v>
      </c>
    </row>
    <row r="10" spans="1:8" s="106" customFormat="1" ht="12" customHeight="1" thickBot="1">
      <c r="A10" s="362" t="s">
        <v>86</v>
      </c>
      <c r="B10" s="344" t="s">
        <v>231</v>
      </c>
      <c r="C10" s="242">
        <v>1829</v>
      </c>
      <c r="D10" s="242">
        <v>1863</v>
      </c>
      <c r="E10" s="242">
        <v>1863</v>
      </c>
      <c r="F10" s="242">
        <v>1863</v>
      </c>
      <c r="G10" s="242">
        <v>1863</v>
      </c>
      <c r="H10" s="239">
        <f aca="true" t="shared" si="0" ref="H10:H64">G10*100/F10</f>
        <v>100</v>
      </c>
    </row>
    <row r="11" spans="1:8" s="106" customFormat="1" ht="12" customHeight="1" thickBot="1">
      <c r="A11" s="363" t="s">
        <v>87</v>
      </c>
      <c r="B11" s="345" t="s">
        <v>232</v>
      </c>
      <c r="C11" s="241"/>
      <c r="D11" s="241"/>
      <c r="E11" s="241"/>
      <c r="F11" s="241"/>
      <c r="G11" s="241"/>
      <c r="H11" s="239"/>
    </row>
    <row r="12" spans="1:8" s="106" customFormat="1" ht="12" customHeight="1" thickBot="1">
      <c r="A12" s="363" t="s">
        <v>88</v>
      </c>
      <c r="B12" s="345" t="s">
        <v>233</v>
      </c>
      <c r="C12" s="241">
        <v>4799</v>
      </c>
      <c r="D12" s="241">
        <v>5505</v>
      </c>
      <c r="E12" s="241">
        <v>5529</v>
      </c>
      <c r="F12" s="241">
        <v>8069</v>
      </c>
      <c r="G12" s="241">
        <v>8069</v>
      </c>
      <c r="H12" s="239">
        <f t="shared" si="0"/>
        <v>100</v>
      </c>
    </row>
    <row r="13" spans="1:8" s="106" customFormat="1" ht="12" customHeight="1" thickBot="1">
      <c r="A13" s="363" t="s">
        <v>89</v>
      </c>
      <c r="B13" s="345" t="s">
        <v>234</v>
      </c>
      <c r="C13" s="241">
        <v>990</v>
      </c>
      <c r="D13" s="241">
        <v>1200</v>
      </c>
      <c r="E13" s="241">
        <v>1200</v>
      </c>
      <c r="F13" s="241">
        <v>1200</v>
      </c>
      <c r="G13" s="241">
        <v>1200</v>
      </c>
      <c r="H13" s="239">
        <f t="shared" si="0"/>
        <v>100</v>
      </c>
    </row>
    <row r="14" spans="1:8" s="105" customFormat="1" ht="12" customHeight="1" thickBot="1">
      <c r="A14" s="363" t="s">
        <v>133</v>
      </c>
      <c r="B14" s="345" t="s">
        <v>235</v>
      </c>
      <c r="C14" s="483"/>
      <c r="D14" s="241">
        <v>248</v>
      </c>
      <c r="E14" s="241">
        <v>345</v>
      </c>
      <c r="F14" s="241">
        <v>4098</v>
      </c>
      <c r="G14" s="241">
        <v>4098</v>
      </c>
      <c r="H14" s="239">
        <f t="shared" si="0"/>
        <v>100</v>
      </c>
    </row>
    <row r="15" spans="1:8" s="105" customFormat="1" ht="12" customHeight="1" thickBot="1">
      <c r="A15" s="364" t="s">
        <v>90</v>
      </c>
      <c r="B15" s="346" t="s">
        <v>236</v>
      </c>
      <c r="C15" s="484"/>
      <c r="D15" s="241"/>
      <c r="E15" s="241">
        <v>564</v>
      </c>
      <c r="F15" s="241"/>
      <c r="G15" s="241"/>
      <c r="H15" s="239"/>
    </row>
    <row r="16" spans="1:8" s="105" customFormat="1" ht="12" customHeight="1" thickBot="1">
      <c r="A16" s="31" t="s">
        <v>14</v>
      </c>
      <c r="B16" s="234" t="s">
        <v>237</v>
      </c>
      <c r="C16" s="239">
        <f>+C17+C18+C19+C20+C21</f>
        <v>0</v>
      </c>
      <c r="D16" s="239">
        <f>+D17+D18+D19+D20+D21</f>
        <v>1220</v>
      </c>
      <c r="E16" s="239">
        <f>+E17+E18+E19+E20+E21</f>
        <v>1561</v>
      </c>
      <c r="F16" s="239">
        <f>+F17+F18+F19+F20+F21+F22</f>
        <v>1982</v>
      </c>
      <c r="G16" s="239">
        <v>1982</v>
      </c>
      <c r="H16" s="239">
        <f t="shared" si="0"/>
        <v>100</v>
      </c>
    </row>
    <row r="17" spans="1:8" s="105" customFormat="1" ht="12" customHeight="1" thickBot="1">
      <c r="A17" s="362" t="s">
        <v>92</v>
      </c>
      <c r="B17" s="344" t="s">
        <v>238</v>
      </c>
      <c r="C17" s="242"/>
      <c r="D17" s="242"/>
      <c r="E17" s="242"/>
      <c r="F17" s="242"/>
      <c r="G17" s="242"/>
      <c r="H17" s="239"/>
    </row>
    <row r="18" spans="1:8" s="105" customFormat="1" ht="12" customHeight="1" thickBot="1">
      <c r="A18" s="363" t="s">
        <v>93</v>
      </c>
      <c r="B18" s="345" t="s">
        <v>239</v>
      </c>
      <c r="C18" s="241"/>
      <c r="D18" s="241"/>
      <c r="E18" s="241"/>
      <c r="F18" s="241"/>
      <c r="G18" s="241"/>
      <c r="H18" s="239"/>
    </row>
    <row r="19" spans="1:8" s="105" customFormat="1" ht="12" customHeight="1" thickBot="1">
      <c r="A19" s="363" t="s">
        <v>94</v>
      </c>
      <c r="B19" s="345" t="s">
        <v>438</v>
      </c>
      <c r="C19" s="241"/>
      <c r="D19" s="241"/>
      <c r="E19" s="241"/>
      <c r="F19" s="241"/>
      <c r="G19" s="241"/>
      <c r="H19" s="239"/>
    </row>
    <row r="20" spans="1:8" s="105" customFormat="1" ht="12" customHeight="1" thickBot="1">
      <c r="A20" s="363" t="s">
        <v>95</v>
      </c>
      <c r="B20" s="345" t="s">
        <v>439</v>
      </c>
      <c r="C20" s="241"/>
      <c r="D20" s="241"/>
      <c r="E20" s="241"/>
      <c r="F20" s="241"/>
      <c r="G20" s="241"/>
      <c r="H20" s="239"/>
    </row>
    <row r="21" spans="1:8" s="106" customFormat="1" ht="12" customHeight="1" thickBot="1">
      <c r="A21" s="363" t="s">
        <v>96</v>
      </c>
      <c r="B21" s="345" t="s">
        <v>240</v>
      </c>
      <c r="C21" s="241"/>
      <c r="D21" s="241">
        <v>1220</v>
      </c>
      <c r="E21" s="241">
        <v>1561</v>
      </c>
      <c r="F21" s="241">
        <v>1852</v>
      </c>
      <c r="G21" s="241">
        <v>1852</v>
      </c>
      <c r="H21" s="239">
        <f t="shared" si="0"/>
        <v>100</v>
      </c>
    </row>
    <row r="22" spans="1:8" s="106" customFormat="1" ht="12" customHeight="1" thickBot="1">
      <c r="A22" s="364" t="s">
        <v>102</v>
      </c>
      <c r="B22" s="346" t="s">
        <v>241</v>
      </c>
      <c r="C22" s="243"/>
      <c r="D22" s="243"/>
      <c r="E22" s="243"/>
      <c r="F22" s="243">
        <v>130</v>
      </c>
      <c r="G22" s="243">
        <v>130</v>
      </c>
      <c r="H22" s="239">
        <f t="shared" si="0"/>
        <v>100</v>
      </c>
    </row>
    <row r="23" spans="1:8" s="106" customFormat="1" ht="12" customHeight="1" thickBot="1">
      <c r="A23" s="31" t="s">
        <v>15</v>
      </c>
      <c r="B23" s="20" t="s">
        <v>242</v>
      </c>
      <c r="C23" s="239">
        <f>+C24+C25+C26+C27+C28</f>
        <v>9375</v>
      </c>
      <c r="D23" s="239">
        <f>+D24+D25+D26+D27+D28</f>
        <v>9375</v>
      </c>
      <c r="E23" s="239">
        <f>+E24+E25+E26+E27+E28</f>
        <v>21748</v>
      </c>
      <c r="F23" s="239">
        <f>+F24+F25+F26+F27+F28</f>
        <v>19375</v>
      </c>
      <c r="G23" s="239">
        <f>+G24+G25+G26+G27+G28</f>
        <v>19375</v>
      </c>
      <c r="H23" s="239">
        <f t="shared" si="0"/>
        <v>100</v>
      </c>
    </row>
    <row r="24" spans="1:8" s="105" customFormat="1" ht="12" customHeight="1" thickBot="1">
      <c r="A24" s="362" t="s">
        <v>75</v>
      </c>
      <c r="B24" s="344" t="s">
        <v>243</v>
      </c>
      <c r="C24" s="242">
        <v>9375</v>
      </c>
      <c r="D24" s="242">
        <v>9375</v>
      </c>
      <c r="E24" s="242">
        <v>9375</v>
      </c>
      <c r="F24" s="242">
        <v>9375</v>
      </c>
      <c r="G24" s="242">
        <v>9375</v>
      </c>
      <c r="H24" s="239">
        <f t="shared" si="0"/>
        <v>100</v>
      </c>
    </row>
    <row r="25" spans="1:8" s="106" customFormat="1" ht="12" customHeight="1" thickBot="1">
      <c r="A25" s="363" t="s">
        <v>76</v>
      </c>
      <c r="B25" s="345" t="s">
        <v>244</v>
      </c>
      <c r="C25" s="241"/>
      <c r="D25" s="241"/>
      <c r="E25" s="241"/>
      <c r="F25" s="241"/>
      <c r="G25" s="241"/>
      <c r="H25" s="239"/>
    </row>
    <row r="26" spans="1:8" s="106" customFormat="1" ht="12" customHeight="1" thickBot="1">
      <c r="A26" s="363" t="s">
        <v>77</v>
      </c>
      <c r="B26" s="345" t="s">
        <v>440</v>
      </c>
      <c r="C26" s="241"/>
      <c r="D26" s="241"/>
      <c r="E26" s="241"/>
      <c r="F26" s="241"/>
      <c r="G26" s="241"/>
      <c r="H26" s="239"/>
    </row>
    <row r="27" spans="1:8" s="106" customFormat="1" ht="12" customHeight="1" thickBot="1">
      <c r="A27" s="363" t="s">
        <v>78</v>
      </c>
      <c r="B27" s="345" t="s">
        <v>441</v>
      </c>
      <c r="C27" s="241"/>
      <c r="D27" s="241"/>
      <c r="E27" s="241"/>
      <c r="F27" s="241"/>
      <c r="G27" s="241"/>
      <c r="H27" s="239"/>
    </row>
    <row r="28" spans="1:8" s="106" customFormat="1" ht="12" customHeight="1" thickBot="1">
      <c r="A28" s="363" t="s">
        <v>155</v>
      </c>
      <c r="B28" s="345" t="s">
        <v>245</v>
      </c>
      <c r="C28" s="241"/>
      <c r="D28" s="241"/>
      <c r="E28" s="241">
        <v>12373</v>
      </c>
      <c r="F28" s="241">
        <v>10000</v>
      </c>
      <c r="G28" s="241">
        <v>10000</v>
      </c>
      <c r="H28" s="239">
        <f t="shared" si="0"/>
        <v>100</v>
      </c>
    </row>
    <row r="29" spans="1:8" s="106" customFormat="1" ht="12" customHeight="1" thickBot="1">
      <c r="A29" s="364" t="s">
        <v>156</v>
      </c>
      <c r="B29" s="346" t="s">
        <v>246</v>
      </c>
      <c r="C29" s="243"/>
      <c r="D29" s="243"/>
      <c r="E29" s="243"/>
      <c r="F29" s="243"/>
      <c r="G29" s="243"/>
      <c r="H29" s="239"/>
    </row>
    <row r="30" spans="1:8" s="106" customFormat="1" ht="12" customHeight="1" thickBot="1">
      <c r="A30" s="31" t="s">
        <v>157</v>
      </c>
      <c r="B30" s="20" t="s">
        <v>247</v>
      </c>
      <c r="C30" s="245">
        <f>+C31+C34+C35+C36</f>
        <v>25270</v>
      </c>
      <c r="D30" s="245">
        <f>+D31+D34+D35+D36</f>
        <v>25270</v>
      </c>
      <c r="E30" s="245">
        <f>+E31+E34+E35+E36</f>
        <v>25270</v>
      </c>
      <c r="F30" s="245">
        <f>+F31+F34+F35+F36</f>
        <v>25270</v>
      </c>
      <c r="G30" s="245">
        <f>+G31+G34+G35+G36</f>
        <v>21512</v>
      </c>
      <c r="H30" s="239">
        <f t="shared" si="0"/>
        <v>85.12861100118718</v>
      </c>
    </row>
    <row r="31" spans="1:8" s="106" customFormat="1" ht="12" customHeight="1" thickBot="1">
      <c r="A31" s="362" t="s">
        <v>248</v>
      </c>
      <c r="B31" s="344" t="s">
        <v>254</v>
      </c>
      <c r="C31" s="339">
        <f>+C32+C33</f>
        <v>22385</v>
      </c>
      <c r="D31" s="339">
        <f>+D32+D33</f>
        <v>22385</v>
      </c>
      <c r="E31" s="339">
        <f>+E32+E33</f>
        <v>22385</v>
      </c>
      <c r="F31" s="339">
        <v>21871</v>
      </c>
      <c r="G31" s="339">
        <v>18754</v>
      </c>
      <c r="H31" s="239">
        <f t="shared" si="0"/>
        <v>85.74825110877417</v>
      </c>
    </row>
    <row r="32" spans="1:8" s="106" customFormat="1" ht="12" customHeight="1" thickBot="1">
      <c r="A32" s="363" t="s">
        <v>249</v>
      </c>
      <c r="B32" s="345" t="s">
        <v>255</v>
      </c>
      <c r="C32" s="241">
        <v>1502</v>
      </c>
      <c r="D32" s="241">
        <v>1502</v>
      </c>
      <c r="E32" s="241">
        <v>1502</v>
      </c>
      <c r="F32" s="241">
        <v>1595</v>
      </c>
      <c r="G32" s="241">
        <v>1496</v>
      </c>
      <c r="H32" s="239">
        <f t="shared" si="0"/>
        <v>93.79310344827586</v>
      </c>
    </row>
    <row r="33" spans="1:8" s="106" customFormat="1" ht="12" customHeight="1" thickBot="1">
      <c r="A33" s="363" t="s">
        <v>250</v>
      </c>
      <c r="B33" s="345" t="s">
        <v>256</v>
      </c>
      <c r="C33" s="241">
        <v>20883</v>
      </c>
      <c r="D33" s="241">
        <v>20883</v>
      </c>
      <c r="E33" s="241">
        <v>20883</v>
      </c>
      <c r="F33" s="241">
        <v>20276</v>
      </c>
      <c r="G33" s="241">
        <v>17258</v>
      </c>
      <c r="H33" s="239">
        <f t="shared" si="0"/>
        <v>85.1154073781811</v>
      </c>
    </row>
    <row r="34" spans="1:8" s="106" customFormat="1" ht="12" customHeight="1" thickBot="1">
      <c r="A34" s="363" t="s">
        <v>251</v>
      </c>
      <c r="B34" s="345" t="s">
        <v>257</v>
      </c>
      <c r="C34" s="241">
        <v>2659</v>
      </c>
      <c r="D34" s="241">
        <v>2659</v>
      </c>
      <c r="E34" s="241">
        <v>2659</v>
      </c>
      <c r="F34" s="241">
        <v>3055</v>
      </c>
      <c r="G34" s="241">
        <v>2643</v>
      </c>
      <c r="H34" s="239">
        <f t="shared" si="0"/>
        <v>86.51391162029459</v>
      </c>
    </row>
    <row r="35" spans="1:8" s="106" customFormat="1" ht="12" customHeight="1" thickBot="1">
      <c r="A35" s="363" t="s">
        <v>252</v>
      </c>
      <c r="B35" s="345" t="s">
        <v>258</v>
      </c>
      <c r="C35" s="241">
        <v>226</v>
      </c>
      <c r="D35" s="241">
        <v>226</v>
      </c>
      <c r="E35" s="241">
        <v>226</v>
      </c>
      <c r="F35" s="241">
        <v>344</v>
      </c>
      <c r="G35" s="241">
        <v>115</v>
      </c>
      <c r="H35" s="239">
        <f t="shared" si="0"/>
        <v>33.43023255813954</v>
      </c>
    </row>
    <row r="36" spans="1:8" s="106" customFormat="1" ht="12" customHeight="1" thickBot="1">
      <c r="A36" s="364" t="s">
        <v>253</v>
      </c>
      <c r="B36" s="346" t="s">
        <v>259</v>
      </c>
      <c r="C36" s="243"/>
      <c r="D36" s="243"/>
      <c r="E36" s="243"/>
      <c r="F36" s="243"/>
      <c r="G36" s="243"/>
      <c r="H36" s="239"/>
    </row>
    <row r="37" spans="1:8" s="106" customFormat="1" ht="12" customHeight="1" thickBot="1">
      <c r="A37" s="31" t="s">
        <v>17</v>
      </c>
      <c r="B37" s="20" t="s">
        <v>260</v>
      </c>
      <c r="C37" s="239">
        <f>SUM(C38:C47)</f>
        <v>5099</v>
      </c>
      <c r="D37" s="239">
        <f>SUM(D38:D47)</f>
        <v>4889</v>
      </c>
      <c r="E37" s="239">
        <f>SUM(E38:E47)</f>
        <v>4889</v>
      </c>
      <c r="F37" s="239">
        <f>SUM(F38:F47)</f>
        <v>5239</v>
      </c>
      <c r="G37" s="239">
        <f>SUM(G38:G47)</f>
        <v>4764</v>
      </c>
      <c r="H37" s="239">
        <f t="shared" si="0"/>
        <v>90.93338423363237</v>
      </c>
    </row>
    <row r="38" spans="1:8" s="106" customFormat="1" ht="12" customHeight="1" thickBot="1">
      <c r="A38" s="362" t="s">
        <v>79</v>
      </c>
      <c r="B38" s="344" t="s">
        <v>263</v>
      </c>
      <c r="C38" s="242"/>
      <c r="D38" s="242"/>
      <c r="E38" s="242"/>
      <c r="F38" s="242"/>
      <c r="G38" s="242"/>
      <c r="H38" s="239"/>
    </row>
    <row r="39" spans="1:8" s="106" customFormat="1" ht="12" customHeight="1" thickBot="1">
      <c r="A39" s="363" t="s">
        <v>80</v>
      </c>
      <c r="B39" s="345" t="s">
        <v>264</v>
      </c>
      <c r="C39" s="241"/>
      <c r="D39" s="241">
        <v>848</v>
      </c>
      <c r="E39" s="241">
        <v>848</v>
      </c>
      <c r="F39" s="241">
        <v>2347</v>
      </c>
      <c r="G39" s="241">
        <v>1934</v>
      </c>
      <c r="H39" s="239">
        <f t="shared" si="0"/>
        <v>82.4030677460588</v>
      </c>
    </row>
    <row r="40" spans="1:8" s="106" customFormat="1" ht="12" customHeight="1" thickBot="1">
      <c r="A40" s="363" t="s">
        <v>81</v>
      </c>
      <c r="B40" s="345" t="s">
        <v>265</v>
      </c>
      <c r="C40" s="241">
        <v>707</v>
      </c>
      <c r="D40" s="241">
        <v>707</v>
      </c>
      <c r="E40" s="241">
        <v>707</v>
      </c>
      <c r="F40" s="241"/>
      <c r="G40" s="241"/>
      <c r="H40" s="239"/>
    </row>
    <row r="41" spans="1:8" s="106" customFormat="1" ht="12" customHeight="1" thickBot="1">
      <c r="A41" s="363" t="s">
        <v>159</v>
      </c>
      <c r="B41" s="345" t="s">
        <v>266</v>
      </c>
      <c r="C41" s="241">
        <v>1058</v>
      </c>
      <c r="D41" s="241">
        <v>0</v>
      </c>
      <c r="E41" s="241">
        <v>0</v>
      </c>
      <c r="F41" s="241">
        <v>0</v>
      </c>
      <c r="G41" s="241"/>
      <c r="H41" s="239"/>
    </row>
    <row r="42" spans="1:8" s="106" customFormat="1" ht="12" customHeight="1" thickBot="1">
      <c r="A42" s="363" t="s">
        <v>160</v>
      </c>
      <c r="B42" s="345" t="s">
        <v>267</v>
      </c>
      <c r="C42" s="241">
        <v>2994</v>
      </c>
      <c r="D42" s="241">
        <v>2994</v>
      </c>
      <c r="E42" s="241">
        <v>2994</v>
      </c>
      <c r="F42" s="241">
        <v>2556</v>
      </c>
      <c r="G42" s="241">
        <v>2499</v>
      </c>
      <c r="H42" s="239">
        <f t="shared" si="0"/>
        <v>97.7699530516432</v>
      </c>
    </row>
    <row r="43" spans="1:8" s="106" customFormat="1" ht="12" customHeight="1" thickBot="1">
      <c r="A43" s="363" t="s">
        <v>161</v>
      </c>
      <c r="B43" s="345" t="s">
        <v>268</v>
      </c>
      <c r="C43" s="241"/>
      <c r="D43" s="241"/>
      <c r="E43" s="241"/>
      <c r="F43" s="241"/>
      <c r="G43" s="241"/>
      <c r="H43" s="239"/>
    </row>
    <row r="44" spans="1:8" s="106" customFormat="1" ht="12" customHeight="1" thickBot="1">
      <c r="A44" s="363" t="s">
        <v>162</v>
      </c>
      <c r="B44" s="345" t="s">
        <v>269</v>
      </c>
      <c r="C44" s="241"/>
      <c r="D44" s="241"/>
      <c r="E44" s="241"/>
      <c r="F44" s="241"/>
      <c r="G44" s="241"/>
      <c r="H44" s="239"/>
    </row>
    <row r="45" spans="1:8" s="106" customFormat="1" ht="12" customHeight="1" thickBot="1">
      <c r="A45" s="363" t="s">
        <v>163</v>
      </c>
      <c r="B45" s="345" t="s">
        <v>270</v>
      </c>
      <c r="C45" s="241">
        <v>210</v>
      </c>
      <c r="D45" s="241">
        <v>210</v>
      </c>
      <c r="E45" s="241">
        <v>210</v>
      </c>
      <c r="F45" s="241">
        <v>40</v>
      </c>
      <c r="G45" s="241">
        <v>37</v>
      </c>
      <c r="H45" s="239">
        <f t="shared" si="0"/>
        <v>92.5</v>
      </c>
    </row>
    <row r="46" spans="1:8" s="106" customFormat="1" ht="12" customHeight="1" thickBot="1">
      <c r="A46" s="363" t="s">
        <v>261</v>
      </c>
      <c r="B46" s="345" t="s">
        <v>271</v>
      </c>
      <c r="C46" s="244"/>
      <c r="D46" s="244"/>
      <c r="E46" s="244"/>
      <c r="F46" s="244">
        <v>186</v>
      </c>
      <c r="G46" s="244">
        <v>186</v>
      </c>
      <c r="H46" s="239">
        <f t="shared" si="0"/>
        <v>100</v>
      </c>
    </row>
    <row r="47" spans="1:8" s="106" customFormat="1" ht="12" customHeight="1" thickBot="1">
      <c r="A47" s="364" t="s">
        <v>262</v>
      </c>
      <c r="B47" s="346" t="s">
        <v>272</v>
      </c>
      <c r="C47" s="332">
        <v>130</v>
      </c>
      <c r="D47" s="332">
        <v>130</v>
      </c>
      <c r="E47" s="332">
        <v>130</v>
      </c>
      <c r="F47" s="332">
        <v>110</v>
      </c>
      <c r="G47" s="332">
        <v>108</v>
      </c>
      <c r="H47" s="239">
        <f t="shared" si="0"/>
        <v>98.18181818181819</v>
      </c>
    </row>
    <row r="48" spans="1:8" s="106" customFormat="1" ht="12" customHeight="1" thickBot="1">
      <c r="A48" s="31" t="s">
        <v>18</v>
      </c>
      <c r="B48" s="20" t="s">
        <v>273</v>
      </c>
      <c r="C48" s="239">
        <f>SUM(C49:C53)</f>
        <v>0</v>
      </c>
      <c r="D48" s="239">
        <f>SUM(D49:D53)</f>
        <v>0</v>
      </c>
      <c r="E48" s="239">
        <f>SUM(E49:E53)</f>
        <v>0</v>
      </c>
      <c r="F48" s="239">
        <f>SUM(F49:F53)</f>
        <v>0</v>
      </c>
      <c r="G48" s="239">
        <f>SUM(G49:G53)</f>
        <v>0</v>
      </c>
      <c r="H48" s="239"/>
    </row>
    <row r="49" spans="1:8" s="106" customFormat="1" ht="12" customHeight="1" thickBot="1">
      <c r="A49" s="362" t="s">
        <v>82</v>
      </c>
      <c r="B49" s="344" t="s">
        <v>277</v>
      </c>
      <c r="C49" s="375"/>
      <c r="D49" s="375"/>
      <c r="E49" s="375"/>
      <c r="F49" s="375"/>
      <c r="G49" s="375"/>
      <c r="H49" s="239"/>
    </row>
    <row r="50" spans="1:8" s="106" customFormat="1" ht="12" customHeight="1" thickBot="1">
      <c r="A50" s="363" t="s">
        <v>83</v>
      </c>
      <c r="B50" s="345" t="s">
        <v>278</v>
      </c>
      <c r="C50" s="244"/>
      <c r="D50" s="244"/>
      <c r="E50" s="244"/>
      <c r="F50" s="244"/>
      <c r="G50" s="244"/>
      <c r="H50" s="239"/>
    </row>
    <row r="51" spans="1:8" s="106" customFormat="1" ht="12" customHeight="1" thickBot="1">
      <c r="A51" s="363" t="s">
        <v>274</v>
      </c>
      <c r="B51" s="345" t="s">
        <v>279</v>
      </c>
      <c r="C51" s="244"/>
      <c r="D51" s="244"/>
      <c r="E51" s="244"/>
      <c r="F51" s="244"/>
      <c r="G51" s="244"/>
      <c r="H51" s="239"/>
    </row>
    <row r="52" spans="1:8" s="106" customFormat="1" ht="12" customHeight="1" thickBot="1">
      <c r="A52" s="363" t="s">
        <v>275</v>
      </c>
      <c r="B52" s="345" t="s">
        <v>280</v>
      </c>
      <c r="C52" s="244"/>
      <c r="D52" s="244"/>
      <c r="E52" s="244"/>
      <c r="F52" s="244"/>
      <c r="G52" s="244"/>
      <c r="H52" s="239"/>
    </row>
    <row r="53" spans="1:8" s="106" customFormat="1" ht="12" customHeight="1" thickBot="1">
      <c r="A53" s="364" t="s">
        <v>276</v>
      </c>
      <c r="B53" s="346" t="s">
        <v>281</v>
      </c>
      <c r="C53" s="332"/>
      <c r="D53" s="332"/>
      <c r="E53" s="332"/>
      <c r="F53" s="332"/>
      <c r="G53" s="332"/>
      <c r="H53" s="239"/>
    </row>
    <row r="54" spans="1:8" s="106" customFormat="1" ht="12" customHeight="1" thickBot="1">
      <c r="A54" s="31" t="s">
        <v>164</v>
      </c>
      <c r="B54" s="20" t="s">
        <v>282</v>
      </c>
      <c r="C54" s="239">
        <f>SUM(C55:C57)</f>
        <v>0</v>
      </c>
      <c r="D54" s="239">
        <f>SUM(D55:D57)</f>
        <v>40</v>
      </c>
      <c r="E54" s="239">
        <f>SUM(E55:E57)</f>
        <v>40</v>
      </c>
      <c r="F54" s="239">
        <f>SUM(F55:F57)</f>
        <v>10</v>
      </c>
      <c r="G54" s="239">
        <f>SUM(G55:G57)</f>
        <v>10</v>
      </c>
      <c r="H54" s="239">
        <f t="shared" si="0"/>
        <v>100</v>
      </c>
    </row>
    <row r="55" spans="1:8" s="106" customFormat="1" ht="12" customHeight="1" thickBot="1">
      <c r="A55" s="362" t="s">
        <v>84</v>
      </c>
      <c r="B55" s="344" t="s">
        <v>283</v>
      </c>
      <c r="C55" s="242"/>
      <c r="D55" s="242"/>
      <c r="E55" s="242"/>
      <c r="F55" s="242"/>
      <c r="G55" s="242"/>
      <c r="H55" s="239"/>
    </row>
    <row r="56" spans="1:8" s="106" customFormat="1" ht="12" customHeight="1" thickBot="1">
      <c r="A56" s="363" t="s">
        <v>85</v>
      </c>
      <c r="B56" s="345" t="s">
        <v>442</v>
      </c>
      <c r="C56" s="241"/>
      <c r="D56" s="241"/>
      <c r="E56" s="241"/>
      <c r="F56" s="241"/>
      <c r="G56" s="241"/>
      <c r="H56" s="239"/>
    </row>
    <row r="57" spans="1:8" s="106" customFormat="1" ht="12" customHeight="1" thickBot="1">
      <c r="A57" s="363" t="s">
        <v>287</v>
      </c>
      <c r="B57" s="345" t="s">
        <v>285</v>
      </c>
      <c r="C57" s="241"/>
      <c r="D57" s="241">
        <v>40</v>
      </c>
      <c r="E57" s="241">
        <v>40</v>
      </c>
      <c r="F57" s="241">
        <v>10</v>
      </c>
      <c r="G57" s="241">
        <v>10</v>
      </c>
      <c r="H57" s="239">
        <f t="shared" si="0"/>
        <v>100</v>
      </c>
    </row>
    <row r="58" spans="1:8" s="106" customFormat="1" ht="12" customHeight="1" thickBot="1">
      <c r="A58" s="364" t="s">
        <v>288</v>
      </c>
      <c r="B58" s="346" t="s">
        <v>286</v>
      </c>
      <c r="C58" s="243"/>
      <c r="D58" s="243"/>
      <c r="E58" s="243"/>
      <c r="F58" s="243"/>
      <c r="G58" s="243"/>
      <c r="H58" s="239"/>
    </row>
    <row r="59" spans="1:8" s="106" customFormat="1" ht="12" customHeight="1" thickBot="1">
      <c r="A59" s="31" t="s">
        <v>20</v>
      </c>
      <c r="B59" s="234" t="s">
        <v>289</v>
      </c>
      <c r="C59" s="239">
        <f>SUM(C60:C62)</f>
        <v>0</v>
      </c>
      <c r="D59" s="239">
        <f>SUM(D60:D62)</f>
        <v>3435</v>
      </c>
      <c r="E59" s="239">
        <f>SUM(E60:E62)</f>
        <v>3435</v>
      </c>
      <c r="F59" s="239">
        <f>SUM(F60:F62)</f>
        <v>3435</v>
      </c>
      <c r="G59" s="239">
        <f>SUM(G60:G62)</f>
        <v>3436</v>
      </c>
      <c r="H59" s="239">
        <f t="shared" si="0"/>
        <v>100.02911208151383</v>
      </c>
    </row>
    <row r="60" spans="1:8" s="106" customFormat="1" ht="12" customHeight="1" thickBot="1">
      <c r="A60" s="362" t="s">
        <v>165</v>
      </c>
      <c r="B60" s="344" t="s">
        <v>291</v>
      </c>
      <c r="C60" s="244"/>
      <c r="D60" s="244"/>
      <c r="E60" s="244"/>
      <c r="F60" s="244"/>
      <c r="G60" s="244"/>
      <c r="H60" s="239"/>
    </row>
    <row r="61" spans="1:8" s="106" customFormat="1" ht="12" customHeight="1" thickBot="1">
      <c r="A61" s="363" t="s">
        <v>166</v>
      </c>
      <c r="B61" s="345" t="s">
        <v>443</v>
      </c>
      <c r="C61" s="244"/>
      <c r="D61" s="244"/>
      <c r="E61" s="244"/>
      <c r="F61" s="244"/>
      <c r="G61" s="244"/>
      <c r="H61" s="239"/>
    </row>
    <row r="62" spans="1:8" s="106" customFormat="1" ht="12" customHeight="1" thickBot="1">
      <c r="A62" s="363" t="s">
        <v>201</v>
      </c>
      <c r="B62" s="345" t="s">
        <v>292</v>
      </c>
      <c r="C62" s="244"/>
      <c r="D62" s="244">
        <v>3435</v>
      </c>
      <c r="E62" s="244">
        <v>3435</v>
      </c>
      <c r="F62" s="244">
        <v>3435</v>
      </c>
      <c r="G62" s="244">
        <v>3436</v>
      </c>
      <c r="H62" s="239">
        <f t="shared" si="0"/>
        <v>100.02911208151383</v>
      </c>
    </row>
    <row r="63" spans="1:8" s="106" customFormat="1" ht="12" customHeight="1" thickBot="1">
      <c r="A63" s="364" t="s">
        <v>290</v>
      </c>
      <c r="B63" s="346" t="s">
        <v>293</v>
      </c>
      <c r="C63" s="244"/>
      <c r="D63" s="244"/>
      <c r="E63" s="244"/>
      <c r="F63" s="244"/>
      <c r="G63" s="244"/>
      <c r="H63" s="239"/>
    </row>
    <row r="64" spans="1:8" s="106" customFormat="1" ht="12" customHeight="1" thickBot="1">
      <c r="A64" s="31" t="s">
        <v>21</v>
      </c>
      <c r="B64" s="20" t="s">
        <v>294</v>
      </c>
      <c r="C64" s="245">
        <f>+C9+C16+C23+C30+C37+C48+C54+C59</f>
        <v>47362</v>
      </c>
      <c r="D64" s="245">
        <f>+D9+D16+D23+D30+D37+D48+D54+D59</f>
        <v>53045</v>
      </c>
      <c r="E64" s="245">
        <f>+E9+E16+E23+E30+E37+E48+E54+E59</f>
        <v>66444</v>
      </c>
      <c r="F64" s="245">
        <f>+F9+F16+F23+F30+F37+F48+F54+F59</f>
        <v>70541</v>
      </c>
      <c r="G64" s="245">
        <f>+G9+G16+G23+G30+G37+G48+G54+G59</f>
        <v>66309</v>
      </c>
      <c r="H64" s="239">
        <f t="shared" si="0"/>
        <v>94.00065210303228</v>
      </c>
    </row>
    <row r="65" spans="1:8" s="106" customFormat="1" ht="12" customHeight="1" thickBot="1">
      <c r="A65" s="365" t="s">
        <v>431</v>
      </c>
      <c r="B65" s="234" t="s">
        <v>296</v>
      </c>
      <c r="C65" s="239">
        <f>SUM(C66:C68)</f>
        <v>26298</v>
      </c>
      <c r="D65" s="239">
        <f>SUM(D66:D68)</f>
        <v>26298</v>
      </c>
      <c r="E65" s="239">
        <f>SUM(E66:E68)</f>
        <v>26298</v>
      </c>
      <c r="F65" s="239">
        <f>SUM(F66:F68)</f>
        <v>0</v>
      </c>
      <c r="G65" s="239">
        <f>SUM(G66:G68)</f>
        <v>0</v>
      </c>
      <c r="H65" s="239"/>
    </row>
    <row r="66" spans="1:8" s="106" customFormat="1" ht="12" customHeight="1" thickBot="1">
      <c r="A66" s="362" t="s">
        <v>329</v>
      </c>
      <c r="B66" s="344" t="s">
        <v>297</v>
      </c>
      <c r="C66" s="244">
        <v>26298</v>
      </c>
      <c r="D66" s="244">
        <v>26298</v>
      </c>
      <c r="E66" s="244">
        <v>26298</v>
      </c>
      <c r="F66" s="244"/>
      <c r="G66" s="244"/>
      <c r="H66" s="239"/>
    </row>
    <row r="67" spans="1:8" s="106" customFormat="1" ht="12" customHeight="1" thickBot="1">
      <c r="A67" s="363" t="s">
        <v>338</v>
      </c>
      <c r="B67" s="345" t="s">
        <v>298</v>
      </c>
      <c r="C67" s="244"/>
      <c r="D67" s="244"/>
      <c r="E67" s="244"/>
      <c r="F67" s="244"/>
      <c r="G67" s="244"/>
      <c r="H67" s="239"/>
    </row>
    <row r="68" spans="1:8" s="106" customFormat="1" ht="12" customHeight="1" thickBot="1">
      <c r="A68" s="364" t="s">
        <v>339</v>
      </c>
      <c r="B68" s="348" t="s">
        <v>299</v>
      </c>
      <c r="C68" s="244"/>
      <c r="D68" s="244"/>
      <c r="E68" s="244"/>
      <c r="F68" s="244"/>
      <c r="G68" s="244"/>
      <c r="H68" s="239"/>
    </row>
    <row r="69" spans="1:8" s="106" customFormat="1" ht="12" customHeight="1" thickBot="1">
      <c r="A69" s="365" t="s">
        <v>300</v>
      </c>
      <c r="B69" s="234" t="s">
        <v>301</v>
      </c>
      <c r="C69" s="239">
        <f>SUM(C70:C73)</f>
        <v>0</v>
      </c>
      <c r="D69" s="239">
        <f>SUM(D70:D73)</f>
        <v>0</v>
      </c>
      <c r="E69" s="239">
        <f>SUM(E70:E73)</f>
        <v>0</v>
      </c>
      <c r="F69" s="239">
        <f>SUM(F70:F73)</f>
        <v>0</v>
      </c>
      <c r="G69" s="239">
        <f>SUM(G70:G73)</f>
        <v>0</v>
      </c>
      <c r="H69" s="239"/>
    </row>
    <row r="70" spans="1:8" s="106" customFormat="1" ht="12" customHeight="1" thickBot="1">
      <c r="A70" s="362" t="s">
        <v>134</v>
      </c>
      <c r="B70" s="344" t="s">
        <v>302</v>
      </c>
      <c r="C70" s="244"/>
      <c r="D70" s="244"/>
      <c r="E70" s="244"/>
      <c r="F70" s="244"/>
      <c r="G70" s="244"/>
      <c r="H70" s="239"/>
    </row>
    <row r="71" spans="1:8" s="106" customFormat="1" ht="12" customHeight="1" thickBot="1">
      <c r="A71" s="363" t="s">
        <v>135</v>
      </c>
      <c r="B71" s="345" t="s">
        <v>303</v>
      </c>
      <c r="C71" s="244"/>
      <c r="D71" s="244"/>
      <c r="E71" s="244"/>
      <c r="F71" s="244"/>
      <c r="G71" s="244"/>
      <c r="H71" s="239"/>
    </row>
    <row r="72" spans="1:8" s="106" customFormat="1" ht="12" customHeight="1" thickBot="1">
      <c r="A72" s="363" t="s">
        <v>330</v>
      </c>
      <c r="B72" s="345" t="s">
        <v>304</v>
      </c>
      <c r="C72" s="244"/>
      <c r="D72" s="244"/>
      <c r="E72" s="244"/>
      <c r="F72" s="244"/>
      <c r="G72" s="244"/>
      <c r="H72" s="239"/>
    </row>
    <row r="73" spans="1:8" s="106" customFormat="1" ht="12" customHeight="1" thickBot="1">
      <c r="A73" s="364" t="s">
        <v>331</v>
      </c>
      <c r="B73" s="346" t="s">
        <v>305</v>
      </c>
      <c r="C73" s="244"/>
      <c r="D73" s="244"/>
      <c r="E73" s="244"/>
      <c r="F73" s="244"/>
      <c r="G73" s="244"/>
      <c r="H73" s="239"/>
    </row>
    <row r="74" spans="1:8" s="106" customFormat="1" ht="12" customHeight="1" thickBot="1">
      <c r="A74" s="365" t="s">
        <v>306</v>
      </c>
      <c r="B74" s="234" t="s">
        <v>307</v>
      </c>
      <c r="C74" s="239">
        <f>SUM(C75:C76)</f>
        <v>11629</v>
      </c>
      <c r="D74" s="239">
        <f>SUM(D75:D76)</f>
        <v>12279</v>
      </c>
      <c r="E74" s="239">
        <f>SUM(E75:E76)</f>
        <v>12279</v>
      </c>
      <c r="F74" s="239">
        <f>SUM(F75:F76)</f>
        <v>12282</v>
      </c>
      <c r="G74" s="239">
        <f>SUM(G75:G76)</f>
        <v>12282</v>
      </c>
      <c r="H74" s="239">
        <f>G74*100/F74</f>
        <v>100</v>
      </c>
    </row>
    <row r="75" spans="1:8" s="106" customFormat="1" ht="12" customHeight="1" thickBot="1">
      <c r="A75" s="362" t="s">
        <v>332</v>
      </c>
      <c r="B75" s="344" t="s">
        <v>308</v>
      </c>
      <c r="C75" s="244">
        <v>11629</v>
      </c>
      <c r="D75" s="244">
        <v>12279</v>
      </c>
      <c r="E75" s="244">
        <v>12279</v>
      </c>
      <c r="F75" s="244">
        <v>12282</v>
      </c>
      <c r="G75" s="244">
        <v>12282</v>
      </c>
      <c r="H75" s="239">
        <f>G75*100/F75</f>
        <v>100</v>
      </c>
    </row>
    <row r="76" spans="1:8" s="105" customFormat="1" ht="12" customHeight="1" thickBot="1">
      <c r="A76" s="364" t="s">
        <v>333</v>
      </c>
      <c r="B76" s="346" t="s">
        <v>309</v>
      </c>
      <c r="C76" s="244"/>
      <c r="D76" s="244"/>
      <c r="E76" s="244"/>
      <c r="F76" s="244"/>
      <c r="G76" s="244"/>
      <c r="H76" s="239"/>
    </row>
    <row r="77" spans="1:8" s="106" customFormat="1" ht="12" customHeight="1" thickBot="1">
      <c r="A77" s="365" t="s">
        <v>310</v>
      </c>
      <c r="B77" s="234" t="s">
        <v>311</v>
      </c>
      <c r="C77" s="239">
        <f>SUM(C78:C80)</f>
        <v>0</v>
      </c>
      <c r="D77" s="239">
        <f>SUM(D78:D80)</f>
        <v>0</v>
      </c>
      <c r="E77" s="239">
        <f>SUM(E78:E80)</f>
        <v>0</v>
      </c>
      <c r="F77" s="239">
        <f>SUM(F78:F80)</f>
        <v>970</v>
      </c>
      <c r="G77" s="239">
        <f>SUM(G78:G80)</f>
        <v>969</v>
      </c>
      <c r="H77" s="239">
        <f>G77*100/F77</f>
        <v>99.89690721649484</v>
      </c>
    </row>
    <row r="78" spans="1:8" s="106" customFormat="1" ht="12" customHeight="1" thickBot="1">
      <c r="A78" s="362" t="s">
        <v>334</v>
      </c>
      <c r="B78" s="344" t="s">
        <v>312</v>
      </c>
      <c r="C78" s="244"/>
      <c r="D78" s="244"/>
      <c r="E78" s="244"/>
      <c r="F78" s="244">
        <v>970</v>
      </c>
      <c r="G78" s="244">
        <v>969</v>
      </c>
      <c r="H78" s="239">
        <f>G78*100/F78</f>
        <v>99.89690721649484</v>
      </c>
    </row>
    <row r="79" spans="1:8" s="106" customFormat="1" ht="12" customHeight="1" thickBot="1">
      <c r="A79" s="363" t="s">
        <v>335</v>
      </c>
      <c r="B79" s="345" t="s">
        <v>313</v>
      </c>
      <c r="C79" s="244"/>
      <c r="D79" s="244"/>
      <c r="E79" s="244"/>
      <c r="F79" s="244"/>
      <c r="G79" s="244"/>
      <c r="H79" s="239"/>
    </row>
    <row r="80" spans="1:8" s="106" customFormat="1" ht="12" customHeight="1" thickBot="1">
      <c r="A80" s="364" t="s">
        <v>336</v>
      </c>
      <c r="B80" s="346" t="s">
        <v>314</v>
      </c>
      <c r="C80" s="244"/>
      <c r="D80" s="244"/>
      <c r="E80" s="244"/>
      <c r="F80" s="244"/>
      <c r="G80" s="244"/>
      <c r="H80" s="239"/>
    </row>
    <row r="81" spans="1:8" s="106" customFormat="1" ht="12" customHeight="1" thickBot="1">
      <c r="A81" s="365" t="s">
        <v>315</v>
      </c>
      <c r="B81" s="234" t="s">
        <v>337</v>
      </c>
      <c r="C81" s="239">
        <f>SUM(C82:C85)</f>
        <v>0</v>
      </c>
      <c r="D81" s="239">
        <f>SUM(D82:D85)</f>
        <v>0</v>
      </c>
      <c r="E81" s="239">
        <f>SUM(E82:E85)</f>
        <v>0</v>
      </c>
      <c r="F81" s="239">
        <f>SUM(F82:F85)</f>
        <v>0</v>
      </c>
      <c r="G81" s="239">
        <f>SUM(G82:G85)</f>
        <v>0</v>
      </c>
      <c r="H81" s="239"/>
    </row>
    <row r="82" spans="1:8" s="106" customFormat="1" ht="12" customHeight="1" thickBot="1">
      <c r="A82" s="366" t="s">
        <v>316</v>
      </c>
      <c r="B82" s="344" t="s">
        <v>317</v>
      </c>
      <c r="C82" s="244"/>
      <c r="D82" s="244"/>
      <c r="E82" s="244"/>
      <c r="F82" s="244"/>
      <c r="G82" s="244"/>
      <c r="H82" s="239"/>
    </row>
    <row r="83" spans="1:8" s="106" customFormat="1" ht="12" customHeight="1" thickBot="1">
      <c r="A83" s="367" t="s">
        <v>318</v>
      </c>
      <c r="B83" s="345" t="s">
        <v>319</v>
      </c>
      <c r="C83" s="244"/>
      <c r="D83" s="244"/>
      <c r="E83" s="244"/>
      <c r="F83" s="244"/>
      <c r="G83" s="244"/>
      <c r="H83" s="239"/>
    </row>
    <row r="84" spans="1:8" s="105" customFormat="1" ht="12" customHeight="1" thickBot="1">
      <c r="A84" s="367" t="s">
        <v>320</v>
      </c>
      <c r="B84" s="345" t="s">
        <v>321</v>
      </c>
      <c r="C84" s="244"/>
      <c r="D84" s="244"/>
      <c r="E84" s="244"/>
      <c r="F84" s="244"/>
      <c r="G84" s="244"/>
      <c r="H84" s="239"/>
    </row>
    <row r="85" spans="1:8" s="105" customFormat="1" ht="12" customHeight="1" thickBot="1">
      <c r="A85" s="368" t="s">
        <v>322</v>
      </c>
      <c r="B85" s="346" t="s">
        <v>323</v>
      </c>
      <c r="C85" s="244"/>
      <c r="D85" s="244"/>
      <c r="E85" s="244"/>
      <c r="F85" s="244"/>
      <c r="G85" s="244"/>
      <c r="H85" s="239"/>
    </row>
    <row r="86" spans="1:8" s="105" customFormat="1" ht="12" customHeight="1" thickBot="1">
      <c r="A86" s="365" t="s">
        <v>324</v>
      </c>
      <c r="B86" s="234" t="s">
        <v>325</v>
      </c>
      <c r="C86" s="376"/>
      <c r="D86" s="376"/>
      <c r="E86" s="376"/>
      <c r="F86" s="376"/>
      <c r="G86" s="376"/>
      <c r="H86" s="239"/>
    </row>
    <row r="87" spans="1:8" s="105" customFormat="1" ht="12" customHeight="1" thickBot="1">
      <c r="A87" s="365" t="s">
        <v>326</v>
      </c>
      <c r="B87" s="352" t="s">
        <v>327</v>
      </c>
      <c r="C87" s="245">
        <f>+C65+C69+C74+C77+C81+C86</f>
        <v>37927</v>
      </c>
      <c r="D87" s="245">
        <f>+D65+D69+D74+D77+D81+D86</f>
        <v>38577</v>
      </c>
      <c r="E87" s="245">
        <f>+E65+E69+E74+E77+E81+E86</f>
        <v>38577</v>
      </c>
      <c r="F87" s="245">
        <f>+F65+F69+F74+F77+F81+F86</f>
        <v>13252</v>
      </c>
      <c r="G87" s="245">
        <f>+G65+G69+G74+G77+G81+G86</f>
        <v>13251</v>
      </c>
      <c r="H87" s="239">
        <f>G87*100/F87</f>
        <v>99.99245396921219</v>
      </c>
    </row>
    <row r="88" spans="1:8" s="106" customFormat="1" ht="15" customHeight="1" thickBot="1">
      <c r="A88" s="369" t="s">
        <v>340</v>
      </c>
      <c r="B88" s="354" t="s">
        <v>437</v>
      </c>
      <c r="C88" s="245">
        <f>+C64+C87</f>
        <v>85289</v>
      </c>
      <c r="D88" s="245">
        <f>+D64+D87</f>
        <v>91622</v>
      </c>
      <c r="E88" s="245">
        <f>+E64+E87</f>
        <v>105021</v>
      </c>
      <c r="F88" s="245">
        <f>+F64+F87</f>
        <v>83793</v>
      </c>
      <c r="G88" s="245">
        <f>+G64+G87</f>
        <v>79560</v>
      </c>
      <c r="H88" s="239">
        <f>G88*100/F88</f>
        <v>94.94826536822885</v>
      </c>
    </row>
    <row r="89" spans="1:8" ht="12.75">
      <c r="A89" s="206"/>
      <c r="B89" s="207"/>
      <c r="C89" s="305"/>
      <c r="D89" s="305"/>
      <c r="E89" s="305"/>
      <c r="F89" s="305"/>
      <c r="G89" s="305"/>
      <c r="H89" s="305"/>
    </row>
    <row r="90" spans="1:8" s="67" customFormat="1" ht="16.5" customHeight="1" thickBot="1">
      <c r="A90" s="370"/>
      <c r="B90" s="208"/>
      <c r="C90" s="306"/>
      <c r="D90" s="306"/>
      <c r="E90" s="306"/>
      <c r="F90" s="306"/>
      <c r="G90" s="306"/>
      <c r="H90" s="306"/>
    </row>
    <row r="91" spans="1:8" s="107" customFormat="1" ht="12" customHeight="1" thickBot="1">
      <c r="A91" s="209"/>
      <c r="B91" s="210" t="s">
        <v>54</v>
      </c>
      <c r="C91" s="307"/>
      <c r="D91" s="307"/>
      <c r="E91" s="307"/>
      <c r="F91" s="307"/>
      <c r="G91" s="307"/>
      <c r="H91" s="307"/>
    </row>
    <row r="92" spans="1:8" ht="12" customHeight="1" thickBot="1">
      <c r="A92" s="336" t="s">
        <v>13</v>
      </c>
      <c r="B92" s="30" t="s">
        <v>343</v>
      </c>
      <c r="C92" s="238">
        <f>SUM(C93:C97)</f>
        <v>31517</v>
      </c>
      <c r="D92" s="238">
        <f>SUM(D93:D97)</f>
        <v>37333</v>
      </c>
      <c r="E92" s="238">
        <f>SUM(E93:E97)</f>
        <v>38642</v>
      </c>
      <c r="F92" s="238">
        <f>SUM(F93:F97)</f>
        <v>46085</v>
      </c>
      <c r="G92" s="238">
        <f>SUM(G93:G97)</f>
        <v>40900</v>
      </c>
      <c r="H92" s="238">
        <f aca="true" t="shared" si="1" ref="H92:H98">G92*100/F92</f>
        <v>88.74905066724531</v>
      </c>
    </row>
    <row r="93" spans="1:8" ht="12" customHeight="1" thickBot="1">
      <c r="A93" s="371" t="s">
        <v>86</v>
      </c>
      <c r="B93" s="9" t="s">
        <v>44</v>
      </c>
      <c r="C93" s="240">
        <v>7659</v>
      </c>
      <c r="D93" s="240">
        <v>9373</v>
      </c>
      <c r="E93" s="240">
        <v>9773</v>
      </c>
      <c r="F93" s="240">
        <v>11192</v>
      </c>
      <c r="G93" s="240">
        <v>9632</v>
      </c>
      <c r="H93" s="238">
        <f t="shared" si="1"/>
        <v>86.0614724803431</v>
      </c>
    </row>
    <row r="94" spans="1:8" ht="12" customHeight="1" thickBot="1">
      <c r="A94" s="363" t="s">
        <v>87</v>
      </c>
      <c r="B94" s="7" t="s">
        <v>167</v>
      </c>
      <c r="C94" s="241">
        <v>2019</v>
      </c>
      <c r="D94" s="241">
        <v>2324</v>
      </c>
      <c r="E94" s="241">
        <v>2380</v>
      </c>
      <c r="F94" s="241">
        <v>2466</v>
      </c>
      <c r="G94" s="241">
        <v>2292</v>
      </c>
      <c r="H94" s="238">
        <f t="shared" si="1"/>
        <v>92.9440389294404</v>
      </c>
    </row>
    <row r="95" spans="1:8" ht="12" customHeight="1" thickBot="1">
      <c r="A95" s="363" t="s">
        <v>88</v>
      </c>
      <c r="B95" s="7" t="s">
        <v>124</v>
      </c>
      <c r="C95" s="243">
        <v>20239</v>
      </c>
      <c r="D95" s="243">
        <v>21826</v>
      </c>
      <c r="E95" s="243">
        <v>22525</v>
      </c>
      <c r="F95" s="243">
        <v>26090</v>
      </c>
      <c r="G95" s="243">
        <v>24294</v>
      </c>
      <c r="H95" s="238">
        <f t="shared" si="1"/>
        <v>93.11613645074742</v>
      </c>
    </row>
    <row r="96" spans="1:8" ht="12" customHeight="1" thickBot="1">
      <c r="A96" s="363" t="s">
        <v>89</v>
      </c>
      <c r="B96" s="10" t="s">
        <v>168</v>
      </c>
      <c r="C96" s="243">
        <v>1600</v>
      </c>
      <c r="D96" s="243">
        <v>2093</v>
      </c>
      <c r="E96" s="243">
        <v>2117</v>
      </c>
      <c r="F96" s="243">
        <v>2117</v>
      </c>
      <c r="G96" s="243">
        <v>889</v>
      </c>
      <c r="H96" s="238">
        <f t="shared" si="1"/>
        <v>41.99338686820973</v>
      </c>
    </row>
    <row r="97" spans="1:8" ht="12" customHeight="1" thickBot="1">
      <c r="A97" s="363" t="s">
        <v>97</v>
      </c>
      <c r="B97" s="18" t="s">
        <v>169</v>
      </c>
      <c r="C97" s="243"/>
      <c r="D97" s="243">
        <v>1717</v>
      </c>
      <c r="E97" s="243">
        <v>1847</v>
      </c>
      <c r="F97" s="243">
        <v>4220</v>
      </c>
      <c r="G97" s="243">
        <v>3793</v>
      </c>
      <c r="H97" s="238">
        <f t="shared" si="1"/>
        <v>89.88151658767772</v>
      </c>
    </row>
    <row r="98" spans="1:8" ht="12" customHeight="1" thickBot="1">
      <c r="A98" s="363" t="s">
        <v>90</v>
      </c>
      <c r="B98" s="7" t="s">
        <v>344</v>
      </c>
      <c r="C98" s="243"/>
      <c r="D98" s="243">
        <v>143</v>
      </c>
      <c r="E98" s="243">
        <v>143</v>
      </c>
      <c r="F98" s="243">
        <v>143</v>
      </c>
      <c r="G98" s="243">
        <v>146</v>
      </c>
      <c r="H98" s="238">
        <f t="shared" si="1"/>
        <v>102.0979020979021</v>
      </c>
    </row>
    <row r="99" spans="1:8" ht="12" customHeight="1" thickBot="1">
      <c r="A99" s="363" t="s">
        <v>91</v>
      </c>
      <c r="B99" s="125" t="s">
        <v>512</v>
      </c>
      <c r="C99" s="243"/>
      <c r="D99" s="243"/>
      <c r="E99" s="243"/>
      <c r="F99" s="243"/>
      <c r="G99" s="243"/>
      <c r="H99" s="238"/>
    </row>
    <row r="100" spans="1:8" ht="12" customHeight="1" thickBot="1">
      <c r="A100" s="363" t="s">
        <v>98</v>
      </c>
      <c r="B100" s="126" t="s">
        <v>346</v>
      </c>
      <c r="C100" s="243"/>
      <c r="D100" s="243"/>
      <c r="E100" s="243"/>
      <c r="F100" s="243"/>
      <c r="G100" s="243"/>
      <c r="H100" s="238"/>
    </row>
    <row r="101" spans="1:8" ht="12" customHeight="1" thickBot="1">
      <c r="A101" s="363" t="s">
        <v>99</v>
      </c>
      <c r="B101" s="126" t="s">
        <v>347</v>
      </c>
      <c r="C101" s="243"/>
      <c r="D101" s="243"/>
      <c r="E101" s="243"/>
      <c r="F101" s="243"/>
      <c r="G101" s="243"/>
      <c r="H101" s="238"/>
    </row>
    <row r="102" spans="1:8" ht="12" customHeight="1" thickBot="1">
      <c r="A102" s="363" t="s">
        <v>100</v>
      </c>
      <c r="B102" s="125" t="s">
        <v>348</v>
      </c>
      <c r="C102" s="243"/>
      <c r="D102" s="243">
        <v>1194</v>
      </c>
      <c r="E102" s="243">
        <v>1324</v>
      </c>
      <c r="F102" s="243">
        <v>1324</v>
      </c>
      <c r="G102" s="243">
        <v>894</v>
      </c>
      <c r="H102" s="238">
        <f>G102*100/F102</f>
        <v>67.5226586102719</v>
      </c>
    </row>
    <row r="103" spans="1:8" ht="12" customHeight="1" thickBot="1">
      <c r="A103" s="363" t="s">
        <v>101</v>
      </c>
      <c r="B103" s="125" t="s">
        <v>349</v>
      </c>
      <c r="C103" s="243"/>
      <c r="D103" s="243"/>
      <c r="E103" s="243"/>
      <c r="F103" s="243"/>
      <c r="G103" s="243"/>
      <c r="H103" s="238"/>
    </row>
    <row r="104" spans="1:8" ht="12" customHeight="1" thickBot="1">
      <c r="A104" s="363" t="s">
        <v>103</v>
      </c>
      <c r="B104" s="126" t="s">
        <v>350</v>
      </c>
      <c r="C104" s="243"/>
      <c r="D104" s="243"/>
      <c r="E104" s="243"/>
      <c r="F104" s="243"/>
      <c r="G104" s="243"/>
      <c r="H104" s="238"/>
    </row>
    <row r="105" spans="1:8" ht="12" customHeight="1" thickBot="1">
      <c r="A105" s="372" t="s">
        <v>170</v>
      </c>
      <c r="B105" s="127" t="s">
        <v>351</v>
      </c>
      <c r="C105" s="243"/>
      <c r="D105" s="243"/>
      <c r="E105" s="243"/>
      <c r="F105" s="243"/>
      <c r="G105" s="243"/>
      <c r="H105" s="238"/>
    </row>
    <row r="106" spans="1:8" ht="12" customHeight="1" thickBot="1">
      <c r="A106" s="363" t="s">
        <v>341</v>
      </c>
      <c r="B106" s="127" t="s">
        <v>352</v>
      </c>
      <c r="C106" s="243"/>
      <c r="D106" s="243"/>
      <c r="E106" s="243"/>
      <c r="F106" s="243">
        <v>2373</v>
      </c>
      <c r="G106" s="243">
        <v>2373</v>
      </c>
      <c r="H106" s="238">
        <f>G106*100/F106</f>
        <v>100</v>
      </c>
    </row>
    <row r="107" spans="1:8" ht="12" customHeight="1" thickBot="1">
      <c r="A107" s="373" t="s">
        <v>342</v>
      </c>
      <c r="B107" s="128" t="s">
        <v>353</v>
      </c>
      <c r="C107" s="247"/>
      <c r="D107" s="247">
        <v>380</v>
      </c>
      <c r="E107" s="247">
        <v>380</v>
      </c>
      <c r="F107" s="247">
        <v>380</v>
      </c>
      <c r="G107" s="247">
        <v>380</v>
      </c>
      <c r="H107" s="238">
        <f>G107*100/F107</f>
        <v>100</v>
      </c>
    </row>
    <row r="108" spans="1:8" ht="12" customHeight="1" thickBot="1">
      <c r="A108" s="31" t="s">
        <v>14</v>
      </c>
      <c r="B108" s="29" t="s">
        <v>354</v>
      </c>
      <c r="C108" s="239">
        <f>+C109+C111+C113</f>
        <v>46802</v>
      </c>
      <c r="D108" s="239">
        <f>+D109+D111+D113</f>
        <v>48586</v>
      </c>
      <c r="E108" s="239">
        <f>+E109+E111+E113</f>
        <v>63854</v>
      </c>
      <c r="F108" s="239">
        <f>+F109+F111+F113</f>
        <v>35183</v>
      </c>
      <c r="G108" s="239">
        <f>+G109+G111+G113</f>
        <v>31688</v>
      </c>
      <c r="H108" s="238">
        <f>G108*100/F108</f>
        <v>90.06622516556291</v>
      </c>
    </row>
    <row r="109" spans="1:8" ht="12" customHeight="1" thickBot="1">
      <c r="A109" s="362" t="s">
        <v>92</v>
      </c>
      <c r="B109" s="7" t="s">
        <v>199</v>
      </c>
      <c r="C109" s="242"/>
      <c r="D109" s="242">
        <v>15235</v>
      </c>
      <c r="E109" s="242">
        <v>28130</v>
      </c>
      <c r="F109" s="242">
        <v>22439</v>
      </c>
      <c r="G109" s="242">
        <v>19929</v>
      </c>
      <c r="H109" s="238">
        <f>G109*100/F109</f>
        <v>88.81411827621552</v>
      </c>
    </row>
    <row r="110" spans="1:8" ht="12" customHeight="1" thickBot="1">
      <c r="A110" s="362" t="s">
        <v>93</v>
      </c>
      <c r="B110" s="11" t="s">
        <v>358</v>
      </c>
      <c r="C110" s="242"/>
      <c r="D110" s="242"/>
      <c r="E110" s="242"/>
      <c r="F110" s="242"/>
      <c r="G110" s="242"/>
      <c r="H110" s="238"/>
    </row>
    <row r="111" spans="1:8" ht="12" customHeight="1" thickBot="1">
      <c r="A111" s="362" t="s">
        <v>94</v>
      </c>
      <c r="B111" s="11" t="s">
        <v>171</v>
      </c>
      <c r="C111" s="241">
        <v>43802</v>
      </c>
      <c r="D111" s="241">
        <v>30351</v>
      </c>
      <c r="E111" s="241">
        <v>30351</v>
      </c>
      <c r="F111" s="241">
        <v>9744</v>
      </c>
      <c r="G111" s="241">
        <v>8759</v>
      </c>
      <c r="H111" s="238">
        <f>G111*100/F111</f>
        <v>89.89121510673235</v>
      </c>
    </row>
    <row r="112" spans="1:8" ht="12" customHeight="1" thickBot="1">
      <c r="A112" s="362" t="s">
        <v>95</v>
      </c>
      <c r="B112" s="11" t="s">
        <v>359</v>
      </c>
      <c r="C112" s="215">
        <v>18584</v>
      </c>
      <c r="D112" s="215">
        <v>18584</v>
      </c>
      <c r="E112" s="215">
        <v>18584</v>
      </c>
      <c r="F112" s="215"/>
      <c r="G112" s="215"/>
      <c r="H112" s="238"/>
    </row>
    <row r="113" spans="1:8" ht="12" customHeight="1" thickBot="1">
      <c r="A113" s="362" t="s">
        <v>96</v>
      </c>
      <c r="B113" s="236" t="s">
        <v>202</v>
      </c>
      <c r="C113" s="215">
        <v>3000</v>
      </c>
      <c r="D113" s="215">
        <v>3000</v>
      </c>
      <c r="E113" s="215">
        <v>5373</v>
      </c>
      <c r="F113" s="215">
        <v>3000</v>
      </c>
      <c r="G113" s="215">
        <v>3000</v>
      </c>
      <c r="H113" s="238">
        <f>G113*100/F113</f>
        <v>100</v>
      </c>
    </row>
    <row r="114" spans="1:8" ht="12" customHeight="1" thickBot="1">
      <c r="A114" s="362" t="s">
        <v>102</v>
      </c>
      <c r="B114" s="235" t="s">
        <v>444</v>
      </c>
      <c r="C114" s="215"/>
      <c r="D114" s="215"/>
      <c r="E114" s="215"/>
      <c r="F114" s="215"/>
      <c r="G114" s="215"/>
      <c r="H114" s="238"/>
    </row>
    <row r="115" spans="1:8" ht="12" customHeight="1" thickBot="1">
      <c r="A115" s="362" t="s">
        <v>104</v>
      </c>
      <c r="B115" s="340" t="s">
        <v>364</v>
      </c>
      <c r="C115" s="215">
        <v>3000</v>
      </c>
      <c r="D115" s="215">
        <v>3000</v>
      </c>
      <c r="E115" s="215">
        <v>3000</v>
      </c>
      <c r="F115" s="215">
        <v>3000</v>
      </c>
      <c r="G115" s="215">
        <v>3000</v>
      </c>
      <c r="H115" s="238">
        <f>G115*100/F115</f>
        <v>100</v>
      </c>
    </row>
    <row r="116" spans="1:8" ht="12" customHeight="1" thickBot="1">
      <c r="A116" s="362" t="s">
        <v>172</v>
      </c>
      <c r="B116" s="126" t="s">
        <v>347</v>
      </c>
      <c r="C116" s="215"/>
      <c r="D116" s="215"/>
      <c r="E116" s="215"/>
      <c r="F116" s="215"/>
      <c r="G116" s="215"/>
      <c r="H116" s="238"/>
    </row>
    <row r="117" spans="1:8" ht="12" customHeight="1" thickBot="1">
      <c r="A117" s="362" t="s">
        <v>173</v>
      </c>
      <c r="B117" s="126" t="s">
        <v>363</v>
      </c>
      <c r="C117" s="215"/>
      <c r="D117" s="215"/>
      <c r="E117" s="215"/>
      <c r="F117" s="215"/>
      <c r="G117" s="215"/>
      <c r="H117" s="238"/>
    </row>
    <row r="118" spans="1:8" ht="12" customHeight="1" thickBot="1">
      <c r="A118" s="362" t="s">
        <v>174</v>
      </c>
      <c r="B118" s="126" t="s">
        <v>362</v>
      </c>
      <c r="C118" s="215"/>
      <c r="D118" s="215"/>
      <c r="E118" s="215"/>
      <c r="F118" s="215"/>
      <c r="G118" s="215"/>
      <c r="H118" s="238"/>
    </row>
    <row r="119" spans="1:8" ht="12" customHeight="1" thickBot="1">
      <c r="A119" s="362" t="s">
        <v>355</v>
      </c>
      <c r="B119" s="126" t="s">
        <v>350</v>
      </c>
      <c r="C119" s="215"/>
      <c r="D119" s="215"/>
      <c r="E119" s="215"/>
      <c r="F119" s="215"/>
      <c r="G119" s="215"/>
      <c r="H119" s="238"/>
    </row>
    <row r="120" spans="1:8" ht="12" customHeight="1" thickBot="1">
      <c r="A120" s="362" t="s">
        <v>356</v>
      </c>
      <c r="B120" s="126" t="s">
        <v>361</v>
      </c>
      <c r="C120" s="215"/>
      <c r="D120" s="215"/>
      <c r="E120" s="215"/>
      <c r="F120" s="215"/>
      <c r="G120" s="215"/>
      <c r="H120" s="238"/>
    </row>
    <row r="121" spans="1:8" ht="12" customHeight="1" thickBot="1">
      <c r="A121" s="372" t="s">
        <v>357</v>
      </c>
      <c r="B121" s="126" t="s">
        <v>360</v>
      </c>
      <c r="C121" s="216"/>
      <c r="D121" s="216"/>
      <c r="E121" s="216">
        <v>2373</v>
      </c>
      <c r="F121" s="216"/>
      <c r="G121" s="216"/>
      <c r="H121" s="238"/>
    </row>
    <row r="122" spans="1:8" ht="12" customHeight="1" thickBot="1">
      <c r="A122" s="31" t="s">
        <v>15</v>
      </c>
      <c r="B122" s="114" t="s">
        <v>365</v>
      </c>
      <c r="C122" s="239">
        <f>+C123+C124</f>
        <v>6970</v>
      </c>
      <c r="D122" s="239">
        <f>+D123+D124</f>
        <v>5394</v>
      </c>
      <c r="E122" s="239">
        <f>+E123+E124</f>
        <v>2216</v>
      </c>
      <c r="F122" s="239">
        <f>+F123+F124</f>
        <v>1246</v>
      </c>
      <c r="G122" s="239">
        <f>+G123+G124</f>
        <v>0</v>
      </c>
      <c r="H122" s="238">
        <f>G122*100/F122</f>
        <v>0</v>
      </c>
    </row>
    <row r="123" spans="1:8" ht="12" customHeight="1" thickBot="1">
      <c r="A123" s="362" t="s">
        <v>75</v>
      </c>
      <c r="B123" s="8" t="s">
        <v>55</v>
      </c>
      <c r="C123" s="242">
        <v>6470</v>
      </c>
      <c r="D123" s="242">
        <v>4894</v>
      </c>
      <c r="E123" s="242">
        <v>1716</v>
      </c>
      <c r="F123" s="242">
        <v>746</v>
      </c>
      <c r="G123" s="242"/>
      <c r="H123" s="238">
        <f>G123*100/F123</f>
        <v>0</v>
      </c>
    </row>
    <row r="124" spans="1:8" ht="12" customHeight="1" thickBot="1">
      <c r="A124" s="364" t="s">
        <v>76</v>
      </c>
      <c r="B124" s="11" t="s">
        <v>56</v>
      </c>
      <c r="C124" s="243">
        <v>500</v>
      </c>
      <c r="D124" s="243">
        <v>500</v>
      </c>
      <c r="E124" s="243">
        <v>500</v>
      </c>
      <c r="F124" s="243">
        <v>500</v>
      </c>
      <c r="G124" s="243"/>
      <c r="H124" s="238">
        <f>G124*100/F124</f>
        <v>0</v>
      </c>
    </row>
    <row r="125" spans="1:8" ht="12" customHeight="1" thickBot="1">
      <c r="A125" s="31" t="s">
        <v>16</v>
      </c>
      <c r="B125" s="114" t="s">
        <v>366</v>
      </c>
      <c r="C125" s="239">
        <f>+C92+C108+C122</f>
        <v>85289</v>
      </c>
      <c r="D125" s="239">
        <f>+D92+D108+D122</f>
        <v>91313</v>
      </c>
      <c r="E125" s="239">
        <f>+E92+E108+E122</f>
        <v>104712</v>
      </c>
      <c r="F125" s="239">
        <f>+F92+F108+F122</f>
        <v>82514</v>
      </c>
      <c r="G125" s="239">
        <f>+G92+G108+G122</f>
        <v>72588</v>
      </c>
      <c r="H125" s="238">
        <f>G125*100/F125</f>
        <v>87.97052621373342</v>
      </c>
    </row>
    <row r="126" spans="1:8" s="107" customFormat="1" ht="12" customHeight="1" thickBot="1">
      <c r="A126" s="31" t="s">
        <v>17</v>
      </c>
      <c r="B126" s="114" t="s">
        <v>367</v>
      </c>
      <c r="C126" s="239">
        <f>+C127+C128+C129</f>
        <v>0</v>
      </c>
      <c r="D126" s="239">
        <f>+D127+D128+D129</f>
        <v>0</v>
      </c>
      <c r="E126" s="239">
        <f>+E127+E128+E129</f>
        <v>0</v>
      </c>
      <c r="F126" s="239">
        <f>+F127+F128+F129</f>
        <v>0</v>
      </c>
      <c r="G126" s="239">
        <f>+G127+G128+G129</f>
        <v>0</v>
      </c>
      <c r="H126" s="238"/>
    </row>
    <row r="127" spans="1:8" ht="12" customHeight="1" thickBot="1">
      <c r="A127" s="362" t="s">
        <v>79</v>
      </c>
      <c r="B127" s="8" t="s">
        <v>368</v>
      </c>
      <c r="C127" s="215"/>
      <c r="D127" s="215"/>
      <c r="E127" s="215"/>
      <c r="F127" s="215"/>
      <c r="G127" s="215"/>
      <c r="H127" s="238"/>
    </row>
    <row r="128" spans="1:8" ht="12" customHeight="1" thickBot="1">
      <c r="A128" s="362" t="s">
        <v>80</v>
      </c>
      <c r="B128" s="8" t="s">
        <v>369</v>
      </c>
      <c r="C128" s="215"/>
      <c r="D128" s="215"/>
      <c r="E128" s="215"/>
      <c r="F128" s="215"/>
      <c r="G128" s="215"/>
      <c r="H128" s="238"/>
    </row>
    <row r="129" spans="1:8" ht="12" customHeight="1" thickBot="1">
      <c r="A129" s="372" t="s">
        <v>81</v>
      </c>
      <c r="B129" s="6" t="s">
        <v>370</v>
      </c>
      <c r="C129" s="215"/>
      <c r="D129" s="215"/>
      <c r="E129" s="215"/>
      <c r="F129" s="215"/>
      <c r="G129" s="215"/>
      <c r="H129" s="238"/>
    </row>
    <row r="130" spans="1:8" ht="12" customHeight="1" thickBot="1">
      <c r="A130" s="31" t="s">
        <v>18</v>
      </c>
      <c r="B130" s="114" t="s">
        <v>430</v>
      </c>
      <c r="C130" s="239">
        <f>+C131+C132+C133+C134</f>
        <v>0</v>
      </c>
      <c r="D130" s="239">
        <f>+D131+D132+D133+D134</f>
        <v>0</v>
      </c>
      <c r="E130" s="239">
        <f>+E131+E132+E133+E134</f>
        <v>0</v>
      </c>
      <c r="F130" s="239">
        <f>+F131+F132+F133+F134</f>
        <v>0</v>
      </c>
      <c r="G130" s="239">
        <f>+G131+G132+G133+G134</f>
        <v>0</v>
      </c>
      <c r="H130" s="238"/>
    </row>
    <row r="131" spans="1:8" ht="12" customHeight="1" thickBot="1">
      <c r="A131" s="362" t="s">
        <v>82</v>
      </c>
      <c r="B131" s="8" t="s">
        <v>371</v>
      </c>
      <c r="C131" s="215"/>
      <c r="D131" s="215"/>
      <c r="E131" s="215"/>
      <c r="F131" s="215"/>
      <c r="G131" s="215"/>
      <c r="H131" s="238"/>
    </row>
    <row r="132" spans="1:8" ht="12" customHeight="1" thickBot="1">
      <c r="A132" s="362" t="s">
        <v>83</v>
      </c>
      <c r="B132" s="8" t="s">
        <v>372</v>
      </c>
      <c r="C132" s="215"/>
      <c r="D132" s="215"/>
      <c r="E132" s="215"/>
      <c r="F132" s="215"/>
      <c r="G132" s="215"/>
      <c r="H132" s="238"/>
    </row>
    <row r="133" spans="1:8" s="107" customFormat="1" ht="12" customHeight="1" thickBot="1">
      <c r="A133" s="362" t="s">
        <v>274</v>
      </c>
      <c r="B133" s="8" t="s">
        <v>373</v>
      </c>
      <c r="C133" s="215"/>
      <c r="D133" s="215"/>
      <c r="E133" s="215"/>
      <c r="F133" s="215"/>
      <c r="G133" s="215"/>
      <c r="H133" s="238"/>
    </row>
    <row r="134" spans="1:12" ht="12" customHeight="1" thickBot="1">
      <c r="A134" s="372" t="s">
        <v>275</v>
      </c>
      <c r="B134" s="6" t="s">
        <v>374</v>
      </c>
      <c r="C134" s="215"/>
      <c r="D134" s="215"/>
      <c r="E134" s="215"/>
      <c r="F134" s="215"/>
      <c r="G134" s="215"/>
      <c r="H134" s="238"/>
      <c r="L134" s="214"/>
    </row>
    <row r="135" spans="1:8" ht="13.5" thickBot="1">
      <c r="A135" s="31" t="s">
        <v>19</v>
      </c>
      <c r="B135" s="114" t="s">
        <v>375</v>
      </c>
      <c r="C135" s="245">
        <f>+C136+C137+C138+C139</f>
        <v>0</v>
      </c>
      <c r="D135" s="245">
        <f>+D136+D137+D138+D139</f>
        <v>309</v>
      </c>
      <c r="E135" s="245">
        <f>+E136+E137+E138+E139</f>
        <v>309</v>
      </c>
      <c r="F135" s="245">
        <f>+F136+F137+F138+F139</f>
        <v>1279</v>
      </c>
      <c r="G135" s="245">
        <f>+G136+G137+G138+G139</f>
        <v>309</v>
      </c>
      <c r="H135" s="238">
        <f>G135*100/F135</f>
        <v>24.159499609069584</v>
      </c>
    </row>
    <row r="136" spans="1:8" ht="12" customHeight="1" thickBot="1">
      <c r="A136" s="362" t="s">
        <v>84</v>
      </c>
      <c r="B136" s="8" t="s">
        <v>376</v>
      </c>
      <c r="C136" s="215"/>
      <c r="D136" s="215"/>
      <c r="E136" s="215"/>
      <c r="F136" s="215"/>
      <c r="G136" s="215"/>
      <c r="H136" s="238"/>
    </row>
    <row r="137" spans="1:8" s="107" customFormat="1" ht="12" customHeight="1" thickBot="1">
      <c r="A137" s="362" t="s">
        <v>85</v>
      </c>
      <c r="B137" s="8" t="s">
        <v>386</v>
      </c>
      <c r="C137" s="215"/>
      <c r="D137" s="215">
        <v>309</v>
      </c>
      <c r="E137" s="215">
        <v>309</v>
      </c>
      <c r="F137" s="215">
        <v>1279</v>
      </c>
      <c r="G137" s="215">
        <v>309</v>
      </c>
      <c r="H137" s="238">
        <f>G137*100/F137</f>
        <v>24.159499609069584</v>
      </c>
    </row>
    <row r="138" spans="1:8" s="107" customFormat="1" ht="12" customHeight="1" thickBot="1">
      <c r="A138" s="362" t="s">
        <v>287</v>
      </c>
      <c r="B138" s="8" t="s">
        <v>377</v>
      </c>
      <c r="C138" s="215"/>
      <c r="D138" s="215"/>
      <c r="E138" s="215"/>
      <c r="F138" s="215"/>
      <c r="G138" s="215"/>
      <c r="H138" s="238"/>
    </row>
    <row r="139" spans="1:8" s="107" customFormat="1" ht="12" customHeight="1" thickBot="1">
      <c r="A139" s="372" t="s">
        <v>288</v>
      </c>
      <c r="B139" s="6" t="s">
        <v>378</v>
      </c>
      <c r="C139" s="215"/>
      <c r="D139" s="215"/>
      <c r="E139" s="215"/>
      <c r="F139" s="215"/>
      <c r="G139" s="215"/>
      <c r="H139" s="238"/>
    </row>
    <row r="140" spans="1:8" s="107" customFormat="1" ht="12" customHeight="1" thickBot="1">
      <c r="A140" s="31" t="s">
        <v>20</v>
      </c>
      <c r="B140" s="114" t="s">
        <v>379</v>
      </c>
      <c r="C140" s="248">
        <f>+C141+C142+C143+C144</f>
        <v>0</v>
      </c>
      <c r="D140" s="248">
        <f>+D141+D142+D143+D144</f>
        <v>0</v>
      </c>
      <c r="E140" s="248">
        <f>+E141+E142+E143+E144</f>
        <v>0</v>
      </c>
      <c r="F140" s="248">
        <f>+F141+F142+F143+F144</f>
        <v>0</v>
      </c>
      <c r="G140" s="248">
        <f>+G141+G142+G143+G144</f>
        <v>0</v>
      </c>
      <c r="H140" s="238"/>
    </row>
    <row r="141" spans="1:8" s="107" customFormat="1" ht="12" customHeight="1" thickBot="1">
      <c r="A141" s="362" t="s">
        <v>165</v>
      </c>
      <c r="B141" s="8" t="s">
        <v>380</v>
      </c>
      <c r="C141" s="215"/>
      <c r="D141" s="215"/>
      <c r="E141" s="215"/>
      <c r="F141" s="215"/>
      <c r="G141" s="215"/>
      <c r="H141" s="238"/>
    </row>
    <row r="142" spans="1:8" s="107" customFormat="1" ht="12" customHeight="1" thickBot="1">
      <c r="A142" s="362" t="s">
        <v>166</v>
      </c>
      <c r="B142" s="8" t="s">
        <v>381</v>
      </c>
      <c r="C142" s="215"/>
      <c r="D142" s="215"/>
      <c r="E142" s="215"/>
      <c r="F142" s="215"/>
      <c r="G142" s="215"/>
      <c r="H142" s="238"/>
    </row>
    <row r="143" spans="1:8" ht="12.75" customHeight="1" thickBot="1">
      <c r="A143" s="362" t="s">
        <v>201</v>
      </c>
      <c r="B143" s="8" t="s">
        <v>382</v>
      </c>
      <c r="C143" s="215"/>
      <c r="D143" s="215"/>
      <c r="E143" s="215"/>
      <c r="F143" s="215"/>
      <c r="G143" s="215"/>
      <c r="H143" s="238"/>
    </row>
    <row r="144" spans="1:8" ht="12" customHeight="1" thickBot="1">
      <c r="A144" s="362" t="s">
        <v>290</v>
      </c>
      <c r="B144" s="8" t="s">
        <v>383</v>
      </c>
      <c r="C144" s="215"/>
      <c r="D144" s="215"/>
      <c r="E144" s="215"/>
      <c r="F144" s="215"/>
      <c r="G144" s="215"/>
      <c r="H144" s="238"/>
    </row>
    <row r="145" spans="1:8" ht="15" customHeight="1" thickBot="1">
      <c r="A145" s="31" t="s">
        <v>21</v>
      </c>
      <c r="B145" s="114" t="s">
        <v>384</v>
      </c>
      <c r="C145" s="356">
        <f>+C126+C130+C135+C140</f>
        <v>0</v>
      </c>
      <c r="D145" s="356">
        <f>+D126+D130+D135+D140</f>
        <v>309</v>
      </c>
      <c r="E145" s="356">
        <f>+E126+E130+E135+E140</f>
        <v>309</v>
      </c>
      <c r="F145" s="356">
        <f>+F126+F130+F135+F140</f>
        <v>1279</v>
      </c>
      <c r="G145" s="356">
        <f>+G126+G130+G135+G140</f>
        <v>309</v>
      </c>
      <c r="H145" s="238">
        <f>G145*100/F145</f>
        <v>24.159499609069584</v>
      </c>
    </row>
    <row r="146" spans="1:8" ht="15" customHeight="1" thickBot="1">
      <c r="A146" s="864"/>
      <c r="B146" s="865" t="s">
        <v>890</v>
      </c>
      <c r="C146" s="356"/>
      <c r="D146" s="406"/>
      <c r="E146" s="481"/>
      <c r="F146" s="356"/>
      <c r="G146" s="356">
        <v>6225</v>
      </c>
      <c r="H146" s="406"/>
    </row>
    <row r="147" spans="1:8" ht="15" customHeight="1" thickBot="1">
      <c r="A147" s="864"/>
      <c r="B147" s="865" t="s">
        <v>891</v>
      </c>
      <c r="C147" s="356"/>
      <c r="D147" s="406"/>
      <c r="E147" s="481"/>
      <c r="F147" s="356"/>
      <c r="G147" s="356">
        <v>438</v>
      </c>
      <c r="H147" s="406"/>
    </row>
    <row r="148" spans="1:8" ht="13.5" thickBot="1">
      <c r="A148" s="374" t="s">
        <v>22</v>
      </c>
      <c r="B148" s="315" t="s">
        <v>385</v>
      </c>
      <c r="C148" s="356">
        <f>+C125+C145</f>
        <v>85289</v>
      </c>
      <c r="D148" s="356">
        <f>+D125+D145</f>
        <v>91622</v>
      </c>
      <c r="E148" s="356">
        <f>+E125+E145</f>
        <v>105021</v>
      </c>
      <c r="F148" s="356">
        <f>+F125+F145</f>
        <v>83793</v>
      </c>
      <c r="G148" s="356">
        <f>+G125+G145</f>
        <v>72897</v>
      </c>
      <c r="H148" s="459">
        <f>G148*100/F148</f>
        <v>86.99652715620637</v>
      </c>
    </row>
    <row r="149" spans="1:8" ht="15" customHeight="1" thickBot="1">
      <c r="A149" s="485"/>
      <c r="B149" s="486"/>
      <c r="C149" s="487"/>
      <c r="D149" s="487"/>
      <c r="E149" s="487"/>
      <c r="F149" s="487"/>
      <c r="G149" s="487"/>
      <c r="H149" s="487"/>
    </row>
    <row r="150" spans="1:8" ht="14.25" customHeight="1" thickBot="1">
      <c r="A150" s="211" t="s">
        <v>189</v>
      </c>
      <c r="B150" s="212"/>
      <c r="C150" s="111"/>
      <c r="D150" s="111"/>
      <c r="E150" s="111"/>
      <c r="F150" s="111"/>
      <c r="G150" s="111"/>
      <c r="H150" s="111"/>
    </row>
    <row r="151" spans="1:8" ht="13.5" thickBot="1">
      <c r="A151" s="211" t="s">
        <v>190</v>
      </c>
      <c r="B151" s="212"/>
      <c r="C151" s="111"/>
      <c r="D151" s="111"/>
      <c r="E151" s="111"/>
      <c r="F151" s="111"/>
      <c r="G151" s="111"/>
      <c r="H151" s="111"/>
    </row>
    <row r="152" spans="1:2" ht="15.75">
      <c r="A152" s="454" t="s">
        <v>537</v>
      </c>
      <c r="B152" s="31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view="pageBreakPreview" zoomScale="85" zoomScaleSheetLayoutView="85" zoomScalePageLayoutView="0" workbookViewId="0" topLeftCell="A1">
      <selection activeCell="I40" sqref="I40"/>
    </sheetView>
  </sheetViews>
  <sheetFormatPr defaultColWidth="9.00390625" defaultRowHeight="12.75"/>
  <cols>
    <col min="1" max="1" width="19.50390625" style="326" customWidth="1"/>
    <col min="2" max="2" width="72.00390625" style="327" customWidth="1"/>
    <col min="3" max="3" width="25.00390625" style="328" customWidth="1"/>
    <col min="4" max="16384" width="9.375" style="3" customWidth="1"/>
  </cols>
  <sheetData>
    <row r="1" spans="1:3" s="2" customFormat="1" ht="16.5" customHeight="1" thickBot="1">
      <c r="A1" s="198"/>
      <c r="B1" s="199"/>
      <c r="C1" s="213" t="s">
        <v>591</v>
      </c>
    </row>
    <row r="2" spans="1:3" s="103" customFormat="1" ht="21" customHeight="1">
      <c r="A2" s="334" t="s">
        <v>60</v>
      </c>
      <c r="B2" s="298" t="s">
        <v>195</v>
      </c>
      <c r="C2" s="300" t="s">
        <v>48</v>
      </c>
    </row>
    <row r="3" spans="1:3" s="103" customFormat="1" ht="16.5" thickBot="1">
      <c r="A3" s="200" t="s">
        <v>187</v>
      </c>
      <c r="B3" s="299" t="s">
        <v>446</v>
      </c>
      <c r="C3" s="301">
        <v>3</v>
      </c>
    </row>
    <row r="4" spans="1:3" s="104" customFormat="1" ht="15.75" customHeight="1" thickBot="1">
      <c r="A4" s="201"/>
      <c r="B4" s="201"/>
      <c r="C4" s="202" t="s">
        <v>49</v>
      </c>
    </row>
    <row r="5" spans="1:3" ht="13.5" thickBot="1">
      <c r="A5" s="335" t="s">
        <v>188</v>
      </c>
      <c r="B5" s="203" t="s">
        <v>50</v>
      </c>
      <c r="C5" s="302" t="s">
        <v>51</v>
      </c>
    </row>
    <row r="6" spans="1:3" s="67" customFormat="1" ht="12.75" customHeight="1" thickBot="1">
      <c r="A6" s="174">
        <v>1</v>
      </c>
      <c r="B6" s="175">
        <v>2</v>
      </c>
      <c r="C6" s="176">
        <v>3</v>
      </c>
    </row>
    <row r="7" spans="1:3" s="67" customFormat="1" ht="15.75" customHeight="1" thickBot="1">
      <c r="A7" s="204"/>
      <c r="B7" s="205" t="s">
        <v>52</v>
      </c>
      <c r="C7" s="303"/>
    </row>
    <row r="8" spans="1:3" s="67" customFormat="1" ht="12" customHeight="1" thickBot="1">
      <c r="A8" s="31" t="s">
        <v>13</v>
      </c>
      <c r="B8" s="20" t="s">
        <v>230</v>
      </c>
      <c r="C8" s="239">
        <f>+C9+C10+C11+C12+C13+C14</f>
        <v>0</v>
      </c>
    </row>
    <row r="9" spans="1:3" s="105" customFormat="1" ht="12" customHeight="1">
      <c r="A9" s="362" t="s">
        <v>86</v>
      </c>
      <c r="B9" s="344" t="s">
        <v>231</v>
      </c>
      <c r="C9" s="242"/>
    </row>
    <row r="10" spans="1:3" s="106" customFormat="1" ht="12" customHeight="1">
      <c r="A10" s="363" t="s">
        <v>87</v>
      </c>
      <c r="B10" s="345" t="s">
        <v>232</v>
      </c>
      <c r="C10" s="241"/>
    </row>
    <row r="11" spans="1:3" s="106" customFormat="1" ht="12" customHeight="1">
      <c r="A11" s="363" t="s">
        <v>88</v>
      </c>
      <c r="B11" s="345" t="s">
        <v>233</v>
      </c>
      <c r="C11" s="241"/>
    </row>
    <row r="12" spans="1:3" s="106" customFormat="1" ht="12" customHeight="1">
      <c r="A12" s="363" t="s">
        <v>89</v>
      </c>
      <c r="B12" s="345" t="s">
        <v>234</v>
      </c>
      <c r="C12" s="241"/>
    </row>
    <row r="13" spans="1:3" s="106" customFormat="1" ht="12" customHeight="1">
      <c r="A13" s="363" t="s">
        <v>133</v>
      </c>
      <c r="B13" s="345" t="s">
        <v>235</v>
      </c>
      <c r="C13" s="483"/>
    </row>
    <row r="14" spans="1:3" s="105" customFormat="1" ht="12" customHeight="1" thickBot="1">
      <c r="A14" s="364" t="s">
        <v>90</v>
      </c>
      <c r="B14" s="346" t="s">
        <v>236</v>
      </c>
      <c r="C14" s="484"/>
    </row>
    <row r="15" spans="1:3" s="105" customFormat="1" ht="12" customHeight="1" thickBot="1">
      <c r="A15" s="31" t="s">
        <v>14</v>
      </c>
      <c r="B15" s="234" t="s">
        <v>237</v>
      </c>
      <c r="C15" s="239">
        <f>+C16+C17+C18+C19+C20</f>
        <v>0</v>
      </c>
    </row>
    <row r="16" spans="1:3" s="105" customFormat="1" ht="12" customHeight="1">
      <c r="A16" s="362" t="s">
        <v>92</v>
      </c>
      <c r="B16" s="344" t="s">
        <v>238</v>
      </c>
      <c r="C16" s="242"/>
    </row>
    <row r="17" spans="1:3" s="105" customFormat="1" ht="12" customHeight="1">
      <c r="A17" s="363" t="s">
        <v>93</v>
      </c>
      <c r="B17" s="345" t="s">
        <v>239</v>
      </c>
      <c r="C17" s="241"/>
    </row>
    <row r="18" spans="1:3" s="105" customFormat="1" ht="12" customHeight="1">
      <c r="A18" s="363" t="s">
        <v>94</v>
      </c>
      <c r="B18" s="345" t="s">
        <v>438</v>
      </c>
      <c r="C18" s="241"/>
    </row>
    <row r="19" spans="1:3" s="105" customFormat="1" ht="12" customHeight="1">
      <c r="A19" s="363" t="s">
        <v>95</v>
      </c>
      <c r="B19" s="345" t="s">
        <v>439</v>
      </c>
      <c r="C19" s="241"/>
    </row>
    <row r="20" spans="1:3" s="105" customFormat="1" ht="12" customHeight="1">
      <c r="A20" s="363" t="s">
        <v>96</v>
      </c>
      <c r="B20" s="345" t="s">
        <v>240</v>
      </c>
      <c r="C20" s="241"/>
    </row>
    <row r="21" spans="1:3" s="106" customFormat="1" ht="12" customHeight="1" thickBot="1">
      <c r="A21" s="364" t="s">
        <v>102</v>
      </c>
      <c r="B21" s="346" t="s">
        <v>241</v>
      </c>
      <c r="C21" s="243"/>
    </row>
    <row r="22" spans="1:3" s="106" customFormat="1" ht="12" customHeight="1" thickBot="1">
      <c r="A22" s="31" t="s">
        <v>15</v>
      </c>
      <c r="B22" s="20" t="s">
        <v>242</v>
      </c>
      <c r="C22" s="239">
        <f>+C23+C24+C25+C26+C27</f>
        <v>0</v>
      </c>
    </row>
    <row r="23" spans="1:3" s="106" customFormat="1" ht="12" customHeight="1">
      <c r="A23" s="362" t="s">
        <v>75</v>
      </c>
      <c r="B23" s="344" t="s">
        <v>243</v>
      </c>
      <c r="C23" s="242"/>
    </row>
    <row r="24" spans="1:3" s="105" customFormat="1" ht="12" customHeight="1">
      <c r="A24" s="363" t="s">
        <v>76</v>
      </c>
      <c r="B24" s="345" t="s">
        <v>244</v>
      </c>
      <c r="C24" s="241"/>
    </row>
    <row r="25" spans="1:3" s="106" customFormat="1" ht="12" customHeight="1">
      <c r="A25" s="363" t="s">
        <v>77</v>
      </c>
      <c r="B25" s="345" t="s">
        <v>440</v>
      </c>
      <c r="C25" s="241"/>
    </row>
    <row r="26" spans="1:3" s="106" customFormat="1" ht="12" customHeight="1">
      <c r="A26" s="363" t="s">
        <v>78</v>
      </c>
      <c r="B26" s="345" t="s">
        <v>441</v>
      </c>
      <c r="C26" s="241"/>
    </row>
    <row r="27" spans="1:3" s="106" customFormat="1" ht="12" customHeight="1">
      <c r="A27" s="363" t="s">
        <v>155</v>
      </c>
      <c r="B27" s="345" t="s">
        <v>245</v>
      </c>
      <c r="C27" s="241"/>
    </row>
    <row r="28" spans="1:3" s="106" customFormat="1" ht="12" customHeight="1" thickBot="1">
      <c r="A28" s="364" t="s">
        <v>156</v>
      </c>
      <c r="B28" s="346" t="s">
        <v>246</v>
      </c>
      <c r="C28" s="243"/>
    </row>
    <row r="29" spans="1:3" s="106" customFormat="1" ht="12" customHeight="1" thickBot="1">
      <c r="A29" s="31" t="s">
        <v>157</v>
      </c>
      <c r="B29" s="20" t="s">
        <v>247</v>
      </c>
      <c r="C29" s="245">
        <f>+C30+C33+C34+C35</f>
        <v>0</v>
      </c>
    </row>
    <row r="30" spans="1:3" s="106" customFormat="1" ht="12" customHeight="1">
      <c r="A30" s="362" t="s">
        <v>248</v>
      </c>
      <c r="B30" s="344" t="s">
        <v>254</v>
      </c>
      <c r="C30" s="339">
        <f>+C31+C32</f>
        <v>0</v>
      </c>
    </row>
    <row r="31" spans="1:3" s="106" customFormat="1" ht="12" customHeight="1">
      <c r="A31" s="363" t="s">
        <v>249</v>
      </c>
      <c r="B31" s="345" t="s">
        <v>255</v>
      </c>
      <c r="C31" s="241"/>
    </row>
    <row r="32" spans="1:3" s="106" customFormat="1" ht="12" customHeight="1">
      <c r="A32" s="363" t="s">
        <v>250</v>
      </c>
      <c r="B32" s="345" t="s">
        <v>256</v>
      </c>
      <c r="C32" s="241"/>
    </row>
    <row r="33" spans="1:3" s="106" customFormat="1" ht="12" customHeight="1">
      <c r="A33" s="363" t="s">
        <v>251</v>
      </c>
      <c r="B33" s="345" t="s">
        <v>257</v>
      </c>
      <c r="C33" s="241"/>
    </row>
    <row r="34" spans="1:3" s="106" customFormat="1" ht="12" customHeight="1">
      <c r="A34" s="363" t="s">
        <v>252</v>
      </c>
      <c r="B34" s="345" t="s">
        <v>258</v>
      </c>
      <c r="C34" s="241"/>
    </row>
    <row r="35" spans="1:3" s="106" customFormat="1" ht="12" customHeight="1" thickBot="1">
      <c r="A35" s="364" t="s">
        <v>253</v>
      </c>
      <c r="B35" s="346" t="s">
        <v>259</v>
      </c>
      <c r="C35" s="243"/>
    </row>
    <row r="36" spans="1:3" s="106" customFormat="1" ht="12" customHeight="1" thickBot="1">
      <c r="A36" s="31" t="s">
        <v>17</v>
      </c>
      <c r="B36" s="20" t="s">
        <v>260</v>
      </c>
      <c r="C36" s="239">
        <f>SUM(C37:C46)</f>
        <v>0</v>
      </c>
    </row>
    <row r="37" spans="1:3" s="106" customFormat="1" ht="12" customHeight="1">
      <c r="A37" s="362" t="s">
        <v>79</v>
      </c>
      <c r="B37" s="344" t="s">
        <v>263</v>
      </c>
      <c r="C37" s="242"/>
    </row>
    <row r="38" spans="1:3" s="106" customFormat="1" ht="12" customHeight="1">
      <c r="A38" s="363" t="s">
        <v>80</v>
      </c>
      <c r="B38" s="345" t="s">
        <v>264</v>
      </c>
      <c r="C38" s="241"/>
    </row>
    <row r="39" spans="1:3" s="106" customFormat="1" ht="12" customHeight="1">
      <c r="A39" s="363" t="s">
        <v>81</v>
      </c>
      <c r="B39" s="345" t="s">
        <v>265</v>
      </c>
      <c r="C39" s="241"/>
    </row>
    <row r="40" spans="1:3" s="106" customFormat="1" ht="12" customHeight="1">
      <c r="A40" s="363" t="s">
        <v>159</v>
      </c>
      <c r="B40" s="345" t="s">
        <v>266</v>
      </c>
      <c r="C40" s="241"/>
    </row>
    <row r="41" spans="1:3" s="106" customFormat="1" ht="12" customHeight="1">
      <c r="A41" s="363" t="s">
        <v>160</v>
      </c>
      <c r="B41" s="345" t="s">
        <v>267</v>
      </c>
      <c r="C41" s="241"/>
    </row>
    <row r="42" spans="1:3" s="106" customFormat="1" ht="12" customHeight="1">
      <c r="A42" s="363" t="s">
        <v>161</v>
      </c>
      <c r="B42" s="345" t="s">
        <v>268</v>
      </c>
      <c r="C42" s="241"/>
    </row>
    <row r="43" spans="1:3" s="106" customFormat="1" ht="12" customHeight="1">
      <c r="A43" s="363" t="s">
        <v>162</v>
      </c>
      <c r="B43" s="345" t="s">
        <v>269</v>
      </c>
      <c r="C43" s="241"/>
    </row>
    <row r="44" spans="1:3" s="106" customFormat="1" ht="12" customHeight="1">
      <c r="A44" s="363" t="s">
        <v>163</v>
      </c>
      <c r="B44" s="345" t="s">
        <v>270</v>
      </c>
      <c r="C44" s="241"/>
    </row>
    <row r="45" spans="1:3" s="106" customFormat="1" ht="12" customHeight="1">
      <c r="A45" s="363" t="s">
        <v>261</v>
      </c>
      <c r="B45" s="345" t="s">
        <v>271</v>
      </c>
      <c r="C45" s="244"/>
    </row>
    <row r="46" spans="1:3" s="106" customFormat="1" ht="12" customHeight="1" thickBot="1">
      <c r="A46" s="364" t="s">
        <v>262</v>
      </c>
      <c r="B46" s="346" t="s">
        <v>272</v>
      </c>
      <c r="C46" s="332"/>
    </row>
    <row r="47" spans="1:3" s="106" customFormat="1" ht="12" customHeight="1" thickBot="1">
      <c r="A47" s="31" t="s">
        <v>18</v>
      </c>
      <c r="B47" s="20" t="s">
        <v>273</v>
      </c>
      <c r="C47" s="239">
        <f>SUM(C48:C52)</f>
        <v>0</v>
      </c>
    </row>
    <row r="48" spans="1:3" s="106" customFormat="1" ht="12" customHeight="1">
      <c r="A48" s="362" t="s">
        <v>82</v>
      </c>
      <c r="B48" s="344" t="s">
        <v>277</v>
      </c>
      <c r="C48" s="375"/>
    </row>
    <row r="49" spans="1:3" s="106" customFormat="1" ht="12" customHeight="1">
      <c r="A49" s="363" t="s">
        <v>83</v>
      </c>
      <c r="B49" s="345" t="s">
        <v>278</v>
      </c>
      <c r="C49" s="244"/>
    </row>
    <row r="50" spans="1:3" s="106" customFormat="1" ht="12" customHeight="1">
      <c r="A50" s="363" t="s">
        <v>274</v>
      </c>
      <c r="B50" s="345" t="s">
        <v>279</v>
      </c>
      <c r="C50" s="244"/>
    </row>
    <row r="51" spans="1:3" s="106" customFormat="1" ht="12" customHeight="1">
      <c r="A51" s="363" t="s">
        <v>275</v>
      </c>
      <c r="B51" s="345" t="s">
        <v>280</v>
      </c>
      <c r="C51" s="244"/>
    </row>
    <row r="52" spans="1:3" s="106" customFormat="1" ht="12" customHeight="1" thickBot="1">
      <c r="A52" s="364" t="s">
        <v>276</v>
      </c>
      <c r="B52" s="346" t="s">
        <v>281</v>
      </c>
      <c r="C52" s="332"/>
    </row>
    <row r="53" spans="1:3" s="106" customFormat="1" ht="12" customHeight="1" thickBot="1">
      <c r="A53" s="31" t="s">
        <v>164</v>
      </c>
      <c r="B53" s="20" t="s">
        <v>282</v>
      </c>
      <c r="C53" s="239">
        <f>SUM(C54:C56)</f>
        <v>0</v>
      </c>
    </row>
    <row r="54" spans="1:3" s="106" customFormat="1" ht="12" customHeight="1">
      <c r="A54" s="362" t="s">
        <v>84</v>
      </c>
      <c r="B54" s="344" t="s">
        <v>283</v>
      </c>
      <c r="C54" s="242"/>
    </row>
    <row r="55" spans="1:3" s="106" customFormat="1" ht="12" customHeight="1">
      <c r="A55" s="363" t="s">
        <v>85</v>
      </c>
      <c r="B55" s="345" t="s">
        <v>442</v>
      </c>
      <c r="C55" s="241"/>
    </row>
    <row r="56" spans="1:3" s="106" customFormat="1" ht="12" customHeight="1">
      <c r="A56" s="363" t="s">
        <v>287</v>
      </c>
      <c r="B56" s="345" t="s">
        <v>285</v>
      </c>
      <c r="C56" s="241"/>
    </row>
    <row r="57" spans="1:3" s="106" customFormat="1" ht="12" customHeight="1" thickBot="1">
      <c r="A57" s="364" t="s">
        <v>288</v>
      </c>
      <c r="B57" s="346" t="s">
        <v>286</v>
      </c>
      <c r="C57" s="243"/>
    </row>
    <row r="58" spans="1:3" s="106" customFormat="1" ht="12" customHeight="1" thickBot="1">
      <c r="A58" s="31" t="s">
        <v>20</v>
      </c>
      <c r="B58" s="234" t="s">
        <v>289</v>
      </c>
      <c r="C58" s="239">
        <f>SUM(C59:C61)</f>
        <v>0</v>
      </c>
    </row>
    <row r="59" spans="1:3" s="106" customFormat="1" ht="12" customHeight="1">
      <c r="A59" s="362" t="s">
        <v>165</v>
      </c>
      <c r="B59" s="344" t="s">
        <v>291</v>
      </c>
      <c r="C59" s="244"/>
    </row>
    <row r="60" spans="1:3" s="106" customFormat="1" ht="12" customHeight="1">
      <c r="A60" s="363" t="s">
        <v>166</v>
      </c>
      <c r="B60" s="345" t="s">
        <v>443</v>
      </c>
      <c r="C60" s="244"/>
    </row>
    <row r="61" spans="1:3" s="106" customFormat="1" ht="12" customHeight="1">
      <c r="A61" s="363" t="s">
        <v>201</v>
      </c>
      <c r="B61" s="345" t="s">
        <v>292</v>
      </c>
      <c r="C61" s="244"/>
    </row>
    <row r="62" spans="1:3" s="106" customFormat="1" ht="12" customHeight="1" thickBot="1">
      <c r="A62" s="364" t="s">
        <v>290</v>
      </c>
      <c r="B62" s="346" t="s">
        <v>293</v>
      </c>
      <c r="C62" s="244"/>
    </row>
    <row r="63" spans="1:3" s="106" customFormat="1" ht="12" customHeight="1" thickBot="1">
      <c r="A63" s="31" t="s">
        <v>21</v>
      </c>
      <c r="B63" s="20" t="s">
        <v>294</v>
      </c>
      <c r="C63" s="245">
        <f>+C8+C15+C22+C29+C36+C47+C53+C58</f>
        <v>0</v>
      </c>
    </row>
    <row r="64" spans="1:3" s="106" customFormat="1" ht="12" customHeight="1" thickBot="1">
      <c r="A64" s="365" t="s">
        <v>431</v>
      </c>
      <c r="B64" s="234" t="s">
        <v>296</v>
      </c>
      <c r="C64" s="239">
        <f>SUM(C65:C67)</f>
        <v>0</v>
      </c>
    </row>
    <row r="65" spans="1:3" s="106" customFormat="1" ht="12" customHeight="1">
      <c r="A65" s="362" t="s">
        <v>329</v>
      </c>
      <c r="B65" s="344" t="s">
        <v>297</v>
      </c>
      <c r="C65" s="244"/>
    </row>
    <row r="66" spans="1:3" s="106" customFormat="1" ht="12" customHeight="1">
      <c r="A66" s="363" t="s">
        <v>338</v>
      </c>
      <c r="B66" s="345" t="s">
        <v>298</v>
      </c>
      <c r="C66" s="244"/>
    </row>
    <row r="67" spans="1:3" s="106" customFormat="1" ht="12" customHeight="1" thickBot="1">
      <c r="A67" s="364" t="s">
        <v>339</v>
      </c>
      <c r="B67" s="348" t="s">
        <v>299</v>
      </c>
      <c r="C67" s="244"/>
    </row>
    <row r="68" spans="1:3" s="106" customFormat="1" ht="12" customHeight="1" thickBot="1">
      <c r="A68" s="365" t="s">
        <v>300</v>
      </c>
      <c r="B68" s="234" t="s">
        <v>301</v>
      </c>
      <c r="C68" s="239">
        <f>SUM(C69:C72)</f>
        <v>0</v>
      </c>
    </row>
    <row r="69" spans="1:3" s="106" customFormat="1" ht="12" customHeight="1">
      <c r="A69" s="362" t="s">
        <v>134</v>
      </c>
      <c r="B69" s="344" t="s">
        <v>302</v>
      </c>
      <c r="C69" s="244"/>
    </row>
    <row r="70" spans="1:3" s="106" customFormat="1" ht="12" customHeight="1">
      <c r="A70" s="363" t="s">
        <v>135</v>
      </c>
      <c r="B70" s="345" t="s">
        <v>303</v>
      </c>
      <c r="C70" s="244"/>
    </row>
    <row r="71" spans="1:3" s="106" customFormat="1" ht="12" customHeight="1">
      <c r="A71" s="363" t="s">
        <v>330</v>
      </c>
      <c r="B71" s="345" t="s">
        <v>304</v>
      </c>
      <c r="C71" s="244"/>
    </row>
    <row r="72" spans="1:3" s="106" customFormat="1" ht="12" customHeight="1" thickBot="1">
      <c r="A72" s="364" t="s">
        <v>331</v>
      </c>
      <c r="B72" s="346" t="s">
        <v>305</v>
      </c>
      <c r="C72" s="244"/>
    </row>
    <row r="73" spans="1:3" s="106" customFormat="1" ht="12" customHeight="1" thickBot="1">
      <c r="A73" s="365" t="s">
        <v>306</v>
      </c>
      <c r="B73" s="234" t="s">
        <v>307</v>
      </c>
      <c r="C73" s="239">
        <f>SUM(C74:C75)</f>
        <v>0</v>
      </c>
    </row>
    <row r="74" spans="1:3" s="106" customFormat="1" ht="12" customHeight="1">
      <c r="A74" s="362" t="s">
        <v>332</v>
      </c>
      <c r="B74" s="344" t="s">
        <v>308</v>
      </c>
      <c r="C74" s="244"/>
    </row>
    <row r="75" spans="1:3" s="106" customFormat="1" ht="12" customHeight="1" thickBot="1">
      <c r="A75" s="364" t="s">
        <v>333</v>
      </c>
      <c r="B75" s="346" t="s">
        <v>309</v>
      </c>
      <c r="C75" s="244"/>
    </row>
    <row r="76" spans="1:3" s="105" customFormat="1" ht="12" customHeight="1" thickBot="1">
      <c r="A76" s="365" t="s">
        <v>310</v>
      </c>
      <c r="B76" s="234" t="s">
        <v>311</v>
      </c>
      <c r="C76" s="239">
        <f>SUM(C77:C79)</f>
        <v>0</v>
      </c>
    </row>
    <row r="77" spans="1:3" s="106" customFormat="1" ht="12" customHeight="1">
      <c r="A77" s="362" t="s">
        <v>334</v>
      </c>
      <c r="B77" s="344" t="s">
        <v>312</v>
      </c>
      <c r="C77" s="244"/>
    </row>
    <row r="78" spans="1:3" s="106" customFormat="1" ht="12" customHeight="1">
      <c r="A78" s="363" t="s">
        <v>335</v>
      </c>
      <c r="B78" s="345" t="s">
        <v>313</v>
      </c>
      <c r="C78" s="244"/>
    </row>
    <row r="79" spans="1:3" s="106" customFormat="1" ht="12" customHeight="1" thickBot="1">
      <c r="A79" s="364" t="s">
        <v>336</v>
      </c>
      <c r="B79" s="346" t="s">
        <v>314</v>
      </c>
      <c r="C79" s="244"/>
    </row>
    <row r="80" spans="1:3" s="106" customFormat="1" ht="12" customHeight="1" thickBot="1">
      <c r="A80" s="365" t="s">
        <v>315</v>
      </c>
      <c r="B80" s="234" t="s">
        <v>337</v>
      </c>
      <c r="C80" s="239">
        <f>SUM(C81:C84)</f>
        <v>0</v>
      </c>
    </row>
    <row r="81" spans="1:3" s="106" customFormat="1" ht="12" customHeight="1">
      <c r="A81" s="366" t="s">
        <v>316</v>
      </c>
      <c r="B81" s="344" t="s">
        <v>317</v>
      </c>
      <c r="C81" s="244"/>
    </row>
    <row r="82" spans="1:3" s="106" customFormat="1" ht="12" customHeight="1">
      <c r="A82" s="367" t="s">
        <v>318</v>
      </c>
      <c r="B82" s="345" t="s">
        <v>319</v>
      </c>
      <c r="C82" s="244"/>
    </row>
    <row r="83" spans="1:3" s="106" customFormat="1" ht="12" customHeight="1">
      <c r="A83" s="367" t="s">
        <v>320</v>
      </c>
      <c r="B83" s="345" t="s">
        <v>321</v>
      </c>
      <c r="C83" s="244"/>
    </row>
    <row r="84" spans="1:3" s="105" customFormat="1" ht="12" customHeight="1" thickBot="1">
      <c r="A84" s="368" t="s">
        <v>322</v>
      </c>
      <c r="B84" s="346" t="s">
        <v>323</v>
      </c>
      <c r="C84" s="244"/>
    </row>
    <row r="85" spans="1:3" s="105" customFormat="1" ht="12" customHeight="1" thickBot="1">
      <c r="A85" s="365" t="s">
        <v>324</v>
      </c>
      <c r="B85" s="234" t="s">
        <v>325</v>
      </c>
      <c r="C85" s="376"/>
    </row>
    <row r="86" spans="1:3" s="105" customFormat="1" ht="12" customHeight="1" thickBot="1">
      <c r="A86" s="365" t="s">
        <v>326</v>
      </c>
      <c r="B86" s="352" t="s">
        <v>327</v>
      </c>
      <c r="C86" s="245">
        <f>+C64+C68+C73+C76+C80+C85</f>
        <v>0</v>
      </c>
    </row>
    <row r="87" spans="1:3" s="105" customFormat="1" ht="12" customHeight="1" thickBot="1">
      <c r="A87" s="369" t="s">
        <v>340</v>
      </c>
      <c r="B87" s="354" t="s">
        <v>437</v>
      </c>
      <c r="C87" s="245">
        <f>+C63+C86</f>
        <v>0</v>
      </c>
    </row>
    <row r="88" spans="1:3" s="106" customFormat="1" ht="15" customHeight="1">
      <c r="A88" s="206"/>
      <c r="B88" s="207"/>
      <c r="C88" s="305"/>
    </row>
    <row r="89" spans="1:3" ht="13.5" thickBot="1">
      <c r="A89" s="370"/>
      <c r="B89" s="208"/>
      <c r="C89" s="306"/>
    </row>
    <row r="90" spans="1:3" s="67" customFormat="1" ht="16.5" customHeight="1" thickBot="1">
      <c r="A90" s="209"/>
      <c r="B90" s="210" t="s">
        <v>54</v>
      </c>
      <c r="C90" s="307"/>
    </row>
    <row r="91" spans="1:3" s="107" customFormat="1" ht="12" customHeight="1" thickBot="1">
      <c r="A91" s="336" t="s">
        <v>13</v>
      </c>
      <c r="B91" s="30" t="s">
        <v>343</v>
      </c>
      <c r="C91" s="238">
        <f>SUM(C92:C96)</f>
        <v>0</v>
      </c>
    </row>
    <row r="92" spans="1:3" ht="12" customHeight="1">
      <c r="A92" s="371" t="s">
        <v>86</v>
      </c>
      <c r="B92" s="9" t="s">
        <v>44</v>
      </c>
      <c r="C92" s="240"/>
    </row>
    <row r="93" spans="1:3" ht="12" customHeight="1">
      <c r="A93" s="363" t="s">
        <v>87</v>
      </c>
      <c r="B93" s="7" t="s">
        <v>167</v>
      </c>
      <c r="C93" s="241"/>
    </row>
    <row r="94" spans="1:3" ht="12" customHeight="1">
      <c r="A94" s="363" t="s">
        <v>88</v>
      </c>
      <c r="B94" s="7" t="s">
        <v>124</v>
      </c>
      <c r="C94" s="243"/>
    </row>
    <row r="95" spans="1:3" ht="12" customHeight="1">
      <c r="A95" s="363" t="s">
        <v>89</v>
      </c>
      <c r="B95" s="10" t="s">
        <v>168</v>
      </c>
      <c r="C95" s="243"/>
    </row>
    <row r="96" spans="1:3" ht="12" customHeight="1">
      <c r="A96" s="363" t="s">
        <v>97</v>
      </c>
      <c r="B96" s="18" t="s">
        <v>169</v>
      </c>
      <c r="C96" s="243"/>
    </row>
    <row r="97" spans="1:3" ht="12" customHeight="1">
      <c r="A97" s="363" t="s">
        <v>90</v>
      </c>
      <c r="B97" s="7" t="s">
        <v>344</v>
      </c>
      <c r="C97" s="243"/>
    </row>
    <row r="98" spans="1:3" ht="12" customHeight="1">
      <c r="A98" s="363" t="s">
        <v>91</v>
      </c>
      <c r="B98" s="125" t="s">
        <v>345</v>
      </c>
      <c r="C98" s="243"/>
    </row>
    <row r="99" spans="1:3" ht="12" customHeight="1">
      <c r="A99" s="363" t="s">
        <v>98</v>
      </c>
      <c r="B99" s="126" t="s">
        <v>346</v>
      </c>
      <c r="C99" s="243"/>
    </row>
    <row r="100" spans="1:3" ht="12" customHeight="1">
      <c r="A100" s="363" t="s">
        <v>99</v>
      </c>
      <c r="B100" s="126" t="s">
        <v>347</v>
      </c>
      <c r="C100" s="243"/>
    </row>
    <row r="101" spans="1:3" ht="12" customHeight="1">
      <c r="A101" s="363" t="s">
        <v>100</v>
      </c>
      <c r="B101" s="125" t="s">
        <v>348</v>
      </c>
      <c r="C101" s="243"/>
    </row>
    <row r="102" spans="1:3" ht="12" customHeight="1">
      <c r="A102" s="363" t="s">
        <v>101</v>
      </c>
      <c r="B102" s="125" t="s">
        <v>349</v>
      </c>
      <c r="C102" s="243"/>
    </row>
    <row r="103" spans="1:3" ht="12" customHeight="1">
      <c r="A103" s="363" t="s">
        <v>103</v>
      </c>
      <c r="B103" s="126" t="s">
        <v>350</v>
      </c>
      <c r="C103" s="243"/>
    </row>
    <row r="104" spans="1:3" ht="12" customHeight="1">
      <c r="A104" s="372" t="s">
        <v>170</v>
      </c>
      <c r="B104" s="127" t="s">
        <v>351</v>
      </c>
      <c r="C104" s="243"/>
    </row>
    <row r="105" spans="1:3" ht="12" customHeight="1">
      <c r="A105" s="363" t="s">
        <v>341</v>
      </c>
      <c r="B105" s="127" t="s">
        <v>352</v>
      </c>
      <c r="C105" s="243"/>
    </row>
    <row r="106" spans="1:3" ht="12" customHeight="1" thickBot="1">
      <c r="A106" s="373" t="s">
        <v>342</v>
      </c>
      <c r="B106" s="128" t="s">
        <v>353</v>
      </c>
      <c r="C106" s="247"/>
    </row>
    <row r="107" spans="1:3" ht="12" customHeight="1" thickBot="1">
      <c r="A107" s="31" t="s">
        <v>14</v>
      </c>
      <c r="B107" s="29" t="s">
        <v>354</v>
      </c>
      <c r="C107" s="239">
        <f>+C108+C110+C112</f>
        <v>0</v>
      </c>
    </row>
    <row r="108" spans="1:3" ht="12" customHeight="1">
      <c r="A108" s="362" t="s">
        <v>92</v>
      </c>
      <c r="B108" s="7" t="s">
        <v>199</v>
      </c>
      <c r="C108" s="242"/>
    </row>
    <row r="109" spans="1:3" ht="12" customHeight="1">
      <c r="A109" s="362" t="s">
        <v>93</v>
      </c>
      <c r="B109" s="11" t="s">
        <v>358</v>
      </c>
      <c r="C109" s="242"/>
    </row>
    <row r="110" spans="1:3" ht="12" customHeight="1">
      <c r="A110" s="362" t="s">
        <v>94</v>
      </c>
      <c r="B110" s="11" t="s">
        <v>171</v>
      </c>
      <c r="C110" s="241"/>
    </row>
    <row r="111" spans="1:3" ht="12" customHeight="1">
      <c r="A111" s="362" t="s">
        <v>95</v>
      </c>
      <c r="B111" s="11" t="s">
        <v>359</v>
      </c>
      <c r="C111" s="215"/>
    </row>
    <row r="112" spans="1:3" ht="12" customHeight="1">
      <c r="A112" s="362" t="s">
        <v>96</v>
      </c>
      <c r="B112" s="236" t="s">
        <v>202</v>
      </c>
      <c r="C112" s="215"/>
    </row>
    <row r="113" spans="1:3" ht="12" customHeight="1">
      <c r="A113" s="362" t="s">
        <v>102</v>
      </c>
      <c r="B113" s="235" t="s">
        <v>444</v>
      </c>
      <c r="C113" s="215"/>
    </row>
    <row r="114" spans="1:3" ht="12" customHeight="1">
      <c r="A114" s="362" t="s">
        <v>104</v>
      </c>
      <c r="B114" s="340" t="s">
        <v>364</v>
      </c>
      <c r="C114" s="215"/>
    </row>
    <row r="115" spans="1:3" ht="12" customHeight="1">
      <c r="A115" s="362" t="s">
        <v>172</v>
      </c>
      <c r="B115" s="126" t="s">
        <v>347</v>
      </c>
      <c r="C115" s="215"/>
    </row>
    <row r="116" spans="1:3" ht="12" customHeight="1">
      <c r="A116" s="362" t="s">
        <v>173</v>
      </c>
      <c r="B116" s="126" t="s">
        <v>363</v>
      </c>
      <c r="C116" s="215"/>
    </row>
    <row r="117" spans="1:3" ht="12" customHeight="1">
      <c r="A117" s="362" t="s">
        <v>174</v>
      </c>
      <c r="B117" s="126" t="s">
        <v>362</v>
      </c>
      <c r="C117" s="215"/>
    </row>
    <row r="118" spans="1:3" ht="12" customHeight="1">
      <c r="A118" s="362" t="s">
        <v>355</v>
      </c>
      <c r="B118" s="126" t="s">
        <v>350</v>
      </c>
      <c r="C118" s="215"/>
    </row>
    <row r="119" spans="1:3" ht="12" customHeight="1">
      <c r="A119" s="362" t="s">
        <v>356</v>
      </c>
      <c r="B119" s="126" t="s">
        <v>361</v>
      </c>
      <c r="C119" s="215"/>
    </row>
    <row r="120" spans="1:3" ht="12" customHeight="1" thickBot="1">
      <c r="A120" s="372" t="s">
        <v>357</v>
      </c>
      <c r="B120" s="126" t="s">
        <v>360</v>
      </c>
      <c r="C120" s="216"/>
    </row>
    <row r="121" spans="1:3" ht="12" customHeight="1" thickBot="1">
      <c r="A121" s="31" t="s">
        <v>15</v>
      </c>
      <c r="B121" s="114" t="s">
        <v>365</v>
      </c>
      <c r="C121" s="239">
        <f>+C122+C123</f>
        <v>0</v>
      </c>
    </row>
    <row r="122" spans="1:3" ht="12" customHeight="1">
      <c r="A122" s="362" t="s">
        <v>75</v>
      </c>
      <c r="B122" s="8" t="s">
        <v>55</v>
      </c>
      <c r="C122" s="242"/>
    </row>
    <row r="123" spans="1:3" ht="12" customHeight="1" thickBot="1">
      <c r="A123" s="364" t="s">
        <v>76</v>
      </c>
      <c r="B123" s="11" t="s">
        <v>56</v>
      </c>
      <c r="C123" s="243"/>
    </row>
    <row r="124" spans="1:3" ht="12" customHeight="1" thickBot="1">
      <c r="A124" s="31" t="s">
        <v>16</v>
      </c>
      <c r="B124" s="114" t="s">
        <v>366</v>
      </c>
      <c r="C124" s="239">
        <f>+C91+C107+C121</f>
        <v>0</v>
      </c>
    </row>
    <row r="125" spans="1:3" ht="12" customHeight="1" thickBot="1">
      <c r="A125" s="31" t="s">
        <v>17</v>
      </c>
      <c r="B125" s="114" t="s">
        <v>367</v>
      </c>
      <c r="C125" s="239">
        <f>+C126+C127+C128</f>
        <v>0</v>
      </c>
    </row>
    <row r="126" spans="1:3" s="107" customFormat="1" ht="12" customHeight="1">
      <c r="A126" s="362" t="s">
        <v>79</v>
      </c>
      <c r="B126" s="8" t="s">
        <v>368</v>
      </c>
      <c r="C126" s="215"/>
    </row>
    <row r="127" spans="1:3" ht="12" customHeight="1">
      <c r="A127" s="362" t="s">
        <v>80</v>
      </c>
      <c r="B127" s="8" t="s">
        <v>369</v>
      </c>
      <c r="C127" s="215"/>
    </row>
    <row r="128" spans="1:3" ht="12" customHeight="1" thickBot="1">
      <c r="A128" s="372" t="s">
        <v>81</v>
      </c>
      <c r="B128" s="6" t="s">
        <v>370</v>
      </c>
      <c r="C128" s="215"/>
    </row>
    <row r="129" spans="1:3" ht="12" customHeight="1" thickBot="1">
      <c r="A129" s="31" t="s">
        <v>18</v>
      </c>
      <c r="B129" s="114" t="s">
        <v>430</v>
      </c>
      <c r="C129" s="239">
        <f>+C130+C131+C132+C133</f>
        <v>0</v>
      </c>
    </row>
    <row r="130" spans="1:3" ht="12" customHeight="1">
      <c r="A130" s="362" t="s">
        <v>82</v>
      </c>
      <c r="B130" s="8" t="s">
        <v>371</v>
      </c>
      <c r="C130" s="215"/>
    </row>
    <row r="131" spans="1:3" ht="12" customHeight="1">
      <c r="A131" s="362" t="s">
        <v>83</v>
      </c>
      <c r="B131" s="8" t="s">
        <v>372</v>
      </c>
      <c r="C131" s="215"/>
    </row>
    <row r="132" spans="1:3" ht="12" customHeight="1">
      <c r="A132" s="362" t="s">
        <v>274</v>
      </c>
      <c r="B132" s="8" t="s">
        <v>373</v>
      </c>
      <c r="C132" s="215"/>
    </row>
    <row r="133" spans="1:3" s="107" customFormat="1" ht="12" customHeight="1" thickBot="1">
      <c r="A133" s="372" t="s">
        <v>275</v>
      </c>
      <c r="B133" s="6" t="s">
        <v>374</v>
      </c>
      <c r="C133" s="215"/>
    </row>
    <row r="134" spans="1:11" ht="12" customHeight="1" thickBot="1">
      <c r="A134" s="31" t="s">
        <v>19</v>
      </c>
      <c r="B134" s="114" t="s">
        <v>375</v>
      </c>
      <c r="C134" s="245">
        <f>+C135+C136+C137+C138</f>
        <v>0</v>
      </c>
      <c r="K134" s="214"/>
    </row>
    <row r="135" spans="1:3" ht="12.75">
      <c r="A135" s="362" t="s">
        <v>84</v>
      </c>
      <c r="B135" s="8" t="s">
        <v>376</v>
      </c>
      <c r="C135" s="215"/>
    </row>
    <row r="136" spans="1:3" ht="12" customHeight="1">
      <c r="A136" s="362" t="s">
        <v>85</v>
      </c>
      <c r="B136" s="8" t="s">
        <v>386</v>
      </c>
      <c r="C136" s="215"/>
    </row>
    <row r="137" spans="1:3" s="107" customFormat="1" ht="12" customHeight="1">
      <c r="A137" s="362" t="s">
        <v>287</v>
      </c>
      <c r="B137" s="8" t="s">
        <v>377</v>
      </c>
      <c r="C137" s="215"/>
    </row>
    <row r="138" spans="1:3" s="107" customFormat="1" ht="12" customHeight="1" thickBot="1">
      <c r="A138" s="372" t="s">
        <v>288</v>
      </c>
      <c r="B138" s="6" t="s">
        <v>378</v>
      </c>
      <c r="C138" s="215"/>
    </row>
    <row r="139" spans="1:3" s="107" customFormat="1" ht="12" customHeight="1" thickBot="1">
      <c r="A139" s="31" t="s">
        <v>20</v>
      </c>
      <c r="B139" s="114" t="s">
        <v>379</v>
      </c>
      <c r="C139" s="248">
        <f>+C140+C141+C142+C143</f>
        <v>0</v>
      </c>
    </row>
    <row r="140" spans="1:3" s="107" customFormat="1" ht="12" customHeight="1">
      <c r="A140" s="362" t="s">
        <v>165</v>
      </c>
      <c r="B140" s="8" t="s">
        <v>380</v>
      </c>
      <c r="C140" s="215"/>
    </row>
    <row r="141" spans="1:3" s="107" customFormat="1" ht="12" customHeight="1">
      <c r="A141" s="362" t="s">
        <v>166</v>
      </c>
      <c r="B141" s="8" t="s">
        <v>381</v>
      </c>
      <c r="C141" s="215"/>
    </row>
    <row r="142" spans="1:3" s="107" customFormat="1" ht="12" customHeight="1">
      <c r="A142" s="362" t="s">
        <v>201</v>
      </c>
      <c r="B142" s="8" t="s">
        <v>382</v>
      </c>
      <c r="C142" s="215"/>
    </row>
    <row r="143" spans="1:3" ht="12.75" customHeight="1" thickBot="1">
      <c r="A143" s="362" t="s">
        <v>290</v>
      </c>
      <c r="B143" s="8" t="s">
        <v>383</v>
      </c>
      <c r="C143" s="215"/>
    </row>
    <row r="144" spans="1:3" ht="12" customHeight="1" thickBot="1">
      <c r="A144" s="31" t="s">
        <v>21</v>
      </c>
      <c r="B144" s="114" t="s">
        <v>384</v>
      </c>
      <c r="C144" s="356">
        <f>+C125+C129+C134+C139</f>
        <v>0</v>
      </c>
    </row>
    <row r="145" spans="1:3" ht="15" customHeight="1" thickBot="1">
      <c r="A145" s="374" t="s">
        <v>22</v>
      </c>
      <c r="B145" s="315" t="s">
        <v>385</v>
      </c>
      <c r="C145" s="356">
        <f>+C124+C144</f>
        <v>0</v>
      </c>
    </row>
    <row r="146" spans="1:3" ht="13.5" thickBot="1">
      <c r="A146" s="323"/>
      <c r="B146" s="324"/>
      <c r="C146" s="325"/>
    </row>
    <row r="147" spans="1:3" ht="15" customHeight="1" thickBot="1">
      <c r="A147" s="211" t="s">
        <v>189</v>
      </c>
      <c r="B147" s="212"/>
      <c r="C147" s="111"/>
    </row>
    <row r="148" spans="1:3" ht="14.25" customHeight="1" thickBot="1">
      <c r="A148" s="211" t="s">
        <v>190</v>
      </c>
      <c r="B148" s="212"/>
      <c r="C148" s="111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view="pageBreakPreview" zoomScale="85" zoomScaleSheetLayoutView="85" zoomScalePageLayoutView="0" workbookViewId="0" topLeftCell="A1">
      <selection activeCell="C1" sqref="C1"/>
    </sheetView>
  </sheetViews>
  <sheetFormatPr defaultColWidth="9.00390625" defaultRowHeight="12.75"/>
  <cols>
    <col min="1" max="1" width="19.50390625" style="326" customWidth="1"/>
    <col min="2" max="2" width="72.00390625" style="327" customWidth="1"/>
    <col min="3" max="3" width="25.00390625" style="328" customWidth="1"/>
    <col min="4" max="16384" width="9.375" style="3" customWidth="1"/>
  </cols>
  <sheetData>
    <row r="1" spans="1:3" s="2" customFormat="1" ht="16.5" customHeight="1" thickBot="1">
      <c r="A1" s="198"/>
      <c r="B1" s="199"/>
      <c r="C1" s="213" t="s">
        <v>592</v>
      </c>
    </row>
    <row r="2" spans="1:3" s="103" customFormat="1" ht="21" customHeight="1">
      <c r="A2" s="334" t="s">
        <v>60</v>
      </c>
      <c r="B2" s="298" t="s">
        <v>195</v>
      </c>
      <c r="C2" s="300" t="s">
        <v>48</v>
      </c>
    </row>
    <row r="3" spans="1:3" s="103" customFormat="1" ht="16.5" thickBot="1">
      <c r="A3" s="200" t="s">
        <v>187</v>
      </c>
      <c r="B3" s="299" t="s">
        <v>447</v>
      </c>
      <c r="C3" s="301">
        <v>4</v>
      </c>
    </row>
    <row r="4" spans="1:3" s="104" customFormat="1" ht="15.75" customHeight="1" thickBot="1">
      <c r="A4" s="201"/>
      <c r="B4" s="201"/>
      <c r="C4" s="202" t="s">
        <v>49</v>
      </c>
    </row>
    <row r="5" spans="1:3" ht="13.5" thickBot="1">
      <c r="A5" s="335" t="s">
        <v>188</v>
      </c>
      <c r="B5" s="203" t="s">
        <v>50</v>
      </c>
      <c r="C5" s="302" t="s">
        <v>51</v>
      </c>
    </row>
    <row r="6" spans="1:3" s="67" customFormat="1" ht="12.75" customHeight="1" thickBot="1">
      <c r="A6" s="174">
        <v>1</v>
      </c>
      <c r="B6" s="175">
        <v>2</v>
      </c>
      <c r="C6" s="176">
        <v>3</v>
      </c>
    </row>
    <row r="7" spans="1:3" s="67" customFormat="1" ht="15.75" customHeight="1" thickBot="1">
      <c r="A7" s="204"/>
      <c r="B7" s="205" t="s">
        <v>52</v>
      </c>
      <c r="C7" s="303"/>
    </row>
    <row r="8" spans="1:3" s="67" customFormat="1" ht="12" customHeight="1" thickBot="1">
      <c r="A8" s="31" t="s">
        <v>13</v>
      </c>
      <c r="B8" s="20" t="s">
        <v>230</v>
      </c>
      <c r="C8" s="239">
        <f>+C9+C10+C11+C12+C13+C14</f>
        <v>0</v>
      </c>
    </row>
    <row r="9" spans="1:3" s="105" customFormat="1" ht="12" customHeight="1">
      <c r="A9" s="362" t="s">
        <v>86</v>
      </c>
      <c r="B9" s="344" t="s">
        <v>231</v>
      </c>
      <c r="C9" s="242"/>
    </row>
    <row r="10" spans="1:3" s="106" customFormat="1" ht="12" customHeight="1">
      <c r="A10" s="363" t="s">
        <v>87</v>
      </c>
      <c r="B10" s="345" t="s">
        <v>232</v>
      </c>
      <c r="C10" s="241"/>
    </row>
    <row r="11" spans="1:3" s="106" customFormat="1" ht="12" customHeight="1">
      <c r="A11" s="363" t="s">
        <v>88</v>
      </c>
      <c r="B11" s="345" t="s">
        <v>233</v>
      </c>
      <c r="C11" s="241"/>
    </row>
    <row r="12" spans="1:3" s="106" customFormat="1" ht="12" customHeight="1">
      <c r="A12" s="363" t="s">
        <v>89</v>
      </c>
      <c r="B12" s="345" t="s">
        <v>234</v>
      </c>
      <c r="C12" s="241"/>
    </row>
    <row r="13" spans="1:3" s="106" customFormat="1" ht="12" customHeight="1">
      <c r="A13" s="363" t="s">
        <v>133</v>
      </c>
      <c r="B13" s="345" t="s">
        <v>235</v>
      </c>
      <c r="C13" s="483"/>
    </row>
    <row r="14" spans="1:3" s="105" customFormat="1" ht="12" customHeight="1" thickBot="1">
      <c r="A14" s="364" t="s">
        <v>90</v>
      </c>
      <c r="B14" s="346" t="s">
        <v>236</v>
      </c>
      <c r="C14" s="484"/>
    </row>
    <row r="15" spans="1:3" s="105" customFormat="1" ht="12" customHeight="1" thickBot="1">
      <c r="A15" s="31" t="s">
        <v>14</v>
      </c>
      <c r="B15" s="234" t="s">
        <v>237</v>
      </c>
      <c r="C15" s="239">
        <f>+C16+C17+C18+C19+C20</f>
        <v>0</v>
      </c>
    </row>
    <row r="16" spans="1:3" s="105" customFormat="1" ht="12" customHeight="1">
      <c r="A16" s="362" t="s">
        <v>92</v>
      </c>
      <c r="B16" s="344" t="s">
        <v>238</v>
      </c>
      <c r="C16" s="242"/>
    </row>
    <row r="17" spans="1:3" s="105" customFormat="1" ht="12" customHeight="1">
      <c r="A17" s="363" t="s">
        <v>93</v>
      </c>
      <c r="B17" s="345" t="s">
        <v>239</v>
      </c>
      <c r="C17" s="241"/>
    </row>
    <row r="18" spans="1:3" s="105" customFormat="1" ht="12" customHeight="1">
      <c r="A18" s="363" t="s">
        <v>94</v>
      </c>
      <c r="B18" s="345" t="s">
        <v>438</v>
      </c>
      <c r="C18" s="241"/>
    </row>
    <row r="19" spans="1:3" s="105" customFormat="1" ht="12" customHeight="1">
      <c r="A19" s="363" t="s">
        <v>95</v>
      </c>
      <c r="B19" s="345" t="s">
        <v>439</v>
      </c>
      <c r="C19" s="241"/>
    </row>
    <row r="20" spans="1:3" s="105" customFormat="1" ht="12" customHeight="1">
      <c r="A20" s="363" t="s">
        <v>96</v>
      </c>
      <c r="B20" s="345" t="s">
        <v>240</v>
      </c>
      <c r="C20" s="241"/>
    </row>
    <row r="21" spans="1:3" s="106" customFormat="1" ht="12" customHeight="1" thickBot="1">
      <c r="A21" s="364" t="s">
        <v>102</v>
      </c>
      <c r="B21" s="346" t="s">
        <v>241</v>
      </c>
      <c r="C21" s="243"/>
    </row>
    <row r="22" spans="1:3" s="106" customFormat="1" ht="12" customHeight="1" thickBot="1">
      <c r="A22" s="31" t="s">
        <v>15</v>
      </c>
      <c r="B22" s="20" t="s">
        <v>242</v>
      </c>
      <c r="C22" s="239">
        <f>+C23+C24+C25+C26+C27</f>
        <v>0</v>
      </c>
    </row>
    <row r="23" spans="1:3" s="106" customFormat="1" ht="12" customHeight="1">
      <c r="A23" s="362" t="s">
        <v>75</v>
      </c>
      <c r="B23" s="344" t="s">
        <v>243</v>
      </c>
      <c r="C23" s="242"/>
    </row>
    <row r="24" spans="1:3" s="105" customFormat="1" ht="12" customHeight="1">
      <c r="A24" s="363" t="s">
        <v>76</v>
      </c>
      <c r="B24" s="345" t="s">
        <v>244</v>
      </c>
      <c r="C24" s="241"/>
    </row>
    <row r="25" spans="1:3" s="106" customFormat="1" ht="12" customHeight="1">
      <c r="A25" s="363" t="s">
        <v>77</v>
      </c>
      <c r="B25" s="345" t="s">
        <v>440</v>
      </c>
      <c r="C25" s="241"/>
    </row>
    <row r="26" spans="1:3" s="106" customFormat="1" ht="12" customHeight="1">
      <c r="A26" s="363" t="s">
        <v>78</v>
      </c>
      <c r="B26" s="345" t="s">
        <v>441</v>
      </c>
      <c r="C26" s="241"/>
    </row>
    <row r="27" spans="1:3" s="106" customFormat="1" ht="12" customHeight="1">
      <c r="A27" s="363" t="s">
        <v>155</v>
      </c>
      <c r="B27" s="345" t="s">
        <v>245</v>
      </c>
      <c r="C27" s="241"/>
    </row>
    <row r="28" spans="1:3" s="106" customFormat="1" ht="12" customHeight="1" thickBot="1">
      <c r="A28" s="364" t="s">
        <v>156</v>
      </c>
      <c r="B28" s="346" t="s">
        <v>246</v>
      </c>
      <c r="C28" s="243"/>
    </row>
    <row r="29" spans="1:3" s="106" customFormat="1" ht="12" customHeight="1" thickBot="1">
      <c r="A29" s="31" t="s">
        <v>157</v>
      </c>
      <c r="B29" s="20" t="s">
        <v>247</v>
      </c>
      <c r="C29" s="245">
        <f>+C30+C33+C34+C35</f>
        <v>0</v>
      </c>
    </row>
    <row r="30" spans="1:3" s="106" customFormat="1" ht="12" customHeight="1">
      <c r="A30" s="362" t="s">
        <v>248</v>
      </c>
      <c r="B30" s="344" t="s">
        <v>254</v>
      </c>
      <c r="C30" s="339">
        <f>+C31+C32</f>
        <v>0</v>
      </c>
    </row>
    <row r="31" spans="1:3" s="106" customFormat="1" ht="12" customHeight="1">
      <c r="A31" s="363" t="s">
        <v>249</v>
      </c>
      <c r="B31" s="345" t="s">
        <v>255</v>
      </c>
      <c r="C31" s="241"/>
    </row>
    <row r="32" spans="1:3" s="106" customFormat="1" ht="12" customHeight="1">
      <c r="A32" s="363" t="s">
        <v>250</v>
      </c>
      <c r="B32" s="345" t="s">
        <v>256</v>
      </c>
      <c r="C32" s="241"/>
    </row>
    <row r="33" spans="1:3" s="106" customFormat="1" ht="12" customHeight="1">
      <c r="A33" s="363" t="s">
        <v>251</v>
      </c>
      <c r="B33" s="345" t="s">
        <v>257</v>
      </c>
      <c r="C33" s="241"/>
    </row>
    <row r="34" spans="1:3" s="106" customFormat="1" ht="12" customHeight="1">
      <c r="A34" s="363" t="s">
        <v>252</v>
      </c>
      <c r="B34" s="345" t="s">
        <v>258</v>
      </c>
      <c r="C34" s="241"/>
    </row>
    <row r="35" spans="1:3" s="106" customFormat="1" ht="12" customHeight="1" thickBot="1">
      <c r="A35" s="364" t="s">
        <v>253</v>
      </c>
      <c r="B35" s="346" t="s">
        <v>259</v>
      </c>
      <c r="C35" s="243"/>
    </row>
    <row r="36" spans="1:3" s="106" customFormat="1" ht="12" customHeight="1" thickBot="1">
      <c r="A36" s="31" t="s">
        <v>17</v>
      </c>
      <c r="B36" s="20" t="s">
        <v>260</v>
      </c>
      <c r="C36" s="239">
        <f>SUM(C37:C46)</f>
        <v>0</v>
      </c>
    </row>
    <row r="37" spans="1:3" s="106" customFormat="1" ht="12" customHeight="1">
      <c r="A37" s="362" t="s">
        <v>79</v>
      </c>
      <c r="B37" s="344" t="s">
        <v>263</v>
      </c>
      <c r="C37" s="242"/>
    </row>
    <row r="38" spans="1:3" s="106" customFormat="1" ht="12" customHeight="1">
      <c r="A38" s="363" t="s">
        <v>80</v>
      </c>
      <c r="B38" s="345" t="s">
        <v>264</v>
      </c>
      <c r="C38" s="241"/>
    </row>
    <row r="39" spans="1:3" s="106" customFormat="1" ht="12" customHeight="1">
      <c r="A39" s="363" t="s">
        <v>81</v>
      </c>
      <c r="B39" s="345" t="s">
        <v>265</v>
      </c>
      <c r="C39" s="241"/>
    </row>
    <row r="40" spans="1:3" s="106" customFormat="1" ht="12" customHeight="1">
      <c r="A40" s="363" t="s">
        <v>159</v>
      </c>
      <c r="B40" s="345" t="s">
        <v>266</v>
      </c>
      <c r="C40" s="241"/>
    </row>
    <row r="41" spans="1:3" s="106" customFormat="1" ht="12" customHeight="1">
      <c r="A41" s="363" t="s">
        <v>160</v>
      </c>
      <c r="B41" s="345" t="s">
        <v>267</v>
      </c>
      <c r="C41" s="241"/>
    </row>
    <row r="42" spans="1:3" s="106" customFormat="1" ht="12" customHeight="1">
      <c r="A42" s="363" t="s">
        <v>161</v>
      </c>
      <c r="B42" s="345" t="s">
        <v>268</v>
      </c>
      <c r="C42" s="241"/>
    </row>
    <row r="43" spans="1:3" s="106" customFormat="1" ht="12" customHeight="1">
      <c r="A43" s="363" t="s">
        <v>162</v>
      </c>
      <c r="B43" s="345" t="s">
        <v>269</v>
      </c>
      <c r="C43" s="241"/>
    </row>
    <row r="44" spans="1:3" s="106" customFormat="1" ht="12" customHeight="1">
      <c r="A44" s="363" t="s">
        <v>163</v>
      </c>
      <c r="B44" s="345" t="s">
        <v>270</v>
      </c>
      <c r="C44" s="241"/>
    </row>
    <row r="45" spans="1:3" s="106" customFormat="1" ht="12" customHeight="1">
      <c r="A45" s="363" t="s">
        <v>261</v>
      </c>
      <c r="B45" s="345" t="s">
        <v>271</v>
      </c>
      <c r="C45" s="244"/>
    </row>
    <row r="46" spans="1:3" s="106" customFormat="1" ht="12" customHeight="1" thickBot="1">
      <c r="A46" s="364" t="s">
        <v>262</v>
      </c>
      <c r="B46" s="346" t="s">
        <v>272</v>
      </c>
      <c r="C46" s="332"/>
    </row>
    <row r="47" spans="1:3" s="106" customFormat="1" ht="12" customHeight="1" thickBot="1">
      <c r="A47" s="31" t="s">
        <v>18</v>
      </c>
      <c r="B47" s="20" t="s">
        <v>273</v>
      </c>
      <c r="C47" s="239">
        <f>SUM(C48:C52)</f>
        <v>0</v>
      </c>
    </row>
    <row r="48" spans="1:3" s="106" customFormat="1" ht="12" customHeight="1">
      <c r="A48" s="362" t="s">
        <v>82</v>
      </c>
      <c r="B48" s="344" t="s">
        <v>277</v>
      </c>
      <c r="C48" s="375"/>
    </row>
    <row r="49" spans="1:3" s="106" customFormat="1" ht="12" customHeight="1">
      <c r="A49" s="363" t="s">
        <v>83</v>
      </c>
      <c r="B49" s="345" t="s">
        <v>278</v>
      </c>
      <c r="C49" s="244"/>
    </row>
    <row r="50" spans="1:3" s="106" customFormat="1" ht="12" customHeight="1">
      <c r="A50" s="363" t="s">
        <v>274</v>
      </c>
      <c r="B50" s="345" t="s">
        <v>279</v>
      </c>
      <c r="C50" s="244"/>
    </row>
    <row r="51" spans="1:3" s="106" customFormat="1" ht="12" customHeight="1">
      <c r="A51" s="363" t="s">
        <v>275</v>
      </c>
      <c r="B51" s="345" t="s">
        <v>280</v>
      </c>
      <c r="C51" s="244"/>
    </row>
    <row r="52" spans="1:3" s="106" customFormat="1" ht="12" customHeight="1" thickBot="1">
      <c r="A52" s="364" t="s">
        <v>276</v>
      </c>
      <c r="B52" s="346" t="s">
        <v>281</v>
      </c>
      <c r="C52" s="332"/>
    </row>
    <row r="53" spans="1:3" s="106" customFormat="1" ht="12" customHeight="1" thickBot="1">
      <c r="A53" s="31" t="s">
        <v>164</v>
      </c>
      <c r="B53" s="20" t="s">
        <v>282</v>
      </c>
      <c r="C53" s="239">
        <f>SUM(C54:C56)</f>
        <v>0</v>
      </c>
    </row>
    <row r="54" spans="1:3" s="106" customFormat="1" ht="12" customHeight="1">
      <c r="A54" s="362" t="s">
        <v>84</v>
      </c>
      <c r="B54" s="344" t="s">
        <v>283</v>
      </c>
      <c r="C54" s="242"/>
    </row>
    <row r="55" spans="1:3" s="106" customFormat="1" ht="12" customHeight="1">
      <c r="A55" s="363" t="s">
        <v>85</v>
      </c>
      <c r="B55" s="345" t="s">
        <v>442</v>
      </c>
      <c r="C55" s="241"/>
    </row>
    <row r="56" spans="1:3" s="106" customFormat="1" ht="12" customHeight="1">
      <c r="A56" s="363" t="s">
        <v>287</v>
      </c>
      <c r="B56" s="345" t="s">
        <v>285</v>
      </c>
      <c r="C56" s="241"/>
    </row>
    <row r="57" spans="1:3" s="106" customFormat="1" ht="12" customHeight="1" thickBot="1">
      <c r="A57" s="364" t="s">
        <v>288</v>
      </c>
      <c r="B57" s="346" t="s">
        <v>286</v>
      </c>
      <c r="C57" s="243"/>
    </row>
    <row r="58" spans="1:3" s="106" customFormat="1" ht="12" customHeight="1" thickBot="1">
      <c r="A58" s="31" t="s">
        <v>20</v>
      </c>
      <c r="B58" s="234" t="s">
        <v>289</v>
      </c>
      <c r="C58" s="239">
        <f>SUM(C59:C61)</f>
        <v>0</v>
      </c>
    </row>
    <row r="59" spans="1:3" s="106" customFormat="1" ht="12" customHeight="1">
      <c r="A59" s="362" t="s">
        <v>165</v>
      </c>
      <c r="B59" s="344" t="s">
        <v>291</v>
      </c>
      <c r="C59" s="244"/>
    </row>
    <row r="60" spans="1:3" s="106" customFormat="1" ht="12" customHeight="1">
      <c r="A60" s="363" t="s">
        <v>166</v>
      </c>
      <c r="B60" s="345" t="s">
        <v>443</v>
      </c>
      <c r="C60" s="244"/>
    </row>
    <row r="61" spans="1:3" s="106" customFormat="1" ht="12" customHeight="1">
      <c r="A61" s="363" t="s">
        <v>201</v>
      </c>
      <c r="B61" s="345" t="s">
        <v>292</v>
      </c>
      <c r="C61" s="244"/>
    </row>
    <row r="62" spans="1:3" s="106" customFormat="1" ht="12" customHeight="1" thickBot="1">
      <c r="A62" s="364" t="s">
        <v>290</v>
      </c>
      <c r="B62" s="346" t="s">
        <v>293</v>
      </c>
      <c r="C62" s="244"/>
    </row>
    <row r="63" spans="1:3" s="106" customFormat="1" ht="12" customHeight="1" thickBot="1">
      <c r="A63" s="31" t="s">
        <v>21</v>
      </c>
      <c r="B63" s="20" t="s">
        <v>294</v>
      </c>
      <c r="C63" s="245">
        <f>+C8+C15+C22+C29+C36+C47+C53+C58</f>
        <v>0</v>
      </c>
    </row>
    <row r="64" spans="1:3" s="106" customFormat="1" ht="12" customHeight="1" thickBot="1">
      <c r="A64" s="365" t="s">
        <v>431</v>
      </c>
      <c r="B64" s="234" t="s">
        <v>296</v>
      </c>
      <c r="C64" s="239">
        <f>SUM(C65:C67)</f>
        <v>0</v>
      </c>
    </row>
    <row r="65" spans="1:3" s="106" customFormat="1" ht="12" customHeight="1">
      <c r="A65" s="362" t="s">
        <v>329</v>
      </c>
      <c r="B65" s="344" t="s">
        <v>297</v>
      </c>
      <c r="C65" s="244"/>
    </row>
    <row r="66" spans="1:3" s="106" customFormat="1" ht="12" customHeight="1">
      <c r="A66" s="363" t="s">
        <v>338</v>
      </c>
      <c r="B66" s="345" t="s">
        <v>298</v>
      </c>
      <c r="C66" s="244"/>
    </row>
    <row r="67" spans="1:3" s="106" customFormat="1" ht="12" customHeight="1" thickBot="1">
      <c r="A67" s="364" t="s">
        <v>339</v>
      </c>
      <c r="B67" s="348" t="s">
        <v>299</v>
      </c>
      <c r="C67" s="244"/>
    </row>
    <row r="68" spans="1:3" s="106" customFormat="1" ht="12" customHeight="1" thickBot="1">
      <c r="A68" s="365" t="s">
        <v>300</v>
      </c>
      <c r="B68" s="234" t="s">
        <v>301</v>
      </c>
      <c r="C68" s="239">
        <f>SUM(C69:C72)</f>
        <v>0</v>
      </c>
    </row>
    <row r="69" spans="1:3" s="106" customFormat="1" ht="12" customHeight="1">
      <c r="A69" s="362" t="s">
        <v>134</v>
      </c>
      <c r="B69" s="344" t="s">
        <v>302</v>
      </c>
      <c r="C69" s="244"/>
    </row>
    <row r="70" spans="1:3" s="106" customFormat="1" ht="12" customHeight="1">
      <c r="A70" s="363" t="s">
        <v>135</v>
      </c>
      <c r="B70" s="345" t="s">
        <v>303</v>
      </c>
      <c r="C70" s="244"/>
    </row>
    <row r="71" spans="1:3" s="106" customFormat="1" ht="12" customHeight="1">
      <c r="A71" s="363" t="s">
        <v>330</v>
      </c>
      <c r="B71" s="345" t="s">
        <v>304</v>
      </c>
      <c r="C71" s="244"/>
    </row>
    <row r="72" spans="1:3" s="106" customFormat="1" ht="12" customHeight="1" thickBot="1">
      <c r="A72" s="364" t="s">
        <v>331</v>
      </c>
      <c r="B72" s="346" t="s">
        <v>305</v>
      </c>
      <c r="C72" s="244"/>
    </row>
    <row r="73" spans="1:3" s="106" customFormat="1" ht="12" customHeight="1" thickBot="1">
      <c r="A73" s="365" t="s">
        <v>306</v>
      </c>
      <c r="B73" s="234" t="s">
        <v>307</v>
      </c>
      <c r="C73" s="239">
        <f>SUM(C74:C75)</f>
        <v>0</v>
      </c>
    </row>
    <row r="74" spans="1:3" s="106" customFormat="1" ht="12" customHeight="1">
      <c r="A74" s="362" t="s">
        <v>332</v>
      </c>
      <c r="B74" s="344" t="s">
        <v>308</v>
      </c>
      <c r="C74" s="244"/>
    </row>
    <row r="75" spans="1:3" s="106" customFormat="1" ht="12" customHeight="1" thickBot="1">
      <c r="A75" s="364" t="s">
        <v>333</v>
      </c>
      <c r="B75" s="346" t="s">
        <v>309</v>
      </c>
      <c r="C75" s="244"/>
    </row>
    <row r="76" spans="1:3" s="105" customFormat="1" ht="12" customHeight="1" thickBot="1">
      <c r="A76" s="365" t="s">
        <v>310</v>
      </c>
      <c r="B76" s="234" t="s">
        <v>311</v>
      </c>
      <c r="C76" s="239">
        <f>SUM(C77:C79)</f>
        <v>0</v>
      </c>
    </row>
    <row r="77" spans="1:3" s="106" customFormat="1" ht="12" customHeight="1">
      <c r="A77" s="362" t="s">
        <v>334</v>
      </c>
      <c r="B77" s="344" t="s">
        <v>312</v>
      </c>
      <c r="C77" s="244"/>
    </row>
    <row r="78" spans="1:3" s="106" customFormat="1" ht="12" customHeight="1">
      <c r="A78" s="363" t="s">
        <v>335</v>
      </c>
      <c r="B78" s="345" t="s">
        <v>313</v>
      </c>
      <c r="C78" s="244"/>
    </row>
    <row r="79" spans="1:3" s="106" customFormat="1" ht="12" customHeight="1" thickBot="1">
      <c r="A79" s="364" t="s">
        <v>336</v>
      </c>
      <c r="B79" s="346" t="s">
        <v>314</v>
      </c>
      <c r="C79" s="244"/>
    </row>
    <row r="80" spans="1:3" s="106" customFormat="1" ht="12" customHeight="1" thickBot="1">
      <c r="A80" s="365" t="s">
        <v>315</v>
      </c>
      <c r="B80" s="234" t="s">
        <v>337</v>
      </c>
      <c r="C80" s="239">
        <f>SUM(C81:C84)</f>
        <v>0</v>
      </c>
    </row>
    <row r="81" spans="1:3" s="106" customFormat="1" ht="12" customHeight="1">
      <c r="A81" s="366" t="s">
        <v>316</v>
      </c>
      <c r="B81" s="344" t="s">
        <v>317</v>
      </c>
      <c r="C81" s="244"/>
    </row>
    <row r="82" spans="1:3" s="106" customFormat="1" ht="12" customHeight="1">
      <c r="A82" s="367" t="s">
        <v>318</v>
      </c>
      <c r="B82" s="345" t="s">
        <v>319</v>
      </c>
      <c r="C82" s="244"/>
    </row>
    <row r="83" spans="1:3" s="106" customFormat="1" ht="12" customHeight="1">
      <c r="A83" s="367" t="s">
        <v>320</v>
      </c>
      <c r="B83" s="345" t="s">
        <v>321</v>
      </c>
      <c r="C83" s="244"/>
    </row>
    <row r="84" spans="1:3" s="105" customFormat="1" ht="12" customHeight="1" thickBot="1">
      <c r="A84" s="368" t="s">
        <v>322</v>
      </c>
      <c r="B84" s="346" t="s">
        <v>323</v>
      </c>
      <c r="C84" s="244"/>
    </row>
    <row r="85" spans="1:3" s="105" customFormat="1" ht="12" customHeight="1" thickBot="1">
      <c r="A85" s="365" t="s">
        <v>324</v>
      </c>
      <c r="B85" s="234" t="s">
        <v>325</v>
      </c>
      <c r="C85" s="376"/>
    </row>
    <row r="86" spans="1:3" s="105" customFormat="1" ht="12" customHeight="1" thickBot="1">
      <c r="A86" s="365" t="s">
        <v>326</v>
      </c>
      <c r="B86" s="352" t="s">
        <v>327</v>
      </c>
      <c r="C86" s="245">
        <f>+C64+C68+C73+C76+C80+C85</f>
        <v>0</v>
      </c>
    </row>
    <row r="87" spans="1:3" s="105" customFormat="1" ht="12" customHeight="1" thickBot="1">
      <c r="A87" s="369" t="s">
        <v>340</v>
      </c>
      <c r="B87" s="354" t="s">
        <v>437</v>
      </c>
      <c r="C87" s="245">
        <f>+C63+C86</f>
        <v>0</v>
      </c>
    </row>
    <row r="88" spans="1:3" s="106" customFormat="1" ht="15" customHeight="1">
      <c r="A88" s="206"/>
      <c r="B88" s="207"/>
      <c r="C88" s="305"/>
    </row>
    <row r="89" spans="1:3" ht="13.5" thickBot="1">
      <c r="A89" s="370"/>
      <c r="B89" s="208"/>
      <c r="C89" s="306"/>
    </row>
    <row r="90" spans="1:3" s="67" customFormat="1" ht="16.5" customHeight="1" thickBot="1">
      <c r="A90" s="209"/>
      <c r="B90" s="210" t="s">
        <v>54</v>
      </c>
      <c r="C90" s="307"/>
    </row>
    <row r="91" spans="1:3" s="107" customFormat="1" ht="12" customHeight="1" thickBot="1">
      <c r="A91" s="336" t="s">
        <v>13</v>
      </c>
      <c r="B91" s="30" t="s">
        <v>343</v>
      </c>
      <c r="C91" s="238">
        <f>SUM(C92:C96)</f>
        <v>0</v>
      </c>
    </row>
    <row r="92" spans="1:3" ht="12" customHeight="1">
      <c r="A92" s="371" t="s">
        <v>86</v>
      </c>
      <c r="B92" s="9" t="s">
        <v>44</v>
      </c>
      <c r="C92" s="240"/>
    </row>
    <row r="93" spans="1:3" ht="12" customHeight="1">
      <c r="A93" s="363" t="s">
        <v>87</v>
      </c>
      <c r="B93" s="7" t="s">
        <v>167</v>
      </c>
      <c r="C93" s="241"/>
    </row>
    <row r="94" spans="1:3" ht="12" customHeight="1">
      <c r="A94" s="363" t="s">
        <v>88</v>
      </c>
      <c r="B94" s="7" t="s">
        <v>124</v>
      </c>
      <c r="C94" s="243"/>
    </row>
    <row r="95" spans="1:3" ht="12" customHeight="1">
      <c r="A95" s="363" t="s">
        <v>89</v>
      </c>
      <c r="B95" s="10" t="s">
        <v>168</v>
      </c>
      <c r="C95" s="243"/>
    </row>
    <row r="96" spans="1:3" ht="12" customHeight="1">
      <c r="A96" s="363" t="s">
        <v>97</v>
      </c>
      <c r="B96" s="18" t="s">
        <v>169</v>
      </c>
      <c r="C96" s="243"/>
    </row>
    <row r="97" spans="1:3" ht="12" customHeight="1">
      <c r="A97" s="363" t="s">
        <v>90</v>
      </c>
      <c r="B97" s="7" t="s">
        <v>344</v>
      </c>
      <c r="C97" s="243"/>
    </row>
    <row r="98" spans="1:3" ht="12" customHeight="1">
      <c r="A98" s="363" t="s">
        <v>91</v>
      </c>
      <c r="B98" s="125" t="s">
        <v>345</v>
      </c>
      <c r="C98" s="243"/>
    </row>
    <row r="99" spans="1:3" ht="12" customHeight="1">
      <c r="A99" s="363" t="s">
        <v>98</v>
      </c>
      <c r="B99" s="126" t="s">
        <v>346</v>
      </c>
      <c r="C99" s="243"/>
    </row>
    <row r="100" spans="1:3" ht="12" customHeight="1">
      <c r="A100" s="363" t="s">
        <v>99</v>
      </c>
      <c r="B100" s="126" t="s">
        <v>347</v>
      </c>
      <c r="C100" s="243"/>
    </row>
    <row r="101" spans="1:3" ht="12" customHeight="1">
      <c r="A101" s="363" t="s">
        <v>100</v>
      </c>
      <c r="B101" s="125" t="s">
        <v>348</v>
      </c>
      <c r="C101" s="243"/>
    </row>
    <row r="102" spans="1:3" ht="12" customHeight="1">
      <c r="A102" s="363" t="s">
        <v>101</v>
      </c>
      <c r="B102" s="125" t="s">
        <v>349</v>
      </c>
      <c r="C102" s="243"/>
    </row>
    <row r="103" spans="1:3" ht="12" customHeight="1">
      <c r="A103" s="363" t="s">
        <v>103</v>
      </c>
      <c r="B103" s="126" t="s">
        <v>350</v>
      </c>
      <c r="C103" s="243"/>
    </row>
    <row r="104" spans="1:3" ht="12" customHeight="1">
      <c r="A104" s="372" t="s">
        <v>170</v>
      </c>
      <c r="B104" s="127" t="s">
        <v>351</v>
      </c>
      <c r="C104" s="243"/>
    </row>
    <row r="105" spans="1:3" ht="12" customHeight="1">
      <c r="A105" s="363" t="s">
        <v>341</v>
      </c>
      <c r="B105" s="127" t="s">
        <v>352</v>
      </c>
      <c r="C105" s="243"/>
    </row>
    <row r="106" spans="1:3" ht="12" customHeight="1" thickBot="1">
      <c r="A106" s="373" t="s">
        <v>342</v>
      </c>
      <c r="B106" s="128" t="s">
        <v>353</v>
      </c>
      <c r="C106" s="247"/>
    </row>
    <row r="107" spans="1:3" ht="12" customHeight="1" thickBot="1">
      <c r="A107" s="31" t="s">
        <v>14</v>
      </c>
      <c r="B107" s="29" t="s">
        <v>354</v>
      </c>
      <c r="C107" s="239">
        <f>+C108+C110+C112</f>
        <v>0</v>
      </c>
    </row>
    <row r="108" spans="1:3" ht="12" customHeight="1">
      <c r="A108" s="362" t="s">
        <v>92</v>
      </c>
      <c r="B108" s="7" t="s">
        <v>199</v>
      </c>
      <c r="C108" s="242"/>
    </row>
    <row r="109" spans="1:3" ht="12" customHeight="1">
      <c r="A109" s="362" t="s">
        <v>93</v>
      </c>
      <c r="B109" s="11" t="s">
        <v>358</v>
      </c>
      <c r="C109" s="242"/>
    </row>
    <row r="110" spans="1:3" ht="12" customHeight="1">
      <c r="A110" s="362" t="s">
        <v>94</v>
      </c>
      <c r="B110" s="11" t="s">
        <v>171</v>
      </c>
      <c r="C110" s="241"/>
    </row>
    <row r="111" spans="1:3" ht="12" customHeight="1">
      <c r="A111" s="362" t="s">
        <v>95</v>
      </c>
      <c r="B111" s="11" t="s">
        <v>359</v>
      </c>
      <c r="C111" s="215"/>
    </row>
    <row r="112" spans="1:3" ht="12" customHeight="1">
      <c r="A112" s="362" t="s">
        <v>96</v>
      </c>
      <c r="B112" s="236" t="s">
        <v>202</v>
      </c>
      <c r="C112" s="215"/>
    </row>
    <row r="113" spans="1:3" ht="12" customHeight="1">
      <c r="A113" s="362" t="s">
        <v>102</v>
      </c>
      <c r="B113" s="235" t="s">
        <v>444</v>
      </c>
      <c r="C113" s="215"/>
    </row>
    <row r="114" spans="1:3" ht="12" customHeight="1">
      <c r="A114" s="362" t="s">
        <v>104</v>
      </c>
      <c r="B114" s="340" t="s">
        <v>364</v>
      </c>
      <c r="C114" s="215"/>
    </row>
    <row r="115" spans="1:3" ht="12" customHeight="1">
      <c r="A115" s="362" t="s">
        <v>172</v>
      </c>
      <c r="B115" s="126" t="s">
        <v>347</v>
      </c>
      <c r="C115" s="215"/>
    </row>
    <row r="116" spans="1:3" ht="12" customHeight="1">
      <c r="A116" s="362" t="s">
        <v>173</v>
      </c>
      <c r="B116" s="126" t="s">
        <v>363</v>
      </c>
      <c r="C116" s="215"/>
    </row>
    <row r="117" spans="1:3" ht="12" customHeight="1">
      <c r="A117" s="362" t="s">
        <v>174</v>
      </c>
      <c r="B117" s="126" t="s">
        <v>362</v>
      </c>
      <c r="C117" s="215"/>
    </row>
    <row r="118" spans="1:3" ht="12" customHeight="1">
      <c r="A118" s="362" t="s">
        <v>355</v>
      </c>
      <c r="B118" s="126" t="s">
        <v>350</v>
      </c>
      <c r="C118" s="215"/>
    </row>
    <row r="119" spans="1:3" ht="12" customHeight="1">
      <c r="A119" s="362" t="s">
        <v>356</v>
      </c>
      <c r="B119" s="126" t="s">
        <v>361</v>
      </c>
      <c r="C119" s="215"/>
    </row>
    <row r="120" spans="1:3" ht="12" customHeight="1" thickBot="1">
      <c r="A120" s="372" t="s">
        <v>357</v>
      </c>
      <c r="B120" s="126" t="s">
        <v>360</v>
      </c>
      <c r="C120" s="216"/>
    </row>
    <row r="121" spans="1:3" ht="12" customHeight="1" thickBot="1">
      <c r="A121" s="31" t="s">
        <v>15</v>
      </c>
      <c r="B121" s="114" t="s">
        <v>365</v>
      </c>
      <c r="C121" s="239">
        <f>+C122+C123</f>
        <v>0</v>
      </c>
    </row>
    <row r="122" spans="1:3" ht="12" customHeight="1">
      <c r="A122" s="362" t="s">
        <v>75</v>
      </c>
      <c r="B122" s="8" t="s">
        <v>55</v>
      </c>
      <c r="C122" s="242"/>
    </row>
    <row r="123" spans="1:3" ht="12" customHeight="1" thickBot="1">
      <c r="A123" s="364" t="s">
        <v>76</v>
      </c>
      <c r="B123" s="11" t="s">
        <v>56</v>
      </c>
      <c r="C123" s="243"/>
    </row>
    <row r="124" spans="1:3" ht="12" customHeight="1" thickBot="1">
      <c r="A124" s="31" t="s">
        <v>16</v>
      </c>
      <c r="B124" s="114" t="s">
        <v>366</v>
      </c>
      <c r="C124" s="239">
        <f>+C91+C107+C121</f>
        <v>0</v>
      </c>
    </row>
    <row r="125" spans="1:3" ht="12" customHeight="1" thickBot="1">
      <c r="A125" s="31" t="s">
        <v>17</v>
      </c>
      <c r="B125" s="114" t="s">
        <v>367</v>
      </c>
      <c r="C125" s="239">
        <f>+C126+C127+C128</f>
        <v>0</v>
      </c>
    </row>
    <row r="126" spans="1:3" s="107" customFormat="1" ht="12" customHeight="1">
      <c r="A126" s="362" t="s">
        <v>79</v>
      </c>
      <c r="B126" s="8" t="s">
        <v>368</v>
      </c>
      <c r="C126" s="215"/>
    </row>
    <row r="127" spans="1:3" ht="12" customHeight="1">
      <c r="A127" s="362" t="s">
        <v>80</v>
      </c>
      <c r="B127" s="8" t="s">
        <v>369</v>
      </c>
      <c r="C127" s="215"/>
    </row>
    <row r="128" spans="1:3" ht="12" customHeight="1" thickBot="1">
      <c r="A128" s="372" t="s">
        <v>81</v>
      </c>
      <c r="B128" s="6" t="s">
        <v>370</v>
      </c>
      <c r="C128" s="215"/>
    </row>
    <row r="129" spans="1:3" ht="12" customHeight="1" thickBot="1">
      <c r="A129" s="31" t="s">
        <v>18</v>
      </c>
      <c r="B129" s="114" t="s">
        <v>430</v>
      </c>
      <c r="C129" s="239">
        <f>+C130+C131+C132+C133</f>
        <v>0</v>
      </c>
    </row>
    <row r="130" spans="1:3" ht="12" customHeight="1">
      <c r="A130" s="362" t="s">
        <v>82</v>
      </c>
      <c r="B130" s="8" t="s">
        <v>371</v>
      </c>
      <c r="C130" s="215"/>
    </row>
    <row r="131" spans="1:3" ht="12" customHeight="1">
      <c r="A131" s="362" t="s">
        <v>83</v>
      </c>
      <c r="B131" s="8" t="s">
        <v>372</v>
      </c>
      <c r="C131" s="215"/>
    </row>
    <row r="132" spans="1:3" ht="12" customHeight="1">
      <c r="A132" s="362" t="s">
        <v>274</v>
      </c>
      <c r="B132" s="8" t="s">
        <v>373</v>
      </c>
      <c r="C132" s="215"/>
    </row>
    <row r="133" spans="1:3" s="107" customFormat="1" ht="12" customHeight="1" thickBot="1">
      <c r="A133" s="372" t="s">
        <v>275</v>
      </c>
      <c r="B133" s="6" t="s">
        <v>374</v>
      </c>
      <c r="C133" s="215"/>
    </row>
    <row r="134" spans="1:11" ht="12" customHeight="1" thickBot="1">
      <c r="A134" s="31" t="s">
        <v>19</v>
      </c>
      <c r="B134" s="114" t="s">
        <v>375</v>
      </c>
      <c r="C134" s="245">
        <f>+C135+C136+C137+C138</f>
        <v>0</v>
      </c>
      <c r="K134" s="214"/>
    </row>
    <row r="135" spans="1:3" ht="12.75">
      <c r="A135" s="362" t="s">
        <v>84</v>
      </c>
      <c r="B135" s="8" t="s">
        <v>376</v>
      </c>
      <c r="C135" s="215"/>
    </row>
    <row r="136" spans="1:3" ht="12" customHeight="1">
      <c r="A136" s="362" t="s">
        <v>85</v>
      </c>
      <c r="B136" s="8" t="s">
        <v>386</v>
      </c>
      <c r="C136" s="215"/>
    </row>
    <row r="137" spans="1:3" s="107" customFormat="1" ht="12" customHeight="1">
      <c r="A137" s="362" t="s">
        <v>287</v>
      </c>
      <c r="B137" s="8" t="s">
        <v>377</v>
      </c>
      <c r="C137" s="215"/>
    </row>
    <row r="138" spans="1:3" s="107" customFormat="1" ht="12" customHeight="1" thickBot="1">
      <c r="A138" s="372" t="s">
        <v>288</v>
      </c>
      <c r="B138" s="6" t="s">
        <v>378</v>
      </c>
      <c r="C138" s="215"/>
    </row>
    <row r="139" spans="1:3" s="107" customFormat="1" ht="12" customHeight="1" thickBot="1">
      <c r="A139" s="31" t="s">
        <v>20</v>
      </c>
      <c r="B139" s="114" t="s">
        <v>379</v>
      </c>
      <c r="C139" s="248">
        <f>+C140+C141+C142+C143</f>
        <v>0</v>
      </c>
    </row>
    <row r="140" spans="1:3" s="107" customFormat="1" ht="12" customHeight="1">
      <c r="A140" s="362" t="s">
        <v>165</v>
      </c>
      <c r="B140" s="8" t="s">
        <v>380</v>
      </c>
      <c r="C140" s="215"/>
    </row>
    <row r="141" spans="1:3" s="107" customFormat="1" ht="12" customHeight="1">
      <c r="A141" s="362" t="s">
        <v>166</v>
      </c>
      <c r="B141" s="8" t="s">
        <v>381</v>
      </c>
      <c r="C141" s="215"/>
    </row>
    <row r="142" spans="1:3" s="107" customFormat="1" ht="12" customHeight="1">
      <c r="A142" s="362" t="s">
        <v>201</v>
      </c>
      <c r="B142" s="8" t="s">
        <v>382</v>
      </c>
      <c r="C142" s="215"/>
    </row>
    <row r="143" spans="1:3" ht="12.75" customHeight="1" thickBot="1">
      <c r="A143" s="362" t="s">
        <v>290</v>
      </c>
      <c r="B143" s="8" t="s">
        <v>383</v>
      </c>
      <c r="C143" s="215"/>
    </row>
    <row r="144" spans="1:3" ht="12" customHeight="1" thickBot="1">
      <c r="A144" s="31" t="s">
        <v>21</v>
      </c>
      <c r="B144" s="114" t="s">
        <v>384</v>
      </c>
      <c r="C144" s="356">
        <f>+C125+C129+C134+C139</f>
        <v>0</v>
      </c>
    </row>
    <row r="145" spans="1:3" ht="15" customHeight="1" thickBot="1">
      <c r="A145" s="374" t="s">
        <v>22</v>
      </c>
      <c r="B145" s="315" t="s">
        <v>385</v>
      </c>
      <c r="C145" s="356">
        <f>+C124+C144</f>
        <v>0</v>
      </c>
    </row>
    <row r="146" spans="1:3" ht="13.5" thickBot="1">
      <c r="A146" s="323"/>
      <c r="B146" s="324"/>
      <c r="C146" s="325"/>
    </row>
    <row r="147" spans="1:3" ht="15" customHeight="1" thickBot="1">
      <c r="A147" s="211" t="s">
        <v>189</v>
      </c>
      <c r="B147" s="212"/>
      <c r="C147" s="111"/>
    </row>
    <row r="148" spans="1:3" ht="14.25" customHeight="1" thickBot="1">
      <c r="A148" s="211" t="s">
        <v>190</v>
      </c>
      <c r="B148" s="212"/>
      <c r="C148" s="111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2:F47"/>
  <sheetViews>
    <sheetView zoomScalePageLayoutView="0" workbookViewId="0" topLeftCell="D1">
      <selection activeCell="K30" sqref="K30"/>
    </sheetView>
  </sheetViews>
  <sheetFormatPr defaultColWidth="9.00390625" defaultRowHeight="12.75"/>
  <cols>
    <col min="1" max="1" width="33.375" style="0" hidden="1" customWidth="1"/>
    <col min="2" max="2" width="19.00390625" style="0" hidden="1" customWidth="1"/>
    <col min="3" max="3" width="19.625" style="0" hidden="1" customWidth="1"/>
    <col min="4" max="4" width="48.875" style="0" customWidth="1"/>
    <col min="5" max="6" width="19.125" style="0" customWidth="1"/>
  </cols>
  <sheetData>
    <row r="2" spans="1:5" ht="12.75">
      <c r="A2" s="922" t="s">
        <v>594</v>
      </c>
      <c r="B2" s="922"/>
      <c r="C2" s="922"/>
      <c r="D2" s="922"/>
      <c r="E2" s="922"/>
    </row>
    <row r="3" spans="1:5" ht="12.75">
      <c r="A3" s="922" t="s">
        <v>843</v>
      </c>
      <c r="B3" s="922"/>
      <c r="C3" s="922"/>
      <c r="D3" s="922"/>
      <c r="E3" s="922"/>
    </row>
    <row r="4" spans="4:5" ht="12.75">
      <c r="D4" s="923" t="s">
        <v>832</v>
      </c>
      <c r="E4" s="923"/>
    </row>
    <row r="5" spans="1:6" ht="13.5" thickBot="1">
      <c r="A5" s="626"/>
      <c r="B5" s="626"/>
      <c r="C5" s="626"/>
      <c r="D5" s="626"/>
      <c r="E5" s="627"/>
      <c r="F5" s="627" t="s">
        <v>200</v>
      </c>
    </row>
    <row r="6" spans="1:6" ht="12.75">
      <c r="A6" s="918" t="s">
        <v>595</v>
      </c>
      <c r="B6" s="628" t="s">
        <v>596</v>
      </c>
      <c r="C6" s="629" t="s">
        <v>597</v>
      </c>
      <c r="D6" s="918" t="s">
        <v>595</v>
      </c>
      <c r="E6" s="628" t="s">
        <v>598</v>
      </c>
      <c r="F6" s="628" t="s">
        <v>844</v>
      </c>
    </row>
    <row r="7" spans="1:6" ht="13.5" thickBot="1">
      <c r="A7" s="924"/>
      <c r="B7" s="630" t="s">
        <v>599</v>
      </c>
      <c r="C7" s="631" t="s">
        <v>600</v>
      </c>
      <c r="D7" s="924"/>
      <c r="E7" s="630" t="s">
        <v>599</v>
      </c>
      <c r="F7" s="630" t="s">
        <v>599</v>
      </c>
    </row>
    <row r="8" spans="1:6" ht="12.75">
      <c r="A8" s="632" t="s">
        <v>601</v>
      </c>
      <c r="B8" s="633">
        <v>484622</v>
      </c>
      <c r="C8" s="633">
        <v>476996</v>
      </c>
      <c r="D8" s="634" t="s">
        <v>602</v>
      </c>
      <c r="E8" s="635"/>
      <c r="F8" s="635"/>
    </row>
    <row r="9" spans="1:6" ht="12.75">
      <c r="A9" s="636"/>
      <c r="B9" s="636"/>
      <c r="C9" s="636"/>
      <c r="D9" s="637" t="s">
        <v>603</v>
      </c>
      <c r="E9" s="638">
        <v>493547</v>
      </c>
      <c r="F9" s="638">
        <v>507816</v>
      </c>
    </row>
    <row r="10" spans="1:6" ht="12.75">
      <c r="A10" s="639" t="s">
        <v>604</v>
      </c>
      <c r="B10" s="640">
        <v>201</v>
      </c>
      <c r="C10" s="640">
        <v>201</v>
      </c>
      <c r="D10" s="639" t="s">
        <v>604</v>
      </c>
      <c r="E10" s="640">
        <v>444</v>
      </c>
      <c r="F10" s="640">
        <v>279</v>
      </c>
    </row>
    <row r="11" spans="1:6" ht="12.75">
      <c r="A11" s="639" t="s">
        <v>605</v>
      </c>
      <c r="B11" s="640">
        <v>386560</v>
      </c>
      <c r="C11" s="640">
        <v>386560</v>
      </c>
      <c r="D11" s="639" t="s">
        <v>605</v>
      </c>
      <c r="E11" s="640">
        <v>405516</v>
      </c>
      <c r="F11" s="640">
        <v>421189</v>
      </c>
    </row>
    <row r="12" spans="1:6" ht="12.75">
      <c r="A12" s="639" t="s">
        <v>606</v>
      </c>
      <c r="B12" s="640">
        <v>0</v>
      </c>
      <c r="C12" s="640">
        <v>0</v>
      </c>
      <c r="D12" s="639" t="s">
        <v>606</v>
      </c>
      <c r="E12" s="640">
        <v>23</v>
      </c>
      <c r="F12" s="640">
        <v>23</v>
      </c>
    </row>
    <row r="13" spans="1:6" ht="13.5" thickBot="1">
      <c r="A13" s="641" t="s">
        <v>607</v>
      </c>
      <c r="B13" s="640">
        <v>97861</v>
      </c>
      <c r="C13" s="642">
        <v>90235</v>
      </c>
      <c r="D13" s="639" t="s">
        <v>607</v>
      </c>
      <c r="E13" s="640">
        <v>87564</v>
      </c>
      <c r="F13" s="640">
        <v>86325</v>
      </c>
    </row>
    <row r="14" spans="1:6" ht="12.75">
      <c r="A14" s="643" t="s">
        <v>608</v>
      </c>
      <c r="B14" s="633">
        <v>19307</v>
      </c>
      <c r="C14" s="644">
        <v>20402</v>
      </c>
      <c r="D14" s="645" t="s">
        <v>609</v>
      </c>
      <c r="E14" s="633">
        <v>0</v>
      </c>
      <c r="F14" s="633"/>
    </row>
    <row r="15" spans="1:6" ht="12.75">
      <c r="A15" s="646" t="s">
        <v>610</v>
      </c>
      <c r="B15" s="640"/>
      <c r="C15" s="647"/>
      <c r="D15" s="648" t="s">
        <v>610</v>
      </c>
      <c r="E15" s="640">
        <v>0</v>
      </c>
      <c r="F15" s="640"/>
    </row>
    <row r="16" spans="1:6" ht="12.75">
      <c r="A16" s="649" t="s">
        <v>611</v>
      </c>
      <c r="B16" s="650">
        <v>3852</v>
      </c>
      <c r="C16" s="651">
        <v>5907</v>
      </c>
      <c r="D16" s="648" t="s">
        <v>612</v>
      </c>
      <c r="E16" s="640">
        <v>0</v>
      </c>
      <c r="F16" s="640"/>
    </row>
    <row r="17" spans="1:6" ht="13.5" thickBot="1">
      <c r="A17" s="646" t="s">
        <v>613</v>
      </c>
      <c r="B17" s="640">
        <v>0</v>
      </c>
      <c r="C17" s="647">
        <v>0</v>
      </c>
      <c r="D17" s="652"/>
      <c r="E17" s="653"/>
      <c r="F17" s="653"/>
    </row>
    <row r="18" spans="1:6" ht="13.5" thickBot="1">
      <c r="A18" s="646" t="s">
        <v>614</v>
      </c>
      <c r="B18" s="640">
        <v>14495</v>
      </c>
      <c r="C18" s="647">
        <v>14495</v>
      </c>
      <c r="D18" s="652" t="s">
        <v>615</v>
      </c>
      <c r="E18" s="653">
        <v>11629</v>
      </c>
      <c r="F18" s="653">
        <v>6225</v>
      </c>
    </row>
    <row r="19" spans="1:6" ht="13.5" thickBot="1">
      <c r="A19" s="646"/>
      <c r="B19" s="640"/>
      <c r="C19" s="647"/>
      <c r="D19" s="654" t="s">
        <v>616</v>
      </c>
      <c r="E19" s="655">
        <v>2438</v>
      </c>
      <c r="F19" s="655">
        <v>1594</v>
      </c>
    </row>
    <row r="20" spans="1:6" ht="12.75">
      <c r="A20" s="648" t="s">
        <v>617</v>
      </c>
      <c r="B20" s="640">
        <v>960</v>
      </c>
      <c r="C20" s="647">
        <v>0</v>
      </c>
      <c r="D20" s="925" t="s">
        <v>618</v>
      </c>
      <c r="E20" s="656">
        <v>659</v>
      </c>
      <c r="F20" s="656">
        <v>500</v>
      </c>
    </row>
    <row r="21" spans="1:6" ht="0.75" customHeight="1" thickBot="1">
      <c r="A21" s="657"/>
      <c r="B21" s="636"/>
      <c r="C21" s="658"/>
      <c r="D21" s="926"/>
      <c r="E21" s="659"/>
      <c r="F21" s="659">
        <v>500</v>
      </c>
    </row>
    <row r="22" spans="2:6" ht="13.5" thickBot="1">
      <c r="B22" s="659"/>
      <c r="C22" s="660"/>
      <c r="D22" s="661" t="s">
        <v>619</v>
      </c>
      <c r="E22" s="638">
        <v>0</v>
      </c>
      <c r="F22" s="638">
        <v>18</v>
      </c>
    </row>
    <row r="23" spans="1:6" ht="15" thickBot="1">
      <c r="A23" s="662" t="s">
        <v>620</v>
      </c>
      <c r="B23" s="663">
        <v>503929</v>
      </c>
      <c r="C23" s="664">
        <v>497398</v>
      </c>
      <c r="D23" s="665" t="s">
        <v>620</v>
      </c>
      <c r="E23" s="663">
        <v>508273</v>
      </c>
      <c r="F23" s="663">
        <f>F9+F18+F19+F20+F22</f>
        <v>516153</v>
      </c>
    </row>
    <row r="24" spans="1:6" ht="15" thickBot="1">
      <c r="A24" s="666"/>
      <c r="B24" s="667"/>
      <c r="C24" s="667"/>
      <c r="D24" s="666"/>
      <c r="E24" s="667"/>
      <c r="F24" s="667"/>
    </row>
    <row r="25" spans="1:6" ht="12.75">
      <c r="A25" s="918" t="s">
        <v>114</v>
      </c>
      <c r="B25" s="668" t="s">
        <v>621</v>
      </c>
      <c r="C25" s="629" t="s">
        <v>597</v>
      </c>
      <c r="D25" s="918" t="s">
        <v>114</v>
      </c>
      <c r="E25" s="628" t="s">
        <v>598</v>
      </c>
      <c r="F25" s="628" t="s">
        <v>844</v>
      </c>
    </row>
    <row r="26" spans="1:6" ht="13.5" thickBot="1">
      <c r="A26" s="919"/>
      <c r="B26" s="669" t="s">
        <v>599</v>
      </c>
      <c r="C26" s="631" t="s">
        <v>600</v>
      </c>
      <c r="D26" s="919"/>
      <c r="E26" s="630" t="s">
        <v>599</v>
      </c>
      <c r="F26" s="630" t="s">
        <v>599</v>
      </c>
    </row>
    <row r="27" spans="1:6" ht="12.75">
      <c r="A27" s="643" t="s">
        <v>622</v>
      </c>
      <c r="B27" s="670">
        <v>483565</v>
      </c>
      <c r="C27" s="670">
        <v>477864</v>
      </c>
      <c r="D27" s="632" t="s">
        <v>623</v>
      </c>
      <c r="E27" s="633">
        <v>496882</v>
      </c>
      <c r="F27" s="633">
        <v>506545</v>
      </c>
    </row>
    <row r="28" spans="1:6" ht="12.75">
      <c r="A28" s="646" t="s">
        <v>624</v>
      </c>
      <c r="B28" s="671">
        <v>269725</v>
      </c>
      <c r="C28" s="671">
        <v>575289</v>
      </c>
      <c r="D28" s="639" t="s">
        <v>625</v>
      </c>
      <c r="E28" s="640">
        <v>575289</v>
      </c>
      <c r="F28" s="640">
        <v>575289</v>
      </c>
    </row>
    <row r="29" spans="1:6" ht="12.75">
      <c r="A29" s="672" t="s">
        <v>626</v>
      </c>
      <c r="B29" s="673">
        <v>213840</v>
      </c>
      <c r="C29" s="674">
        <v>-97425</v>
      </c>
      <c r="D29" s="639" t="s">
        <v>627</v>
      </c>
      <c r="E29" s="640">
        <v>0</v>
      </c>
      <c r="F29" s="640"/>
    </row>
    <row r="30" spans="1:6" ht="12.75">
      <c r="A30" s="646" t="s">
        <v>628</v>
      </c>
      <c r="B30" s="671"/>
      <c r="C30" s="675"/>
      <c r="D30" s="676" t="s">
        <v>629</v>
      </c>
      <c r="E30" s="677">
        <v>14495</v>
      </c>
      <c r="F30" s="677">
        <v>14495</v>
      </c>
    </row>
    <row r="31" spans="1:6" ht="12.75">
      <c r="A31" s="657"/>
      <c r="B31" s="657"/>
      <c r="C31" s="657"/>
      <c r="D31" s="678" t="s">
        <v>630</v>
      </c>
      <c r="E31" s="679">
        <v>-97425</v>
      </c>
      <c r="F31" s="679">
        <v>-92905</v>
      </c>
    </row>
    <row r="32" spans="1:6" ht="12.75">
      <c r="A32" s="646"/>
      <c r="B32" s="671"/>
      <c r="C32" s="675"/>
      <c r="D32" s="639" t="s">
        <v>631</v>
      </c>
      <c r="E32" s="640">
        <v>0</v>
      </c>
      <c r="F32" s="640"/>
    </row>
    <row r="33" spans="1:6" ht="13.5" thickBot="1">
      <c r="A33" s="680"/>
      <c r="B33" s="681"/>
      <c r="C33" s="681"/>
      <c r="D33" s="641" t="s">
        <v>632</v>
      </c>
      <c r="E33" s="642">
        <v>4523</v>
      </c>
      <c r="F33" s="642">
        <v>9666</v>
      </c>
    </row>
    <row r="34" spans="1:6" ht="12.75">
      <c r="A34" s="682" t="s">
        <v>633</v>
      </c>
      <c r="B34" s="683">
        <v>15325</v>
      </c>
      <c r="C34" s="683">
        <v>14495</v>
      </c>
      <c r="D34" s="637"/>
      <c r="E34" s="638"/>
      <c r="F34" s="638"/>
    </row>
    <row r="35" spans="1:6" ht="12.75">
      <c r="A35" s="676" t="s">
        <v>634</v>
      </c>
      <c r="B35" s="677">
        <v>15325</v>
      </c>
      <c r="C35" s="677">
        <v>14495</v>
      </c>
      <c r="D35" s="639"/>
      <c r="E35" s="640"/>
      <c r="F35" s="640"/>
    </row>
    <row r="36" spans="1:6" ht="13.5" thickBot="1">
      <c r="A36" s="684" t="s">
        <v>635</v>
      </c>
      <c r="B36" s="685">
        <v>0</v>
      </c>
      <c r="C36" s="685">
        <v>0</v>
      </c>
      <c r="D36" s="639"/>
      <c r="E36" s="640"/>
      <c r="F36" s="640"/>
    </row>
    <row r="37" spans="1:6" ht="12.75">
      <c r="A37" s="643" t="s">
        <v>636</v>
      </c>
      <c r="B37" s="633">
        <v>5039</v>
      </c>
      <c r="C37" s="644">
        <v>5039</v>
      </c>
      <c r="D37" s="632" t="s">
        <v>637</v>
      </c>
      <c r="E37" s="633">
        <v>10417</v>
      </c>
      <c r="F37" s="633">
        <v>8732</v>
      </c>
    </row>
    <row r="38" spans="1:6" ht="12.75">
      <c r="A38" s="646" t="s">
        <v>638</v>
      </c>
      <c r="B38" s="640">
        <v>2250</v>
      </c>
      <c r="C38" s="647">
        <v>2250</v>
      </c>
      <c r="D38" s="639" t="s">
        <v>639</v>
      </c>
      <c r="E38" s="640">
        <v>309</v>
      </c>
      <c r="F38" s="640">
        <v>600</v>
      </c>
    </row>
    <row r="39" spans="1:6" ht="12.75">
      <c r="A39" s="646" t="s">
        <v>640</v>
      </c>
      <c r="B39" s="640">
        <v>2659</v>
      </c>
      <c r="C39" s="647">
        <v>2789</v>
      </c>
      <c r="D39" s="639" t="s">
        <v>641</v>
      </c>
      <c r="E39" s="640">
        <v>4500</v>
      </c>
      <c r="F39" s="640">
        <v>1500</v>
      </c>
    </row>
    <row r="40" spans="1:6" ht="12.75" customHeight="1" thickBot="1">
      <c r="A40" s="648"/>
      <c r="B40" s="640"/>
      <c r="C40" s="686"/>
      <c r="D40" s="687" t="s">
        <v>642</v>
      </c>
      <c r="E40" s="642">
        <v>5608</v>
      </c>
      <c r="F40" s="642">
        <v>5663</v>
      </c>
    </row>
    <row r="41" spans="1:6" ht="12.75" hidden="1">
      <c r="A41" s="648" t="s">
        <v>643</v>
      </c>
      <c r="B41" s="640">
        <v>130</v>
      </c>
      <c r="C41" s="686">
        <v>0</v>
      </c>
      <c r="D41" s="920" t="s">
        <v>644</v>
      </c>
      <c r="E41" s="688"/>
      <c r="F41" s="688"/>
    </row>
    <row r="42" spans="1:6" ht="13.5" thickBot="1">
      <c r="A42" s="648" t="s">
        <v>643</v>
      </c>
      <c r="B42" s="640">
        <v>130</v>
      </c>
      <c r="C42" s="686">
        <v>0</v>
      </c>
      <c r="D42" s="921"/>
      <c r="E42" s="653">
        <v>0</v>
      </c>
      <c r="F42" s="653"/>
    </row>
    <row r="43" spans="1:6" ht="13.5" thickBot="1">
      <c r="A43" s="646"/>
      <c r="B43" s="640"/>
      <c r="C43" s="647"/>
      <c r="D43" s="689" t="s">
        <v>645</v>
      </c>
      <c r="E43" s="690">
        <v>0</v>
      </c>
      <c r="F43" s="690"/>
    </row>
    <row r="44" spans="1:6" ht="13.5" thickBot="1">
      <c r="A44" s="646"/>
      <c r="B44" s="642"/>
      <c r="C44" s="647"/>
      <c r="D44" s="689" t="s">
        <v>646</v>
      </c>
      <c r="E44" s="690">
        <v>974</v>
      </c>
      <c r="F44" s="690">
        <v>876</v>
      </c>
    </row>
    <row r="45" spans="1:6" ht="13.5" thickBot="1">
      <c r="A45" s="691" t="s">
        <v>647</v>
      </c>
      <c r="B45" s="690">
        <v>503929</v>
      </c>
      <c r="C45" s="690">
        <v>497398</v>
      </c>
      <c r="D45" s="692" t="s">
        <v>647</v>
      </c>
      <c r="E45" s="653">
        <v>508273</v>
      </c>
      <c r="F45" s="653">
        <f>F27+F37+F44</f>
        <v>516153</v>
      </c>
    </row>
    <row r="46" spans="1:6" ht="12.75">
      <c r="A46" s="661"/>
      <c r="B46" s="693"/>
      <c r="C46" s="693"/>
      <c r="D46" s="693"/>
      <c r="E46" s="693"/>
      <c r="F46" s="693"/>
    </row>
    <row r="47" spans="1:6" ht="12.75">
      <c r="A47" s="626"/>
      <c r="B47" s="626"/>
      <c r="C47" s="626"/>
      <c r="D47" s="626"/>
      <c r="E47" s="626"/>
      <c r="F47" s="626"/>
    </row>
  </sheetData>
  <sheetProtection/>
  <mergeCells count="9">
    <mergeCell ref="A25:A26"/>
    <mergeCell ref="D25:D26"/>
    <mergeCell ref="D41:D42"/>
    <mergeCell ref="A2:E2"/>
    <mergeCell ref="A3:E3"/>
    <mergeCell ref="D4:E4"/>
    <mergeCell ref="A6:A7"/>
    <mergeCell ref="D6:D7"/>
    <mergeCell ref="D20:D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D27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7.50390625" style="0" customWidth="1"/>
    <col min="2" max="2" width="63.625" style="0" customWidth="1"/>
    <col min="3" max="3" width="14.125" style="0" customWidth="1"/>
  </cols>
  <sheetData>
    <row r="1" spans="2:4" ht="12.75">
      <c r="B1" s="923" t="s">
        <v>833</v>
      </c>
      <c r="C1" s="923"/>
      <c r="D1" s="923"/>
    </row>
    <row r="4" spans="2:3" ht="12.75" customHeight="1">
      <c r="B4" s="694" t="s">
        <v>648</v>
      </c>
      <c r="C4" s="695"/>
    </row>
    <row r="5" spans="2:3" ht="12.75">
      <c r="B5" s="694" t="s">
        <v>893</v>
      </c>
      <c r="C5" s="695"/>
    </row>
    <row r="6" spans="2:3" ht="12.75">
      <c r="B6" s="694" t="s">
        <v>649</v>
      </c>
      <c r="C6" s="695"/>
    </row>
    <row r="7" spans="2:3" ht="13.5" thickBot="1">
      <c r="B7" s="694"/>
      <c r="C7" s="696" t="s">
        <v>650</v>
      </c>
    </row>
    <row r="8" spans="1:3" ht="13.5" thickBot="1">
      <c r="A8" s="697" t="s">
        <v>651</v>
      </c>
      <c r="B8" s="698" t="s">
        <v>60</v>
      </c>
      <c r="C8" s="699" t="s">
        <v>652</v>
      </c>
    </row>
    <row r="9" spans="1:3" ht="13.5" thickBot="1">
      <c r="A9" s="700" t="s">
        <v>13</v>
      </c>
      <c r="B9" s="701" t="s">
        <v>653</v>
      </c>
      <c r="C9" s="702">
        <v>66309</v>
      </c>
    </row>
    <row r="10" spans="1:3" ht="13.5" thickBot="1">
      <c r="A10" s="700" t="s">
        <v>14</v>
      </c>
      <c r="B10" s="701" t="s">
        <v>654</v>
      </c>
      <c r="C10" s="703">
        <v>72587</v>
      </c>
    </row>
    <row r="11" spans="1:3" ht="13.5" thickBot="1">
      <c r="A11" s="704" t="s">
        <v>15</v>
      </c>
      <c r="B11" s="705" t="s">
        <v>655</v>
      </c>
      <c r="C11" s="706">
        <v>-6278</v>
      </c>
    </row>
    <row r="12" spans="1:3" ht="13.5" thickBot="1">
      <c r="A12" s="700" t="s">
        <v>16</v>
      </c>
      <c r="B12" s="701" t="s">
        <v>656</v>
      </c>
      <c r="C12" s="702">
        <v>13252</v>
      </c>
    </row>
    <row r="13" spans="1:3" ht="13.5" thickBot="1">
      <c r="A13" s="700" t="s">
        <v>17</v>
      </c>
      <c r="B13" s="701" t="s">
        <v>657</v>
      </c>
      <c r="C13" s="703">
        <v>0</v>
      </c>
    </row>
    <row r="14" spans="1:3" ht="13.5" thickBot="1">
      <c r="A14" s="704" t="s">
        <v>18</v>
      </c>
      <c r="B14" s="705" t="s">
        <v>658</v>
      </c>
      <c r="C14" s="706">
        <v>12943</v>
      </c>
    </row>
    <row r="15" spans="1:3" ht="13.5" thickBot="1">
      <c r="A15" s="704" t="s">
        <v>19</v>
      </c>
      <c r="B15" s="707" t="s">
        <v>659</v>
      </c>
      <c r="C15" s="708">
        <v>6665</v>
      </c>
    </row>
    <row r="16" spans="1:3" ht="13.5" thickBot="1">
      <c r="A16" s="700" t="s">
        <v>20</v>
      </c>
      <c r="B16" s="701" t="s">
        <v>660</v>
      </c>
      <c r="C16" s="703">
        <v>0</v>
      </c>
    </row>
    <row r="17" spans="1:3" ht="13.5" thickBot="1">
      <c r="A17" s="700" t="s">
        <v>21</v>
      </c>
      <c r="B17" s="701" t="s">
        <v>661</v>
      </c>
      <c r="C17" s="709">
        <v>0</v>
      </c>
    </row>
    <row r="18" spans="1:3" ht="13.5" thickBot="1">
      <c r="A18" s="704" t="s">
        <v>22</v>
      </c>
      <c r="B18" s="705" t="s">
        <v>662</v>
      </c>
      <c r="C18" s="708">
        <v>0</v>
      </c>
    </row>
    <row r="19" spans="1:3" ht="13.5" thickBot="1">
      <c r="A19" s="700" t="s">
        <v>23</v>
      </c>
      <c r="B19" s="701" t="s">
        <v>663</v>
      </c>
      <c r="C19" s="703">
        <v>0</v>
      </c>
    </row>
    <row r="20" spans="1:3" ht="13.5" thickBot="1">
      <c r="A20" s="700" t="s">
        <v>24</v>
      </c>
      <c r="B20" s="701" t="s">
        <v>664</v>
      </c>
      <c r="C20" s="709">
        <v>0</v>
      </c>
    </row>
    <row r="21" spans="1:3" ht="13.5" thickBot="1">
      <c r="A21" s="704" t="s">
        <v>25</v>
      </c>
      <c r="B21" s="705" t="s">
        <v>665</v>
      </c>
      <c r="C21" s="708">
        <v>0</v>
      </c>
    </row>
    <row r="22" spans="1:3" ht="13.5" thickBot="1">
      <c r="A22" s="704" t="s">
        <v>26</v>
      </c>
      <c r="B22" s="707" t="s">
        <v>666</v>
      </c>
      <c r="C22" s="710">
        <v>0</v>
      </c>
    </row>
    <row r="23" spans="1:3" ht="13.5" thickBot="1">
      <c r="A23" s="704" t="s">
        <v>27</v>
      </c>
      <c r="B23" s="705" t="s">
        <v>667</v>
      </c>
      <c r="C23" s="706">
        <v>6665</v>
      </c>
    </row>
    <row r="24" spans="1:3" ht="13.5" thickBot="1">
      <c r="A24" s="704" t="s">
        <v>28</v>
      </c>
      <c r="B24" s="705" t="s">
        <v>668</v>
      </c>
      <c r="C24" s="708">
        <v>6665</v>
      </c>
    </row>
    <row r="25" spans="1:3" ht="13.5" thickBot="1">
      <c r="A25" s="704" t="s">
        <v>29</v>
      </c>
      <c r="B25" s="711" t="s">
        <v>669</v>
      </c>
      <c r="C25" s="710">
        <v>0</v>
      </c>
    </row>
    <row r="26" spans="1:3" ht="13.5" thickBot="1">
      <c r="A26" s="704" t="s">
        <v>30</v>
      </c>
      <c r="B26" s="705" t="s">
        <v>670</v>
      </c>
      <c r="C26" s="706">
        <v>0</v>
      </c>
    </row>
    <row r="27" spans="1:3" ht="13.5" thickBot="1">
      <c r="A27" s="704" t="s">
        <v>31</v>
      </c>
      <c r="B27" s="705" t="s">
        <v>671</v>
      </c>
      <c r="C27" s="706">
        <v>0</v>
      </c>
    </row>
  </sheetData>
  <sheetProtection/>
  <mergeCells count="1">
    <mergeCell ref="B1:D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153"/>
  <sheetViews>
    <sheetView view="pageLayout" zoomScaleSheetLayoutView="100" workbookViewId="0" topLeftCell="A4">
      <selection activeCell="A144" sqref="A144:J145"/>
    </sheetView>
  </sheetViews>
  <sheetFormatPr defaultColWidth="9.00390625" defaultRowHeight="12.75"/>
  <cols>
    <col min="1" max="1" width="9.50390625" style="316" customWidth="1"/>
    <col min="2" max="2" width="68.50390625" style="316" customWidth="1"/>
    <col min="3" max="3" width="12.125" style="316" customWidth="1"/>
    <col min="4" max="4" width="12.625" style="317" hidden="1" customWidth="1"/>
    <col min="5" max="5" width="11.50390625" style="341" hidden="1" customWidth="1"/>
    <col min="6" max="6" width="11.125" style="341" customWidth="1"/>
    <col min="7" max="7" width="12.125" style="316" customWidth="1"/>
    <col min="8" max="8" width="12.625" style="317" hidden="1" customWidth="1"/>
    <col min="9" max="9" width="11.50390625" style="341" hidden="1" customWidth="1"/>
    <col min="10" max="10" width="11.125" style="341" customWidth="1"/>
    <col min="11" max="16384" width="9.375" style="341" customWidth="1"/>
  </cols>
  <sheetData>
    <row r="1" spans="1:8" ht="15.75" customHeight="1">
      <c r="A1" s="872" t="s">
        <v>10</v>
      </c>
      <c r="B1" s="872"/>
      <c r="C1" s="872"/>
      <c r="D1" s="872"/>
      <c r="E1" s="872"/>
      <c r="G1" s="341"/>
      <c r="H1" s="341"/>
    </row>
    <row r="2" spans="1:10" ht="15.75" customHeight="1" thickBot="1">
      <c r="A2" s="870" t="s">
        <v>137</v>
      </c>
      <c r="B2" s="870"/>
      <c r="C2" s="124"/>
      <c r="D2" s="448"/>
      <c r="E2" s="448" t="s">
        <v>200</v>
      </c>
      <c r="F2" s="448"/>
      <c r="G2" s="124"/>
      <c r="H2" s="448"/>
      <c r="I2" s="448" t="s">
        <v>200</v>
      </c>
      <c r="J2" s="448"/>
    </row>
    <row r="3" spans="1:10" ht="36.75" thickBot="1">
      <c r="A3" s="22" t="s">
        <v>68</v>
      </c>
      <c r="B3" s="23" t="s">
        <v>12</v>
      </c>
      <c r="C3" s="38" t="s">
        <v>485</v>
      </c>
      <c r="D3" s="455" t="s">
        <v>513</v>
      </c>
      <c r="E3" s="456" t="s">
        <v>514</v>
      </c>
      <c r="F3" s="38" t="s">
        <v>515</v>
      </c>
      <c r="G3" s="38" t="s">
        <v>538</v>
      </c>
      <c r="H3" s="455" t="s">
        <v>513</v>
      </c>
      <c r="I3" s="456" t="s">
        <v>514</v>
      </c>
      <c r="J3" s="38" t="s">
        <v>539</v>
      </c>
    </row>
    <row r="4" spans="1:10" s="342" customFormat="1" ht="12" customHeight="1" thickBot="1">
      <c r="A4" s="336">
        <v>1</v>
      </c>
      <c r="B4" s="337">
        <v>2</v>
      </c>
      <c r="C4" s="338">
        <v>3</v>
      </c>
      <c r="D4" s="457">
        <v>4</v>
      </c>
      <c r="E4" s="458">
        <v>5</v>
      </c>
      <c r="F4" s="338">
        <v>4</v>
      </c>
      <c r="G4" s="338">
        <v>5</v>
      </c>
      <c r="H4" s="457">
        <v>4</v>
      </c>
      <c r="I4" s="458">
        <v>5</v>
      </c>
      <c r="J4" s="338">
        <v>6</v>
      </c>
    </row>
    <row r="5" spans="1:10" s="343" customFormat="1" ht="12" customHeight="1" thickBot="1">
      <c r="A5" s="19" t="s">
        <v>13</v>
      </c>
      <c r="B5" s="20" t="s">
        <v>230</v>
      </c>
      <c r="C5" s="239">
        <f aca="true" t="shared" si="0" ref="C5:I5">+C6+C7+C8+C9+C10+C11</f>
        <v>7618</v>
      </c>
      <c r="D5" s="400">
        <f t="shared" si="0"/>
        <v>8816</v>
      </c>
      <c r="E5" s="459">
        <f t="shared" si="0"/>
        <v>9501</v>
      </c>
      <c r="F5" s="239">
        <f t="shared" si="0"/>
        <v>15230</v>
      </c>
      <c r="G5" s="239">
        <f t="shared" si="0"/>
        <v>15230</v>
      </c>
      <c r="H5" s="400">
        <f t="shared" si="0"/>
        <v>0</v>
      </c>
      <c r="I5" s="459">
        <f t="shared" si="0"/>
        <v>564</v>
      </c>
      <c r="J5" s="239">
        <f>G5*100/F5</f>
        <v>100</v>
      </c>
    </row>
    <row r="6" spans="1:10" s="343" customFormat="1" ht="12" customHeight="1" thickBot="1">
      <c r="A6" s="14" t="s">
        <v>86</v>
      </c>
      <c r="B6" s="344" t="s">
        <v>510</v>
      </c>
      <c r="C6" s="242">
        <v>1829</v>
      </c>
      <c r="D6" s="401">
        <v>1863</v>
      </c>
      <c r="E6" s="460">
        <v>1863</v>
      </c>
      <c r="F6" s="242">
        <v>1863</v>
      </c>
      <c r="G6" s="242">
        <v>1863</v>
      </c>
      <c r="H6" s="401"/>
      <c r="I6" s="460"/>
      <c r="J6" s="239">
        <f>G6*100/F6</f>
        <v>100</v>
      </c>
    </row>
    <row r="7" spans="1:10" s="343" customFormat="1" ht="12" customHeight="1" thickBot="1">
      <c r="A7" s="13" t="s">
        <v>87</v>
      </c>
      <c r="B7" s="345" t="s">
        <v>232</v>
      </c>
      <c r="C7" s="241"/>
      <c r="D7" s="397"/>
      <c r="E7" s="461"/>
      <c r="F7" s="241"/>
      <c r="G7" s="241"/>
      <c r="H7" s="397"/>
      <c r="I7" s="461"/>
      <c r="J7" s="239"/>
    </row>
    <row r="8" spans="1:10" s="343" customFormat="1" ht="12" customHeight="1" thickBot="1">
      <c r="A8" s="13" t="s">
        <v>88</v>
      </c>
      <c r="B8" s="345" t="s">
        <v>511</v>
      </c>
      <c r="C8" s="241">
        <v>4799</v>
      </c>
      <c r="D8" s="397">
        <v>5505</v>
      </c>
      <c r="E8" s="461">
        <v>5529</v>
      </c>
      <c r="F8" s="241">
        <v>8069</v>
      </c>
      <c r="G8" s="241">
        <v>8069</v>
      </c>
      <c r="H8" s="397"/>
      <c r="I8" s="461"/>
      <c r="J8" s="239">
        <f>G8*100/F8</f>
        <v>100</v>
      </c>
    </row>
    <row r="9" spans="1:10" s="343" customFormat="1" ht="12" customHeight="1" thickBot="1">
      <c r="A9" s="13" t="s">
        <v>89</v>
      </c>
      <c r="B9" s="345" t="s">
        <v>234</v>
      </c>
      <c r="C9" s="241">
        <v>990</v>
      </c>
      <c r="D9" s="397">
        <v>1200</v>
      </c>
      <c r="E9" s="461">
        <v>1200</v>
      </c>
      <c r="F9" s="241">
        <v>1200</v>
      </c>
      <c r="G9" s="241">
        <v>1200</v>
      </c>
      <c r="H9" s="397"/>
      <c r="I9" s="461"/>
      <c r="J9" s="239">
        <f>G9*100/F9</f>
        <v>100</v>
      </c>
    </row>
    <row r="10" spans="1:10" s="343" customFormat="1" ht="12" customHeight="1" thickBot="1">
      <c r="A10" s="13" t="s">
        <v>133</v>
      </c>
      <c r="B10" s="345" t="s">
        <v>509</v>
      </c>
      <c r="C10" s="241"/>
      <c r="D10" s="397">
        <v>248</v>
      </c>
      <c r="E10" s="461">
        <v>345</v>
      </c>
      <c r="F10" s="241">
        <v>4098</v>
      </c>
      <c r="G10" s="241">
        <v>4098</v>
      </c>
      <c r="H10" s="397"/>
      <c r="I10" s="461"/>
      <c r="J10" s="239">
        <f>G10*100/F10</f>
        <v>100</v>
      </c>
    </row>
    <row r="11" spans="1:10" s="343" customFormat="1" ht="12" customHeight="1" thickBot="1">
      <c r="A11" s="15" t="s">
        <v>90</v>
      </c>
      <c r="B11" s="346" t="s">
        <v>236</v>
      </c>
      <c r="C11" s="241"/>
      <c r="D11" s="397"/>
      <c r="E11" s="461">
        <v>564</v>
      </c>
      <c r="F11" s="241"/>
      <c r="G11" s="241"/>
      <c r="H11" s="397"/>
      <c r="I11" s="461">
        <v>564</v>
      </c>
      <c r="J11" s="239"/>
    </row>
    <row r="12" spans="1:10" s="343" customFormat="1" ht="12" customHeight="1" thickBot="1">
      <c r="A12" s="19" t="s">
        <v>14</v>
      </c>
      <c r="B12" s="234" t="s">
        <v>237</v>
      </c>
      <c r="C12" s="239">
        <f>+C13+C14+C15+C16+C17</f>
        <v>0</v>
      </c>
      <c r="D12" s="400">
        <f>+D13+D14+D15+D16+D17</f>
        <v>1220</v>
      </c>
      <c r="E12" s="459">
        <f>+E13+E14+E15+E16+E17</f>
        <v>1561</v>
      </c>
      <c r="F12" s="239">
        <f>+F13+F14+F15+F16+F17+F18</f>
        <v>1982</v>
      </c>
      <c r="G12" s="239">
        <v>1982</v>
      </c>
      <c r="H12" s="400">
        <f>+H13+H14+H15+H16+H17</f>
        <v>1220</v>
      </c>
      <c r="I12" s="459">
        <f>+I13+I14+I15+I16+I17</f>
        <v>1561</v>
      </c>
      <c r="J12" s="239">
        <f>G12*100/F12</f>
        <v>100</v>
      </c>
    </row>
    <row r="13" spans="1:10" s="343" customFormat="1" ht="12" customHeight="1" thickBot="1">
      <c r="A13" s="14" t="s">
        <v>92</v>
      </c>
      <c r="B13" s="344" t="s">
        <v>238</v>
      </c>
      <c r="C13" s="242"/>
      <c r="D13" s="401"/>
      <c r="E13" s="460"/>
      <c r="F13" s="242"/>
      <c r="G13" s="242"/>
      <c r="H13" s="401"/>
      <c r="I13" s="460"/>
      <c r="J13" s="239"/>
    </row>
    <row r="14" spans="1:10" s="343" customFormat="1" ht="12" customHeight="1" thickBot="1">
      <c r="A14" s="13" t="s">
        <v>93</v>
      </c>
      <c r="B14" s="345" t="s">
        <v>239</v>
      </c>
      <c r="C14" s="241"/>
      <c r="D14" s="397"/>
      <c r="E14" s="461"/>
      <c r="F14" s="241"/>
      <c r="G14" s="241"/>
      <c r="H14" s="397"/>
      <c r="I14" s="461"/>
      <c r="J14" s="239"/>
    </row>
    <row r="15" spans="1:10" s="343" customFormat="1" ht="12" customHeight="1" thickBot="1">
      <c r="A15" s="13" t="s">
        <v>94</v>
      </c>
      <c r="B15" s="345" t="s">
        <v>438</v>
      </c>
      <c r="C15" s="241"/>
      <c r="D15" s="397"/>
      <c r="E15" s="461"/>
      <c r="F15" s="241"/>
      <c r="G15" s="241"/>
      <c r="H15" s="397"/>
      <c r="I15" s="461"/>
      <c r="J15" s="239"/>
    </row>
    <row r="16" spans="1:10" s="343" customFormat="1" ht="12" customHeight="1" thickBot="1">
      <c r="A16" s="13" t="s">
        <v>95</v>
      </c>
      <c r="B16" s="345" t="s">
        <v>439</v>
      </c>
      <c r="C16" s="241"/>
      <c r="D16" s="397"/>
      <c r="E16" s="461"/>
      <c r="F16" s="241"/>
      <c r="G16" s="241"/>
      <c r="H16" s="397"/>
      <c r="I16" s="461"/>
      <c r="J16" s="239"/>
    </row>
    <row r="17" spans="1:10" s="343" customFormat="1" ht="12" customHeight="1" thickBot="1">
      <c r="A17" s="13" t="s">
        <v>96</v>
      </c>
      <c r="B17" s="345" t="s">
        <v>508</v>
      </c>
      <c r="C17" s="241"/>
      <c r="D17" s="397">
        <v>1220</v>
      </c>
      <c r="E17" s="461">
        <v>1561</v>
      </c>
      <c r="F17" s="241">
        <v>1852</v>
      </c>
      <c r="G17" s="241">
        <v>1852</v>
      </c>
      <c r="H17" s="397">
        <v>1220</v>
      </c>
      <c r="I17" s="461">
        <v>1561</v>
      </c>
      <c r="J17" s="239">
        <f>G17*100/F17</f>
        <v>100</v>
      </c>
    </row>
    <row r="18" spans="1:10" s="343" customFormat="1" ht="12" customHeight="1" thickBot="1">
      <c r="A18" s="15" t="s">
        <v>102</v>
      </c>
      <c r="B18" s="346" t="s">
        <v>240</v>
      </c>
      <c r="C18" s="243"/>
      <c r="D18" s="398"/>
      <c r="E18" s="462"/>
      <c r="F18" s="243">
        <v>130</v>
      </c>
      <c r="G18" s="243">
        <v>130</v>
      </c>
      <c r="H18" s="398"/>
      <c r="I18" s="462"/>
      <c r="J18" s="239">
        <f>G18*100/F18</f>
        <v>100</v>
      </c>
    </row>
    <row r="19" spans="1:10" s="343" customFormat="1" ht="12" customHeight="1" thickBot="1">
      <c r="A19" s="19" t="s">
        <v>15</v>
      </c>
      <c r="B19" s="20" t="s">
        <v>242</v>
      </c>
      <c r="C19" s="239">
        <f aca="true" t="shared" si="1" ref="C19:I19">+C20+C21+C22+C23+C24</f>
        <v>9375</v>
      </c>
      <c r="D19" s="400">
        <f t="shared" si="1"/>
        <v>9375</v>
      </c>
      <c r="E19" s="459">
        <f t="shared" si="1"/>
        <v>21748</v>
      </c>
      <c r="F19" s="239">
        <f t="shared" si="1"/>
        <v>19375</v>
      </c>
      <c r="G19" s="239">
        <f t="shared" si="1"/>
        <v>19375</v>
      </c>
      <c r="H19" s="400">
        <f t="shared" si="1"/>
        <v>0</v>
      </c>
      <c r="I19" s="459">
        <f t="shared" si="1"/>
        <v>0</v>
      </c>
      <c r="J19" s="239">
        <f>G19*100/F19</f>
        <v>100</v>
      </c>
    </row>
    <row r="20" spans="1:10" s="343" customFormat="1" ht="12" customHeight="1" thickBot="1">
      <c r="A20" s="14" t="s">
        <v>75</v>
      </c>
      <c r="B20" s="344" t="s">
        <v>496</v>
      </c>
      <c r="C20" s="242">
        <v>9375</v>
      </c>
      <c r="D20" s="401">
        <v>9375</v>
      </c>
      <c r="E20" s="460">
        <v>9375</v>
      </c>
      <c r="F20" s="242">
        <v>9375</v>
      </c>
      <c r="G20" s="242">
        <v>9375</v>
      </c>
      <c r="H20" s="401"/>
      <c r="I20" s="460"/>
      <c r="J20" s="239">
        <f>G20*100/F20</f>
        <v>100</v>
      </c>
    </row>
    <row r="21" spans="1:10" s="343" customFormat="1" ht="12" customHeight="1" thickBot="1">
      <c r="A21" s="13" t="s">
        <v>76</v>
      </c>
      <c r="B21" s="345" t="s">
        <v>244</v>
      </c>
      <c r="C21" s="241"/>
      <c r="D21" s="397"/>
      <c r="E21" s="461"/>
      <c r="F21" s="241"/>
      <c r="G21" s="241"/>
      <c r="H21" s="397"/>
      <c r="I21" s="461"/>
      <c r="J21" s="239"/>
    </row>
    <row r="22" spans="1:10" s="343" customFormat="1" ht="12" customHeight="1" thickBot="1">
      <c r="A22" s="13" t="s">
        <v>77</v>
      </c>
      <c r="B22" s="345" t="s">
        <v>440</v>
      </c>
      <c r="C22" s="241"/>
      <c r="D22" s="397"/>
      <c r="E22" s="461"/>
      <c r="F22" s="241"/>
      <c r="G22" s="241"/>
      <c r="H22" s="397"/>
      <c r="I22" s="461"/>
      <c r="J22" s="239"/>
    </row>
    <row r="23" spans="1:10" s="343" customFormat="1" ht="12" customHeight="1" thickBot="1">
      <c r="A23" s="13" t="s">
        <v>78</v>
      </c>
      <c r="B23" s="345" t="s">
        <v>441</v>
      </c>
      <c r="C23" s="241"/>
      <c r="D23" s="397"/>
      <c r="E23" s="461"/>
      <c r="F23" s="241"/>
      <c r="G23" s="241"/>
      <c r="H23" s="397"/>
      <c r="I23" s="461"/>
      <c r="J23" s="239"/>
    </row>
    <row r="24" spans="1:10" s="343" customFormat="1" ht="12" customHeight="1" thickBot="1">
      <c r="A24" s="13" t="s">
        <v>155</v>
      </c>
      <c r="B24" s="345" t="s">
        <v>245</v>
      </c>
      <c r="C24" s="241"/>
      <c r="D24" s="397"/>
      <c r="E24" s="461">
        <v>12373</v>
      </c>
      <c r="F24" s="241">
        <v>10000</v>
      </c>
      <c r="G24" s="241">
        <v>10000</v>
      </c>
      <c r="H24" s="397"/>
      <c r="I24" s="461"/>
      <c r="J24" s="239">
        <f>G24*100/F24</f>
        <v>100</v>
      </c>
    </row>
    <row r="25" spans="1:10" s="343" customFormat="1" ht="12" customHeight="1" thickBot="1">
      <c r="A25" s="15" t="s">
        <v>156</v>
      </c>
      <c r="B25" s="346" t="s">
        <v>246</v>
      </c>
      <c r="C25" s="243"/>
      <c r="D25" s="398"/>
      <c r="E25" s="462"/>
      <c r="F25" s="243"/>
      <c r="G25" s="243"/>
      <c r="H25" s="398"/>
      <c r="I25" s="462"/>
      <c r="J25" s="239"/>
    </row>
    <row r="26" spans="1:10" s="343" customFormat="1" ht="12" customHeight="1" thickBot="1">
      <c r="A26" s="19" t="s">
        <v>157</v>
      </c>
      <c r="B26" s="20" t="s">
        <v>247</v>
      </c>
      <c r="C26" s="245">
        <f aca="true" t="shared" si="2" ref="C26:I26">+C27+C30+C31+C32</f>
        <v>25270</v>
      </c>
      <c r="D26" s="404">
        <f t="shared" si="2"/>
        <v>25270</v>
      </c>
      <c r="E26" s="463">
        <f t="shared" si="2"/>
        <v>25270</v>
      </c>
      <c r="F26" s="245">
        <f t="shared" si="2"/>
        <v>25270</v>
      </c>
      <c r="G26" s="245">
        <f t="shared" si="2"/>
        <v>21512</v>
      </c>
      <c r="H26" s="404">
        <f t="shared" si="2"/>
        <v>0</v>
      </c>
      <c r="I26" s="463">
        <f t="shared" si="2"/>
        <v>0</v>
      </c>
      <c r="J26" s="239">
        <f aca="true" t="shared" si="3" ref="J26:J31">G26*100/F26</f>
        <v>85.12861100118718</v>
      </c>
    </row>
    <row r="27" spans="1:10" s="343" customFormat="1" ht="12" customHeight="1" thickBot="1">
      <c r="A27" s="14" t="s">
        <v>248</v>
      </c>
      <c r="B27" s="344" t="s">
        <v>254</v>
      </c>
      <c r="C27" s="339">
        <f>C28+C29</f>
        <v>22385</v>
      </c>
      <c r="D27" s="464">
        <f>D28+D29</f>
        <v>22385</v>
      </c>
      <c r="E27" s="465">
        <f>E28+E29</f>
        <v>22385</v>
      </c>
      <c r="F27" s="339">
        <f>F28+F29</f>
        <v>21871</v>
      </c>
      <c r="G27" s="339">
        <f>G28+G29</f>
        <v>18754</v>
      </c>
      <c r="H27" s="464"/>
      <c r="I27" s="465"/>
      <c r="J27" s="239">
        <f t="shared" si="3"/>
        <v>85.74825110877417</v>
      </c>
    </row>
    <row r="28" spans="1:10" s="343" customFormat="1" ht="12" customHeight="1" thickBot="1">
      <c r="A28" s="13" t="s">
        <v>249</v>
      </c>
      <c r="B28" s="441" t="s">
        <v>493</v>
      </c>
      <c r="C28" s="241">
        <v>1502</v>
      </c>
      <c r="D28" s="397">
        <v>1502</v>
      </c>
      <c r="E28" s="461">
        <v>1502</v>
      </c>
      <c r="F28" s="241">
        <v>1595</v>
      </c>
      <c r="G28" s="241">
        <v>1496</v>
      </c>
      <c r="H28" s="397"/>
      <c r="I28" s="461"/>
      <c r="J28" s="239">
        <f t="shared" si="3"/>
        <v>93.79310344827586</v>
      </c>
    </row>
    <row r="29" spans="1:10" s="343" customFormat="1" ht="12" customHeight="1" thickBot="1">
      <c r="A29" s="13" t="s">
        <v>250</v>
      </c>
      <c r="B29" s="441" t="s">
        <v>494</v>
      </c>
      <c r="C29" s="241">
        <v>20883</v>
      </c>
      <c r="D29" s="397">
        <v>20883</v>
      </c>
      <c r="E29" s="461">
        <v>20883</v>
      </c>
      <c r="F29" s="241">
        <v>20276</v>
      </c>
      <c r="G29" s="241">
        <v>17258</v>
      </c>
      <c r="H29" s="397"/>
      <c r="I29" s="461"/>
      <c r="J29" s="239">
        <f t="shared" si="3"/>
        <v>85.1154073781811</v>
      </c>
    </row>
    <row r="30" spans="1:10" s="343" customFormat="1" ht="12" customHeight="1" thickBot="1">
      <c r="A30" s="13" t="s">
        <v>251</v>
      </c>
      <c r="B30" s="345" t="s">
        <v>257</v>
      </c>
      <c r="C30" s="241">
        <v>2659</v>
      </c>
      <c r="D30" s="397">
        <v>2659</v>
      </c>
      <c r="E30" s="461">
        <v>2659</v>
      </c>
      <c r="F30" s="241">
        <v>3055</v>
      </c>
      <c r="G30" s="241">
        <v>2643</v>
      </c>
      <c r="H30" s="397"/>
      <c r="I30" s="461"/>
      <c r="J30" s="239">
        <f t="shared" si="3"/>
        <v>86.51391162029459</v>
      </c>
    </row>
    <row r="31" spans="1:10" s="343" customFormat="1" ht="12" customHeight="1" thickBot="1">
      <c r="A31" s="13" t="s">
        <v>252</v>
      </c>
      <c r="B31" s="441" t="s">
        <v>495</v>
      </c>
      <c r="C31" s="241">
        <v>226</v>
      </c>
      <c r="D31" s="397">
        <v>226</v>
      </c>
      <c r="E31" s="461">
        <v>226</v>
      </c>
      <c r="F31" s="241">
        <v>344</v>
      </c>
      <c r="G31" s="241">
        <v>115</v>
      </c>
      <c r="H31" s="397"/>
      <c r="I31" s="461"/>
      <c r="J31" s="239">
        <f t="shared" si="3"/>
        <v>33.43023255813954</v>
      </c>
    </row>
    <row r="32" spans="1:10" s="343" customFormat="1" ht="12" customHeight="1" thickBot="1">
      <c r="A32" s="15" t="s">
        <v>253</v>
      </c>
      <c r="B32" s="346" t="s">
        <v>259</v>
      </c>
      <c r="C32" s="243"/>
      <c r="D32" s="398"/>
      <c r="E32" s="462"/>
      <c r="F32" s="243"/>
      <c r="G32" s="243"/>
      <c r="H32" s="398"/>
      <c r="I32" s="462"/>
      <c r="J32" s="239"/>
    </row>
    <row r="33" spans="1:10" s="343" customFormat="1" ht="12" customHeight="1" thickBot="1">
      <c r="A33" s="19" t="s">
        <v>17</v>
      </c>
      <c r="B33" s="20" t="s">
        <v>260</v>
      </c>
      <c r="C33" s="239">
        <f aca="true" t="shared" si="4" ref="C33:I33">SUM(C34:C43)</f>
        <v>5099</v>
      </c>
      <c r="D33" s="400">
        <f t="shared" si="4"/>
        <v>4889</v>
      </c>
      <c r="E33" s="459">
        <f t="shared" si="4"/>
        <v>4889</v>
      </c>
      <c r="F33" s="239">
        <f t="shared" si="4"/>
        <v>5239</v>
      </c>
      <c r="G33" s="239">
        <f t="shared" si="4"/>
        <v>4764</v>
      </c>
      <c r="H33" s="400">
        <f t="shared" si="4"/>
        <v>0</v>
      </c>
      <c r="I33" s="459">
        <f t="shared" si="4"/>
        <v>0</v>
      </c>
      <c r="J33" s="239">
        <f>G33*100/F33</f>
        <v>90.93338423363237</v>
      </c>
    </row>
    <row r="34" spans="1:10" s="343" customFormat="1" ht="12" customHeight="1" thickBot="1">
      <c r="A34" s="14" t="s">
        <v>79</v>
      </c>
      <c r="B34" s="344" t="s">
        <v>263</v>
      </c>
      <c r="C34" s="242"/>
      <c r="D34" s="401"/>
      <c r="E34" s="460"/>
      <c r="F34" s="242"/>
      <c r="G34" s="242"/>
      <c r="H34" s="401"/>
      <c r="I34" s="460"/>
      <c r="J34" s="239"/>
    </row>
    <row r="35" spans="1:10" s="343" customFormat="1" ht="12" customHeight="1" thickBot="1">
      <c r="A35" s="13" t="s">
        <v>80</v>
      </c>
      <c r="B35" s="345" t="s">
        <v>264</v>
      </c>
      <c r="C35" s="241"/>
      <c r="D35" s="397">
        <v>848</v>
      </c>
      <c r="E35" s="461">
        <v>848</v>
      </c>
      <c r="F35" s="241">
        <v>2347</v>
      </c>
      <c r="G35" s="241">
        <v>1934</v>
      </c>
      <c r="H35" s="397"/>
      <c r="I35" s="461"/>
      <c r="J35" s="239">
        <f>G35*100/F35</f>
        <v>82.4030677460588</v>
      </c>
    </row>
    <row r="36" spans="1:10" s="343" customFormat="1" ht="12" customHeight="1" thickBot="1">
      <c r="A36" s="13" t="s">
        <v>81</v>
      </c>
      <c r="B36" s="345" t="s">
        <v>265</v>
      </c>
      <c r="C36" s="241">
        <v>707</v>
      </c>
      <c r="D36" s="397">
        <v>707</v>
      </c>
      <c r="E36" s="461">
        <v>707</v>
      </c>
      <c r="F36" s="241">
        <v>0</v>
      </c>
      <c r="G36" s="241"/>
      <c r="H36" s="397"/>
      <c r="I36" s="461"/>
      <c r="J36" s="239"/>
    </row>
    <row r="37" spans="1:10" s="343" customFormat="1" ht="12" customHeight="1" thickBot="1">
      <c r="A37" s="13" t="s">
        <v>159</v>
      </c>
      <c r="B37" s="345" t="s">
        <v>266</v>
      </c>
      <c r="C37" s="241">
        <v>1058</v>
      </c>
      <c r="D37" s="397"/>
      <c r="E37" s="461"/>
      <c r="F37" s="241">
        <v>0</v>
      </c>
      <c r="G37" s="241"/>
      <c r="H37" s="397"/>
      <c r="I37" s="461"/>
      <c r="J37" s="239"/>
    </row>
    <row r="38" spans="1:10" s="343" customFormat="1" ht="12" customHeight="1" thickBot="1">
      <c r="A38" s="13" t="s">
        <v>160</v>
      </c>
      <c r="B38" s="345" t="s">
        <v>497</v>
      </c>
      <c r="C38" s="241">
        <v>2994</v>
      </c>
      <c r="D38" s="397">
        <v>2994</v>
      </c>
      <c r="E38" s="461">
        <v>2994</v>
      </c>
      <c r="F38" s="241">
        <v>2556</v>
      </c>
      <c r="G38" s="241">
        <v>2499</v>
      </c>
      <c r="H38" s="397"/>
      <c r="I38" s="461"/>
      <c r="J38" s="239">
        <f>G38*100/F38</f>
        <v>97.7699530516432</v>
      </c>
    </row>
    <row r="39" spans="1:10" s="343" customFormat="1" ht="12" customHeight="1" thickBot="1">
      <c r="A39" s="13" t="s">
        <v>161</v>
      </c>
      <c r="B39" s="345" t="s">
        <v>268</v>
      </c>
      <c r="C39" s="241"/>
      <c r="D39" s="397"/>
      <c r="E39" s="461"/>
      <c r="F39" s="241"/>
      <c r="G39" s="241"/>
      <c r="H39" s="397"/>
      <c r="I39" s="461"/>
      <c r="J39" s="239"/>
    </row>
    <row r="40" spans="1:10" s="343" customFormat="1" ht="12" customHeight="1" thickBot="1">
      <c r="A40" s="13" t="s">
        <v>162</v>
      </c>
      <c r="B40" s="345" t="s">
        <v>269</v>
      </c>
      <c r="C40" s="241"/>
      <c r="D40" s="397"/>
      <c r="E40" s="461"/>
      <c r="F40" s="241"/>
      <c r="G40" s="241"/>
      <c r="H40" s="397"/>
      <c r="I40" s="461"/>
      <c r="J40" s="239"/>
    </row>
    <row r="41" spans="1:10" s="343" customFormat="1" ht="12" customHeight="1" thickBot="1">
      <c r="A41" s="13" t="s">
        <v>163</v>
      </c>
      <c r="B41" s="345" t="s">
        <v>270</v>
      </c>
      <c r="C41" s="241">
        <v>210</v>
      </c>
      <c r="D41" s="397">
        <v>210</v>
      </c>
      <c r="E41" s="461">
        <v>210</v>
      </c>
      <c r="F41" s="241">
        <v>40</v>
      </c>
      <c r="G41" s="241">
        <v>37</v>
      </c>
      <c r="H41" s="397"/>
      <c r="I41" s="461"/>
      <c r="J41" s="239">
        <f>G41*100/F41</f>
        <v>92.5</v>
      </c>
    </row>
    <row r="42" spans="1:10" s="343" customFormat="1" ht="12" customHeight="1" thickBot="1">
      <c r="A42" s="13" t="s">
        <v>261</v>
      </c>
      <c r="B42" s="345" t="s">
        <v>271</v>
      </c>
      <c r="C42" s="244"/>
      <c r="D42" s="466"/>
      <c r="E42" s="467"/>
      <c r="F42" s="244">
        <v>186</v>
      </c>
      <c r="G42" s="244">
        <v>186</v>
      </c>
      <c r="H42" s="466"/>
      <c r="I42" s="467"/>
      <c r="J42" s="239">
        <f>G42*100/F42</f>
        <v>100</v>
      </c>
    </row>
    <row r="43" spans="1:10" s="343" customFormat="1" ht="12" customHeight="1" thickBot="1">
      <c r="A43" s="15" t="s">
        <v>262</v>
      </c>
      <c r="B43" s="346" t="s">
        <v>272</v>
      </c>
      <c r="C43" s="332">
        <v>130</v>
      </c>
      <c r="D43" s="468">
        <v>130</v>
      </c>
      <c r="E43" s="469">
        <v>130</v>
      </c>
      <c r="F43" s="332">
        <v>110</v>
      </c>
      <c r="G43" s="332">
        <v>108</v>
      </c>
      <c r="H43" s="468"/>
      <c r="I43" s="469"/>
      <c r="J43" s="239">
        <f>G43*100/F43</f>
        <v>98.18181818181819</v>
      </c>
    </row>
    <row r="44" spans="1:10" s="343" customFormat="1" ht="12" customHeight="1" thickBot="1">
      <c r="A44" s="19" t="s">
        <v>18</v>
      </c>
      <c r="B44" s="20" t="s">
        <v>273</v>
      </c>
      <c r="C44" s="239">
        <f aca="true" t="shared" si="5" ref="C44:I44">SUM(C45:C49)</f>
        <v>0</v>
      </c>
      <c r="D44" s="400">
        <f t="shared" si="5"/>
        <v>0</v>
      </c>
      <c r="E44" s="459">
        <f t="shared" si="5"/>
        <v>0</v>
      </c>
      <c r="F44" s="239">
        <f t="shared" si="5"/>
        <v>0</v>
      </c>
      <c r="G44" s="239">
        <f t="shared" si="5"/>
        <v>0</v>
      </c>
      <c r="H44" s="400">
        <f t="shared" si="5"/>
        <v>0</v>
      </c>
      <c r="I44" s="459">
        <f t="shared" si="5"/>
        <v>0</v>
      </c>
      <c r="J44" s="239"/>
    </row>
    <row r="45" spans="1:10" s="343" customFormat="1" ht="12" customHeight="1" thickBot="1">
      <c r="A45" s="14" t="s">
        <v>82</v>
      </c>
      <c r="B45" s="344" t="s">
        <v>277</v>
      </c>
      <c r="C45" s="375"/>
      <c r="D45" s="470"/>
      <c r="E45" s="471"/>
      <c r="F45" s="375"/>
      <c r="G45" s="375"/>
      <c r="H45" s="470"/>
      <c r="I45" s="471"/>
      <c r="J45" s="239"/>
    </row>
    <row r="46" spans="1:10" s="343" customFormat="1" ht="12" customHeight="1" thickBot="1">
      <c r="A46" s="13" t="s">
        <v>83</v>
      </c>
      <c r="B46" s="345" t="s">
        <v>278</v>
      </c>
      <c r="C46" s="244"/>
      <c r="D46" s="466"/>
      <c r="E46" s="467"/>
      <c r="F46" s="244"/>
      <c r="G46" s="244"/>
      <c r="H46" s="466"/>
      <c r="I46" s="467"/>
      <c r="J46" s="239"/>
    </row>
    <row r="47" spans="1:10" s="343" customFormat="1" ht="12" customHeight="1" thickBot="1">
      <c r="A47" s="13" t="s">
        <v>274</v>
      </c>
      <c r="B47" s="345" t="s">
        <v>279</v>
      </c>
      <c r="C47" s="244"/>
      <c r="D47" s="466"/>
      <c r="E47" s="467"/>
      <c r="F47" s="244"/>
      <c r="G47" s="244"/>
      <c r="H47" s="466"/>
      <c r="I47" s="467"/>
      <c r="J47" s="239"/>
    </row>
    <row r="48" spans="1:10" s="343" customFormat="1" ht="12" customHeight="1" thickBot="1">
      <c r="A48" s="13" t="s">
        <v>275</v>
      </c>
      <c r="B48" s="345" t="s">
        <v>280</v>
      </c>
      <c r="C48" s="244"/>
      <c r="D48" s="466"/>
      <c r="E48" s="467"/>
      <c r="F48" s="244"/>
      <c r="G48" s="244"/>
      <c r="H48" s="466"/>
      <c r="I48" s="467"/>
      <c r="J48" s="239"/>
    </row>
    <row r="49" spans="1:10" s="343" customFormat="1" ht="12" customHeight="1" thickBot="1">
      <c r="A49" s="15" t="s">
        <v>276</v>
      </c>
      <c r="B49" s="346" t="s">
        <v>281</v>
      </c>
      <c r="C49" s="332"/>
      <c r="D49" s="468"/>
      <c r="E49" s="469"/>
      <c r="F49" s="332"/>
      <c r="G49" s="332"/>
      <c r="H49" s="468"/>
      <c r="I49" s="469"/>
      <c r="J49" s="239"/>
    </row>
    <row r="50" spans="1:10" s="343" customFormat="1" ht="12" customHeight="1" thickBot="1">
      <c r="A50" s="19" t="s">
        <v>164</v>
      </c>
      <c r="B50" s="20" t="s">
        <v>282</v>
      </c>
      <c r="C50" s="239">
        <f aca="true" t="shared" si="6" ref="C50:I50">SUM(C51:C53)</f>
        <v>0</v>
      </c>
      <c r="D50" s="400">
        <f t="shared" si="6"/>
        <v>40</v>
      </c>
      <c r="E50" s="459">
        <f t="shared" si="6"/>
        <v>40</v>
      </c>
      <c r="F50" s="239">
        <f t="shared" si="6"/>
        <v>10</v>
      </c>
      <c r="G50" s="239">
        <f t="shared" si="6"/>
        <v>10</v>
      </c>
      <c r="H50" s="400">
        <f t="shared" si="6"/>
        <v>40</v>
      </c>
      <c r="I50" s="459">
        <f t="shared" si="6"/>
        <v>40</v>
      </c>
      <c r="J50" s="239">
        <f>G50*100/F50</f>
        <v>100</v>
      </c>
    </row>
    <row r="51" spans="1:10" s="343" customFormat="1" ht="12" customHeight="1" thickBot="1">
      <c r="A51" s="14" t="s">
        <v>84</v>
      </c>
      <c r="B51" s="344" t="s">
        <v>283</v>
      </c>
      <c r="C51" s="242"/>
      <c r="D51" s="401"/>
      <c r="E51" s="460"/>
      <c r="F51" s="242"/>
      <c r="G51" s="242"/>
      <c r="H51" s="401"/>
      <c r="I51" s="460"/>
      <c r="J51" s="239"/>
    </row>
    <row r="52" spans="1:10" s="343" customFormat="1" ht="12" customHeight="1" thickBot="1">
      <c r="A52" s="13" t="s">
        <v>85</v>
      </c>
      <c r="B52" s="345" t="s">
        <v>442</v>
      </c>
      <c r="C52" s="241"/>
      <c r="D52" s="397"/>
      <c r="E52" s="461"/>
      <c r="F52" s="241"/>
      <c r="G52" s="241"/>
      <c r="H52" s="397"/>
      <c r="I52" s="461"/>
      <c r="J52" s="239"/>
    </row>
    <row r="53" spans="1:10" s="343" customFormat="1" ht="12" customHeight="1" thickBot="1">
      <c r="A53" s="13" t="s">
        <v>287</v>
      </c>
      <c r="B53" s="345" t="s">
        <v>285</v>
      </c>
      <c r="C53" s="241"/>
      <c r="D53" s="397">
        <v>40</v>
      </c>
      <c r="E53" s="461">
        <v>40</v>
      </c>
      <c r="F53" s="241">
        <v>10</v>
      </c>
      <c r="G53" s="241">
        <v>10</v>
      </c>
      <c r="H53" s="397">
        <v>40</v>
      </c>
      <c r="I53" s="461">
        <v>40</v>
      </c>
      <c r="J53" s="239">
        <f>G53*100/F53</f>
        <v>100</v>
      </c>
    </row>
    <row r="54" spans="1:10" s="343" customFormat="1" ht="12" customHeight="1" thickBot="1">
      <c r="A54" s="15" t="s">
        <v>288</v>
      </c>
      <c r="B54" s="346" t="s">
        <v>286</v>
      </c>
      <c r="C54" s="243"/>
      <c r="D54" s="398"/>
      <c r="E54" s="462"/>
      <c r="F54" s="243"/>
      <c r="G54" s="243"/>
      <c r="H54" s="398"/>
      <c r="I54" s="462"/>
      <c r="J54" s="239"/>
    </row>
    <row r="55" spans="1:10" s="343" customFormat="1" ht="12" customHeight="1" thickBot="1">
      <c r="A55" s="19" t="s">
        <v>20</v>
      </c>
      <c r="B55" s="234" t="s">
        <v>289</v>
      </c>
      <c r="C55" s="239">
        <f aca="true" t="shared" si="7" ref="C55:I55">SUM(C56:C58)</f>
        <v>0</v>
      </c>
      <c r="D55" s="400">
        <f t="shared" si="7"/>
        <v>3435</v>
      </c>
      <c r="E55" s="459">
        <f t="shared" si="7"/>
        <v>3435</v>
      </c>
      <c r="F55" s="239">
        <f t="shared" si="7"/>
        <v>3435</v>
      </c>
      <c r="G55" s="239">
        <f t="shared" si="7"/>
        <v>3436</v>
      </c>
      <c r="H55" s="400">
        <f t="shared" si="7"/>
        <v>3435</v>
      </c>
      <c r="I55" s="459">
        <f t="shared" si="7"/>
        <v>3435</v>
      </c>
      <c r="J55" s="239">
        <f>G55*100/F55</f>
        <v>100.02911208151383</v>
      </c>
    </row>
    <row r="56" spans="1:10" s="343" customFormat="1" ht="12" customHeight="1" thickBot="1">
      <c r="A56" s="14" t="s">
        <v>165</v>
      </c>
      <c r="B56" s="344" t="s">
        <v>291</v>
      </c>
      <c r="C56" s="244"/>
      <c r="D56" s="466"/>
      <c r="E56" s="467"/>
      <c r="F56" s="244"/>
      <c r="G56" s="244"/>
      <c r="H56" s="466"/>
      <c r="I56" s="467"/>
      <c r="J56" s="239"/>
    </row>
    <row r="57" spans="1:10" s="343" customFormat="1" ht="12" customHeight="1" thickBot="1">
      <c r="A57" s="13" t="s">
        <v>166</v>
      </c>
      <c r="B57" s="345" t="s">
        <v>443</v>
      </c>
      <c r="C57" s="244"/>
      <c r="D57" s="466"/>
      <c r="E57" s="467"/>
      <c r="F57" s="244"/>
      <c r="G57" s="244"/>
      <c r="H57" s="466"/>
      <c r="I57" s="467"/>
      <c r="J57" s="239"/>
    </row>
    <row r="58" spans="1:10" s="343" customFormat="1" ht="12" customHeight="1" thickBot="1">
      <c r="A58" s="13" t="s">
        <v>201</v>
      </c>
      <c r="B58" s="345" t="s">
        <v>292</v>
      </c>
      <c r="C58" s="244"/>
      <c r="D58" s="466">
        <v>3435</v>
      </c>
      <c r="E58" s="467">
        <v>3435</v>
      </c>
      <c r="F58" s="244">
        <v>3435</v>
      </c>
      <c r="G58" s="244">
        <v>3436</v>
      </c>
      <c r="H58" s="466">
        <v>3435</v>
      </c>
      <c r="I58" s="467">
        <v>3435</v>
      </c>
      <c r="J58" s="239">
        <f>G58*100/F58</f>
        <v>100.02911208151383</v>
      </c>
    </row>
    <row r="59" spans="1:10" s="343" customFormat="1" ht="12" customHeight="1" thickBot="1">
      <c r="A59" s="15" t="s">
        <v>290</v>
      </c>
      <c r="B59" s="346" t="s">
        <v>293</v>
      </c>
      <c r="C59" s="244"/>
      <c r="D59" s="466"/>
      <c r="E59" s="467"/>
      <c r="F59" s="244"/>
      <c r="G59" s="244"/>
      <c r="H59" s="466"/>
      <c r="I59" s="467"/>
      <c r="J59" s="239"/>
    </row>
    <row r="60" spans="1:10" s="343" customFormat="1" ht="12" customHeight="1" thickBot="1">
      <c r="A60" s="19" t="s">
        <v>21</v>
      </c>
      <c r="B60" s="20" t="s">
        <v>294</v>
      </c>
      <c r="C60" s="245">
        <f aca="true" t="shared" si="8" ref="C60:I60">+C5+C12+C19+C26+C33+C44+C50+C55</f>
        <v>47362</v>
      </c>
      <c r="D60" s="404">
        <f t="shared" si="8"/>
        <v>53045</v>
      </c>
      <c r="E60" s="463">
        <f t="shared" si="8"/>
        <v>66444</v>
      </c>
      <c r="F60" s="245">
        <f t="shared" si="8"/>
        <v>70541</v>
      </c>
      <c r="G60" s="245">
        <f t="shared" si="8"/>
        <v>66309</v>
      </c>
      <c r="H60" s="404">
        <f t="shared" si="8"/>
        <v>4695</v>
      </c>
      <c r="I60" s="463">
        <f t="shared" si="8"/>
        <v>5600</v>
      </c>
      <c r="J60" s="239">
        <f>G60*100/F60</f>
        <v>94.00065210303228</v>
      </c>
    </row>
    <row r="61" spans="1:10" s="343" customFormat="1" ht="12" customHeight="1" thickBot="1">
      <c r="A61" s="347" t="s">
        <v>295</v>
      </c>
      <c r="B61" s="234" t="s">
        <v>296</v>
      </c>
      <c r="C61" s="239">
        <f aca="true" t="shared" si="9" ref="C61:I61">SUM(C62:C64)</f>
        <v>26298</v>
      </c>
      <c r="D61" s="400">
        <f t="shared" si="9"/>
        <v>26298</v>
      </c>
      <c r="E61" s="459">
        <f t="shared" si="9"/>
        <v>26298</v>
      </c>
      <c r="F61" s="239">
        <f t="shared" si="9"/>
        <v>0</v>
      </c>
      <c r="G61" s="239">
        <f t="shared" si="9"/>
        <v>0</v>
      </c>
      <c r="H61" s="400">
        <f t="shared" si="9"/>
        <v>26298</v>
      </c>
      <c r="I61" s="459">
        <f t="shared" si="9"/>
        <v>26298</v>
      </c>
      <c r="J61" s="239"/>
    </row>
    <row r="62" spans="1:10" s="343" customFormat="1" ht="12" customHeight="1" thickBot="1">
      <c r="A62" s="14" t="s">
        <v>329</v>
      </c>
      <c r="B62" s="344" t="s">
        <v>297</v>
      </c>
      <c r="C62" s="244">
        <v>26298</v>
      </c>
      <c r="D62" s="466">
        <v>26298</v>
      </c>
      <c r="E62" s="467">
        <v>26298</v>
      </c>
      <c r="F62" s="244">
        <v>0</v>
      </c>
      <c r="G62" s="244"/>
      <c r="H62" s="466">
        <v>26298</v>
      </c>
      <c r="I62" s="467">
        <v>26298</v>
      </c>
      <c r="J62" s="239"/>
    </row>
    <row r="63" spans="1:10" s="343" customFormat="1" ht="12" customHeight="1" thickBot="1">
      <c r="A63" s="13" t="s">
        <v>338</v>
      </c>
      <c r="B63" s="345" t="s">
        <v>298</v>
      </c>
      <c r="C63" s="244"/>
      <c r="D63" s="466"/>
      <c r="E63" s="467"/>
      <c r="F63" s="244"/>
      <c r="G63" s="244"/>
      <c r="H63" s="466"/>
      <c r="I63" s="467"/>
      <c r="J63" s="239"/>
    </row>
    <row r="64" spans="1:10" s="343" customFormat="1" ht="12" customHeight="1" thickBot="1">
      <c r="A64" s="15" t="s">
        <v>339</v>
      </c>
      <c r="B64" s="348" t="s">
        <v>299</v>
      </c>
      <c r="C64" s="244"/>
      <c r="D64" s="466"/>
      <c r="E64" s="467"/>
      <c r="F64" s="244"/>
      <c r="G64" s="244"/>
      <c r="H64" s="466"/>
      <c r="I64" s="467"/>
      <c r="J64" s="239"/>
    </row>
    <row r="65" spans="1:10" s="343" customFormat="1" ht="12" customHeight="1" thickBot="1">
      <c r="A65" s="347" t="s">
        <v>300</v>
      </c>
      <c r="B65" s="234" t="s">
        <v>301</v>
      </c>
      <c r="C65" s="239">
        <f aca="true" t="shared" si="10" ref="C65:I65">SUM(C66:C69)</f>
        <v>0</v>
      </c>
      <c r="D65" s="400">
        <f t="shared" si="10"/>
        <v>0</v>
      </c>
      <c r="E65" s="459">
        <f t="shared" si="10"/>
        <v>0</v>
      </c>
      <c r="F65" s="239">
        <f t="shared" si="10"/>
        <v>0</v>
      </c>
      <c r="G65" s="239">
        <f t="shared" si="10"/>
        <v>0</v>
      </c>
      <c r="H65" s="400">
        <f t="shared" si="10"/>
        <v>0</v>
      </c>
      <c r="I65" s="459">
        <f t="shared" si="10"/>
        <v>0</v>
      </c>
      <c r="J65" s="239"/>
    </row>
    <row r="66" spans="1:10" s="343" customFormat="1" ht="12" customHeight="1" thickBot="1">
      <c r="A66" s="14" t="s">
        <v>134</v>
      </c>
      <c r="B66" s="344" t="s">
        <v>302</v>
      </c>
      <c r="C66" s="244"/>
      <c r="D66" s="466"/>
      <c r="E66" s="467"/>
      <c r="F66" s="244"/>
      <c r="G66" s="244"/>
      <c r="H66" s="466"/>
      <c r="I66" s="467"/>
      <c r="J66" s="239"/>
    </row>
    <row r="67" spans="1:10" s="343" customFormat="1" ht="12" customHeight="1" thickBot="1">
      <c r="A67" s="13" t="s">
        <v>135</v>
      </c>
      <c r="B67" s="345" t="s">
        <v>303</v>
      </c>
      <c r="C67" s="244"/>
      <c r="D67" s="466"/>
      <c r="E67" s="467"/>
      <c r="F67" s="244"/>
      <c r="G67" s="244"/>
      <c r="H67" s="466"/>
      <c r="I67" s="467"/>
      <c r="J67" s="239"/>
    </row>
    <row r="68" spans="1:10" s="343" customFormat="1" ht="12" customHeight="1" thickBot="1">
      <c r="A68" s="13" t="s">
        <v>330</v>
      </c>
      <c r="B68" s="345" t="s">
        <v>304</v>
      </c>
      <c r="C68" s="244"/>
      <c r="D68" s="466"/>
      <c r="E68" s="467"/>
      <c r="F68" s="244"/>
      <c r="G68" s="244"/>
      <c r="H68" s="466"/>
      <c r="I68" s="467"/>
      <c r="J68" s="239"/>
    </row>
    <row r="69" spans="1:10" s="343" customFormat="1" ht="12" customHeight="1" thickBot="1">
      <c r="A69" s="15" t="s">
        <v>331</v>
      </c>
      <c r="B69" s="346" t="s">
        <v>305</v>
      </c>
      <c r="C69" s="244"/>
      <c r="D69" s="466"/>
      <c r="E69" s="467"/>
      <c r="F69" s="244"/>
      <c r="G69" s="244"/>
      <c r="H69" s="466"/>
      <c r="I69" s="467"/>
      <c r="J69" s="239"/>
    </row>
    <row r="70" spans="1:10" s="343" customFormat="1" ht="12" customHeight="1" thickBot="1">
      <c r="A70" s="347" t="s">
        <v>306</v>
      </c>
      <c r="B70" s="234" t="s">
        <v>307</v>
      </c>
      <c r="C70" s="239">
        <f aca="true" t="shared" si="11" ref="C70:I70">SUM(C71:C72)</f>
        <v>11629</v>
      </c>
      <c r="D70" s="400">
        <f t="shared" si="11"/>
        <v>12279</v>
      </c>
      <c r="E70" s="459">
        <f t="shared" si="11"/>
        <v>12279</v>
      </c>
      <c r="F70" s="239">
        <f t="shared" si="11"/>
        <v>12282</v>
      </c>
      <c r="G70" s="239">
        <f t="shared" si="11"/>
        <v>12282</v>
      </c>
      <c r="H70" s="400">
        <f t="shared" si="11"/>
        <v>0</v>
      </c>
      <c r="I70" s="459">
        <f t="shared" si="11"/>
        <v>0</v>
      </c>
      <c r="J70" s="239">
        <f>G70*100/F70</f>
        <v>100</v>
      </c>
    </row>
    <row r="71" spans="1:10" s="343" customFormat="1" ht="12" customHeight="1" thickBot="1">
      <c r="A71" s="14" t="s">
        <v>332</v>
      </c>
      <c r="B71" s="344" t="s">
        <v>308</v>
      </c>
      <c r="C71" s="244">
        <v>11629</v>
      </c>
      <c r="D71" s="466">
        <v>12279</v>
      </c>
      <c r="E71" s="467">
        <v>12279</v>
      </c>
      <c r="F71" s="244">
        <v>12282</v>
      </c>
      <c r="G71" s="244">
        <v>12282</v>
      </c>
      <c r="H71" s="466"/>
      <c r="I71" s="467"/>
      <c r="J71" s="239">
        <f>G71*100/F71</f>
        <v>100</v>
      </c>
    </row>
    <row r="72" spans="1:10" s="343" customFormat="1" ht="12" customHeight="1" thickBot="1">
      <c r="A72" s="15" t="s">
        <v>333</v>
      </c>
      <c r="B72" s="346" t="s">
        <v>309</v>
      </c>
      <c r="C72" s="244"/>
      <c r="D72" s="466"/>
      <c r="E72" s="467"/>
      <c r="F72" s="244"/>
      <c r="G72" s="244"/>
      <c r="H72" s="466"/>
      <c r="I72" s="467"/>
      <c r="J72" s="239"/>
    </row>
    <row r="73" spans="1:10" s="343" customFormat="1" ht="12" customHeight="1" thickBot="1">
      <c r="A73" s="347" t="s">
        <v>310</v>
      </c>
      <c r="B73" s="234" t="s">
        <v>311</v>
      </c>
      <c r="C73" s="239">
        <f aca="true" t="shared" si="12" ref="C73:I73">SUM(C74:C76)</f>
        <v>0</v>
      </c>
      <c r="D73" s="400">
        <f t="shared" si="12"/>
        <v>0</v>
      </c>
      <c r="E73" s="459">
        <f t="shared" si="12"/>
        <v>0</v>
      </c>
      <c r="F73" s="239">
        <f t="shared" si="12"/>
        <v>970</v>
      </c>
      <c r="G73" s="239">
        <f t="shared" si="12"/>
        <v>969</v>
      </c>
      <c r="H73" s="400">
        <f t="shared" si="12"/>
        <v>0</v>
      </c>
      <c r="I73" s="459">
        <f t="shared" si="12"/>
        <v>0</v>
      </c>
      <c r="J73" s="239">
        <f>G73*100/F73</f>
        <v>99.89690721649484</v>
      </c>
    </row>
    <row r="74" spans="1:10" s="343" customFormat="1" ht="12" customHeight="1" thickBot="1">
      <c r="A74" s="14" t="s">
        <v>334</v>
      </c>
      <c r="B74" s="344" t="s">
        <v>312</v>
      </c>
      <c r="C74" s="244"/>
      <c r="D74" s="466"/>
      <c r="E74" s="467"/>
      <c r="F74" s="244">
        <v>970</v>
      </c>
      <c r="G74" s="244">
        <v>969</v>
      </c>
      <c r="H74" s="466"/>
      <c r="I74" s="467"/>
      <c r="J74" s="239">
        <f>G74*100/F74</f>
        <v>99.89690721649484</v>
      </c>
    </row>
    <row r="75" spans="1:10" s="343" customFormat="1" ht="12" customHeight="1" thickBot="1">
      <c r="A75" s="13" t="s">
        <v>335</v>
      </c>
      <c r="B75" s="345" t="s">
        <v>313</v>
      </c>
      <c r="C75" s="244"/>
      <c r="D75" s="466"/>
      <c r="E75" s="467"/>
      <c r="F75" s="244"/>
      <c r="G75" s="244"/>
      <c r="H75" s="466"/>
      <c r="I75" s="467"/>
      <c r="J75" s="239"/>
    </row>
    <row r="76" spans="1:10" s="343" customFormat="1" ht="12" customHeight="1" thickBot="1">
      <c r="A76" s="15" t="s">
        <v>336</v>
      </c>
      <c r="B76" s="346" t="s">
        <v>314</v>
      </c>
      <c r="C76" s="244"/>
      <c r="D76" s="466"/>
      <c r="E76" s="467"/>
      <c r="F76" s="244"/>
      <c r="G76" s="244"/>
      <c r="H76" s="466"/>
      <c r="I76" s="467"/>
      <c r="J76" s="239"/>
    </row>
    <row r="77" spans="1:10" s="343" customFormat="1" ht="12" customHeight="1" thickBot="1">
      <c r="A77" s="347" t="s">
        <v>315</v>
      </c>
      <c r="B77" s="234" t="s">
        <v>337</v>
      </c>
      <c r="C77" s="239">
        <f aca="true" t="shared" si="13" ref="C77:I77">SUM(C78:C81)</f>
        <v>0</v>
      </c>
      <c r="D77" s="400">
        <f t="shared" si="13"/>
        <v>0</v>
      </c>
      <c r="E77" s="459">
        <f t="shared" si="13"/>
        <v>0</v>
      </c>
      <c r="F77" s="239">
        <f t="shared" si="13"/>
        <v>0</v>
      </c>
      <c r="G77" s="239">
        <f t="shared" si="13"/>
        <v>0</v>
      </c>
      <c r="H77" s="400">
        <f t="shared" si="13"/>
        <v>0</v>
      </c>
      <c r="I77" s="459">
        <f t="shared" si="13"/>
        <v>0</v>
      </c>
      <c r="J77" s="239"/>
    </row>
    <row r="78" spans="1:10" s="343" customFormat="1" ht="12" customHeight="1" thickBot="1">
      <c r="A78" s="349" t="s">
        <v>316</v>
      </c>
      <c r="B78" s="344" t="s">
        <v>317</v>
      </c>
      <c r="C78" s="244"/>
      <c r="D78" s="466"/>
      <c r="E78" s="467"/>
      <c r="F78" s="244"/>
      <c r="G78" s="244"/>
      <c r="H78" s="466"/>
      <c r="I78" s="467"/>
      <c r="J78" s="239"/>
    </row>
    <row r="79" spans="1:10" s="343" customFormat="1" ht="12" customHeight="1" thickBot="1">
      <c r="A79" s="350" t="s">
        <v>318</v>
      </c>
      <c r="B79" s="345" t="s">
        <v>319</v>
      </c>
      <c r="C79" s="244"/>
      <c r="D79" s="466"/>
      <c r="E79" s="467"/>
      <c r="F79" s="244"/>
      <c r="G79" s="244"/>
      <c r="H79" s="466"/>
      <c r="I79" s="467"/>
      <c r="J79" s="239"/>
    </row>
    <row r="80" spans="1:10" s="343" customFormat="1" ht="12" customHeight="1" thickBot="1">
      <c r="A80" s="350" t="s">
        <v>320</v>
      </c>
      <c r="B80" s="345" t="s">
        <v>321</v>
      </c>
      <c r="C80" s="244"/>
      <c r="D80" s="466"/>
      <c r="E80" s="467"/>
      <c r="F80" s="244"/>
      <c r="G80" s="244"/>
      <c r="H80" s="466"/>
      <c r="I80" s="467"/>
      <c r="J80" s="239"/>
    </row>
    <row r="81" spans="1:10" s="343" customFormat="1" ht="12" customHeight="1" thickBot="1">
      <c r="A81" s="351" t="s">
        <v>322</v>
      </c>
      <c r="B81" s="346" t="s">
        <v>323</v>
      </c>
      <c r="C81" s="244"/>
      <c r="D81" s="466"/>
      <c r="E81" s="467"/>
      <c r="F81" s="244"/>
      <c r="G81" s="244"/>
      <c r="H81" s="466"/>
      <c r="I81" s="467"/>
      <c r="J81" s="239"/>
    </row>
    <row r="82" spans="1:10" s="343" customFormat="1" ht="13.5" customHeight="1" thickBot="1">
      <c r="A82" s="347" t="s">
        <v>324</v>
      </c>
      <c r="B82" s="234" t="s">
        <v>325</v>
      </c>
      <c r="C82" s="376"/>
      <c r="D82" s="472"/>
      <c r="E82" s="473"/>
      <c r="F82" s="376"/>
      <c r="G82" s="376"/>
      <c r="H82" s="472"/>
      <c r="I82" s="473"/>
      <c r="J82" s="239"/>
    </row>
    <row r="83" spans="1:10" s="343" customFormat="1" ht="15.75" customHeight="1" thickBot="1">
      <c r="A83" s="347" t="s">
        <v>326</v>
      </c>
      <c r="B83" s="352" t="s">
        <v>327</v>
      </c>
      <c r="C83" s="245">
        <f aca="true" t="shared" si="14" ref="C83:I83">+C61+C65+C70+C73+C77+C82</f>
        <v>37927</v>
      </c>
      <c r="D83" s="404">
        <f t="shared" si="14"/>
        <v>38577</v>
      </c>
      <c r="E83" s="463">
        <f t="shared" si="14"/>
        <v>38577</v>
      </c>
      <c r="F83" s="245">
        <f t="shared" si="14"/>
        <v>13252</v>
      </c>
      <c r="G83" s="245">
        <f t="shared" si="14"/>
        <v>13251</v>
      </c>
      <c r="H83" s="404">
        <f t="shared" si="14"/>
        <v>26298</v>
      </c>
      <c r="I83" s="463">
        <f t="shared" si="14"/>
        <v>26298</v>
      </c>
      <c r="J83" s="239">
        <f>G83*100/F83</f>
        <v>99.99245396921219</v>
      </c>
    </row>
    <row r="84" spans="1:10" s="343" customFormat="1" ht="16.5" customHeight="1" thickBot="1">
      <c r="A84" s="353" t="s">
        <v>340</v>
      </c>
      <c r="B84" s="354" t="s">
        <v>328</v>
      </c>
      <c r="C84" s="245">
        <f aca="true" t="shared" si="15" ref="C84:I84">+C60+C83</f>
        <v>85289</v>
      </c>
      <c r="D84" s="404">
        <f t="shared" si="15"/>
        <v>91622</v>
      </c>
      <c r="E84" s="463">
        <f t="shared" si="15"/>
        <v>105021</v>
      </c>
      <c r="F84" s="245">
        <f t="shared" si="15"/>
        <v>83793</v>
      </c>
      <c r="G84" s="245">
        <f t="shared" si="15"/>
        <v>79560</v>
      </c>
      <c r="H84" s="404">
        <f t="shared" si="15"/>
        <v>30993</v>
      </c>
      <c r="I84" s="463">
        <f t="shared" si="15"/>
        <v>31898</v>
      </c>
      <c r="J84" s="239">
        <f>G84*100/F84</f>
        <v>94.94826536822885</v>
      </c>
    </row>
    <row r="85" spans="1:10" s="343" customFormat="1" ht="83.25" customHeight="1">
      <c r="A85" s="308"/>
      <c r="B85" s="309"/>
      <c r="C85" s="309"/>
      <c r="D85" s="310"/>
      <c r="E85" s="310"/>
      <c r="F85" s="246"/>
      <c r="G85" s="309"/>
      <c r="H85" s="310"/>
      <c r="I85" s="310"/>
      <c r="J85" s="246"/>
    </row>
    <row r="86" spans="1:8" ht="16.5" customHeight="1">
      <c r="A86" s="872" t="s">
        <v>42</v>
      </c>
      <c r="B86" s="872"/>
      <c r="C86" s="872"/>
      <c r="D86" s="872"/>
      <c r="E86" s="872"/>
      <c r="G86" s="341"/>
      <c r="H86" s="341"/>
    </row>
    <row r="87" spans="1:10" s="355" customFormat="1" ht="16.5" customHeight="1" thickBot="1">
      <c r="A87" s="871" t="s">
        <v>138</v>
      </c>
      <c r="B87" s="871"/>
      <c r="C87" s="447"/>
      <c r="D87" s="123"/>
      <c r="E87" s="123" t="s">
        <v>200</v>
      </c>
      <c r="F87" s="123"/>
      <c r="G87" s="447"/>
      <c r="H87" s="123"/>
      <c r="I87" s="123" t="s">
        <v>200</v>
      </c>
      <c r="J87" s="123"/>
    </row>
    <row r="88" spans="1:10" ht="37.5" customHeight="1" thickBot="1">
      <c r="A88" s="22" t="s">
        <v>68</v>
      </c>
      <c r="B88" s="23" t="s">
        <v>43</v>
      </c>
      <c r="C88" s="38" t="s">
        <v>485</v>
      </c>
      <c r="D88" s="455" t="s">
        <v>516</v>
      </c>
      <c r="E88" s="456" t="s">
        <v>516</v>
      </c>
      <c r="F88" s="38" t="s">
        <v>515</v>
      </c>
      <c r="G88" s="38" t="s">
        <v>538</v>
      </c>
      <c r="H88" s="455" t="s">
        <v>516</v>
      </c>
      <c r="I88" s="456" t="s">
        <v>516</v>
      </c>
      <c r="J88" s="38" t="s">
        <v>539</v>
      </c>
    </row>
    <row r="89" spans="1:10" s="342" customFormat="1" ht="12" customHeight="1" thickBot="1">
      <c r="A89" s="31">
        <v>1</v>
      </c>
      <c r="B89" s="32">
        <v>2</v>
      </c>
      <c r="C89" s="33">
        <v>3</v>
      </c>
      <c r="D89" s="474">
        <v>4</v>
      </c>
      <c r="E89" s="475">
        <v>5</v>
      </c>
      <c r="F89" s="33">
        <v>4</v>
      </c>
      <c r="G89" s="33">
        <v>5</v>
      </c>
      <c r="H89" s="474">
        <v>4</v>
      </c>
      <c r="I89" s="475">
        <v>5</v>
      </c>
      <c r="J89" s="33">
        <v>6</v>
      </c>
    </row>
    <row r="90" spans="1:10" ht="12" customHeight="1" thickBot="1">
      <c r="A90" s="21" t="s">
        <v>13</v>
      </c>
      <c r="B90" s="30" t="s">
        <v>343</v>
      </c>
      <c r="C90" s="238">
        <f aca="true" t="shared" si="16" ref="C90:I90">SUM(C91:C95)</f>
        <v>31517</v>
      </c>
      <c r="D90" s="395">
        <f t="shared" si="16"/>
        <v>37333</v>
      </c>
      <c r="E90" s="476">
        <f t="shared" si="16"/>
        <v>38642</v>
      </c>
      <c r="F90" s="238">
        <f t="shared" si="16"/>
        <v>46085</v>
      </c>
      <c r="G90" s="238">
        <f t="shared" si="16"/>
        <v>40900</v>
      </c>
      <c r="H90" s="395">
        <f t="shared" si="16"/>
        <v>0</v>
      </c>
      <c r="I90" s="476">
        <f t="shared" si="16"/>
        <v>0</v>
      </c>
      <c r="J90" s="238">
        <f aca="true" t="shared" si="17" ref="J90:J96">G90*100/F90</f>
        <v>88.74905066724531</v>
      </c>
    </row>
    <row r="91" spans="1:10" ht="12" customHeight="1" thickBot="1">
      <c r="A91" s="16" t="s">
        <v>86</v>
      </c>
      <c r="B91" s="9" t="s">
        <v>44</v>
      </c>
      <c r="C91" s="240">
        <v>7659</v>
      </c>
      <c r="D91" s="396">
        <v>9373</v>
      </c>
      <c r="E91" s="477">
        <v>9773</v>
      </c>
      <c r="F91" s="240">
        <v>11192</v>
      </c>
      <c r="G91" s="240">
        <v>9632</v>
      </c>
      <c r="H91" s="396"/>
      <c r="I91" s="477"/>
      <c r="J91" s="238">
        <f t="shared" si="17"/>
        <v>86.0614724803431</v>
      </c>
    </row>
    <row r="92" spans="1:10" ht="12" customHeight="1" thickBot="1">
      <c r="A92" s="13" t="s">
        <v>87</v>
      </c>
      <c r="B92" s="7" t="s">
        <v>167</v>
      </c>
      <c r="C92" s="241">
        <v>2019</v>
      </c>
      <c r="D92" s="397">
        <v>2324</v>
      </c>
      <c r="E92" s="461">
        <v>2380</v>
      </c>
      <c r="F92" s="241">
        <v>2466</v>
      </c>
      <c r="G92" s="241">
        <v>2292</v>
      </c>
      <c r="H92" s="397"/>
      <c r="I92" s="461"/>
      <c r="J92" s="238">
        <f t="shared" si="17"/>
        <v>92.9440389294404</v>
      </c>
    </row>
    <row r="93" spans="1:10" ht="12" customHeight="1" thickBot="1">
      <c r="A93" s="13" t="s">
        <v>88</v>
      </c>
      <c r="B93" s="7" t="s">
        <v>124</v>
      </c>
      <c r="C93" s="243">
        <v>20239</v>
      </c>
      <c r="D93" s="398">
        <v>21826</v>
      </c>
      <c r="E93" s="462">
        <v>22525</v>
      </c>
      <c r="F93" s="243">
        <v>26090</v>
      </c>
      <c r="G93" s="243">
        <v>24294</v>
      </c>
      <c r="H93" s="398"/>
      <c r="I93" s="462"/>
      <c r="J93" s="238">
        <f t="shared" si="17"/>
        <v>93.11613645074742</v>
      </c>
    </row>
    <row r="94" spans="1:10" ht="12" customHeight="1" thickBot="1">
      <c r="A94" s="13" t="s">
        <v>89</v>
      </c>
      <c r="B94" s="10" t="s">
        <v>168</v>
      </c>
      <c r="C94" s="243">
        <v>1600</v>
      </c>
      <c r="D94" s="398">
        <v>2093</v>
      </c>
      <c r="E94" s="462">
        <v>2117</v>
      </c>
      <c r="F94" s="243">
        <v>2117</v>
      </c>
      <c r="G94" s="243">
        <v>889</v>
      </c>
      <c r="H94" s="398"/>
      <c r="I94" s="462"/>
      <c r="J94" s="238">
        <f t="shared" si="17"/>
        <v>41.99338686820973</v>
      </c>
    </row>
    <row r="95" spans="1:10" ht="12" customHeight="1" thickBot="1">
      <c r="A95" s="13" t="s">
        <v>97</v>
      </c>
      <c r="B95" s="18" t="s">
        <v>169</v>
      </c>
      <c r="C95" s="243"/>
      <c r="D95" s="398">
        <v>1717</v>
      </c>
      <c r="E95" s="462">
        <v>1847</v>
      </c>
      <c r="F95" s="243">
        <v>4220</v>
      </c>
      <c r="G95" s="243">
        <v>3793</v>
      </c>
      <c r="H95" s="398"/>
      <c r="I95" s="462"/>
      <c r="J95" s="238">
        <f t="shared" si="17"/>
        <v>89.88151658767772</v>
      </c>
    </row>
    <row r="96" spans="1:10" ht="12" customHeight="1" thickBot="1">
      <c r="A96" s="13" t="s">
        <v>90</v>
      </c>
      <c r="B96" s="7" t="s">
        <v>344</v>
      </c>
      <c r="C96" s="243"/>
      <c r="D96" s="398">
        <v>143</v>
      </c>
      <c r="E96" s="462">
        <v>143</v>
      </c>
      <c r="F96" s="243">
        <v>143</v>
      </c>
      <c r="G96" s="243">
        <v>146</v>
      </c>
      <c r="H96" s="398"/>
      <c r="I96" s="462"/>
      <c r="J96" s="238">
        <f t="shared" si="17"/>
        <v>102.0979020979021</v>
      </c>
    </row>
    <row r="97" spans="1:10" ht="12" customHeight="1" thickBot="1">
      <c r="A97" s="13" t="s">
        <v>91</v>
      </c>
      <c r="B97" s="125" t="s">
        <v>512</v>
      </c>
      <c r="C97" s="243"/>
      <c r="D97" s="398"/>
      <c r="E97" s="462"/>
      <c r="F97" s="243"/>
      <c r="G97" s="243"/>
      <c r="H97" s="398"/>
      <c r="I97" s="462"/>
      <c r="J97" s="238"/>
    </row>
    <row r="98" spans="1:10" ht="12" customHeight="1" thickBot="1">
      <c r="A98" s="13" t="s">
        <v>98</v>
      </c>
      <c r="B98" s="126" t="s">
        <v>346</v>
      </c>
      <c r="C98" s="243"/>
      <c r="D98" s="398"/>
      <c r="E98" s="462"/>
      <c r="F98" s="243"/>
      <c r="G98" s="243"/>
      <c r="H98" s="398"/>
      <c r="I98" s="462"/>
      <c r="J98" s="238"/>
    </row>
    <row r="99" spans="1:10" ht="12" customHeight="1" thickBot="1">
      <c r="A99" s="13" t="s">
        <v>99</v>
      </c>
      <c r="B99" s="126" t="s">
        <v>347</v>
      </c>
      <c r="C99" s="243"/>
      <c r="D99" s="398"/>
      <c r="E99" s="462"/>
      <c r="F99" s="243"/>
      <c r="G99" s="243"/>
      <c r="H99" s="398"/>
      <c r="I99" s="462"/>
      <c r="J99" s="238"/>
    </row>
    <row r="100" spans="1:10" ht="12" customHeight="1" thickBot="1">
      <c r="A100" s="13" t="s">
        <v>100</v>
      </c>
      <c r="B100" s="125" t="s">
        <v>348</v>
      </c>
      <c r="C100" s="243"/>
      <c r="D100" s="398">
        <v>1194</v>
      </c>
      <c r="E100" s="462">
        <v>1324</v>
      </c>
      <c r="F100" s="243">
        <v>1324</v>
      </c>
      <c r="G100" s="243">
        <v>894</v>
      </c>
      <c r="H100" s="398"/>
      <c r="I100" s="462"/>
      <c r="J100" s="238">
        <f>G100*100/F100</f>
        <v>67.5226586102719</v>
      </c>
    </row>
    <row r="101" spans="1:10" ht="12" customHeight="1" thickBot="1">
      <c r="A101" s="13" t="s">
        <v>101</v>
      </c>
      <c r="B101" s="125" t="s">
        <v>349</v>
      </c>
      <c r="C101" s="243"/>
      <c r="D101" s="398"/>
      <c r="E101" s="462"/>
      <c r="F101" s="243"/>
      <c r="G101" s="243"/>
      <c r="H101" s="398"/>
      <c r="I101" s="462"/>
      <c r="J101" s="238"/>
    </row>
    <row r="102" spans="1:10" ht="12" customHeight="1" thickBot="1">
      <c r="A102" s="13" t="s">
        <v>103</v>
      </c>
      <c r="B102" s="126" t="s">
        <v>350</v>
      </c>
      <c r="C102" s="243"/>
      <c r="D102" s="398"/>
      <c r="E102" s="462"/>
      <c r="F102" s="243"/>
      <c r="G102" s="243"/>
      <c r="H102" s="398"/>
      <c r="I102" s="462"/>
      <c r="J102" s="238"/>
    </row>
    <row r="103" spans="1:10" ht="12" customHeight="1" thickBot="1">
      <c r="A103" s="12" t="s">
        <v>170</v>
      </c>
      <c r="B103" s="127" t="s">
        <v>351</v>
      </c>
      <c r="C103" s="243"/>
      <c r="D103" s="398"/>
      <c r="E103" s="462"/>
      <c r="F103" s="243"/>
      <c r="G103" s="243"/>
      <c r="H103" s="398"/>
      <c r="I103" s="462"/>
      <c r="J103" s="238"/>
    </row>
    <row r="104" spans="1:10" ht="12" customHeight="1" thickBot="1">
      <c r="A104" s="13" t="s">
        <v>341</v>
      </c>
      <c r="B104" s="126" t="s">
        <v>517</v>
      </c>
      <c r="C104" s="243"/>
      <c r="D104" s="398"/>
      <c r="E104" s="462"/>
      <c r="F104" s="243">
        <v>2373</v>
      </c>
      <c r="G104" s="243">
        <v>2373</v>
      </c>
      <c r="H104" s="398"/>
      <c r="I104" s="462"/>
      <c r="J104" s="238">
        <f>G104*100/F104</f>
        <v>100</v>
      </c>
    </row>
    <row r="105" spans="1:10" ht="12" customHeight="1" thickBot="1">
      <c r="A105" s="17" t="s">
        <v>342</v>
      </c>
      <c r="B105" s="478" t="s">
        <v>353</v>
      </c>
      <c r="C105" s="247"/>
      <c r="D105" s="399">
        <v>380</v>
      </c>
      <c r="E105" s="479">
        <v>380</v>
      </c>
      <c r="F105" s="247">
        <v>380</v>
      </c>
      <c r="G105" s="247">
        <v>380</v>
      </c>
      <c r="H105" s="399">
        <v>380</v>
      </c>
      <c r="I105" s="479">
        <v>380</v>
      </c>
      <c r="J105" s="238">
        <f>G105*100/F105</f>
        <v>100</v>
      </c>
    </row>
    <row r="106" spans="1:10" ht="12" customHeight="1" thickBot="1">
      <c r="A106" s="19" t="s">
        <v>14</v>
      </c>
      <c r="B106" s="29" t="s">
        <v>354</v>
      </c>
      <c r="C106" s="239">
        <f aca="true" t="shared" si="18" ref="C106:I106">+C107+C109+C111</f>
        <v>46802</v>
      </c>
      <c r="D106" s="400">
        <f t="shared" si="18"/>
        <v>48586</v>
      </c>
      <c r="E106" s="459">
        <f t="shared" si="18"/>
        <v>63854</v>
      </c>
      <c r="F106" s="239">
        <f t="shared" si="18"/>
        <v>35183</v>
      </c>
      <c r="G106" s="239">
        <f t="shared" si="18"/>
        <v>31688</v>
      </c>
      <c r="H106" s="400">
        <f t="shared" si="18"/>
        <v>0</v>
      </c>
      <c r="I106" s="459">
        <f t="shared" si="18"/>
        <v>0</v>
      </c>
      <c r="J106" s="238">
        <f>G106*100/F106</f>
        <v>90.06622516556291</v>
      </c>
    </row>
    <row r="107" spans="1:10" ht="12" customHeight="1" thickBot="1">
      <c r="A107" s="14" t="s">
        <v>92</v>
      </c>
      <c r="B107" s="7" t="s">
        <v>199</v>
      </c>
      <c r="C107" s="242"/>
      <c r="D107" s="401">
        <v>15235</v>
      </c>
      <c r="E107" s="460">
        <v>28130</v>
      </c>
      <c r="F107" s="242">
        <v>22439</v>
      </c>
      <c r="G107" s="242">
        <v>19929</v>
      </c>
      <c r="H107" s="401"/>
      <c r="I107" s="460"/>
      <c r="J107" s="238">
        <f>G107*100/F107</f>
        <v>88.81411827621552</v>
      </c>
    </row>
    <row r="108" spans="1:10" ht="12" customHeight="1" thickBot="1">
      <c r="A108" s="14" t="s">
        <v>93</v>
      </c>
      <c r="B108" s="11" t="s">
        <v>358</v>
      </c>
      <c r="C108" s="242"/>
      <c r="D108" s="401"/>
      <c r="E108" s="460"/>
      <c r="F108" s="242"/>
      <c r="G108" s="242"/>
      <c r="H108" s="401"/>
      <c r="I108" s="460"/>
      <c r="J108" s="238"/>
    </row>
    <row r="109" spans="1:10" ht="12" customHeight="1" thickBot="1">
      <c r="A109" s="14" t="s">
        <v>94</v>
      </c>
      <c r="B109" s="11" t="s">
        <v>171</v>
      </c>
      <c r="C109" s="241">
        <v>43802</v>
      </c>
      <c r="D109" s="397">
        <v>30351</v>
      </c>
      <c r="E109" s="461">
        <v>30351</v>
      </c>
      <c r="F109" s="241">
        <v>9744</v>
      </c>
      <c r="G109" s="241">
        <v>8759</v>
      </c>
      <c r="H109" s="397"/>
      <c r="I109" s="461"/>
      <c r="J109" s="238">
        <f>G109*100/F109</f>
        <v>89.89121510673235</v>
      </c>
    </row>
    <row r="110" spans="1:10" ht="12" customHeight="1" thickBot="1">
      <c r="A110" s="14" t="s">
        <v>95</v>
      </c>
      <c r="B110" s="11" t="s">
        <v>359</v>
      </c>
      <c r="C110" s="215">
        <v>18584</v>
      </c>
      <c r="D110" s="402">
        <v>18584</v>
      </c>
      <c r="E110" s="461">
        <v>18584</v>
      </c>
      <c r="F110" s="215"/>
      <c r="G110" s="215"/>
      <c r="H110" s="402"/>
      <c r="I110" s="461"/>
      <c r="J110" s="238"/>
    </row>
    <row r="111" spans="1:10" ht="12" customHeight="1" thickBot="1">
      <c r="A111" s="14" t="s">
        <v>96</v>
      </c>
      <c r="B111" s="236" t="s">
        <v>202</v>
      </c>
      <c r="C111" s="215">
        <v>3000</v>
      </c>
      <c r="D111" s="402">
        <v>3000</v>
      </c>
      <c r="E111" s="461">
        <v>5373</v>
      </c>
      <c r="F111" s="215">
        <v>3000</v>
      </c>
      <c r="G111" s="215">
        <v>3000</v>
      </c>
      <c r="H111" s="402"/>
      <c r="I111" s="461"/>
      <c r="J111" s="238">
        <f>G111*100/F111</f>
        <v>100</v>
      </c>
    </row>
    <row r="112" spans="1:10" ht="12" customHeight="1" thickBot="1">
      <c r="A112" s="14" t="s">
        <v>102</v>
      </c>
      <c r="B112" s="235" t="s">
        <v>444</v>
      </c>
      <c r="C112" s="215"/>
      <c r="D112" s="402"/>
      <c r="E112" s="461"/>
      <c r="F112" s="215"/>
      <c r="G112" s="215"/>
      <c r="H112" s="402"/>
      <c r="I112" s="461"/>
      <c r="J112" s="238"/>
    </row>
    <row r="113" spans="1:10" ht="12" customHeight="1" thickBot="1">
      <c r="A113" s="14" t="s">
        <v>104</v>
      </c>
      <c r="B113" s="340" t="s">
        <v>364</v>
      </c>
      <c r="C113" s="215"/>
      <c r="D113" s="402"/>
      <c r="E113" s="461"/>
      <c r="F113" s="215"/>
      <c r="G113" s="215"/>
      <c r="H113" s="402"/>
      <c r="I113" s="461"/>
      <c r="J113" s="238"/>
    </row>
    <row r="114" spans="1:10" ht="16.5" thickBot="1">
      <c r="A114" s="14" t="s">
        <v>172</v>
      </c>
      <c r="B114" s="126" t="s">
        <v>347</v>
      </c>
      <c r="C114" s="215">
        <v>3000</v>
      </c>
      <c r="D114" s="402">
        <v>3000</v>
      </c>
      <c r="E114" s="461">
        <v>3000</v>
      </c>
      <c r="F114" s="215">
        <v>3000</v>
      </c>
      <c r="G114" s="215">
        <v>3000</v>
      </c>
      <c r="H114" s="402"/>
      <c r="I114" s="461"/>
      <c r="J114" s="238">
        <f>G114*100/F114</f>
        <v>100</v>
      </c>
    </row>
    <row r="115" spans="1:10" ht="12" customHeight="1" thickBot="1">
      <c r="A115" s="14" t="s">
        <v>173</v>
      </c>
      <c r="B115" s="126" t="s">
        <v>363</v>
      </c>
      <c r="C115" s="215"/>
      <c r="D115" s="402"/>
      <c r="E115" s="461"/>
      <c r="F115" s="215"/>
      <c r="G115" s="215"/>
      <c r="H115" s="402"/>
      <c r="I115" s="461"/>
      <c r="J115" s="238"/>
    </row>
    <row r="116" spans="1:10" ht="12" customHeight="1" thickBot="1">
      <c r="A116" s="14" t="s">
        <v>174</v>
      </c>
      <c r="B116" s="126" t="s">
        <v>362</v>
      </c>
      <c r="C116" s="215"/>
      <c r="D116" s="402"/>
      <c r="E116" s="461"/>
      <c r="F116" s="215"/>
      <c r="G116" s="215"/>
      <c r="H116" s="402"/>
      <c r="I116" s="461"/>
      <c r="J116" s="238"/>
    </row>
    <row r="117" spans="1:10" ht="12" customHeight="1" thickBot="1">
      <c r="A117" s="14" t="s">
        <v>355</v>
      </c>
      <c r="B117" s="126" t="s">
        <v>350</v>
      </c>
      <c r="C117" s="215"/>
      <c r="D117" s="402"/>
      <c r="E117" s="461"/>
      <c r="F117" s="215"/>
      <c r="G117" s="215"/>
      <c r="H117" s="402"/>
      <c r="I117" s="461"/>
      <c r="J117" s="238"/>
    </row>
    <row r="118" spans="1:10" ht="12" customHeight="1" thickBot="1">
      <c r="A118" s="14" t="s">
        <v>356</v>
      </c>
      <c r="B118" s="126" t="s">
        <v>361</v>
      </c>
      <c r="C118" s="215"/>
      <c r="D118" s="402"/>
      <c r="E118" s="461"/>
      <c r="F118" s="215"/>
      <c r="G118" s="215"/>
      <c r="H118" s="402"/>
      <c r="I118" s="461"/>
      <c r="J118" s="238"/>
    </row>
    <row r="119" spans="1:10" ht="16.5" thickBot="1">
      <c r="A119" s="12" t="s">
        <v>357</v>
      </c>
      <c r="B119" s="126" t="s">
        <v>360</v>
      </c>
      <c r="C119" s="216"/>
      <c r="D119" s="403"/>
      <c r="E119" s="462">
        <v>2373</v>
      </c>
      <c r="F119" s="216"/>
      <c r="G119" s="216"/>
      <c r="H119" s="403"/>
      <c r="I119" s="462">
        <v>2373</v>
      </c>
      <c r="J119" s="238"/>
    </row>
    <row r="120" spans="1:10" ht="12" customHeight="1" thickBot="1">
      <c r="A120" s="19" t="s">
        <v>15</v>
      </c>
      <c r="B120" s="114" t="s">
        <v>365</v>
      </c>
      <c r="C120" s="239">
        <f aca="true" t="shared" si="19" ref="C120:I120">+C121+C122</f>
        <v>6970</v>
      </c>
      <c r="D120" s="400">
        <f t="shared" si="19"/>
        <v>5394</v>
      </c>
      <c r="E120" s="459">
        <f t="shared" si="19"/>
        <v>2216</v>
      </c>
      <c r="F120" s="239">
        <f t="shared" si="19"/>
        <v>1246</v>
      </c>
      <c r="G120" s="239">
        <f t="shared" si="19"/>
        <v>0</v>
      </c>
      <c r="H120" s="400">
        <f t="shared" si="19"/>
        <v>0</v>
      </c>
      <c r="I120" s="459">
        <f t="shared" si="19"/>
        <v>0</v>
      </c>
      <c r="J120" s="238">
        <f>G120*100/F120</f>
        <v>0</v>
      </c>
    </row>
    <row r="121" spans="1:10" ht="12" customHeight="1" thickBot="1">
      <c r="A121" s="14" t="s">
        <v>75</v>
      </c>
      <c r="B121" s="8" t="s">
        <v>55</v>
      </c>
      <c r="C121" s="242">
        <v>6470</v>
      </c>
      <c r="D121" s="401">
        <v>4894</v>
      </c>
      <c r="E121" s="460">
        <v>1716</v>
      </c>
      <c r="F121" s="242">
        <v>746</v>
      </c>
      <c r="G121" s="242"/>
      <c r="H121" s="401"/>
      <c r="I121" s="460"/>
      <c r="J121" s="238">
        <f>G121*100/F121</f>
        <v>0</v>
      </c>
    </row>
    <row r="122" spans="1:10" ht="12" customHeight="1" thickBot="1">
      <c r="A122" s="15" t="s">
        <v>76</v>
      </c>
      <c r="B122" s="11" t="s">
        <v>56</v>
      </c>
      <c r="C122" s="243">
        <v>500</v>
      </c>
      <c r="D122" s="398">
        <v>500</v>
      </c>
      <c r="E122" s="462">
        <v>500</v>
      </c>
      <c r="F122" s="243">
        <v>500</v>
      </c>
      <c r="G122" s="243"/>
      <c r="H122" s="398"/>
      <c r="I122" s="462"/>
      <c r="J122" s="238">
        <f>G122*100/F122</f>
        <v>0</v>
      </c>
    </row>
    <row r="123" spans="1:10" ht="12" customHeight="1" thickBot="1">
      <c r="A123" s="19" t="s">
        <v>16</v>
      </c>
      <c r="B123" s="114" t="s">
        <v>366</v>
      </c>
      <c r="C123" s="239">
        <f aca="true" t="shared" si="20" ref="C123:I123">+C90+C106+C120</f>
        <v>85289</v>
      </c>
      <c r="D123" s="400">
        <f t="shared" si="20"/>
        <v>91313</v>
      </c>
      <c r="E123" s="459">
        <f t="shared" si="20"/>
        <v>104712</v>
      </c>
      <c r="F123" s="239">
        <f t="shared" si="20"/>
        <v>82514</v>
      </c>
      <c r="G123" s="239">
        <f>+G90+G106+G120</f>
        <v>72588</v>
      </c>
      <c r="H123" s="400">
        <f t="shared" si="20"/>
        <v>0</v>
      </c>
      <c r="I123" s="459">
        <f t="shared" si="20"/>
        <v>0</v>
      </c>
      <c r="J123" s="238">
        <f>G123*100/F123</f>
        <v>87.97052621373342</v>
      </c>
    </row>
    <row r="124" spans="1:10" ht="12" customHeight="1" thickBot="1">
      <c r="A124" s="19" t="s">
        <v>17</v>
      </c>
      <c r="B124" s="114" t="s">
        <v>367</v>
      </c>
      <c r="C124" s="239">
        <f aca="true" t="shared" si="21" ref="C124:I124">+C125+C126+C127</f>
        <v>0</v>
      </c>
      <c r="D124" s="400">
        <f t="shared" si="21"/>
        <v>0</v>
      </c>
      <c r="E124" s="459">
        <f t="shared" si="21"/>
        <v>0</v>
      </c>
      <c r="F124" s="239">
        <f t="shared" si="21"/>
        <v>0</v>
      </c>
      <c r="G124" s="239">
        <f t="shared" si="21"/>
        <v>0</v>
      </c>
      <c r="H124" s="400">
        <f t="shared" si="21"/>
        <v>0</v>
      </c>
      <c r="I124" s="459">
        <f t="shared" si="21"/>
        <v>0</v>
      </c>
      <c r="J124" s="238"/>
    </row>
    <row r="125" spans="1:10" ht="12" customHeight="1" thickBot="1">
      <c r="A125" s="14" t="s">
        <v>79</v>
      </c>
      <c r="B125" s="8" t="s">
        <v>368</v>
      </c>
      <c r="C125" s="215"/>
      <c r="D125" s="402"/>
      <c r="E125" s="461"/>
      <c r="F125" s="215"/>
      <c r="G125" s="215"/>
      <c r="H125" s="402"/>
      <c r="I125" s="461"/>
      <c r="J125" s="238"/>
    </row>
    <row r="126" spans="1:10" ht="12" customHeight="1" thickBot="1">
      <c r="A126" s="14" t="s">
        <v>80</v>
      </c>
      <c r="B126" s="8" t="s">
        <v>369</v>
      </c>
      <c r="C126" s="215"/>
      <c r="D126" s="402"/>
      <c r="E126" s="461"/>
      <c r="F126" s="215"/>
      <c r="G126" s="215"/>
      <c r="H126" s="402"/>
      <c r="I126" s="461"/>
      <c r="J126" s="238"/>
    </row>
    <row r="127" spans="1:10" ht="12" customHeight="1" thickBot="1">
      <c r="A127" s="12" t="s">
        <v>81</v>
      </c>
      <c r="B127" s="6" t="s">
        <v>370</v>
      </c>
      <c r="C127" s="215"/>
      <c r="D127" s="402"/>
      <c r="E127" s="461"/>
      <c r="F127" s="215"/>
      <c r="G127" s="215"/>
      <c r="H127" s="402"/>
      <c r="I127" s="461"/>
      <c r="J127" s="238"/>
    </row>
    <row r="128" spans="1:10" ht="12" customHeight="1" thickBot="1">
      <c r="A128" s="19" t="s">
        <v>18</v>
      </c>
      <c r="B128" s="114" t="s">
        <v>430</v>
      </c>
      <c r="C128" s="239">
        <f aca="true" t="shared" si="22" ref="C128:I128">+C129+C130+C131+C132</f>
        <v>0</v>
      </c>
      <c r="D128" s="400">
        <f t="shared" si="22"/>
        <v>0</v>
      </c>
      <c r="E128" s="459">
        <f t="shared" si="22"/>
        <v>0</v>
      </c>
      <c r="F128" s="239">
        <f t="shared" si="22"/>
        <v>0</v>
      </c>
      <c r="G128" s="239">
        <f t="shared" si="22"/>
        <v>0</v>
      </c>
      <c r="H128" s="400">
        <f t="shared" si="22"/>
        <v>0</v>
      </c>
      <c r="I128" s="459">
        <f t="shared" si="22"/>
        <v>0</v>
      </c>
      <c r="J128" s="238"/>
    </row>
    <row r="129" spans="1:10" ht="12" customHeight="1" thickBot="1">
      <c r="A129" s="14" t="s">
        <v>82</v>
      </c>
      <c r="B129" s="8" t="s">
        <v>371</v>
      </c>
      <c r="C129" s="215"/>
      <c r="D129" s="402"/>
      <c r="E129" s="461"/>
      <c r="F129" s="215"/>
      <c r="G129" s="215"/>
      <c r="H129" s="402"/>
      <c r="I129" s="461"/>
      <c r="J129" s="238"/>
    </row>
    <row r="130" spans="1:10" ht="12" customHeight="1" thickBot="1">
      <c r="A130" s="14" t="s">
        <v>83</v>
      </c>
      <c r="B130" s="8" t="s">
        <v>372</v>
      </c>
      <c r="C130" s="215"/>
      <c r="D130" s="402"/>
      <c r="E130" s="461"/>
      <c r="F130" s="215"/>
      <c r="G130" s="215"/>
      <c r="H130" s="402"/>
      <c r="I130" s="461"/>
      <c r="J130" s="238"/>
    </row>
    <row r="131" spans="1:10" ht="12" customHeight="1" thickBot="1">
      <c r="A131" s="14" t="s">
        <v>274</v>
      </c>
      <c r="B131" s="8" t="s">
        <v>373</v>
      </c>
      <c r="C131" s="215"/>
      <c r="D131" s="402"/>
      <c r="E131" s="461"/>
      <c r="F131" s="215"/>
      <c r="G131" s="215"/>
      <c r="H131" s="402"/>
      <c r="I131" s="461"/>
      <c r="J131" s="238"/>
    </row>
    <row r="132" spans="1:10" ht="12" customHeight="1" thickBot="1">
      <c r="A132" s="12" t="s">
        <v>275</v>
      </c>
      <c r="B132" s="6" t="s">
        <v>374</v>
      </c>
      <c r="C132" s="215"/>
      <c r="D132" s="402"/>
      <c r="E132" s="461"/>
      <c r="F132" s="215"/>
      <c r="G132" s="215"/>
      <c r="H132" s="402"/>
      <c r="I132" s="461"/>
      <c r="J132" s="238"/>
    </row>
    <row r="133" spans="1:10" ht="12" customHeight="1" thickBot="1">
      <c r="A133" s="19" t="s">
        <v>19</v>
      </c>
      <c r="B133" s="114" t="s">
        <v>375</v>
      </c>
      <c r="C133" s="245">
        <f aca="true" t="shared" si="23" ref="C133:I133">+C134+C135+C136+C137</f>
        <v>0</v>
      </c>
      <c r="D133" s="404">
        <f t="shared" si="23"/>
        <v>309</v>
      </c>
      <c r="E133" s="463">
        <f t="shared" si="23"/>
        <v>309</v>
      </c>
      <c r="F133" s="245">
        <f t="shared" si="23"/>
        <v>1279</v>
      </c>
      <c r="G133" s="245">
        <f t="shared" si="23"/>
        <v>309</v>
      </c>
      <c r="H133" s="404">
        <f t="shared" si="23"/>
        <v>0</v>
      </c>
      <c r="I133" s="463">
        <f t="shared" si="23"/>
        <v>0</v>
      </c>
      <c r="J133" s="238">
        <f>G133*100/F133</f>
        <v>24.159499609069584</v>
      </c>
    </row>
    <row r="134" spans="1:10" ht="12" customHeight="1" thickBot="1">
      <c r="A134" s="14" t="s">
        <v>84</v>
      </c>
      <c r="B134" s="8" t="s">
        <v>376</v>
      </c>
      <c r="C134" s="215"/>
      <c r="D134" s="402"/>
      <c r="E134" s="461"/>
      <c r="F134" s="215"/>
      <c r="G134" s="215"/>
      <c r="H134" s="402"/>
      <c r="I134" s="461"/>
      <c r="J134" s="238"/>
    </row>
    <row r="135" spans="1:10" ht="12" customHeight="1" thickBot="1">
      <c r="A135" s="14" t="s">
        <v>85</v>
      </c>
      <c r="B135" s="8" t="s">
        <v>386</v>
      </c>
      <c r="C135" s="215"/>
      <c r="D135" s="402">
        <v>309</v>
      </c>
      <c r="E135" s="461">
        <v>309</v>
      </c>
      <c r="F135" s="215">
        <v>1279</v>
      </c>
      <c r="G135" s="215">
        <v>309</v>
      </c>
      <c r="H135" s="402"/>
      <c r="I135" s="461"/>
      <c r="J135" s="238">
        <f>G135*100/F135</f>
        <v>24.159499609069584</v>
      </c>
    </row>
    <row r="136" spans="1:10" ht="12" customHeight="1" thickBot="1">
      <c r="A136" s="14" t="s">
        <v>287</v>
      </c>
      <c r="B136" s="8" t="s">
        <v>377</v>
      </c>
      <c r="C136" s="215"/>
      <c r="D136" s="402"/>
      <c r="E136" s="461"/>
      <c r="F136" s="215"/>
      <c r="G136" s="215"/>
      <c r="H136" s="402"/>
      <c r="I136" s="461"/>
      <c r="J136" s="238"/>
    </row>
    <row r="137" spans="1:10" ht="12" customHeight="1" thickBot="1">
      <c r="A137" s="12" t="s">
        <v>288</v>
      </c>
      <c r="B137" s="6" t="s">
        <v>378</v>
      </c>
      <c r="C137" s="215"/>
      <c r="D137" s="402"/>
      <c r="E137" s="461"/>
      <c r="F137" s="215"/>
      <c r="G137" s="215"/>
      <c r="H137" s="402"/>
      <c r="I137" s="461"/>
      <c r="J137" s="238"/>
    </row>
    <row r="138" spans="1:10" ht="12" customHeight="1" thickBot="1">
      <c r="A138" s="19" t="s">
        <v>20</v>
      </c>
      <c r="B138" s="114" t="s">
        <v>379</v>
      </c>
      <c r="C138" s="248">
        <f aca="true" t="shared" si="24" ref="C138:I138">+C139+C140+C141+C142</f>
        <v>0</v>
      </c>
      <c r="D138" s="405">
        <f t="shared" si="24"/>
        <v>0</v>
      </c>
      <c r="E138" s="480">
        <f t="shared" si="24"/>
        <v>0</v>
      </c>
      <c r="F138" s="248">
        <f t="shared" si="24"/>
        <v>0</v>
      </c>
      <c r="G138" s="248">
        <f t="shared" si="24"/>
        <v>0</v>
      </c>
      <c r="H138" s="405">
        <f t="shared" si="24"/>
        <v>0</v>
      </c>
      <c r="I138" s="480">
        <f t="shared" si="24"/>
        <v>0</v>
      </c>
      <c r="J138" s="238"/>
    </row>
    <row r="139" spans="1:10" ht="12" customHeight="1" thickBot="1">
      <c r="A139" s="14" t="s">
        <v>165</v>
      </c>
      <c r="B139" s="8" t="s">
        <v>380</v>
      </c>
      <c r="C139" s="215"/>
      <c r="D139" s="402"/>
      <c r="E139" s="461"/>
      <c r="F139" s="215"/>
      <c r="G139" s="215"/>
      <c r="H139" s="402"/>
      <c r="I139" s="461"/>
      <c r="J139" s="238"/>
    </row>
    <row r="140" spans="1:10" ht="12" customHeight="1" thickBot="1">
      <c r="A140" s="14" t="s">
        <v>166</v>
      </c>
      <c r="B140" s="8" t="s">
        <v>381</v>
      </c>
      <c r="C140" s="215"/>
      <c r="D140" s="402"/>
      <c r="E140" s="461"/>
      <c r="F140" s="215"/>
      <c r="G140" s="215"/>
      <c r="H140" s="402"/>
      <c r="I140" s="461"/>
      <c r="J140" s="238"/>
    </row>
    <row r="141" spans="1:10" ht="12" customHeight="1" thickBot="1">
      <c r="A141" s="14" t="s">
        <v>201</v>
      </c>
      <c r="B141" s="8" t="s">
        <v>382</v>
      </c>
      <c r="C141" s="215"/>
      <c r="D141" s="402"/>
      <c r="E141" s="461"/>
      <c r="F141" s="215"/>
      <c r="G141" s="215"/>
      <c r="H141" s="402"/>
      <c r="I141" s="461"/>
      <c r="J141" s="238"/>
    </row>
    <row r="142" spans="1:10" ht="12" customHeight="1" thickBot="1">
      <c r="A142" s="14" t="s">
        <v>290</v>
      </c>
      <c r="B142" s="8" t="s">
        <v>383</v>
      </c>
      <c r="C142" s="215"/>
      <c r="D142" s="402"/>
      <c r="E142" s="461"/>
      <c r="F142" s="215"/>
      <c r="G142" s="215"/>
      <c r="H142" s="402"/>
      <c r="I142" s="461"/>
      <c r="J142" s="238"/>
    </row>
    <row r="143" spans="1:10" ht="15" customHeight="1" thickBot="1">
      <c r="A143" s="19" t="s">
        <v>21</v>
      </c>
      <c r="B143" s="114" t="s">
        <v>384</v>
      </c>
      <c r="C143" s="356">
        <f aca="true" t="shared" si="25" ref="C143:I143">+C124+C128+C133+C138</f>
        <v>0</v>
      </c>
      <c r="D143" s="406">
        <f t="shared" si="25"/>
        <v>309</v>
      </c>
      <c r="E143" s="481">
        <f t="shared" si="25"/>
        <v>309</v>
      </c>
      <c r="F143" s="356">
        <f t="shared" si="25"/>
        <v>1279</v>
      </c>
      <c r="G143" s="356">
        <f t="shared" si="25"/>
        <v>309</v>
      </c>
      <c r="H143" s="406">
        <f t="shared" si="25"/>
        <v>0</v>
      </c>
      <c r="I143" s="481">
        <f t="shared" si="25"/>
        <v>0</v>
      </c>
      <c r="J143" s="238">
        <f>G143*100/F143</f>
        <v>24.159499609069584</v>
      </c>
    </row>
    <row r="144" spans="1:10" ht="15" customHeight="1" thickBot="1">
      <c r="A144" s="864"/>
      <c r="B144" s="865" t="s">
        <v>890</v>
      </c>
      <c r="C144" s="356"/>
      <c r="D144" s="406"/>
      <c r="E144" s="481"/>
      <c r="F144" s="356"/>
      <c r="G144" s="356">
        <v>6225</v>
      </c>
      <c r="H144" s="406"/>
      <c r="I144" s="481"/>
      <c r="J144" s="866"/>
    </row>
    <row r="145" spans="1:10" ht="15" customHeight="1" thickBot="1">
      <c r="A145" s="864"/>
      <c r="B145" s="865" t="s">
        <v>891</v>
      </c>
      <c r="C145" s="356"/>
      <c r="D145" s="406"/>
      <c r="E145" s="481"/>
      <c r="F145" s="356"/>
      <c r="G145" s="356">
        <v>438</v>
      </c>
      <c r="H145" s="406"/>
      <c r="I145" s="481"/>
      <c r="J145" s="866"/>
    </row>
    <row r="146" spans="1:10" s="343" customFormat="1" ht="12.75" customHeight="1" thickBot="1">
      <c r="A146" s="237" t="s">
        <v>22</v>
      </c>
      <c r="B146" s="315" t="s">
        <v>385</v>
      </c>
      <c r="C146" s="356">
        <f aca="true" t="shared" si="26" ref="C146:I146">+C123+C143</f>
        <v>85289</v>
      </c>
      <c r="D146" s="406">
        <f t="shared" si="26"/>
        <v>91622</v>
      </c>
      <c r="E146" s="481">
        <f t="shared" si="26"/>
        <v>105021</v>
      </c>
      <c r="F146" s="356">
        <f t="shared" si="26"/>
        <v>83793</v>
      </c>
      <c r="G146" s="356">
        <f>+G123+G143+G144+G145</f>
        <v>79560</v>
      </c>
      <c r="H146" s="406">
        <f t="shared" si="26"/>
        <v>0</v>
      </c>
      <c r="I146" s="481">
        <f t="shared" si="26"/>
        <v>0</v>
      </c>
      <c r="J146" s="459">
        <f>G146*100/F146</f>
        <v>94.94826536822885</v>
      </c>
    </row>
    <row r="147" spans="5:10" ht="7.5" customHeight="1">
      <c r="E147" s="482"/>
      <c r="F147" s="317"/>
      <c r="I147" s="482"/>
      <c r="J147" s="317"/>
    </row>
    <row r="148" spans="1:8" ht="15.75">
      <c r="A148" s="873" t="s">
        <v>387</v>
      </c>
      <c r="B148" s="873"/>
      <c r="C148" s="873"/>
      <c r="D148" s="873"/>
      <c r="E148" s="873"/>
      <c r="G148" s="341"/>
      <c r="H148" s="341"/>
    </row>
    <row r="149" spans="1:10" ht="15" customHeight="1" thickBot="1">
      <c r="A149" s="870" t="s">
        <v>139</v>
      </c>
      <c r="B149" s="870"/>
      <c r="C149" s="124"/>
      <c r="D149" s="249" t="s">
        <v>200</v>
      </c>
      <c r="E149" s="249" t="s">
        <v>200</v>
      </c>
      <c r="F149" s="249"/>
      <c r="G149" s="124"/>
      <c r="H149" s="249" t="s">
        <v>200</v>
      </c>
      <c r="I149" s="249" t="s">
        <v>200</v>
      </c>
      <c r="J149" s="249" t="s">
        <v>200</v>
      </c>
    </row>
    <row r="150" spans="1:10" ht="21.75" thickBot="1">
      <c r="A150" s="19">
        <v>1</v>
      </c>
      <c r="B150" s="29" t="s">
        <v>388</v>
      </c>
      <c r="C150" s="239">
        <f aca="true" t="shared" si="27" ref="C150:J150">+C60-C123</f>
        <v>-37927</v>
      </c>
      <c r="D150" s="400">
        <f t="shared" si="27"/>
        <v>-38268</v>
      </c>
      <c r="E150" s="459">
        <f t="shared" si="27"/>
        <v>-38268</v>
      </c>
      <c r="F150" s="239">
        <f t="shared" si="27"/>
        <v>-11973</v>
      </c>
      <c r="G150" s="239">
        <f t="shared" si="27"/>
        <v>-6279</v>
      </c>
      <c r="H150" s="400">
        <f t="shared" si="27"/>
        <v>4695</v>
      </c>
      <c r="I150" s="459">
        <f t="shared" si="27"/>
        <v>5600</v>
      </c>
      <c r="J150" s="239">
        <f t="shared" si="27"/>
        <v>6.0301258892988585</v>
      </c>
    </row>
    <row r="151" spans="1:10" ht="27.75" customHeight="1" thickBot="1">
      <c r="A151" s="19" t="s">
        <v>14</v>
      </c>
      <c r="B151" s="29" t="s">
        <v>389</v>
      </c>
      <c r="C151" s="239">
        <f aca="true" t="shared" si="28" ref="C151:J151">+C83-C143</f>
        <v>37927</v>
      </c>
      <c r="D151" s="400">
        <f t="shared" si="28"/>
        <v>38268</v>
      </c>
      <c r="E151" s="459">
        <f t="shared" si="28"/>
        <v>38268</v>
      </c>
      <c r="F151" s="239">
        <f t="shared" si="28"/>
        <v>11973</v>
      </c>
      <c r="G151" s="239">
        <f t="shared" si="28"/>
        <v>12942</v>
      </c>
      <c r="H151" s="400">
        <f t="shared" si="28"/>
        <v>26298</v>
      </c>
      <c r="I151" s="459">
        <f t="shared" si="28"/>
        <v>26298</v>
      </c>
      <c r="J151" s="239">
        <f t="shared" si="28"/>
        <v>75.83295436014261</v>
      </c>
    </row>
    <row r="153" ht="15.75">
      <c r="A153" s="454"/>
    </row>
  </sheetData>
  <sheetProtection/>
  <mergeCells count="6">
    <mergeCell ref="A149:B149"/>
    <mergeCell ref="A2:B2"/>
    <mergeCell ref="A87:B87"/>
    <mergeCell ref="A1:E1"/>
    <mergeCell ref="A86:E86"/>
    <mergeCell ref="A148:E148"/>
  </mergeCells>
  <printOptions horizontalCentered="1"/>
  <pageMargins left="0" right="0" top="1.4566929133858268" bottom="0.8661417322834646" header="0.7874015748031497" footer="0.5905511811023623"/>
  <pageSetup fitToHeight="2" horizontalDpi="600" verticalDpi="600" orientation="portrait" paperSize="9" scale="58" r:id="rId1"/>
  <headerFooter alignWithMargins="0">
    <oddHeader>&amp;C&amp;"Times New Roman CE,Félkövér"&amp;12
Mogyorósbánya Község Önkormányzat
2015. ÉVI KÖLTSÉGVETÉSÉNEK ÖSSZEVONT MÉRLEGE&amp;10
&amp;R&amp;"Times New Roman CE,Félkövér dőlt"&amp;11 1.1. melléklet az ...../2016. (IV.27.) önkormányzati rendelethez*</oddHeader>
  </headerFooter>
  <rowBreaks count="1" manualBreakCount="1">
    <brk id="85" max="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J55"/>
  <sheetViews>
    <sheetView zoomScalePageLayoutView="0" workbookViewId="0" topLeftCell="A1">
      <selection activeCell="A2" sqref="A2:E2"/>
    </sheetView>
  </sheetViews>
  <sheetFormatPr defaultColWidth="9.00390625" defaultRowHeight="12.75"/>
  <cols>
    <col min="1" max="1" width="3.875" style="0" customWidth="1"/>
    <col min="2" max="2" width="69.375" style="0" customWidth="1"/>
    <col min="3" max="3" width="13.50390625" style="0" customWidth="1"/>
    <col min="4" max="5" width="12.375" style="0" customWidth="1"/>
  </cols>
  <sheetData>
    <row r="1" spans="1:5" ht="12.75">
      <c r="A1" s="927" t="s">
        <v>648</v>
      </c>
      <c r="B1" s="927"/>
      <c r="C1" s="927"/>
      <c r="D1" s="927"/>
      <c r="E1" s="928"/>
    </row>
    <row r="2" spans="1:5" ht="12.75">
      <c r="A2" s="927" t="s">
        <v>893</v>
      </c>
      <c r="B2" s="927"/>
      <c r="C2" s="927"/>
      <c r="D2" s="927"/>
      <c r="E2" s="928"/>
    </row>
    <row r="3" spans="1:5" ht="12.75">
      <c r="A3" s="927" t="s">
        <v>672</v>
      </c>
      <c r="B3" s="927"/>
      <c r="C3" s="927"/>
      <c r="D3" s="927"/>
      <c r="E3" s="928"/>
    </row>
    <row r="4" spans="1:5" ht="12.75">
      <c r="A4" s="694"/>
      <c r="B4" s="694"/>
      <c r="C4" s="694"/>
      <c r="D4" s="694"/>
      <c r="E4" s="712"/>
    </row>
    <row r="5" spans="1:7" ht="12.75" customHeight="1">
      <c r="A5" s="694"/>
      <c r="B5" s="694"/>
      <c r="C5" s="694"/>
      <c r="D5" s="929" t="s">
        <v>834</v>
      </c>
      <c r="E5" s="929"/>
      <c r="F5" s="713"/>
      <c r="G5" s="713"/>
    </row>
    <row r="6" spans="1:7" ht="12.75">
      <c r="A6" s="694"/>
      <c r="B6" s="694"/>
      <c r="C6" s="694"/>
      <c r="D6" s="929"/>
      <c r="E6" s="929"/>
      <c r="F6" s="713"/>
      <c r="G6" s="713"/>
    </row>
    <row r="7" spans="1:5" ht="13.5" thickBot="1">
      <c r="A7" s="694"/>
      <c r="B7" s="694"/>
      <c r="C7" s="694"/>
      <c r="D7" s="714"/>
      <c r="E7" s="715"/>
    </row>
    <row r="8" spans="1:5" ht="12.75">
      <c r="A8" s="716"/>
      <c r="B8" s="717"/>
      <c r="C8" s="717" t="s">
        <v>673</v>
      </c>
      <c r="D8" s="717" t="s">
        <v>674</v>
      </c>
      <c r="E8" s="717" t="s">
        <v>675</v>
      </c>
    </row>
    <row r="9" spans="1:5" ht="12.75">
      <c r="A9" s="718"/>
      <c r="B9" s="719"/>
      <c r="C9" s="719" t="s">
        <v>676</v>
      </c>
      <c r="D9" s="719"/>
      <c r="E9" s="719" t="s">
        <v>676</v>
      </c>
    </row>
    <row r="10" spans="1:5" ht="12.75">
      <c r="A10" s="720" t="s">
        <v>651</v>
      </c>
      <c r="B10" s="719" t="s">
        <v>60</v>
      </c>
      <c r="C10" s="719" t="s">
        <v>677</v>
      </c>
      <c r="D10" s="719"/>
      <c r="E10" s="719" t="s">
        <v>677</v>
      </c>
    </row>
    <row r="11" spans="1:5" ht="12.75">
      <c r="A11" s="718"/>
      <c r="B11" s="719"/>
      <c r="C11" s="719" t="s">
        <v>678</v>
      </c>
      <c r="D11" s="719"/>
      <c r="E11" s="719" t="s">
        <v>678</v>
      </c>
    </row>
    <row r="12" spans="1:5" ht="13.5" thickBot="1">
      <c r="A12" s="721"/>
      <c r="B12" s="722"/>
      <c r="C12" s="722">
        <v>2014</v>
      </c>
      <c r="D12" s="722"/>
      <c r="E12" s="722">
        <v>2015</v>
      </c>
    </row>
    <row r="13" spans="1:5" ht="13.5" thickBot="1">
      <c r="A13" s="723" t="s">
        <v>13</v>
      </c>
      <c r="B13" s="723" t="s">
        <v>679</v>
      </c>
      <c r="C13" s="724">
        <v>23703</v>
      </c>
      <c r="D13" s="723">
        <v>0</v>
      </c>
      <c r="E13" s="724">
        <v>19725</v>
      </c>
    </row>
    <row r="14" spans="1:5" ht="13.5" thickBot="1">
      <c r="A14" s="723" t="s">
        <v>14</v>
      </c>
      <c r="B14" s="723" t="s">
        <v>680</v>
      </c>
      <c r="C14" s="724">
        <v>3761</v>
      </c>
      <c r="D14" s="723">
        <v>0</v>
      </c>
      <c r="E14" s="724">
        <v>4821</v>
      </c>
    </row>
    <row r="15" spans="1:5" ht="13.5" thickBot="1">
      <c r="A15" s="723" t="s">
        <v>15</v>
      </c>
      <c r="B15" s="723" t="s">
        <v>681</v>
      </c>
      <c r="C15" s="724">
        <v>306</v>
      </c>
      <c r="D15" s="723">
        <v>0</v>
      </c>
      <c r="E15" s="724">
        <v>-107</v>
      </c>
    </row>
    <row r="16" spans="1:5" ht="13.5" thickBot="1">
      <c r="A16" s="691" t="s">
        <v>16</v>
      </c>
      <c r="B16" s="691" t="s">
        <v>682</v>
      </c>
      <c r="C16" s="690">
        <v>27770</v>
      </c>
      <c r="D16" s="723">
        <v>0</v>
      </c>
      <c r="E16" s="690">
        <v>24439</v>
      </c>
    </row>
    <row r="17" spans="1:5" ht="13.5" thickBot="1">
      <c r="A17" s="723" t="s">
        <v>17</v>
      </c>
      <c r="B17" s="723" t="s">
        <v>683</v>
      </c>
      <c r="C17" s="724">
        <v>0</v>
      </c>
      <c r="D17" s="723">
        <v>0</v>
      </c>
      <c r="E17" s="724"/>
    </row>
    <row r="18" spans="1:5" ht="13.5" thickBot="1">
      <c r="A18" s="723" t="s">
        <v>18</v>
      </c>
      <c r="B18" s="723" t="s">
        <v>684</v>
      </c>
      <c r="C18" s="724">
        <v>0</v>
      </c>
      <c r="D18" s="723">
        <v>0</v>
      </c>
      <c r="E18" s="724"/>
    </row>
    <row r="19" spans="1:5" ht="13.5" thickBot="1">
      <c r="A19" s="691" t="s">
        <v>19</v>
      </c>
      <c r="B19" s="691" t="s">
        <v>685</v>
      </c>
      <c r="C19" s="690">
        <v>0</v>
      </c>
      <c r="D19" s="723">
        <v>0</v>
      </c>
      <c r="E19" s="690"/>
    </row>
    <row r="20" spans="1:5" ht="13.5" thickBot="1">
      <c r="A20" s="723" t="s">
        <v>20</v>
      </c>
      <c r="B20" s="723" t="s">
        <v>686</v>
      </c>
      <c r="C20" s="724">
        <v>13739</v>
      </c>
      <c r="D20" s="723">
        <v>0</v>
      </c>
      <c r="E20" s="724">
        <v>16200</v>
      </c>
    </row>
    <row r="21" spans="1:5" ht="13.5" thickBot="1">
      <c r="A21" s="723" t="s">
        <v>21</v>
      </c>
      <c r="B21" s="723" t="s">
        <v>687</v>
      </c>
      <c r="C21" s="724">
        <v>4134</v>
      </c>
      <c r="D21" s="723">
        <v>0</v>
      </c>
      <c r="E21" s="724">
        <v>1992</v>
      </c>
    </row>
    <row r="22" spans="1:5" ht="13.5" thickBot="1">
      <c r="A22" s="723" t="s">
        <v>22</v>
      </c>
      <c r="B22" s="723" t="s">
        <v>688</v>
      </c>
      <c r="C22" s="724">
        <v>2307</v>
      </c>
      <c r="D22" s="723">
        <v>0</v>
      </c>
      <c r="E22" s="724">
        <v>4675</v>
      </c>
    </row>
    <row r="23" spans="1:5" ht="13.5" thickBot="1">
      <c r="A23" s="691" t="s">
        <v>23</v>
      </c>
      <c r="B23" s="691" t="s">
        <v>689</v>
      </c>
      <c r="C23" s="690">
        <v>20180</v>
      </c>
      <c r="D23" s="723">
        <v>0</v>
      </c>
      <c r="E23" s="690">
        <v>22867</v>
      </c>
    </row>
    <row r="24" spans="1:5" ht="13.5" thickBot="1">
      <c r="A24" s="723" t="s">
        <v>24</v>
      </c>
      <c r="B24" s="723" t="s">
        <v>690</v>
      </c>
      <c r="C24" s="724">
        <v>2004</v>
      </c>
      <c r="D24" s="723">
        <v>0</v>
      </c>
      <c r="E24" s="724">
        <v>1225</v>
      </c>
    </row>
    <row r="25" spans="1:5" ht="13.5" thickBot="1">
      <c r="A25" s="723" t="s">
        <v>25</v>
      </c>
      <c r="B25" s="723" t="s">
        <v>691</v>
      </c>
      <c r="C25" s="724">
        <v>18564</v>
      </c>
      <c r="D25" s="723">
        <v>0</v>
      </c>
      <c r="E25" s="724">
        <v>18015</v>
      </c>
    </row>
    <row r="26" spans="1:5" ht="13.5" thickBot="1">
      <c r="A26" s="723" t="s">
        <v>26</v>
      </c>
      <c r="B26" s="723" t="s">
        <v>692</v>
      </c>
      <c r="C26" s="724">
        <v>0</v>
      </c>
      <c r="D26" s="723">
        <v>0</v>
      </c>
      <c r="E26" s="724"/>
    </row>
    <row r="27" spans="1:5" ht="13.5" thickBot="1">
      <c r="A27" s="723" t="s">
        <v>27</v>
      </c>
      <c r="B27" s="723" t="s">
        <v>693</v>
      </c>
      <c r="C27" s="724">
        <v>0</v>
      </c>
      <c r="D27" s="723">
        <v>0</v>
      </c>
      <c r="E27" s="724"/>
    </row>
    <row r="28" spans="1:5" ht="13.5" thickBot="1">
      <c r="A28" s="691" t="s">
        <v>28</v>
      </c>
      <c r="B28" s="691" t="s">
        <v>694</v>
      </c>
      <c r="C28" s="690">
        <v>20568</v>
      </c>
      <c r="D28" s="723">
        <v>0</v>
      </c>
      <c r="E28" s="690">
        <v>19240</v>
      </c>
    </row>
    <row r="29" spans="1:5" ht="13.5" thickBot="1">
      <c r="A29" s="723" t="s">
        <v>29</v>
      </c>
      <c r="B29" s="723" t="s">
        <v>695</v>
      </c>
      <c r="C29" s="724">
        <v>13037</v>
      </c>
      <c r="D29" s="723">
        <v>0</v>
      </c>
      <c r="E29" s="724">
        <v>4397</v>
      </c>
    </row>
    <row r="30" spans="1:5" ht="13.5" thickBot="1">
      <c r="A30" s="723" t="s">
        <v>30</v>
      </c>
      <c r="B30" s="723" t="s">
        <v>696</v>
      </c>
      <c r="C30" s="724">
        <v>1447</v>
      </c>
      <c r="D30" s="723">
        <v>0</v>
      </c>
      <c r="E30" s="724">
        <v>5072</v>
      </c>
    </row>
    <row r="31" spans="1:5" ht="13.5" thickBot="1">
      <c r="A31" s="723" t="s">
        <v>31</v>
      </c>
      <c r="B31" s="723" t="s">
        <v>697</v>
      </c>
      <c r="C31" s="724">
        <v>3309</v>
      </c>
      <c r="D31" s="723">
        <v>0</v>
      </c>
      <c r="E31" s="724">
        <v>2246</v>
      </c>
    </row>
    <row r="32" spans="1:10" ht="13.5" thickBot="1">
      <c r="A32" s="691" t="s">
        <v>32</v>
      </c>
      <c r="B32" s="691" t="s">
        <v>698</v>
      </c>
      <c r="C32" s="690">
        <v>17793</v>
      </c>
      <c r="D32" s="723">
        <v>0</v>
      </c>
      <c r="E32" s="690">
        <v>11715</v>
      </c>
      <c r="J32" s="725"/>
    </row>
    <row r="33" spans="1:5" ht="13.5" thickBot="1">
      <c r="A33" s="726" t="s">
        <v>33</v>
      </c>
      <c r="B33" s="726" t="s">
        <v>699</v>
      </c>
      <c r="C33" s="727">
        <v>12165</v>
      </c>
      <c r="D33" s="723">
        <v>0</v>
      </c>
      <c r="E33" s="727">
        <v>12213</v>
      </c>
    </row>
    <row r="34" spans="1:5" ht="13.5" thickBot="1">
      <c r="A34" s="691" t="s">
        <v>34</v>
      </c>
      <c r="B34" s="691" t="s">
        <v>700</v>
      </c>
      <c r="C34" s="690">
        <v>21282</v>
      </c>
      <c r="D34" s="723">
        <v>0</v>
      </c>
      <c r="E34" s="690">
        <v>21145</v>
      </c>
    </row>
    <row r="35" spans="1:5" ht="13.5" thickBot="1">
      <c r="A35" s="691" t="s">
        <v>35</v>
      </c>
      <c r="B35" s="691" t="s">
        <v>701</v>
      </c>
      <c r="C35" s="728">
        <v>-23858</v>
      </c>
      <c r="D35" s="723">
        <v>0</v>
      </c>
      <c r="E35" s="728">
        <v>-17007</v>
      </c>
    </row>
    <row r="36" spans="1:5" ht="13.5" thickBot="1">
      <c r="A36" s="723" t="s">
        <v>36</v>
      </c>
      <c r="B36" s="723" t="s">
        <v>702</v>
      </c>
      <c r="C36" s="724">
        <v>0</v>
      </c>
      <c r="D36" s="723">
        <v>0</v>
      </c>
      <c r="E36" s="724"/>
    </row>
    <row r="37" spans="1:5" ht="13.5" thickBot="1">
      <c r="A37" s="723" t="s">
        <v>37</v>
      </c>
      <c r="B37" s="723" t="s">
        <v>703</v>
      </c>
      <c r="C37" s="724">
        <v>217</v>
      </c>
      <c r="D37" s="723">
        <v>0</v>
      </c>
      <c r="E37" s="724">
        <v>37</v>
      </c>
    </row>
    <row r="38" spans="1:5" ht="13.5" thickBot="1">
      <c r="A38" s="723" t="s">
        <v>38</v>
      </c>
      <c r="B38" s="723" t="s">
        <v>704</v>
      </c>
      <c r="C38" s="724">
        <v>3000</v>
      </c>
      <c r="D38" s="723">
        <v>0</v>
      </c>
      <c r="E38" s="724"/>
    </row>
    <row r="39" spans="1:5" ht="13.5" thickBot="1">
      <c r="A39" s="723" t="s">
        <v>39</v>
      </c>
      <c r="B39" s="729" t="s">
        <v>705</v>
      </c>
      <c r="C39" s="724">
        <v>0</v>
      </c>
      <c r="D39" s="723">
        <v>0</v>
      </c>
      <c r="E39" s="724"/>
    </row>
    <row r="40" spans="1:5" ht="13.5" thickBot="1">
      <c r="A40" s="691" t="s">
        <v>40</v>
      </c>
      <c r="B40" s="691" t="s">
        <v>706</v>
      </c>
      <c r="C40" s="690">
        <v>3217</v>
      </c>
      <c r="D40" s="723">
        <v>0</v>
      </c>
      <c r="E40" s="690">
        <v>37</v>
      </c>
    </row>
    <row r="41" spans="1:5" ht="13.5" thickBot="1">
      <c r="A41" s="723" t="s">
        <v>41</v>
      </c>
      <c r="B41" s="723" t="s">
        <v>707</v>
      </c>
      <c r="C41" s="724">
        <v>0</v>
      </c>
      <c r="D41" s="723">
        <v>0</v>
      </c>
      <c r="E41" s="724"/>
    </row>
    <row r="42" spans="1:5" ht="13.5" thickBot="1">
      <c r="A42" s="723" t="s">
        <v>110</v>
      </c>
      <c r="B42" s="723" t="s">
        <v>708</v>
      </c>
      <c r="C42" s="724">
        <v>0</v>
      </c>
      <c r="D42" s="723">
        <v>0</v>
      </c>
      <c r="E42" s="724"/>
    </row>
    <row r="43" spans="1:5" ht="13.5" thickBot="1">
      <c r="A43" s="723" t="s">
        <v>111</v>
      </c>
      <c r="B43" s="723" t="s">
        <v>709</v>
      </c>
      <c r="C43" s="724">
        <v>3000</v>
      </c>
      <c r="D43" s="723">
        <v>0</v>
      </c>
      <c r="E43" s="724">
        <v>3</v>
      </c>
    </row>
    <row r="44" spans="1:5" ht="13.5" thickBot="1">
      <c r="A44" s="723" t="s">
        <v>112</v>
      </c>
      <c r="B44" s="729" t="s">
        <v>710</v>
      </c>
      <c r="C44" s="724">
        <v>0</v>
      </c>
      <c r="D44" s="723">
        <v>0</v>
      </c>
      <c r="E44" s="724"/>
    </row>
    <row r="45" spans="1:5" ht="13.5" thickBot="1">
      <c r="A45" s="691" t="s">
        <v>113</v>
      </c>
      <c r="B45" s="691" t="s">
        <v>711</v>
      </c>
      <c r="C45" s="690">
        <v>3000</v>
      </c>
      <c r="D45" s="723">
        <v>0</v>
      </c>
      <c r="E45" s="690">
        <v>3</v>
      </c>
    </row>
    <row r="46" spans="1:5" ht="13.5" thickBot="1">
      <c r="A46" s="691" t="s">
        <v>712</v>
      </c>
      <c r="B46" s="691" t="s">
        <v>713</v>
      </c>
      <c r="C46" s="690">
        <v>217</v>
      </c>
      <c r="D46" s="723">
        <v>0</v>
      </c>
      <c r="E46" s="690">
        <v>34</v>
      </c>
    </row>
    <row r="47" spans="1:5" ht="13.5" thickBot="1">
      <c r="A47" s="691" t="s">
        <v>714</v>
      </c>
      <c r="B47" s="691" t="s">
        <v>715</v>
      </c>
      <c r="C47" s="728">
        <v>-23641</v>
      </c>
      <c r="D47" s="723">
        <v>0</v>
      </c>
      <c r="E47" s="728">
        <v>-16973</v>
      </c>
    </row>
    <row r="48" spans="1:5" ht="13.5" thickBot="1">
      <c r="A48" s="723" t="s">
        <v>716</v>
      </c>
      <c r="B48" s="723" t="s">
        <v>717</v>
      </c>
      <c r="C48" s="724">
        <v>15672</v>
      </c>
      <c r="D48" s="723">
        <v>0</v>
      </c>
      <c r="E48" s="724">
        <v>13436</v>
      </c>
    </row>
    <row r="49" spans="1:5" ht="13.5" thickBot="1">
      <c r="A49" s="723" t="s">
        <v>718</v>
      </c>
      <c r="B49" s="723" t="s">
        <v>719</v>
      </c>
      <c r="C49" s="724">
        <v>16860</v>
      </c>
      <c r="D49" s="723">
        <v>0</v>
      </c>
      <c r="E49" s="724">
        <v>13203</v>
      </c>
    </row>
    <row r="50" spans="1:5" ht="13.5" thickBot="1">
      <c r="A50" s="691" t="s">
        <v>720</v>
      </c>
      <c r="B50" s="691" t="s">
        <v>721</v>
      </c>
      <c r="C50" s="690">
        <v>32532</v>
      </c>
      <c r="D50" s="723">
        <v>0</v>
      </c>
      <c r="E50" s="690">
        <v>26639</v>
      </c>
    </row>
    <row r="51" spans="1:5" ht="13.5" thickBot="1">
      <c r="A51" s="691" t="s">
        <v>722</v>
      </c>
      <c r="B51" s="691" t="s">
        <v>723</v>
      </c>
      <c r="C51" s="690">
        <v>4368</v>
      </c>
      <c r="D51" s="723">
        <v>0</v>
      </c>
      <c r="E51" s="690"/>
    </row>
    <row r="52" spans="1:5" ht="13.5" thickBot="1">
      <c r="A52" s="691" t="s">
        <v>724</v>
      </c>
      <c r="B52" s="691" t="s">
        <v>725</v>
      </c>
      <c r="C52" s="690">
        <v>28164</v>
      </c>
      <c r="D52" s="723">
        <v>0</v>
      </c>
      <c r="E52" s="690">
        <v>26639</v>
      </c>
    </row>
    <row r="53" spans="1:5" ht="13.5" thickBot="1">
      <c r="A53" s="691" t="s">
        <v>726</v>
      </c>
      <c r="B53" s="691" t="s">
        <v>727</v>
      </c>
      <c r="C53" s="690">
        <v>4523</v>
      </c>
      <c r="D53" s="723">
        <v>0</v>
      </c>
      <c r="E53" s="690">
        <v>9666</v>
      </c>
    </row>
    <row r="54" spans="1:5" ht="12.75">
      <c r="A54" s="712"/>
      <c r="B54" s="712"/>
      <c r="C54" s="712"/>
      <c r="D54" s="712"/>
      <c r="E54" s="712"/>
    </row>
    <row r="55" spans="1:5" ht="12.75">
      <c r="A55" s="712"/>
      <c r="B55" s="712"/>
      <c r="C55" s="712"/>
      <c r="D55" s="712"/>
      <c r="E55" s="712"/>
    </row>
  </sheetData>
  <sheetProtection/>
  <mergeCells count="4">
    <mergeCell ref="A1:E1"/>
    <mergeCell ref="A2:E2"/>
    <mergeCell ref="A3:E3"/>
    <mergeCell ref="D5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E26"/>
  <sheetViews>
    <sheetView zoomScalePageLayoutView="0" workbookViewId="0" topLeftCell="A2">
      <selection activeCell="I24" sqref="I24"/>
    </sheetView>
  </sheetViews>
  <sheetFormatPr defaultColWidth="9.00390625" defaultRowHeight="12.75"/>
  <cols>
    <col min="2" max="2" width="58.375" style="0" customWidth="1"/>
  </cols>
  <sheetData>
    <row r="1" spans="1:5" ht="12.75" customHeight="1" hidden="1">
      <c r="A1" s="730"/>
      <c r="B1" s="930" t="s">
        <v>835</v>
      </c>
      <c r="C1" s="930"/>
      <c r="D1" s="930"/>
      <c r="E1" s="930"/>
    </row>
    <row r="2" spans="1:5" ht="12.75" customHeight="1">
      <c r="A2" s="731"/>
      <c r="B2" s="930"/>
      <c r="C2" s="930"/>
      <c r="D2" s="930"/>
      <c r="E2" s="930"/>
    </row>
    <row r="3" spans="1:4" ht="12.75">
      <c r="A3" s="731"/>
      <c r="B3" s="732"/>
      <c r="C3" s="733"/>
      <c r="D3" s="733"/>
    </row>
    <row r="4" spans="1:4" ht="12.75">
      <c r="A4" s="931" t="s">
        <v>728</v>
      </c>
      <c r="B4" s="931"/>
      <c r="C4" s="931"/>
      <c r="D4" s="931"/>
    </row>
    <row r="5" spans="1:4" ht="12.75">
      <c r="A5" s="931" t="s">
        <v>845</v>
      </c>
      <c r="B5" s="931"/>
      <c r="C5" s="931"/>
      <c r="D5" s="931"/>
    </row>
    <row r="6" spans="1:4" ht="12.75">
      <c r="A6" s="932" t="s">
        <v>729</v>
      </c>
      <c r="B6" s="932"/>
      <c r="C6" s="932"/>
      <c r="D6" s="932"/>
    </row>
    <row r="7" spans="1:4" ht="12.75">
      <c r="A7" s="734"/>
      <c r="B7" s="734"/>
      <c r="C7" s="734"/>
      <c r="D7" s="734"/>
    </row>
    <row r="8" spans="1:4" ht="25.5">
      <c r="A8" s="735" t="s">
        <v>11</v>
      </c>
      <c r="B8" s="736" t="s">
        <v>60</v>
      </c>
      <c r="C8" s="933" t="s">
        <v>730</v>
      </c>
      <c r="D8" s="933"/>
    </row>
    <row r="9" spans="1:4" ht="14.25" customHeight="1">
      <c r="A9" s="737" t="s">
        <v>13</v>
      </c>
      <c r="B9" s="738" t="s">
        <v>731</v>
      </c>
      <c r="C9" s="934">
        <v>0</v>
      </c>
      <c r="D9" s="934"/>
    </row>
    <row r="10" spans="1:4" ht="12.75">
      <c r="A10" s="737" t="s">
        <v>14</v>
      </c>
      <c r="B10" s="738" t="s">
        <v>732</v>
      </c>
      <c r="C10" s="934">
        <v>0</v>
      </c>
      <c r="D10" s="934"/>
    </row>
    <row r="11" spans="1:4" ht="12.75">
      <c r="A11" s="737" t="s">
        <v>15</v>
      </c>
      <c r="B11" s="738" t="s">
        <v>733</v>
      </c>
      <c r="C11" s="937">
        <v>11629</v>
      </c>
      <c r="D11" s="938"/>
    </row>
    <row r="12" spans="1:4" ht="12.75">
      <c r="A12" s="739" t="s">
        <v>16</v>
      </c>
      <c r="B12" s="740" t="s">
        <v>734</v>
      </c>
      <c r="C12" s="939">
        <v>11629</v>
      </c>
      <c r="D12" s="939"/>
    </row>
    <row r="13" spans="1:4" ht="12.75">
      <c r="A13" s="737" t="s">
        <v>17</v>
      </c>
      <c r="B13" s="741" t="s">
        <v>735</v>
      </c>
      <c r="C13" s="934">
        <v>79561</v>
      </c>
      <c r="D13" s="934"/>
    </row>
    <row r="14" spans="1:4" ht="12.75">
      <c r="A14" s="737" t="s">
        <v>18</v>
      </c>
      <c r="B14" s="742" t="s">
        <v>736</v>
      </c>
      <c r="C14" s="940">
        <v>-12282</v>
      </c>
      <c r="D14" s="934"/>
    </row>
    <row r="15" spans="1:4" ht="13.5" customHeight="1">
      <c r="A15" s="737" t="s">
        <v>19</v>
      </c>
      <c r="B15" s="738" t="s">
        <v>737</v>
      </c>
      <c r="C15" s="941">
        <v>-72897</v>
      </c>
      <c r="D15" s="942"/>
    </row>
    <row r="16" spans="1:5" ht="12.75">
      <c r="A16" s="737" t="s">
        <v>20</v>
      </c>
      <c r="B16" s="743" t="s">
        <v>738</v>
      </c>
      <c r="C16" s="940">
        <v>214</v>
      </c>
      <c r="D16" s="934"/>
      <c r="E16" s="836"/>
    </row>
    <row r="17" spans="1:4" ht="12.75">
      <c r="A17" s="737" t="s">
        <v>21</v>
      </c>
      <c r="B17" s="743" t="s">
        <v>739</v>
      </c>
      <c r="C17" s="934"/>
      <c r="D17" s="934"/>
    </row>
    <row r="18" spans="1:4" ht="12.75">
      <c r="A18" s="737" t="s">
        <v>22</v>
      </c>
      <c r="B18" s="743" t="s">
        <v>740</v>
      </c>
      <c r="C18" s="936"/>
      <c r="D18" s="936"/>
    </row>
    <row r="19" spans="1:4" ht="12.75">
      <c r="A19" s="737" t="s">
        <v>23</v>
      </c>
      <c r="B19" s="743" t="s">
        <v>741</v>
      </c>
      <c r="C19" s="934"/>
      <c r="D19" s="934"/>
    </row>
    <row r="20" spans="1:4" ht="12.75">
      <c r="A20" s="737" t="s">
        <v>24</v>
      </c>
      <c r="B20" s="743" t="s">
        <v>742</v>
      </c>
      <c r="C20" s="934"/>
      <c r="D20" s="934"/>
    </row>
    <row r="21" spans="1:4" ht="12.75">
      <c r="A21" s="739" t="s">
        <v>25</v>
      </c>
      <c r="B21" s="740" t="s">
        <v>743</v>
      </c>
      <c r="C21" s="935">
        <v>-5404</v>
      </c>
      <c r="D21" s="936"/>
    </row>
    <row r="22" spans="1:4" ht="12.75">
      <c r="A22" s="737" t="s">
        <v>26</v>
      </c>
      <c r="B22" s="738" t="s">
        <v>744</v>
      </c>
      <c r="C22" s="934"/>
      <c r="D22" s="934"/>
    </row>
    <row r="23" spans="1:4" ht="12.75">
      <c r="A23" s="737" t="s">
        <v>27</v>
      </c>
      <c r="B23" s="738" t="s">
        <v>745</v>
      </c>
      <c r="C23" s="934"/>
      <c r="D23" s="934"/>
    </row>
    <row r="24" spans="1:4" ht="12.75">
      <c r="A24" s="737" t="s">
        <v>28</v>
      </c>
      <c r="B24" s="738" t="s">
        <v>746</v>
      </c>
      <c r="C24" s="936"/>
      <c r="D24" s="936"/>
    </row>
    <row r="25" spans="1:4" ht="12.75">
      <c r="A25" s="737" t="s">
        <v>29</v>
      </c>
      <c r="B25" s="740" t="s">
        <v>747</v>
      </c>
      <c r="C25" s="939">
        <v>6225</v>
      </c>
      <c r="D25" s="939"/>
    </row>
    <row r="26" spans="1:4" ht="12.75">
      <c r="A26" s="737" t="s">
        <v>30</v>
      </c>
      <c r="B26" s="743" t="s">
        <v>748</v>
      </c>
      <c r="C26" s="934">
        <v>6225</v>
      </c>
      <c r="D26" s="934"/>
    </row>
  </sheetData>
  <sheetProtection/>
  <mergeCells count="23">
    <mergeCell ref="C22:D22"/>
    <mergeCell ref="C23:D23"/>
    <mergeCell ref="C24:D24"/>
    <mergeCell ref="C25:D25"/>
    <mergeCell ref="C26:D26"/>
    <mergeCell ref="C16:D16"/>
    <mergeCell ref="C17:D17"/>
    <mergeCell ref="C18:D18"/>
    <mergeCell ref="C19:D19"/>
    <mergeCell ref="C20:D20"/>
    <mergeCell ref="C21:D21"/>
    <mergeCell ref="C10:D10"/>
    <mergeCell ref="C11:D11"/>
    <mergeCell ref="C12:D12"/>
    <mergeCell ref="C13:D13"/>
    <mergeCell ref="C14:D14"/>
    <mergeCell ref="C15:D15"/>
    <mergeCell ref="B1:E2"/>
    <mergeCell ref="A4:D4"/>
    <mergeCell ref="A5:D5"/>
    <mergeCell ref="A6:D6"/>
    <mergeCell ref="C8:D8"/>
    <mergeCell ref="C9:D9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P63"/>
  <sheetViews>
    <sheetView zoomScalePageLayoutView="0" workbookViewId="0" topLeftCell="A1">
      <selection activeCell="B41" sqref="B41:F41"/>
    </sheetView>
  </sheetViews>
  <sheetFormatPr defaultColWidth="9.00390625" defaultRowHeight="12.75"/>
  <cols>
    <col min="6" max="6" width="27.875" style="0" customWidth="1"/>
    <col min="8" max="8" width="9.375" style="0" customWidth="1"/>
    <col min="10" max="10" width="9.375" style="0" customWidth="1"/>
    <col min="12" max="12" width="9.375" style="0" customWidth="1"/>
    <col min="13" max="13" width="17.875" style="0" customWidth="1"/>
    <col min="14" max="14" width="9.375" style="0" customWidth="1"/>
    <col min="16" max="16" width="17.875" style="0" customWidth="1"/>
  </cols>
  <sheetData>
    <row r="1" spans="1:16" ht="12.75">
      <c r="A1" s="745" t="s">
        <v>750</v>
      </c>
      <c r="B1" s="745"/>
      <c r="C1" s="745"/>
      <c r="D1" s="745"/>
      <c r="E1" s="745"/>
      <c r="F1" s="745"/>
      <c r="G1" s="745"/>
      <c r="H1" s="745"/>
      <c r="I1" s="745"/>
      <c r="J1" s="745"/>
      <c r="K1" s="745"/>
      <c r="L1" s="745"/>
      <c r="M1" s="745"/>
      <c r="N1" s="745"/>
      <c r="O1" s="745"/>
      <c r="P1" s="745"/>
    </row>
    <row r="2" spans="1:16" ht="12.75">
      <c r="A2" s="745"/>
      <c r="B2" s="745"/>
      <c r="C2" s="745"/>
      <c r="D2" s="745"/>
      <c r="E2" s="745"/>
      <c r="F2" s="745"/>
      <c r="G2" s="745"/>
      <c r="H2" s="745"/>
      <c r="I2" s="745"/>
      <c r="J2" s="745"/>
      <c r="K2" s="745"/>
      <c r="L2" s="745"/>
      <c r="M2" s="745"/>
      <c r="N2" s="745"/>
      <c r="O2" s="745"/>
      <c r="P2" s="745"/>
    </row>
    <row r="3" spans="1:16" ht="12.75">
      <c r="A3" s="746"/>
      <c r="B3" s="746"/>
      <c r="C3" s="746"/>
      <c r="D3" s="746"/>
      <c r="E3" s="943" t="s">
        <v>846</v>
      </c>
      <c r="F3" s="943"/>
      <c r="G3" s="943"/>
      <c r="H3" s="943"/>
      <c r="I3" s="943"/>
      <c r="J3" s="943"/>
      <c r="K3" s="943"/>
      <c r="L3" s="943"/>
      <c r="M3" s="943"/>
      <c r="N3" s="943"/>
      <c r="O3" s="943"/>
      <c r="P3" s="943"/>
    </row>
    <row r="4" spans="1:16" ht="12.75">
      <c r="A4" s="944" t="s">
        <v>542</v>
      </c>
      <c r="B4" s="953" t="s">
        <v>751</v>
      </c>
      <c r="C4" s="954"/>
      <c r="D4" s="954"/>
      <c r="E4" s="954"/>
      <c r="F4" s="955"/>
      <c r="G4" s="946" t="s">
        <v>847</v>
      </c>
      <c r="H4" s="947"/>
      <c r="I4" s="946" t="s">
        <v>848</v>
      </c>
      <c r="J4" s="947"/>
      <c r="K4" s="946" t="s">
        <v>849</v>
      </c>
      <c r="L4" s="959"/>
      <c r="M4" s="1005" t="s">
        <v>849</v>
      </c>
      <c r="N4" s="946" t="s">
        <v>752</v>
      </c>
      <c r="O4" s="959"/>
      <c r="P4" s="1005" t="s">
        <v>749</v>
      </c>
    </row>
    <row r="5" spans="1:16" ht="55.5" customHeight="1">
      <c r="A5" s="945"/>
      <c r="B5" s="956"/>
      <c r="C5" s="957"/>
      <c r="D5" s="957"/>
      <c r="E5" s="957"/>
      <c r="F5" s="958"/>
      <c r="G5" s="948"/>
      <c r="H5" s="949"/>
      <c r="I5" s="948"/>
      <c r="J5" s="949"/>
      <c r="K5" s="960"/>
      <c r="L5" s="961"/>
      <c r="M5" s="1006"/>
      <c r="N5" s="960"/>
      <c r="O5" s="961"/>
      <c r="P5" s="1007"/>
    </row>
    <row r="6" spans="1:16" ht="19.5" customHeight="1">
      <c r="A6" s="747">
        <v>1</v>
      </c>
      <c r="B6" s="950" t="s">
        <v>753</v>
      </c>
      <c r="C6" s="950"/>
      <c r="D6" s="950"/>
      <c r="E6" s="950"/>
      <c r="F6" s="950"/>
      <c r="G6" s="951"/>
      <c r="H6" s="952"/>
      <c r="I6" s="951">
        <v>2373</v>
      </c>
      <c r="J6" s="952"/>
      <c r="K6" s="951"/>
      <c r="L6" s="952"/>
      <c r="M6" s="837">
        <v>2373</v>
      </c>
      <c r="N6" s="951"/>
      <c r="O6" s="952"/>
      <c r="P6" s="748"/>
    </row>
    <row r="7" spans="1:16" ht="29.25" customHeight="1">
      <c r="A7" s="747">
        <v>2</v>
      </c>
      <c r="B7" s="962" t="s">
        <v>850</v>
      </c>
      <c r="C7" s="963"/>
      <c r="D7" s="963"/>
      <c r="E7" s="963"/>
      <c r="F7" s="964"/>
      <c r="G7" s="951"/>
      <c r="H7" s="952"/>
      <c r="I7" s="951"/>
      <c r="J7" s="952"/>
      <c r="K7" s="951"/>
      <c r="L7" s="952"/>
      <c r="M7" s="837"/>
      <c r="N7" s="951"/>
      <c r="O7" s="952"/>
      <c r="P7" s="748"/>
    </row>
    <row r="8" spans="1:16" ht="23.25" customHeight="1">
      <c r="A8" s="747">
        <v>3</v>
      </c>
      <c r="B8" s="965" t="s">
        <v>851</v>
      </c>
      <c r="C8" s="963"/>
      <c r="D8" s="963"/>
      <c r="E8" s="963"/>
      <c r="F8" s="964"/>
      <c r="G8" s="951"/>
      <c r="H8" s="952"/>
      <c r="I8" s="951"/>
      <c r="J8" s="952"/>
      <c r="K8" s="951"/>
      <c r="L8" s="952"/>
      <c r="M8" s="837"/>
      <c r="N8" s="951"/>
      <c r="O8" s="952"/>
      <c r="P8" s="748"/>
    </row>
    <row r="9" spans="1:16" ht="25.5" customHeight="1">
      <c r="A9" s="747">
        <v>4</v>
      </c>
      <c r="B9" s="966" t="s">
        <v>852</v>
      </c>
      <c r="C9" s="967"/>
      <c r="D9" s="967"/>
      <c r="E9" s="967"/>
      <c r="F9" s="968"/>
      <c r="G9" s="951"/>
      <c r="H9" s="952"/>
      <c r="I9" s="951"/>
      <c r="J9" s="952"/>
      <c r="K9" s="951"/>
      <c r="L9" s="952"/>
      <c r="M9" s="837"/>
      <c r="N9" s="951"/>
      <c r="O9" s="952"/>
      <c r="P9" s="748"/>
    </row>
    <row r="10" spans="1:16" ht="32.25" customHeight="1">
      <c r="A10" s="747">
        <v>5</v>
      </c>
      <c r="B10" s="966" t="s">
        <v>853</v>
      </c>
      <c r="C10" s="967"/>
      <c r="D10" s="967"/>
      <c r="E10" s="967"/>
      <c r="F10" s="968"/>
      <c r="G10" s="951"/>
      <c r="H10" s="952"/>
      <c r="I10" s="951"/>
      <c r="J10" s="952"/>
      <c r="K10" s="951"/>
      <c r="L10" s="952"/>
      <c r="M10" s="837"/>
      <c r="N10" s="951"/>
      <c r="O10" s="952"/>
      <c r="P10" s="748"/>
    </row>
    <row r="11" spans="1:16" ht="30.75" customHeight="1">
      <c r="A11" s="838">
        <v>10</v>
      </c>
      <c r="B11" s="969" t="s">
        <v>854</v>
      </c>
      <c r="C11" s="970"/>
      <c r="D11" s="970"/>
      <c r="E11" s="970"/>
      <c r="F11" s="971"/>
      <c r="G11" s="972"/>
      <c r="H11" s="973"/>
      <c r="I11" s="972"/>
      <c r="J11" s="973"/>
      <c r="K11" s="972"/>
      <c r="L11" s="973"/>
      <c r="M11" s="839"/>
      <c r="N11" s="972"/>
      <c r="O11" s="973"/>
      <c r="P11" s="840"/>
    </row>
    <row r="12" spans="1:16" s="841" customFormat="1" ht="18" customHeight="1">
      <c r="A12" s="838">
        <v>20</v>
      </c>
      <c r="B12" s="974" t="s">
        <v>855</v>
      </c>
      <c r="C12" s="974"/>
      <c r="D12" s="974"/>
      <c r="E12" s="974"/>
      <c r="F12" s="974"/>
      <c r="G12" s="972"/>
      <c r="H12" s="973"/>
      <c r="I12" s="972"/>
      <c r="J12" s="973"/>
      <c r="K12" s="972"/>
      <c r="L12" s="973"/>
      <c r="M12" s="839"/>
      <c r="N12" s="972"/>
      <c r="O12" s="973"/>
      <c r="P12" s="840"/>
    </row>
    <row r="13" spans="1:16" ht="27.75" customHeight="1">
      <c r="A13" s="747">
        <v>29</v>
      </c>
      <c r="B13" s="966" t="s">
        <v>856</v>
      </c>
      <c r="C13" s="967"/>
      <c r="D13" s="967"/>
      <c r="E13" s="967"/>
      <c r="F13" s="968"/>
      <c r="G13" s="951">
        <v>10000</v>
      </c>
      <c r="H13" s="952"/>
      <c r="I13" s="951"/>
      <c r="J13" s="952"/>
      <c r="K13" s="951">
        <v>10000</v>
      </c>
      <c r="L13" s="952"/>
      <c r="M13" s="837"/>
      <c r="N13" s="951"/>
      <c r="O13" s="952"/>
      <c r="P13" s="748"/>
    </row>
    <row r="14" spans="1:16" s="842" customFormat="1" ht="30.75" customHeight="1">
      <c r="A14" s="838">
        <v>30</v>
      </c>
      <c r="B14" s="969" t="s">
        <v>857</v>
      </c>
      <c r="C14" s="970"/>
      <c r="D14" s="970"/>
      <c r="E14" s="970"/>
      <c r="F14" s="971"/>
      <c r="G14" s="975"/>
      <c r="H14" s="976"/>
      <c r="I14" s="975"/>
      <c r="J14" s="976"/>
      <c r="K14" s="975"/>
      <c r="L14" s="977"/>
      <c r="M14" s="839"/>
      <c r="N14" s="972"/>
      <c r="O14" s="973"/>
      <c r="P14" s="748"/>
    </row>
    <row r="15" spans="1:16" ht="21.75" customHeight="1">
      <c r="A15" s="747">
        <v>40</v>
      </c>
      <c r="B15" s="966" t="s">
        <v>858</v>
      </c>
      <c r="C15" s="967"/>
      <c r="D15" s="967"/>
      <c r="E15" s="967"/>
      <c r="F15" s="968"/>
      <c r="G15" s="951"/>
      <c r="H15" s="952"/>
      <c r="I15" s="951">
        <v>1365</v>
      </c>
      <c r="J15" s="952"/>
      <c r="K15" s="951">
        <v>1365</v>
      </c>
      <c r="L15" s="952"/>
      <c r="M15" s="837"/>
      <c r="N15" s="951"/>
      <c r="O15" s="952"/>
      <c r="P15" s="748"/>
    </row>
    <row r="16" spans="1:16" s="842" customFormat="1" ht="24.75" customHeight="1">
      <c r="A16" s="838">
        <v>42</v>
      </c>
      <c r="B16" s="969" t="s">
        <v>859</v>
      </c>
      <c r="C16" s="970"/>
      <c r="D16" s="970"/>
      <c r="E16" s="970"/>
      <c r="F16" s="971"/>
      <c r="G16" s="972"/>
      <c r="H16" s="973"/>
      <c r="I16" s="972"/>
      <c r="J16" s="973"/>
      <c r="K16" s="972"/>
      <c r="L16" s="973"/>
      <c r="M16" s="839"/>
      <c r="N16" s="972"/>
      <c r="O16" s="973"/>
      <c r="P16" s="748"/>
    </row>
    <row r="17" spans="1:16" ht="20.25" customHeight="1">
      <c r="A17" s="747">
        <v>43</v>
      </c>
      <c r="B17" s="978" t="s">
        <v>860</v>
      </c>
      <c r="C17" s="979"/>
      <c r="D17" s="979"/>
      <c r="E17" s="979"/>
      <c r="F17" s="979"/>
      <c r="G17" s="980"/>
      <c r="H17" s="980"/>
      <c r="I17" s="980">
        <v>34</v>
      </c>
      <c r="J17" s="980"/>
      <c r="K17" s="980">
        <v>34</v>
      </c>
      <c r="L17" s="981"/>
      <c r="M17" s="837"/>
      <c r="N17" s="951"/>
      <c r="O17" s="952"/>
      <c r="P17" s="748"/>
    </row>
    <row r="18" spans="1:16" ht="26.25" customHeight="1">
      <c r="A18" s="747">
        <v>44</v>
      </c>
      <c r="B18" s="966" t="s">
        <v>861</v>
      </c>
      <c r="C18" s="967"/>
      <c r="D18" s="967"/>
      <c r="E18" s="967"/>
      <c r="F18" s="968"/>
      <c r="G18" s="981"/>
      <c r="H18" s="982"/>
      <c r="I18" s="981"/>
      <c r="J18" s="982"/>
      <c r="K18" s="981"/>
      <c r="L18" s="983"/>
      <c r="M18" s="837"/>
      <c r="N18" s="951"/>
      <c r="O18" s="952"/>
      <c r="P18" s="748"/>
    </row>
    <row r="19" spans="1:16" ht="17.25" customHeight="1">
      <c r="A19" s="747">
        <v>45</v>
      </c>
      <c r="B19" s="984" t="s">
        <v>862</v>
      </c>
      <c r="C19" s="985"/>
      <c r="D19" s="985"/>
      <c r="E19" s="985"/>
      <c r="F19" s="986"/>
      <c r="G19" s="981"/>
      <c r="H19" s="982"/>
      <c r="I19" s="981">
        <v>517</v>
      </c>
      <c r="J19" s="982"/>
      <c r="K19" s="981">
        <v>496</v>
      </c>
      <c r="L19" s="983"/>
      <c r="M19" s="837"/>
      <c r="N19" s="951"/>
      <c r="O19" s="952"/>
      <c r="P19" s="748">
        <v>-20</v>
      </c>
    </row>
    <row r="20" spans="1:16" ht="24" customHeight="1">
      <c r="A20" s="747">
        <v>46</v>
      </c>
      <c r="B20" s="966" t="s">
        <v>863</v>
      </c>
      <c r="C20" s="963"/>
      <c r="D20" s="963"/>
      <c r="E20" s="963"/>
      <c r="F20" s="964"/>
      <c r="G20" s="981"/>
      <c r="H20" s="982"/>
      <c r="I20" s="981">
        <v>1326</v>
      </c>
      <c r="J20" s="982"/>
      <c r="K20" s="981">
        <v>1326</v>
      </c>
      <c r="L20" s="983"/>
      <c r="M20" s="837"/>
      <c r="N20" s="951"/>
      <c r="O20" s="952"/>
      <c r="P20" s="748"/>
    </row>
    <row r="21" spans="1:16" ht="20.25" customHeight="1">
      <c r="A21" s="747">
        <v>47</v>
      </c>
      <c r="B21" s="984" t="s">
        <v>864</v>
      </c>
      <c r="C21" s="985"/>
      <c r="D21" s="985"/>
      <c r="E21" s="985"/>
      <c r="F21" s="986"/>
      <c r="G21" s="981"/>
      <c r="H21" s="982"/>
      <c r="I21" s="981"/>
      <c r="J21" s="982"/>
      <c r="K21" s="981"/>
      <c r="L21" s="983"/>
      <c r="M21" s="837"/>
      <c r="N21" s="951"/>
      <c r="O21" s="952"/>
      <c r="P21" s="748"/>
    </row>
    <row r="22" spans="1:16" s="842" customFormat="1" ht="18" customHeight="1">
      <c r="A22" s="838"/>
      <c r="B22" s="987" t="s">
        <v>865</v>
      </c>
      <c r="C22" s="988"/>
      <c r="D22" s="988"/>
      <c r="E22" s="988"/>
      <c r="F22" s="989"/>
      <c r="G22" s="975"/>
      <c r="H22" s="976"/>
      <c r="I22" s="975"/>
      <c r="J22" s="976"/>
      <c r="K22" s="975"/>
      <c r="L22" s="977"/>
      <c r="M22" s="840"/>
      <c r="N22" s="975"/>
      <c r="O22" s="976"/>
      <c r="P22" s="748"/>
    </row>
    <row r="23" spans="1:16" ht="24" customHeight="1">
      <c r="A23" s="747">
        <v>51</v>
      </c>
      <c r="B23" s="966" t="s">
        <v>866</v>
      </c>
      <c r="C23" s="963"/>
      <c r="D23" s="963"/>
      <c r="E23" s="963"/>
      <c r="F23" s="964"/>
      <c r="G23" s="981"/>
      <c r="H23" s="982"/>
      <c r="I23" s="981">
        <v>1200</v>
      </c>
      <c r="J23" s="982"/>
      <c r="K23" s="981">
        <v>1200</v>
      </c>
      <c r="L23" s="983"/>
      <c r="M23" s="748"/>
      <c r="N23" s="981"/>
      <c r="O23" s="982"/>
      <c r="P23" s="748"/>
    </row>
    <row r="24" spans="1:16" ht="25.5" customHeight="1">
      <c r="A24" s="747">
        <v>56</v>
      </c>
      <c r="B24" s="966" t="s">
        <v>867</v>
      </c>
      <c r="C24" s="963"/>
      <c r="D24" s="963"/>
      <c r="E24" s="963"/>
      <c r="F24" s="964"/>
      <c r="G24" s="981"/>
      <c r="H24" s="982"/>
      <c r="I24" s="981"/>
      <c r="J24" s="982"/>
      <c r="K24" s="981"/>
      <c r="L24" s="983"/>
      <c r="M24" s="748"/>
      <c r="N24" s="981"/>
      <c r="O24" s="982"/>
      <c r="P24" s="748"/>
    </row>
    <row r="25" spans="1:16" s="842" customFormat="1" ht="20.25" customHeight="1">
      <c r="A25" s="838">
        <v>57</v>
      </c>
      <c r="B25" s="987" t="s">
        <v>868</v>
      </c>
      <c r="C25" s="988"/>
      <c r="D25" s="988"/>
      <c r="E25" s="988"/>
      <c r="F25" s="989"/>
      <c r="G25" s="975"/>
      <c r="H25" s="976"/>
      <c r="I25" s="975"/>
      <c r="J25" s="976"/>
      <c r="K25" s="975"/>
      <c r="L25" s="977"/>
      <c r="M25" s="840"/>
      <c r="N25" s="975"/>
      <c r="O25" s="976"/>
      <c r="P25" s="748"/>
    </row>
    <row r="26" spans="1:16" ht="24.75" customHeight="1">
      <c r="A26" s="747">
        <v>68</v>
      </c>
      <c r="B26" s="966" t="s">
        <v>869</v>
      </c>
      <c r="C26" s="963"/>
      <c r="D26" s="963"/>
      <c r="E26" s="963"/>
      <c r="F26" s="964"/>
      <c r="G26" s="981"/>
      <c r="H26" s="982"/>
      <c r="I26" s="981">
        <v>361</v>
      </c>
      <c r="J26" s="982"/>
      <c r="K26" s="981">
        <v>360</v>
      </c>
      <c r="L26" s="983"/>
      <c r="M26" s="748"/>
      <c r="N26" s="981"/>
      <c r="O26" s="982"/>
      <c r="P26" s="748"/>
    </row>
    <row r="27" spans="1:16" s="833" customFormat="1" ht="31.5" customHeight="1">
      <c r="A27" s="843">
        <v>80</v>
      </c>
      <c r="B27" s="990" t="s">
        <v>870</v>
      </c>
      <c r="C27" s="991"/>
      <c r="D27" s="991"/>
      <c r="E27" s="991"/>
      <c r="F27" s="992"/>
      <c r="G27" s="993"/>
      <c r="H27" s="994"/>
      <c r="I27" s="993"/>
      <c r="J27" s="994"/>
      <c r="K27" s="993"/>
      <c r="L27" s="995"/>
      <c r="M27" s="844"/>
      <c r="N27" s="993"/>
      <c r="O27" s="994"/>
      <c r="P27" s="748"/>
    </row>
    <row r="28" spans="1:16" ht="12.75">
      <c r="A28" s="749"/>
      <c r="B28" s="996"/>
      <c r="C28" s="997"/>
      <c r="D28" s="997"/>
      <c r="E28" s="997"/>
      <c r="F28" s="997"/>
      <c r="G28" s="998"/>
      <c r="H28" s="999"/>
      <c r="I28" s="998">
        <f>I6+I15+I17+I19+I20+I23+I26</f>
        <v>7176</v>
      </c>
      <c r="J28" s="999"/>
      <c r="K28" s="998"/>
      <c r="L28" s="999"/>
      <c r="M28" s="845"/>
      <c r="N28" s="998"/>
      <c r="O28" s="999"/>
      <c r="P28" s="750"/>
    </row>
    <row r="29" spans="1:16" ht="12.75">
      <c r="A29" s="749"/>
      <c r="B29" s="996"/>
      <c r="C29" s="997"/>
      <c r="D29" s="997"/>
      <c r="E29" s="997"/>
      <c r="F29" s="997"/>
      <c r="G29" s="998"/>
      <c r="H29" s="999"/>
      <c r="I29" s="998"/>
      <c r="J29" s="999"/>
      <c r="K29" s="998"/>
      <c r="L29" s="999"/>
      <c r="M29" s="845"/>
      <c r="N29" s="998"/>
      <c r="O29" s="999"/>
      <c r="P29" s="750"/>
    </row>
    <row r="30" spans="1:16" ht="12.75">
      <c r="A30" s="749"/>
      <c r="B30" s="996"/>
      <c r="C30" s="997"/>
      <c r="D30" s="997"/>
      <c r="E30" s="997"/>
      <c r="F30" s="997"/>
      <c r="G30" s="998"/>
      <c r="H30" s="999"/>
      <c r="I30" s="998"/>
      <c r="J30" s="999"/>
      <c r="K30" s="998"/>
      <c r="L30" s="999"/>
      <c r="M30" s="845"/>
      <c r="N30" s="998"/>
      <c r="O30" s="999"/>
      <c r="P30" s="750"/>
    </row>
    <row r="31" spans="1:16" ht="12.75">
      <c r="A31" s="749"/>
      <c r="B31" s="996"/>
      <c r="C31" s="997"/>
      <c r="D31" s="997"/>
      <c r="E31" s="997"/>
      <c r="F31" s="997"/>
      <c r="G31" s="998"/>
      <c r="H31" s="999"/>
      <c r="I31" s="998"/>
      <c r="J31" s="999"/>
      <c r="K31" s="998"/>
      <c r="L31" s="999"/>
      <c r="M31" s="845"/>
      <c r="N31" s="998"/>
      <c r="O31" s="999"/>
      <c r="P31" s="750"/>
    </row>
    <row r="32" spans="1:16" ht="12.75">
      <c r="A32" s="749"/>
      <c r="B32" s="996"/>
      <c r="C32" s="997"/>
      <c r="D32" s="997"/>
      <c r="E32" s="997"/>
      <c r="F32" s="997"/>
      <c r="G32" s="998"/>
      <c r="H32" s="999"/>
      <c r="I32" s="998"/>
      <c r="J32" s="999"/>
      <c r="K32" s="998"/>
      <c r="L32" s="999"/>
      <c r="M32" s="845"/>
      <c r="N32" s="998"/>
      <c r="O32" s="999"/>
      <c r="P32" s="750"/>
    </row>
    <row r="33" spans="1:16" ht="12.75">
      <c r="A33" s="749"/>
      <c r="B33" s="996"/>
      <c r="C33" s="997"/>
      <c r="D33" s="997"/>
      <c r="E33" s="997"/>
      <c r="F33" s="997"/>
      <c r="G33" s="998"/>
      <c r="H33" s="999"/>
      <c r="I33" s="998"/>
      <c r="J33" s="999"/>
      <c r="K33" s="998"/>
      <c r="L33" s="999"/>
      <c r="M33" s="845"/>
      <c r="N33" s="998"/>
      <c r="O33" s="999"/>
      <c r="P33" s="750"/>
    </row>
    <row r="34" spans="1:16" ht="12.75">
      <c r="A34" s="749"/>
      <c r="B34" s="996"/>
      <c r="C34" s="997"/>
      <c r="D34" s="997"/>
      <c r="E34" s="997"/>
      <c r="F34" s="997"/>
      <c r="G34" s="998"/>
      <c r="H34" s="999"/>
      <c r="I34" s="998"/>
      <c r="J34" s="999"/>
      <c r="K34" s="998"/>
      <c r="L34" s="999"/>
      <c r="M34" s="845"/>
      <c r="N34" s="998"/>
      <c r="O34" s="999"/>
      <c r="P34" s="750"/>
    </row>
    <row r="35" spans="1:16" ht="12.75">
      <c r="A35" s="749"/>
      <c r="B35" s="996"/>
      <c r="C35" s="997"/>
      <c r="D35" s="997"/>
      <c r="E35" s="997"/>
      <c r="F35" s="997"/>
      <c r="G35" s="998"/>
      <c r="H35" s="999"/>
      <c r="I35" s="998"/>
      <c r="J35" s="999"/>
      <c r="K35" s="998"/>
      <c r="L35" s="999"/>
      <c r="M35" s="845"/>
      <c r="N35" s="998"/>
      <c r="O35" s="999"/>
      <c r="P35" s="750"/>
    </row>
    <row r="36" spans="1:16" ht="12.75">
      <c r="A36" s="749"/>
      <c r="B36" s="996"/>
      <c r="C36" s="997"/>
      <c r="D36" s="997"/>
      <c r="E36" s="997"/>
      <c r="F36" s="997"/>
      <c r="G36" s="998"/>
      <c r="H36" s="999"/>
      <c r="I36" s="998"/>
      <c r="J36" s="999"/>
      <c r="K36" s="998"/>
      <c r="L36" s="999"/>
      <c r="M36" s="845"/>
      <c r="N36" s="998"/>
      <c r="O36" s="999"/>
      <c r="P36" s="750"/>
    </row>
    <row r="37" spans="1:16" ht="12.75">
      <c r="A37" s="846"/>
      <c r="B37" s="1000"/>
      <c r="C37" s="1001"/>
      <c r="D37" s="1001"/>
      <c r="E37" s="1001"/>
      <c r="F37" s="1001"/>
      <c r="G37" s="1002"/>
      <c r="H37" s="1003"/>
      <c r="I37" s="1002"/>
      <c r="J37" s="1003"/>
      <c r="K37" s="1002"/>
      <c r="L37" s="1003"/>
      <c r="M37" s="848"/>
      <c r="N37" s="998"/>
      <c r="O37" s="999"/>
      <c r="P37" s="750"/>
    </row>
    <row r="38" spans="1:16" ht="12.75">
      <c r="A38" s="749"/>
      <c r="B38" s="996"/>
      <c r="C38" s="996"/>
      <c r="D38" s="996"/>
      <c r="E38" s="996"/>
      <c r="F38" s="996"/>
      <c r="G38" s="998"/>
      <c r="H38" s="999"/>
      <c r="I38" s="998"/>
      <c r="J38" s="999"/>
      <c r="K38" s="998"/>
      <c r="L38" s="999"/>
      <c r="M38" s="845"/>
      <c r="N38" s="998"/>
      <c r="O38" s="999"/>
      <c r="P38" s="750"/>
    </row>
    <row r="39" spans="1:16" ht="12.75">
      <c r="A39" s="749"/>
      <c r="B39" s="996"/>
      <c r="C39" s="996"/>
      <c r="D39" s="996"/>
      <c r="E39" s="996"/>
      <c r="F39" s="996"/>
      <c r="G39" s="998"/>
      <c r="H39" s="999"/>
      <c r="I39" s="998"/>
      <c r="J39" s="999"/>
      <c r="K39" s="998"/>
      <c r="L39" s="999"/>
      <c r="M39" s="845"/>
      <c r="N39" s="998"/>
      <c r="O39" s="999"/>
      <c r="P39" s="750"/>
    </row>
    <row r="40" spans="1:16" ht="12.75">
      <c r="A40" s="749"/>
      <c r="B40" s="996"/>
      <c r="C40" s="1004"/>
      <c r="D40" s="1004"/>
      <c r="E40" s="1004"/>
      <c r="F40" s="1004"/>
      <c r="G40" s="998"/>
      <c r="H40" s="999"/>
      <c r="I40" s="998"/>
      <c r="J40" s="999"/>
      <c r="K40" s="998"/>
      <c r="L40" s="999"/>
      <c r="M40" s="845"/>
      <c r="N40" s="998"/>
      <c r="O40" s="999"/>
      <c r="P40" s="750"/>
    </row>
    <row r="41" spans="1:16" ht="12.75">
      <c r="A41" s="749"/>
      <c r="B41" s="996"/>
      <c r="C41" s="1004"/>
      <c r="D41" s="1004"/>
      <c r="E41" s="1004"/>
      <c r="F41" s="1004"/>
      <c r="G41" s="998"/>
      <c r="H41" s="999"/>
      <c r="I41" s="998"/>
      <c r="J41" s="999"/>
      <c r="K41" s="998"/>
      <c r="L41" s="999"/>
      <c r="M41" s="845"/>
      <c r="N41" s="998"/>
      <c r="O41" s="999"/>
      <c r="P41" s="750"/>
    </row>
    <row r="42" spans="1:16" ht="12.75">
      <c r="A42" s="749"/>
      <c r="B42" s="996"/>
      <c r="C42" s="1004"/>
      <c r="D42" s="1004"/>
      <c r="E42" s="1004"/>
      <c r="F42" s="1004"/>
      <c r="G42" s="998"/>
      <c r="H42" s="999"/>
      <c r="I42" s="998"/>
      <c r="J42" s="999"/>
      <c r="K42" s="998"/>
      <c r="L42" s="999"/>
      <c r="M42" s="845"/>
      <c r="N42" s="998"/>
      <c r="O42" s="999"/>
      <c r="P42" s="750"/>
    </row>
    <row r="43" spans="1:16" ht="12.75">
      <c r="A43" s="749"/>
      <c r="B43" s="996"/>
      <c r="C43" s="1004"/>
      <c r="D43" s="1004"/>
      <c r="E43" s="1004"/>
      <c r="F43" s="1004"/>
      <c r="G43" s="998"/>
      <c r="H43" s="999"/>
      <c r="I43" s="998"/>
      <c r="J43" s="999"/>
      <c r="K43" s="998"/>
      <c r="L43" s="999"/>
      <c r="M43" s="845"/>
      <c r="N43" s="998"/>
      <c r="O43" s="999"/>
      <c r="P43" s="750"/>
    </row>
    <row r="44" spans="1:16" ht="12.75">
      <c r="A44" s="749"/>
      <c r="B44" s="996"/>
      <c r="C44" s="1004"/>
      <c r="D44" s="1004"/>
      <c r="E44" s="1004"/>
      <c r="F44" s="1004"/>
      <c r="G44" s="998"/>
      <c r="H44" s="999"/>
      <c r="I44" s="998"/>
      <c r="J44" s="999"/>
      <c r="K44" s="998"/>
      <c r="L44" s="999"/>
      <c r="M44" s="845"/>
      <c r="N44" s="998"/>
      <c r="O44" s="999"/>
      <c r="P44" s="750"/>
    </row>
    <row r="45" spans="1:16" ht="12.75">
      <c r="A45" s="749"/>
      <c r="B45" s="996"/>
      <c r="C45" s="1004"/>
      <c r="D45" s="1004"/>
      <c r="E45" s="1004"/>
      <c r="F45" s="1004"/>
      <c r="G45" s="998"/>
      <c r="H45" s="999"/>
      <c r="I45" s="998"/>
      <c r="J45" s="999"/>
      <c r="K45" s="998"/>
      <c r="L45" s="999"/>
      <c r="M45" s="845"/>
      <c r="N45" s="998"/>
      <c r="O45" s="999"/>
      <c r="P45" s="750"/>
    </row>
    <row r="46" spans="1:16" ht="12.75">
      <c r="A46" s="749"/>
      <c r="B46" s="996"/>
      <c r="C46" s="1004"/>
      <c r="D46" s="1004"/>
      <c r="E46" s="1004"/>
      <c r="F46" s="1004"/>
      <c r="G46" s="998"/>
      <c r="H46" s="999"/>
      <c r="I46" s="998"/>
      <c r="J46" s="999"/>
      <c r="K46" s="998"/>
      <c r="L46" s="999"/>
      <c r="M46" s="845"/>
      <c r="N46" s="998"/>
      <c r="O46" s="999"/>
      <c r="P46" s="750"/>
    </row>
    <row r="47" spans="1:16" ht="12.75">
      <c r="A47" s="749"/>
      <c r="B47" s="996"/>
      <c r="C47" s="1004"/>
      <c r="D47" s="1004"/>
      <c r="E47" s="1004"/>
      <c r="F47" s="1004"/>
      <c r="G47" s="998"/>
      <c r="H47" s="999"/>
      <c r="I47" s="998"/>
      <c r="J47" s="999"/>
      <c r="K47" s="998"/>
      <c r="L47" s="999"/>
      <c r="M47" s="845"/>
      <c r="N47" s="998"/>
      <c r="O47" s="999"/>
      <c r="P47" s="750"/>
    </row>
    <row r="48" spans="1:16" ht="12.75">
      <c r="A48" s="846"/>
      <c r="B48" s="1000"/>
      <c r="C48" s="1000"/>
      <c r="D48" s="1000"/>
      <c r="E48" s="1000"/>
      <c r="F48" s="1000"/>
      <c r="G48" s="1002"/>
      <c r="H48" s="1003"/>
      <c r="I48" s="1002"/>
      <c r="J48" s="1003"/>
      <c r="K48" s="1002"/>
      <c r="L48" s="1003"/>
      <c r="M48" s="848"/>
      <c r="N48" s="1002"/>
      <c r="O48" s="1003"/>
      <c r="P48" s="847"/>
    </row>
    <row r="49" spans="1:16" ht="12.75">
      <c r="A49" s="749"/>
      <c r="B49" s="996"/>
      <c r="C49" s="996"/>
      <c r="D49" s="996"/>
      <c r="E49" s="996"/>
      <c r="F49" s="996"/>
      <c r="G49" s="998"/>
      <c r="H49" s="998"/>
      <c r="I49" s="998"/>
      <c r="J49" s="998"/>
      <c r="K49" s="998"/>
      <c r="L49" s="998"/>
      <c r="M49" s="750"/>
      <c r="N49" s="998"/>
      <c r="O49" s="999"/>
      <c r="P49" s="750"/>
    </row>
    <row r="50" spans="1:16" ht="12.75">
      <c r="A50" s="749"/>
      <c r="B50" s="996"/>
      <c r="C50" s="1004"/>
      <c r="D50" s="1004"/>
      <c r="E50" s="1004"/>
      <c r="F50" s="1004"/>
      <c r="G50" s="998"/>
      <c r="H50" s="999"/>
      <c r="I50" s="998"/>
      <c r="J50" s="999"/>
      <c r="K50" s="998"/>
      <c r="L50" s="999"/>
      <c r="M50" s="845"/>
      <c r="N50" s="998"/>
      <c r="O50" s="999"/>
      <c r="P50" s="750"/>
    </row>
    <row r="51" spans="1:16" ht="12.75">
      <c r="A51" s="749"/>
      <c r="B51" s="996"/>
      <c r="C51" s="1004"/>
      <c r="D51" s="1004"/>
      <c r="E51" s="1004"/>
      <c r="F51" s="1004"/>
      <c r="G51" s="998"/>
      <c r="H51" s="999"/>
      <c r="I51" s="998"/>
      <c r="J51" s="999"/>
      <c r="K51" s="998"/>
      <c r="L51" s="999"/>
      <c r="M51" s="845"/>
      <c r="N51" s="998"/>
      <c r="O51" s="999"/>
      <c r="P51" s="750"/>
    </row>
    <row r="52" spans="1:16" ht="12.75">
      <c r="A52" s="749"/>
      <c r="B52" s="996"/>
      <c r="C52" s="1004"/>
      <c r="D52" s="1004"/>
      <c r="E52" s="1004"/>
      <c r="F52" s="1004"/>
      <c r="G52" s="998"/>
      <c r="H52" s="999"/>
      <c r="I52" s="998"/>
      <c r="J52" s="999"/>
      <c r="K52" s="998"/>
      <c r="L52" s="999"/>
      <c r="M52" s="845"/>
      <c r="N52" s="998"/>
      <c r="O52" s="999"/>
      <c r="P52" s="750"/>
    </row>
    <row r="53" spans="1:16" ht="12.75">
      <c r="A53" s="749"/>
      <c r="B53" s="996"/>
      <c r="C53" s="1004"/>
      <c r="D53" s="1004"/>
      <c r="E53" s="1004"/>
      <c r="F53" s="1004"/>
      <c r="G53" s="998"/>
      <c r="H53" s="999"/>
      <c r="I53" s="998"/>
      <c r="J53" s="999"/>
      <c r="K53" s="998"/>
      <c r="L53" s="999"/>
      <c r="M53" s="845"/>
      <c r="N53" s="998"/>
      <c r="O53" s="999"/>
      <c r="P53" s="750"/>
    </row>
    <row r="54" spans="1:16" ht="12.75">
      <c r="A54" s="749"/>
      <c r="B54" s="996"/>
      <c r="C54" s="1004"/>
      <c r="D54" s="1004"/>
      <c r="E54" s="1004"/>
      <c r="F54" s="1004"/>
      <c r="G54" s="998"/>
      <c r="H54" s="999"/>
      <c r="I54" s="998"/>
      <c r="J54" s="999"/>
      <c r="K54" s="998"/>
      <c r="L54" s="999"/>
      <c r="M54" s="845"/>
      <c r="N54" s="998"/>
      <c r="O54" s="999"/>
      <c r="P54" s="750"/>
    </row>
    <row r="55" spans="1:16" ht="12.75">
      <c r="A55" s="749"/>
      <c r="B55" s="996"/>
      <c r="C55" s="1004"/>
      <c r="D55" s="1004"/>
      <c r="E55" s="1004"/>
      <c r="F55" s="1004"/>
      <c r="G55" s="998"/>
      <c r="H55" s="999"/>
      <c r="I55" s="998"/>
      <c r="J55" s="999"/>
      <c r="K55" s="998"/>
      <c r="L55" s="999"/>
      <c r="M55" s="845"/>
      <c r="N55" s="998"/>
      <c r="O55" s="999"/>
      <c r="P55" s="750"/>
    </row>
    <row r="56" spans="1:16" ht="12.75">
      <c r="A56" s="749"/>
      <c r="B56" s="996"/>
      <c r="C56" s="1004"/>
      <c r="D56" s="1004"/>
      <c r="E56" s="1004"/>
      <c r="F56" s="1004"/>
      <c r="G56" s="998"/>
      <c r="H56" s="999"/>
      <c r="I56" s="998"/>
      <c r="J56" s="999"/>
      <c r="K56" s="998"/>
      <c r="L56" s="999"/>
      <c r="M56" s="845"/>
      <c r="N56" s="998"/>
      <c r="O56" s="999"/>
      <c r="P56" s="750"/>
    </row>
    <row r="57" spans="1:16" ht="12.75">
      <c r="A57" s="749"/>
      <c r="B57" s="1004"/>
      <c r="C57" s="1004"/>
      <c r="D57" s="1004"/>
      <c r="E57" s="1004"/>
      <c r="F57" s="1004"/>
      <c r="G57" s="998"/>
      <c r="H57" s="999"/>
      <c r="I57" s="998"/>
      <c r="J57" s="999"/>
      <c r="K57" s="998"/>
      <c r="L57" s="999"/>
      <c r="M57" s="845"/>
      <c r="N57" s="998"/>
      <c r="O57" s="999"/>
      <c r="P57" s="750"/>
    </row>
    <row r="58" spans="1:16" ht="12.75">
      <c r="A58" s="749"/>
      <c r="B58" s="1004"/>
      <c r="C58" s="1004"/>
      <c r="D58" s="1004"/>
      <c r="E58" s="1004"/>
      <c r="F58" s="1004"/>
      <c r="G58" s="998"/>
      <c r="H58" s="998"/>
      <c r="I58" s="998"/>
      <c r="J58" s="998"/>
      <c r="K58" s="998"/>
      <c r="L58" s="998"/>
      <c r="M58" s="750"/>
      <c r="N58" s="998"/>
      <c r="O58" s="999"/>
      <c r="P58" s="750"/>
    </row>
    <row r="59" spans="1:16" ht="12.75">
      <c r="A59" s="749"/>
      <c r="B59" s="996"/>
      <c r="C59" s="1004"/>
      <c r="D59" s="1004"/>
      <c r="E59" s="1004"/>
      <c r="F59" s="1004"/>
      <c r="G59" s="998"/>
      <c r="H59" s="998"/>
      <c r="I59" s="998"/>
      <c r="J59" s="998"/>
      <c r="K59" s="998"/>
      <c r="L59" s="998"/>
      <c r="M59" s="750"/>
      <c r="N59" s="998"/>
      <c r="O59" s="999"/>
      <c r="P59" s="750"/>
    </row>
    <row r="60" spans="1:16" ht="12.75">
      <c r="A60" s="749"/>
      <c r="B60" s="1004"/>
      <c r="C60" s="1004"/>
      <c r="D60" s="1004"/>
      <c r="E60" s="1004"/>
      <c r="F60" s="1004"/>
      <c r="G60" s="998"/>
      <c r="H60" s="998"/>
      <c r="I60" s="998"/>
      <c r="J60" s="998"/>
      <c r="K60" s="998"/>
      <c r="L60" s="998"/>
      <c r="M60" s="750"/>
      <c r="N60" s="998"/>
      <c r="O60" s="998"/>
      <c r="P60" s="750"/>
    </row>
    <row r="61" spans="1:16" ht="12.75">
      <c r="A61" s="749"/>
      <c r="B61" s="996"/>
      <c r="C61" s="1004"/>
      <c r="D61" s="1004"/>
      <c r="E61" s="1004"/>
      <c r="F61" s="1004"/>
      <c r="G61" s="998"/>
      <c r="H61" s="998"/>
      <c r="I61" s="998"/>
      <c r="J61" s="998"/>
      <c r="K61" s="998"/>
      <c r="L61" s="998"/>
      <c r="M61" s="750"/>
      <c r="N61" s="998"/>
      <c r="O61" s="999"/>
      <c r="P61" s="750">
        <v>0</v>
      </c>
    </row>
    <row r="62" spans="1:16" ht="12.75">
      <c r="A62" s="849"/>
      <c r="B62" s="849"/>
      <c r="C62" s="849"/>
      <c r="D62" s="849"/>
      <c r="E62" s="849"/>
      <c r="F62" s="849"/>
      <c r="G62" s="849"/>
      <c r="H62" s="849"/>
      <c r="I62" s="849"/>
      <c r="J62" s="849"/>
      <c r="K62" s="849"/>
      <c r="L62" s="849"/>
      <c r="M62" s="849"/>
      <c r="N62" s="849"/>
      <c r="O62" s="849"/>
      <c r="P62" s="849"/>
    </row>
    <row r="63" spans="1:16" ht="12.75">
      <c r="A63" s="849"/>
      <c r="B63" s="849"/>
      <c r="C63" s="849"/>
      <c r="D63" s="849"/>
      <c r="E63" s="849"/>
      <c r="F63" s="849"/>
      <c r="G63" s="849"/>
      <c r="H63" s="849"/>
      <c r="I63" s="849"/>
      <c r="J63" s="849"/>
      <c r="K63" s="849"/>
      <c r="L63" s="849"/>
      <c r="M63" s="849"/>
      <c r="N63" s="849"/>
      <c r="O63" s="849"/>
      <c r="P63" s="849"/>
    </row>
  </sheetData>
  <sheetProtection/>
  <mergeCells count="289">
    <mergeCell ref="N57:O57"/>
    <mergeCell ref="N58:O58"/>
    <mergeCell ref="N59:O59"/>
    <mergeCell ref="N60:O60"/>
    <mergeCell ref="N61:O61"/>
    <mergeCell ref="N51:O51"/>
    <mergeCell ref="N52:O52"/>
    <mergeCell ref="N53:O53"/>
    <mergeCell ref="N54:O54"/>
    <mergeCell ref="N55:O55"/>
    <mergeCell ref="N56:O56"/>
    <mergeCell ref="N45:O45"/>
    <mergeCell ref="N46:O46"/>
    <mergeCell ref="N47:O47"/>
    <mergeCell ref="N48:O48"/>
    <mergeCell ref="N49:O49"/>
    <mergeCell ref="N50:O50"/>
    <mergeCell ref="N39:O39"/>
    <mergeCell ref="N40:O40"/>
    <mergeCell ref="N41:O41"/>
    <mergeCell ref="N42:O42"/>
    <mergeCell ref="N43:O43"/>
    <mergeCell ref="N44:O44"/>
    <mergeCell ref="N33:O33"/>
    <mergeCell ref="N34:O34"/>
    <mergeCell ref="N35:O35"/>
    <mergeCell ref="N36:O36"/>
    <mergeCell ref="N37:O37"/>
    <mergeCell ref="N38:O38"/>
    <mergeCell ref="N27:O27"/>
    <mergeCell ref="N28:O28"/>
    <mergeCell ref="N29:O29"/>
    <mergeCell ref="N30:O30"/>
    <mergeCell ref="N31:O31"/>
    <mergeCell ref="N32:O32"/>
    <mergeCell ref="N21:O21"/>
    <mergeCell ref="N22:O22"/>
    <mergeCell ref="N23:O23"/>
    <mergeCell ref="N24:O24"/>
    <mergeCell ref="N25:O25"/>
    <mergeCell ref="N26:O26"/>
    <mergeCell ref="N15:O15"/>
    <mergeCell ref="N16:O16"/>
    <mergeCell ref="N17:O17"/>
    <mergeCell ref="N18:O18"/>
    <mergeCell ref="N19:O19"/>
    <mergeCell ref="N20:O20"/>
    <mergeCell ref="N9:O9"/>
    <mergeCell ref="N10:O10"/>
    <mergeCell ref="N11:O11"/>
    <mergeCell ref="N12:O12"/>
    <mergeCell ref="N13:O13"/>
    <mergeCell ref="N14:O14"/>
    <mergeCell ref="M4:M5"/>
    <mergeCell ref="N4:O5"/>
    <mergeCell ref="P4:P5"/>
    <mergeCell ref="N6:O6"/>
    <mergeCell ref="N7:O7"/>
    <mergeCell ref="N8:O8"/>
    <mergeCell ref="B61:F61"/>
    <mergeCell ref="G61:H61"/>
    <mergeCell ref="I61:J61"/>
    <mergeCell ref="K61:L61"/>
    <mergeCell ref="B59:F59"/>
    <mergeCell ref="G59:H59"/>
    <mergeCell ref="I59:J59"/>
    <mergeCell ref="K59:L59"/>
    <mergeCell ref="B60:F60"/>
    <mergeCell ref="G60:H60"/>
    <mergeCell ref="I60:J60"/>
    <mergeCell ref="K60:L60"/>
    <mergeCell ref="B57:F57"/>
    <mergeCell ref="G57:H57"/>
    <mergeCell ref="I57:J57"/>
    <mergeCell ref="K57:L57"/>
    <mergeCell ref="B58:F58"/>
    <mergeCell ref="G58:H58"/>
    <mergeCell ref="I58:J58"/>
    <mergeCell ref="K58:L58"/>
    <mergeCell ref="B55:F55"/>
    <mergeCell ref="G55:H55"/>
    <mergeCell ref="I55:J55"/>
    <mergeCell ref="K55:L55"/>
    <mergeCell ref="B56:F56"/>
    <mergeCell ref="G56:H56"/>
    <mergeCell ref="I56:J56"/>
    <mergeCell ref="K56:L56"/>
    <mergeCell ref="B53:F53"/>
    <mergeCell ref="G53:H53"/>
    <mergeCell ref="I53:J53"/>
    <mergeCell ref="K53:L53"/>
    <mergeCell ref="B54:F54"/>
    <mergeCell ref="G54:H54"/>
    <mergeCell ref="I54:J54"/>
    <mergeCell ref="K54:L54"/>
    <mergeCell ref="B51:F51"/>
    <mergeCell ref="G51:H51"/>
    <mergeCell ref="I51:J51"/>
    <mergeCell ref="K51:L51"/>
    <mergeCell ref="B52:F52"/>
    <mergeCell ref="G52:H52"/>
    <mergeCell ref="I52:J52"/>
    <mergeCell ref="K52:L52"/>
    <mergeCell ref="B49:F49"/>
    <mergeCell ref="G49:H49"/>
    <mergeCell ref="I49:J49"/>
    <mergeCell ref="K49:L49"/>
    <mergeCell ref="B50:F50"/>
    <mergeCell ref="G50:H50"/>
    <mergeCell ref="I50:J50"/>
    <mergeCell ref="K50:L50"/>
    <mergeCell ref="B47:F47"/>
    <mergeCell ref="G47:H47"/>
    <mergeCell ref="I47:J47"/>
    <mergeCell ref="K47:L47"/>
    <mergeCell ref="B48:F48"/>
    <mergeCell ref="G48:H48"/>
    <mergeCell ref="I48:J48"/>
    <mergeCell ref="K48:L48"/>
    <mergeCell ref="B45:F45"/>
    <mergeCell ref="G45:H45"/>
    <mergeCell ref="I45:J45"/>
    <mergeCell ref="K45:L45"/>
    <mergeCell ref="B46:F46"/>
    <mergeCell ref="G46:H46"/>
    <mergeCell ref="I46:J46"/>
    <mergeCell ref="K46:L46"/>
    <mergeCell ref="B43:F43"/>
    <mergeCell ref="G43:H43"/>
    <mergeCell ref="I43:J43"/>
    <mergeCell ref="K43:L43"/>
    <mergeCell ref="B44:F44"/>
    <mergeCell ref="G44:H44"/>
    <mergeCell ref="I44:J44"/>
    <mergeCell ref="K44:L44"/>
    <mergeCell ref="B41:F41"/>
    <mergeCell ref="G41:H41"/>
    <mergeCell ref="I41:J41"/>
    <mergeCell ref="K41:L41"/>
    <mergeCell ref="B42:F42"/>
    <mergeCell ref="G42:H42"/>
    <mergeCell ref="I42:J42"/>
    <mergeCell ref="K42:L42"/>
    <mergeCell ref="B39:F39"/>
    <mergeCell ref="G39:H39"/>
    <mergeCell ref="I39:J39"/>
    <mergeCell ref="K39:L39"/>
    <mergeCell ref="B40:F40"/>
    <mergeCell ref="G40:H40"/>
    <mergeCell ref="I40:J40"/>
    <mergeCell ref="K40:L40"/>
    <mergeCell ref="B37:F37"/>
    <mergeCell ref="G37:H37"/>
    <mergeCell ref="I37:J37"/>
    <mergeCell ref="K37:L37"/>
    <mergeCell ref="B38:F38"/>
    <mergeCell ref="G38:H38"/>
    <mergeCell ref="I38:J38"/>
    <mergeCell ref="K38:L38"/>
    <mergeCell ref="B35:F35"/>
    <mergeCell ref="G35:H35"/>
    <mergeCell ref="I35:J35"/>
    <mergeCell ref="K35:L35"/>
    <mergeCell ref="B36:F36"/>
    <mergeCell ref="G36:H36"/>
    <mergeCell ref="I36:J36"/>
    <mergeCell ref="K36:L36"/>
    <mergeCell ref="B33:F33"/>
    <mergeCell ref="G33:H33"/>
    <mergeCell ref="I33:J33"/>
    <mergeCell ref="K33:L33"/>
    <mergeCell ref="B34:F34"/>
    <mergeCell ref="G34:H34"/>
    <mergeCell ref="I34:J34"/>
    <mergeCell ref="K34:L34"/>
    <mergeCell ref="B31:F31"/>
    <mergeCell ref="G31:H31"/>
    <mergeCell ref="I31:J31"/>
    <mergeCell ref="K31:L31"/>
    <mergeCell ref="B32:F32"/>
    <mergeCell ref="G32:H32"/>
    <mergeCell ref="I32:J32"/>
    <mergeCell ref="K32:L32"/>
    <mergeCell ref="B29:F29"/>
    <mergeCell ref="G29:H29"/>
    <mergeCell ref="I29:J29"/>
    <mergeCell ref="K29:L29"/>
    <mergeCell ref="B30:F30"/>
    <mergeCell ref="G30:H30"/>
    <mergeCell ref="I30:J30"/>
    <mergeCell ref="K30:L30"/>
    <mergeCell ref="B27:F27"/>
    <mergeCell ref="G27:H27"/>
    <mergeCell ref="I27:J27"/>
    <mergeCell ref="K27:L27"/>
    <mergeCell ref="B28:F28"/>
    <mergeCell ref="G28:H28"/>
    <mergeCell ref="I28:J28"/>
    <mergeCell ref="K28:L28"/>
    <mergeCell ref="B25:F25"/>
    <mergeCell ref="G25:H25"/>
    <mergeCell ref="I25:J25"/>
    <mergeCell ref="K25:L25"/>
    <mergeCell ref="B26:F26"/>
    <mergeCell ref="G26:H26"/>
    <mergeCell ref="I26:J26"/>
    <mergeCell ref="K26:L26"/>
    <mergeCell ref="B23:F23"/>
    <mergeCell ref="G23:H23"/>
    <mergeCell ref="I23:J23"/>
    <mergeCell ref="K23:L23"/>
    <mergeCell ref="B24:F24"/>
    <mergeCell ref="G24:H24"/>
    <mergeCell ref="I24:J24"/>
    <mergeCell ref="K24:L24"/>
    <mergeCell ref="B21:F21"/>
    <mergeCell ref="G21:H21"/>
    <mergeCell ref="I21:J21"/>
    <mergeCell ref="K21:L21"/>
    <mergeCell ref="B22:F22"/>
    <mergeCell ref="G22:H22"/>
    <mergeCell ref="I22:J22"/>
    <mergeCell ref="K22:L22"/>
    <mergeCell ref="B19:F19"/>
    <mergeCell ref="G19:H19"/>
    <mergeCell ref="I19:J19"/>
    <mergeCell ref="K19:L19"/>
    <mergeCell ref="B20:F20"/>
    <mergeCell ref="G20:H20"/>
    <mergeCell ref="I20:J20"/>
    <mergeCell ref="K20:L20"/>
    <mergeCell ref="B17:F17"/>
    <mergeCell ref="G17:H17"/>
    <mergeCell ref="I17:J17"/>
    <mergeCell ref="K17:L17"/>
    <mergeCell ref="B18:F18"/>
    <mergeCell ref="G18:H18"/>
    <mergeCell ref="I18:J18"/>
    <mergeCell ref="K18:L18"/>
    <mergeCell ref="B15:F15"/>
    <mergeCell ref="G15:H15"/>
    <mergeCell ref="I15:J15"/>
    <mergeCell ref="K15:L15"/>
    <mergeCell ref="B16:F16"/>
    <mergeCell ref="G16:H16"/>
    <mergeCell ref="I16:J16"/>
    <mergeCell ref="K16:L16"/>
    <mergeCell ref="B13:F13"/>
    <mergeCell ref="G13:H13"/>
    <mergeCell ref="I13:J13"/>
    <mergeCell ref="K13:L13"/>
    <mergeCell ref="B14:F14"/>
    <mergeCell ref="G14:H14"/>
    <mergeCell ref="I14:J14"/>
    <mergeCell ref="K14:L14"/>
    <mergeCell ref="B11:F11"/>
    <mergeCell ref="G11:H11"/>
    <mergeCell ref="I11:J11"/>
    <mergeCell ref="K11:L11"/>
    <mergeCell ref="B12:F12"/>
    <mergeCell ref="G12:H12"/>
    <mergeCell ref="I12:J12"/>
    <mergeCell ref="K12:L12"/>
    <mergeCell ref="B9:F9"/>
    <mergeCell ref="G9:H9"/>
    <mergeCell ref="I9:J9"/>
    <mergeCell ref="K9:L9"/>
    <mergeCell ref="B10:F10"/>
    <mergeCell ref="G10:H10"/>
    <mergeCell ref="I10:J10"/>
    <mergeCell ref="K10:L10"/>
    <mergeCell ref="B7:F7"/>
    <mergeCell ref="G7:H7"/>
    <mergeCell ref="I7:J7"/>
    <mergeCell ref="K7:L7"/>
    <mergeCell ref="B8:F8"/>
    <mergeCell ref="G8:H8"/>
    <mergeCell ref="I8:J8"/>
    <mergeCell ref="K8:L8"/>
    <mergeCell ref="E3:P3"/>
    <mergeCell ref="A4:A5"/>
    <mergeCell ref="I4:J5"/>
    <mergeCell ref="B6:F6"/>
    <mergeCell ref="G6:H6"/>
    <mergeCell ref="I6:J6"/>
    <mergeCell ref="K6:L6"/>
    <mergeCell ref="B4:F5"/>
    <mergeCell ref="G4:H5"/>
    <mergeCell ref="K4:L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O36"/>
  <sheetViews>
    <sheetView zoomScalePageLayoutView="0" workbookViewId="0" topLeftCell="A1">
      <selection activeCell="K14" sqref="K14:O14"/>
    </sheetView>
  </sheetViews>
  <sheetFormatPr defaultColWidth="9.00390625" defaultRowHeight="12.75"/>
  <cols>
    <col min="1" max="1" width="27.625" style="0" customWidth="1"/>
    <col min="2" max="2" width="19.00390625" style="0" customWidth="1"/>
    <col min="3" max="3" width="12.875" style="0" customWidth="1"/>
    <col min="4" max="4" width="12.50390625" style="0" customWidth="1"/>
    <col min="5" max="5" width="13.125" style="0" customWidth="1"/>
    <col min="6" max="6" width="15.375" style="0" customWidth="1"/>
  </cols>
  <sheetData>
    <row r="1" spans="2:6" ht="12.75">
      <c r="B1" s="923" t="s">
        <v>836</v>
      </c>
      <c r="C1" s="923"/>
      <c r="D1" s="923"/>
      <c r="E1" s="923"/>
      <c r="F1" s="923"/>
    </row>
    <row r="2" spans="1:6" ht="14.25" customHeight="1">
      <c r="A2" s="1008" t="s">
        <v>593</v>
      </c>
      <c r="B2" s="1008"/>
      <c r="C2" s="1008"/>
      <c r="D2" s="1008"/>
      <c r="E2" s="1008"/>
      <c r="F2" s="1008"/>
    </row>
    <row r="3" spans="1:6" ht="14.25" customHeight="1">
      <c r="A3" s="1008"/>
      <c r="B3" s="1008"/>
      <c r="C3" s="1008"/>
      <c r="D3" s="1008"/>
      <c r="E3" s="1008"/>
      <c r="F3" s="1008"/>
    </row>
    <row r="4" spans="1:6" ht="15.75" thickBot="1">
      <c r="A4" s="412"/>
      <c r="B4" s="412"/>
      <c r="C4" s="412"/>
      <c r="D4" s="412"/>
      <c r="E4" s="412"/>
      <c r="F4" s="413" t="s">
        <v>115</v>
      </c>
    </row>
    <row r="5" spans="1:6" ht="12.75">
      <c r="A5" s="1009" t="s">
        <v>182</v>
      </c>
      <c r="B5" s="1012" t="s">
        <v>11</v>
      </c>
      <c r="C5" s="1015" t="s">
        <v>460</v>
      </c>
      <c r="D5" s="1016"/>
      <c r="E5" s="1016"/>
      <c r="F5" s="1019" t="s">
        <v>461</v>
      </c>
    </row>
    <row r="6" spans="1:6" ht="12.75">
      <c r="A6" s="1010"/>
      <c r="B6" s="1013"/>
      <c r="C6" s="1017"/>
      <c r="D6" s="1018"/>
      <c r="E6" s="1018"/>
      <c r="F6" s="1020"/>
    </row>
    <row r="7" spans="1:6" ht="22.5" customHeight="1" thickBot="1">
      <c r="A7" s="1011"/>
      <c r="B7" s="1014"/>
      <c r="C7" s="414" t="s">
        <v>221</v>
      </c>
      <c r="D7" s="414" t="s">
        <v>222</v>
      </c>
      <c r="E7" s="414" t="s">
        <v>429</v>
      </c>
      <c r="F7" s="1021"/>
    </row>
    <row r="8" spans="1:6" ht="12.75">
      <c r="A8" s="415">
        <v>1</v>
      </c>
      <c r="B8" s="416">
        <v>2</v>
      </c>
      <c r="C8" s="416">
        <v>3</v>
      </c>
      <c r="D8" s="416">
        <v>4</v>
      </c>
      <c r="E8" s="416">
        <v>5</v>
      </c>
      <c r="F8" s="417">
        <v>7</v>
      </c>
    </row>
    <row r="9" spans="1:6" ht="12" customHeight="1">
      <c r="A9" s="418" t="s">
        <v>53</v>
      </c>
      <c r="B9" s="419" t="s">
        <v>48</v>
      </c>
      <c r="C9" s="420">
        <v>22385</v>
      </c>
      <c r="D9" s="420">
        <v>22000</v>
      </c>
      <c r="E9" s="420">
        <v>23000</v>
      </c>
      <c r="F9" s="421">
        <f>+C9+D9+E9</f>
        <v>67385</v>
      </c>
    </row>
    <row r="10" spans="1:6" ht="15" customHeight="1">
      <c r="A10" s="418" t="s">
        <v>462</v>
      </c>
      <c r="B10" s="419" t="s">
        <v>57</v>
      </c>
      <c r="C10" s="420"/>
      <c r="D10" s="420"/>
      <c r="E10" s="420"/>
      <c r="F10" s="421">
        <f>+C10+D10+E10</f>
        <v>0</v>
      </c>
    </row>
    <row r="11" spans="1:6" ht="15.75" customHeight="1">
      <c r="A11" s="418" t="s">
        <v>463</v>
      </c>
      <c r="B11" s="419" t="s">
        <v>58</v>
      </c>
      <c r="C11" s="420">
        <v>226</v>
      </c>
      <c r="D11" s="420">
        <v>275</v>
      </c>
      <c r="E11" s="420">
        <v>300</v>
      </c>
      <c r="F11" s="421">
        <f aca="true" t="shared" si="0" ref="F11:F35">+C11+D11+E11</f>
        <v>801</v>
      </c>
    </row>
    <row r="12" spans="1:6" ht="33" customHeight="1">
      <c r="A12" s="418" t="s">
        <v>464</v>
      </c>
      <c r="B12" s="419" t="s">
        <v>448</v>
      </c>
      <c r="C12" s="420">
        <v>1058</v>
      </c>
      <c r="D12" s="420">
        <v>1100</v>
      </c>
      <c r="E12" s="420">
        <v>1200</v>
      </c>
      <c r="F12" s="421">
        <f t="shared" si="0"/>
        <v>3358</v>
      </c>
    </row>
    <row r="13" spans="1:6" ht="24" customHeight="1">
      <c r="A13" s="418" t="s">
        <v>465</v>
      </c>
      <c r="B13" s="419" t="s">
        <v>466</v>
      </c>
      <c r="C13" s="420"/>
      <c r="D13" s="420"/>
      <c r="E13" s="420"/>
      <c r="F13" s="421">
        <f t="shared" si="0"/>
        <v>0</v>
      </c>
    </row>
    <row r="14" spans="1:15" ht="35.25" customHeight="1">
      <c r="A14" s="418" t="s">
        <v>467</v>
      </c>
      <c r="B14" s="419" t="s">
        <v>468</v>
      </c>
      <c r="C14" s="420"/>
      <c r="D14" s="420"/>
      <c r="E14" s="420"/>
      <c r="F14" s="421">
        <f t="shared" si="0"/>
        <v>0</v>
      </c>
      <c r="K14" s="923"/>
      <c r="L14" s="923"/>
      <c r="M14" s="923"/>
      <c r="N14" s="923"/>
      <c r="O14" s="923"/>
    </row>
    <row r="15" spans="1:6" ht="24.75" customHeight="1" thickBot="1">
      <c r="A15" s="422" t="s">
        <v>181</v>
      </c>
      <c r="B15" s="423" t="s">
        <v>469</v>
      </c>
      <c r="C15" s="424"/>
      <c r="D15" s="424"/>
      <c r="E15" s="424"/>
      <c r="F15" s="425">
        <f t="shared" si="0"/>
        <v>0</v>
      </c>
    </row>
    <row r="16" spans="1:6" ht="15" customHeight="1" thickBot="1">
      <c r="A16" s="426" t="s">
        <v>470</v>
      </c>
      <c r="B16" s="427" t="s">
        <v>471</v>
      </c>
      <c r="C16" s="428">
        <f>SUM(C9:C15)</f>
        <v>23669</v>
      </c>
      <c r="D16" s="428">
        <f>SUM(D9:D15)</f>
        <v>23375</v>
      </c>
      <c r="E16" s="428">
        <f>SUM(E9:E15)</f>
        <v>24500</v>
      </c>
      <c r="F16" s="429">
        <f t="shared" si="0"/>
        <v>71544</v>
      </c>
    </row>
    <row r="17" spans="1:6" ht="24" customHeight="1" thickBot="1">
      <c r="A17" s="430" t="s">
        <v>472</v>
      </c>
      <c r="B17" s="431" t="s">
        <v>473</v>
      </c>
      <c r="C17" s="432">
        <f>+C16*0.5</f>
        <v>11834.5</v>
      </c>
      <c r="D17" s="432">
        <f>+D16*0.5</f>
        <v>11687.5</v>
      </c>
      <c r="E17" s="432">
        <f>+E16*0.5</f>
        <v>12250</v>
      </c>
      <c r="F17" s="433">
        <f t="shared" si="0"/>
        <v>35772</v>
      </c>
    </row>
    <row r="18" spans="1:6" ht="32.25" customHeight="1" thickBot="1">
      <c r="A18" s="426" t="s">
        <v>474</v>
      </c>
      <c r="B18" s="434">
        <v>10</v>
      </c>
      <c r="C18" s="428">
        <f>SUM(C19:C25)</f>
        <v>3000</v>
      </c>
      <c r="D18" s="428">
        <f>SUM(D19:D25)</f>
        <v>1500</v>
      </c>
      <c r="E18" s="428">
        <f>SUM(E19:E25)</f>
        <v>0</v>
      </c>
      <c r="F18" s="429">
        <f t="shared" si="0"/>
        <v>4500</v>
      </c>
    </row>
    <row r="19" spans="1:6" ht="27" customHeight="1">
      <c r="A19" s="435" t="s">
        <v>475</v>
      </c>
      <c r="B19" s="436">
        <v>11</v>
      </c>
      <c r="C19" s="437"/>
      <c r="D19" s="437"/>
      <c r="E19" s="437"/>
      <c r="F19" s="438">
        <f t="shared" si="0"/>
        <v>0</v>
      </c>
    </row>
    <row r="20" spans="1:6" ht="27.75" customHeight="1">
      <c r="A20" s="418" t="s">
        <v>476</v>
      </c>
      <c r="B20" s="439">
        <v>12</v>
      </c>
      <c r="C20" s="420">
        <v>3000</v>
      </c>
      <c r="D20" s="420">
        <v>1500</v>
      </c>
      <c r="E20" s="420"/>
      <c r="F20" s="421">
        <f t="shared" si="0"/>
        <v>4500</v>
      </c>
    </row>
    <row r="21" spans="1:6" ht="21" customHeight="1">
      <c r="A21" s="418" t="s">
        <v>477</v>
      </c>
      <c r="B21" s="439">
        <v>13</v>
      </c>
      <c r="C21" s="420"/>
      <c r="D21" s="420"/>
      <c r="E21" s="420"/>
      <c r="F21" s="421">
        <f t="shared" si="0"/>
        <v>0</v>
      </c>
    </row>
    <row r="22" spans="1:6" ht="13.5" customHeight="1">
      <c r="A22" s="418" t="s">
        <v>478</v>
      </c>
      <c r="B22" s="439">
        <v>14</v>
      </c>
      <c r="C22" s="420"/>
      <c r="D22" s="420"/>
      <c r="E22" s="420"/>
      <c r="F22" s="421">
        <f t="shared" si="0"/>
        <v>0</v>
      </c>
    </row>
    <row r="23" spans="1:6" ht="14.25" customHeight="1">
      <c r="A23" s="418" t="s">
        <v>479</v>
      </c>
      <c r="B23" s="439">
        <v>15</v>
      </c>
      <c r="C23" s="420"/>
      <c r="D23" s="420"/>
      <c r="E23" s="420"/>
      <c r="F23" s="421">
        <f t="shared" si="0"/>
        <v>0</v>
      </c>
    </row>
    <row r="24" spans="1:6" ht="13.5" customHeight="1">
      <c r="A24" s="418" t="s">
        <v>480</v>
      </c>
      <c r="B24" s="439">
        <v>16</v>
      </c>
      <c r="C24" s="420"/>
      <c r="D24" s="420"/>
      <c r="E24" s="420"/>
      <c r="F24" s="421">
        <f t="shared" si="0"/>
        <v>0</v>
      </c>
    </row>
    <row r="25" spans="1:6" ht="27" customHeight="1" thickBot="1">
      <c r="A25" s="422" t="s">
        <v>481</v>
      </c>
      <c r="B25" s="440">
        <v>17</v>
      </c>
      <c r="C25" s="424"/>
      <c r="D25" s="424"/>
      <c r="E25" s="424"/>
      <c r="F25" s="425">
        <f t="shared" si="0"/>
        <v>0</v>
      </c>
    </row>
    <row r="26" spans="1:6" ht="42.75" customHeight="1" thickBot="1">
      <c r="A26" s="426" t="s">
        <v>482</v>
      </c>
      <c r="B26" s="434">
        <v>18</v>
      </c>
      <c r="C26" s="428">
        <f>SUM(C27:C33)</f>
        <v>0</v>
      </c>
      <c r="D26" s="428">
        <f>SUM(D27:D33)</f>
        <v>0</v>
      </c>
      <c r="E26" s="428">
        <f>SUM(E27:E33)</f>
        <v>0</v>
      </c>
      <c r="F26" s="429">
        <f t="shared" si="0"/>
        <v>0</v>
      </c>
    </row>
    <row r="27" spans="1:6" ht="24.75" customHeight="1">
      <c r="A27" s="435" t="s">
        <v>475</v>
      </c>
      <c r="B27" s="436">
        <v>19</v>
      </c>
      <c r="C27" s="437"/>
      <c r="D27" s="437"/>
      <c r="E27" s="437"/>
      <c r="F27" s="438">
        <f t="shared" si="0"/>
        <v>0</v>
      </c>
    </row>
    <row r="28" spans="1:6" ht="22.5" customHeight="1">
      <c r="A28" s="418" t="s">
        <v>476</v>
      </c>
      <c r="B28" s="439">
        <v>20</v>
      </c>
      <c r="C28" s="420"/>
      <c r="D28" s="420"/>
      <c r="E28" s="420"/>
      <c r="F28" s="421">
        <f t="shared" si="0"/>
        <v>0</v>
      </c>
    </row>
    <row r="29" spans="1:6" ht="21" customHeight="1">
      <c r="A29" s="418" t="s">
        <v>477</v>
      </c>
      <c r="B29" s="439">
        <v>21</v>
      </c>
      <c r="C29" s="420"/>
      <c r="D29" s="420"/>
      <c r="E29" s="420"/>
      <c r="F29" s="421">
        <f t="shared" si="0"/>
        <v>0</v>
      </c>
    </row>
    <row r="30" spans="1:6" ht="12.75">
      <c r="A30" s="418" t="s">
        <v>478</v>
      </c>
      <c r="B30" s="439">
        <v>22</v>
      </c>
      <c r="C30" s="420"/>
      <c r="D30" s="420"/>
      <c r="E30" s="420"/>
      <c r="F30" s="421">
        <f t="shared" si="0"/>
        <v>0</v>
      </c>
    </row>
    <row r="31" spans="1:6" ht="12.75">
      <c r="A31" s="418" t="s">
        <v>479</v>
      </c>
      <c r="B31" s="439">
        <v>23</v>
      </c>
      <c r="C31" s="420"/>
      <c r="D31" s="420"/>
      <c r="E31" s="420"/>
      <c r="F31" s="421">
        <f t="shared" si="0"/>
        <v>0</v>
      </c>
    </row>
    <row r="32" spans="1:6" ht="12.75">
      <c r="A32" s="418" t="s">
        <v>480</v>
      </c>
      <c r="B32" s="439">
        <v>24</v>
      </c>
      <c r="C32" s="420"/>
      <c r="D32" s="420"/>
      <c r="E32" s="420"/>
      <c r="F32" s="421">
        <f t="shared" si="0"/>
        <v>0</v>
      </c>
    </row>
    <row r="33" spans="1:6" ht="26.25" customHeight="1" thickBot="1">
      <c r="A33" s="422" t="s">
        <v>481</v>
      </c>
      <c r="B33" s="440">
        <v>25</v>
      </c>
      <c r="C33" s="424"/>
      <c r="D33" s="424"/>
      <c r="E33" s="424"/>
      <c r="F33" s="425">
        <f t="shared" si="0"/>
        <v>0</v>
      </c>
    </row>
    <row r="34" spans="1:6" ht="22.5" customHeight="1" thickBot="1">
      <c r="A34" s="426" t="s">
        <v>483</v>
      </c>
      <c r="B34" s="434">
        <v>26</v>
      </c>
      <c r="C34" s="428">
        <f>+C18+C26</f>
        <v>3000</v>
      </c>
      <c r="D34" s="428">
        <f>+D18+D26</f>
        <v>1500</v>
      </c>
      <c r="E34" s="428">
        <f>+E18+E26</f>
        <v>0</v>
      </c>
      <c r="F34" s="429">
        <f t="shared" si="0"/>
        <v>4500</v>
      </c>
    </row>
    <row r="35" spans="1:6" ht="36.75" customHeight="1" thickBot="1">
      <c r="A35" s="426" t="s">
        <v>484</v>
      </c>
      <c r="B35" s="434">
        <v>27</v>
      </c>
      <c r="C35" s="428">
        <f>+C17-C34</f>
        <v>8834.5</v>
      </c>
      <c r="D35" s="428">
        <f>+D17-D34</f>
        <v>10187.5</v>
      </c>
      <c r="E35" s="428">
        <f>+E17-E34</f>
        <v>12250</v>
      </c>
      <c r="F35" s="429">
        <f t="shared" si="0"/>
        <v>31272</v>
      </c>
    </row>
    <row r="36" spans="1:6" ht="15">
      <c r="A36" s="412"/>
      <c r="B36" s="412"/>
      <c r="C36" s="412"/>
      <c r="D36" s="412"/>
      <c r="E36" s="412"/>
      <c r="F36" s="412"/>
    </row>
  </sheetData>
  <sheetProtection/>
  <mergeCells count="7">
    <mergeCell ref="K14:O14"/>
    <mergeCell ref="B1:F1"/>
    <mergeCell ref="A2:F3"/>
    <mergeCell ref="A5:A7"/>
    <mergeCell ref="B5:B7"/>
    <mergeCell ref="C5:E6"/>
    <mergeCell ref="F5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zoomScalePageLayoutView="60" workbookViewId="0" topLeftCell="A1">
      <selection activeCell="D6" sqref="D6"/>
    </sheetView>
  </sheetViews>
  <sheetFormatPr defaultColWidth="9.00390625" defaultRowHeight="12.75"/>
  <cols>
    <col min="1" max="1" width="5.875" style="95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1023" t="s">
        <v>5</v>
      </c>
      <c r="C1" s="1023"/>
      <c r="D1" s="1023"/>
    </row>
    <row r="2" spans="1:4" s="83" customFormat="1" ht="16.5" thickBot="1">
      <c r="A2" s="82"/>
      <c r="B2" s="311"/>
      <c r="D2" s="42" t="s">
        <v>59</v>
      </c>
    </row>
    <row r="3" spans="1:4" s="85" customFormat="1" ht="48" customHeight="1" thickBot="1">
      <c r="A3" s="84" t="s">
        <v>11</v>
      </c>
      <c r="B3" s="172" t="s">
        <v>12</v>
      </c>
      <c r="C3" s="172" t="s">
        <v>70</v>
      </c>
      <c r="D3" s="173" t="s">
        <v>71</v>
      </c>
    </row>
    <row r="4" spans="1:4" s="85" customFormat="1" ht="13.5" customHeight="1" thickBot="1">
      <c r="A4" s="35">
        <v>1</v>
      </c>
      <c r="B4" s="175">
        <v>2</v>
      </c>
      <c r="C4" s="175">
        <v>3</v>
      </c>
      <c r="D4" s="176">
        <v>4</v>
      </c>
    </row>
    <row r="5" spans="1:4" ht="18" customHeight="1">
      <c r="A5" s="120" t="s">
        <v>13</v>
      </c>
      <c r="B5" s="177" t="s">
        <v>151</v>
      </c>
      <c r="C5" s="118">
        <v>2994</v>
      </c>
      <c r="D5" s="86">
        <v>2413</v>
      </c>
    </row>
    <row r="6" spans="1:4" ht="18" customHeight="1">
      <c r="A6" s="87" t="s">
        <v>14</v>
      </c>
      <c r="B6" s="178" t="s">
        <v>152</v>
      </c>
      <c r="C6" s="119"/>
      <c r="D6" s="89"/>
    </row>
    <row r="7" spans="1:4" ht="18" customHeight="1">
      <c r="A7" s="87" t="s">
        <v>15</v>
      </c>
      <c r="B7" s="178" t="s">
        <v>105</v>
      </c>
      <c r="C7" s="119"/>
      <c r="D7" s="89"/>
    </row>
    <row r="8" spans="1:4" ht="18" customHeight="1">
      <c r="A8" s="87" t="s">
        <v>16</v>
      </c>
      <c r="B8" s="178" t="s">
        <v>106</v>
      </c>
      <c r="C8" s="119"/>
      <c r="D8" s="89"/>
    </row>
    <row r="9" spans="1:4" ht="18" customHeight="1">
      <c r="A9" s="87" t="s">
        <v>17</v>
      </c>
      <c r="B9" s="178" t="s">
        <v>144</v>
      </c>
      <c r="C9" s="119">
        <v>22385</v>
      </c>
      <c r="D9" s="89"/>
    </row>
    <row r="10" spans="1:4" ht="18" customHeight="1">
      <c r="A10" s="87" t="s">
        <v>18</v>
      </c>
      <c r="B10" s="178" t="s">
        <v>145</v>
      </c>
      <c r="C10" s="119"/>
      <c r="D10" s="89"/>
    </row>
    <row r="11" spans="1:4" ht="18" customHeight="1">
      <c r="A11" s="87" t="s">
        <v>19</v>
      </c>
      <c r="B11" s="179" t="s">
        <v>146</v>
      </c>
      <c r="C11" s="119"/>
      <c r="D11" s="89"/>
    </row>
    <row r="12" spans="1:4" ht="18" customHeight="1">
      <c r="A12" s="87" t="s">
        <v>21</v>
      </c>
      <c r="B12" s="179" t="s">
        <v>147</v>
      </c>
      <c r="C12" s="119">
        <v>1502</v>
      </c>
      <c r="D12" s="89"/>
    </row>
    <row r="13" spans="1:4" ht="18" customHeight="1">
      <c r="A13" s="87" t="s">
        <v>22</v>
      </c>
      <c r="B13" s="179" t="s">
        <v>148</v>
      </c>
      <c r="C13" s="119"/>
      <c r="D13" s="89"/>
    </row>
    <row r="14" spans="1:4" ht="18" customHeight="1">
      <c r="A14" s="87" t="s">
        <v>23</v>
      </c>
      <c r="B14" s="179" t="s">
        <v>149</v>
      </c>
      <c r="C14" s="119"/>
      <c r="D14" s="89"/>
    </row>
    <row r="15" spans="1:4" ht="22.5" customHeight="1">
      <c r="A15" s="87" t="s">
        <v>24</v>
      </c>
      <c r="B15" s="179" t="s">
        <v>150</v>
      </c>
      <c r="C15" s="119">
        <v>20883</v>
      </c>
      <c r="D15" s="89"/>
    </row>
    <row r="16" spans="1:4" ht="18" customHeight="1">
      <c r="A16" s="87" t="s">
        <v>25</v>
      </c>
      <c r="B16" s="178" t="s">
        <v>107</v>
      </c>
      <c r="C16" s="119">
        <v>2659</v>
      </c>
      <c r="D16" s="89"/>
    </row>
    <row r="17" spans="1:4" ht="18" customHeight="1">
      <c r="A17" s="87" t="s">
        <v>26</v>
      </c>
      <c r="B17" s="178" t="s">
        <v>7</v>
      </c>
      <c r="C17" s="119"/>
      <c r="D17" s="89"/>
    </row>
    <row r="18" spans="1:4" ht="18" customHeight="1">
      <c r="A18" s="87" t="s">
        <v>27</v>
      </c>
      <c r="B18" s="178" t="s">
        <v>6</v>
      </c>
      <c r="C18" s="119"/>
      <c r="D18" s="89">
        <v>0</v>
      </c>
    </row>
    <row r="19" spans="1:4" ht="18" customHeight="1">
      <c r="A19" s="87" t="s">
        <v>28</v>
      </c>
      <c r="B19" s="178" t="s">
        <v>108</v>
      </c>
      <c r="C19" s="119"/>
      <c r="D19" s="89"/>
    </row>
    <row r="20" spans="1:4" ht="18" customHeight="1">
      <c r="A20" s="87" t="s">
        <v>29</v>
      </c>
      <c r="B20" s="178" t="s">
        <v>109</v>
      </c>
      <c r="C20" s="119"/>
      <c r="D20" s="89"/>
    </row>
    <row r="21" spans="1:4" ht="18" customHeight="1">
      <c r="A21" s="87" t="s">
        <v>30</v>
      </c>
      <c r="B21" s="113"/>
      <c r="C21" s="88"/>
      <c r="D21" s="89"/>
    </row>
    <row r="22" spans="1:4" ht="18" customHeight="1">
      <c r="A22" s="87" t="s">
        <v>31</v>
      </c>
      <c r="B22" s="90"/>
      <c r="C22" s="88"/>
      <c r="D22" s="89"/>
    </row>
    <row r="23" spans="1:4" ht="18" customHeight="1">
      <c r="A23" s="87" t="s">
        <v>32</v>
      </c>
      <c r="B23" s="90"/>
      <c r="C23" s="88"/>
      <c r="D23" s="89"/>
    </row>
    <row r="24" spans="1:4" ht="18" customHeight="1">
      <c r="A24" s="87" t="s">
        <v>33</v>
      </c>
      <c r="B24" s="90"/>
      <c r="C24" s="88"/>
      <c r="D24" s="89"/>
    </row>
    <row r="25" spans="1:4" ht="18" customHeight="1">
      <c r="A25" s="87" t="s">
        <v>34</v>
      </c>
      <c r="B25" s="90"/>
      <c r="C25" s="88"/>
      <c r="D25" s="89"/>
    </row>
    <row r="26" spans="1:4" ht="18" customHeight="1">
      <c r="A26" s="87" t="s">
        <v>35</v>
      </c>
      <c r="B26" s="90"/>
      <c r="C26" s="88"/>
      <c r="D26" s="89"/>
    </row>
    <row r="27" spans="1:4" ht="18" customHeight="1">
      <c r="A27" s="87" t="s">
        <v>36</v>
      </c>
      <c r="B27" s="90"/>
      <c r="C27" s="88"/>
      <c r="D27" s="89"/>
    </row>
    <row r="28" spans="1:4" ht="18" customHeight="1">
      <c r="A28" s="87" t="s">
        <v>37</v>
      </c>
      <c r="B28" s="90"/>
      <c r="C28" s="88"/>
      <c r="D28" s="89"/>
    </row>
    <row r="29" spans="1:4" ht="18" customHeight="1" thickBot="1">
      <c r="A29" s="121" t="s">
        <v>38</v>
      </c>
      <c r="B29" s="91"/>
      <c r="C29" s="92"/>
      <c r="D29" s="93"/>
    </row>
    <row r="30" spans="1:4" ht="18" customHeight="1" thickBot="1">
      <c r="A30" s="36" t="s">
        <v>39</v>
      </c>
      <c r="B30" s="180" t="s">
        <v>47</v>
      </c>
      <c r="C30" s="181">
        <f>+C5+C6+C7+C8+C9+C16+C17+C18+C19+C20+C21+C22+C23+C24+C25+C26+C27+C28+C29</f>
        <v>28038</v>
      </c>
      <c r="D30" s="182">
        <f>+D5+D6+D7+D8+D9+D16+D17+D18+D19+D20+D21+D22+D23+D24+D25+D26+D27+D28+D29</f>
        <v>2413</v>
      </c>
    </row>
    <row r="31" spans="1:4" ht="8.25" customHeight="1">
      <c r="A31" s="94"/>
      <c r="B31" s="1022"/>
      <c r="C31" s="1022"/>
      <c r="D31" s="1022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&amp;C17. melléklet a .../2016.(IV.27)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26"/>
  <sheetViews>
    <sheetView view="pageLayout" workbookViewId="0" topLeftCell="A1">
      <selection activeCell="E17" sqref="E17"/>
    </sheetView>
  </sheetViews>
  <sheetFormatPr defaultColWidth="9.00390625" defaultRowHeight="12.75"/>
  <cols>
    <col min="1" max="1" width="88.625" style="45" customWidth="1"/>
    <col min="2" max="5" width="12.375" style="45" customWidth="1"/>
    <col min="6" max="16384" width="9.375" style="45" customWidth="1"/>
  </cols>
  <sheetData>
    <row r="1" spans="1:2" ht="47.25" customHeight="1">
      <c r="A1" s="1024" t="s">
        <v>498</v>
      </c>
      <c r="B1" s="1024"/>
    </row>
    <row r="2" spans="1:5" ht="22.5" customHeight="1" thickBot="1">
      <c r="A2" s="313"/>
      <c r="B2" s="314"/>
      <c r="C2" s="314"/>
      <c r="D2" s="314"/>
      <c r="E2" s="314" t="s">
        <v>9</v>
      </c>
    </row>
    <row r="3" spans="1:5" s="46" customFormat="1" ht="24" customHeight="1" thickBot="1">
      <c r="A3" s="233" t="s">
        <v>46</v>
      </c>
      <c r="B3" s="312" t="s">
        <v>871</v>
      </c>
      <c r="C3" s="850" t="s">
        <v>872</v>
      </c>
      <c r="D3" s="850" t="s">
        <v>873</v>
      </c>
      <c r="E3" s="850" t="s">
        <v>874</v>
      </c>
    </row>
    <row r="4" spans="1:5" s="47" customFormat="1" ht="13.5" thickBot="1">
      <c r="A4" s="165">
        <v>1</v>
      </c>
      <c r="B4" s="166">
        <v>2</v>
      </c>
      <c r="C4" s="166">
        <v>3</v>
      </c>
      <c r="D4" s="166">
        <v>4</v>
      </c>
      <c r="E4" s="166">
        <v>5</v>
      </c>
    </row>
    <row r="5" spans="1:5" ht="12.75">
      <c r="A5" s="108" t="s">
        <v>456</v>
      </c>
      <c r="B5" s="442">
        <v>1829</v>
      </c>
      <c r="C5" s="442">
        <v>1829</v>
      </c>
      <c r="D5" s="442">
        <v>1829</v>
      </c>
      <c r="E5" s="442">
        <f aca="true" t="shared" si="0" ref="E5:E11">B5-C5</f>
        <v>0</v>
      </c>
    </row>
    <row r="6" spans="1:5" ht="12.75">
      <c r="A6" s="109" t="s">
        <v>875</v>
      </c>
      <c r="B6" s="333">
        <v>1752</v>
      </c>
      <c r="C6" s="333">
        <v>1752</v>
      </c>
      <c r="D6" s="333">
        <v>1752</v>
      </c>
      <c r="E6" s="442">
        <f>B6-C6</f>
        <v>0</v>
      </c>
    </row>
    <row r="7" spans="1:5" ht="12.75" customHeight="1">
      <c r="A7" s="109" t="s">
        <v>876</v>
      </c>
      <c r="B7" s="333">
        <v>2496</v>
      </c>
      <c r="C7" s="333">
        <v>2496</v>
      </c>
      <c r="D7" s="333">
        <v>2496</v>
      </c>
      <c r="E7" s="442">
        <f t="shared" si="0"/>
        <v>0</v>
      </c>
    </row>
    <row r="8" spans="1:5" ht="12.75">
      <c r="A8" s="109" t="s">
        <v>877</v>
      </c>
      <c r="B8" s="333">
        <v>100</v>
      </c>
      <c r="C8" s="333">
        <v>100</v>
      </c>
      <c r="D8" s="333">
        <v>100</v>
      </c>
      <c r="E8" s="442">
        <f t="shared" si="0"/>
        <v>0</v>
      </c>
    </row>
    <row r="9" spans="1:5" ht="12.75">
      <c r="A9" s="109" t="s">
        <v>878</v>
      </c>
      <c r="B9" s="333">
        <v>1135</v>
      </c>
      <c r="C9" s="333">
        <v>1135</v>
      </c>
      <c r="D9" s="333">
        <v>1135</v>
      </c>
      <c r="E9" s="442">
        <f t="shared" si="0"/>
        <v>0</v>
      </c>
    </row>
    <row r="10" spans="1:5" ht="12.75">
      <c r="A10" s="109" t="s">
        <v>879</v>
      </c>
      <c r="B10" s="333">
        <v>3000</v>
      </c>
      <c r="C10" s="333">
        <v>3000</v>
      </c>
      <c r="D10" s="333">
        <v>3000</v>
      </c>
      <c r="E10" s="442">
        <f t="shared" si="0"/>
        <v>0</v>
      </c>
    </row>
    <row r="11" spans="1:5" ht="12.75">
      <c r="A11" s="109" t="s">
        <v>880</v>
      </c>
      <c r="B11" s="333">
        <v>-6654</v>
      </c>
      <c r="C11" s="333">
        <v>-6654</v>
      </c>
      <c r="D11" s="333">
        <v>-6654</v>
      </c>
      <c r="E11" s="442">
        <f t="shared" si="0"/>
        <v>0</v>
      </c>
    </row>
    <row r="12" spans="1:5" ht="17.25" customHeight="1">
      <c r="A12" s="109" t="s">
        <v>457</v>
      </c>
      <c r="B12" s="442">
        <f>B13+B14+B15</f>
        <v>4799</v>
      </c>
      <c r="C12" s="442">
        <f>C14+C15</f>
        <v>6225</v>
      </c>
      <c r="D12" s="442">
        <f>D14+D15</f>
        <v>5932</v>
      </c>
      <c r="E12" s="442">
        <f>C12-D12</f>
        <v>293</v>
      </c>
    </row>
    <row r="13" spans="1:5" ht="12.75">
      <c r="A13" s="109" t="s">
        <v>881</v>
      </c>
      <c r="B13" s="333">
        <v>1326</v>
      </c>
      <c r="C13" s="333"/>
      <c r="D13" s="333"/>
      <c r="E13" s="442">
        <f>C13-D13</f>
        <v>0</v>
      </c>
    </row>
    <row r="14" spans="1:5" ht="12.75">
      <c r="A14" s="109" t="s">
        <v>882</v>
      </c>
      <c r="B14" s="333">
        <v>3378</v>
      </c>
      <c r="C14" s="333">
        <v>3883</v>
      </c>
      <c r="D14" s="333">
        <v>3590</v>
      </c>
      <c r="E14" s="442">
        <f>C14-D14</f>
        <v>293</v>
      </c>
    </row>
    <row r="15" spans="1:5" ht="12.75">
      <c r="A15" s="109" t="s">
        <v>883</v>
      </c>
      <c r="B15" s="333">
        <v>95</v>
      </c>
      <c r="C15" s="333">
        <v>2342</v>
      </c>
      <c r="D15" s="333">
        <v>2342</v>
      </c>
      <c r="E15" s="442">
        <f>C15-D15</f>
        <v>0</v>
      </c>
    </row>
    <row r="16" spans="1:5" ht="12.75">
      <c r="A16" s="109"/>
      <c r="B16" s="442"/>
      <c r="C16" s="442"/>
      <c r="D16" s="442"/>
      <c r="E16" s="442">
        <f aca="true" t="shared" si="1" ref="E16:E24">B16-C16</f>
        <v>0</v>
      </c>
    </row>
    <row r="17" spans="1:5" ht="12.75">
      <c r="A17" s="109" t="s">
        <v>459</v>
      </c>
      <c r="B17" s="442">
        <v>1200</v>
      </c>
      <c r="C17" s="442"/>
      <c r="D17" s="442"/>
      <c r="E17" s="442"/>
    </row>
    <row r="18" spans="1:5" ht="12.75">
      <c r="A18" s="109"/>
      <c r="B18" s="333"/>
      <c r="C18" s="333"/>
      <c r="D18" s="333"/>
      <c r="E18" s="442">
        <f t="shared" si="1"/>
        <v>0</v>
      </c>
    </row>
    <row r="19" spans="1:5" ht="12.75">
      <c r="A19" s="109"/>
      <c r="B19" s="333"/>
      <c r="C19" s="333"/>
      <c r="D19" s="333"/>
      <c r="E19" s="442">
        <f t="shared" si="1"/>
        <v>0</v>
      </c>
    </row>
    <row r="20" spans="1:5" ht="12.75">
      <c r="A20" s="109"/>
      <c r="B20" s="333"/>
      <c r="C20" s="333"/>
      <c r="D20" s="333"/>
      <c r="E20" s="442">
        <f t="shared" si="1"/>
        <v>0</v>
      </c>
    </row>
    <row r="21" spans="1:5" ht="12.75">
      <c r="A21" s="109"/>
      <c r="B21" s="333"/>
      <c r="C21" s="333"/>
      <c r="D21" s="333"/>
      <c r="E21" s="442">
        <f t="shared" si="1"/>
        <v>0</v>
      </c>
    </row>
    <row r="22" spans="1:5" ht="12.75">
      <c r="A22" s="109"/>
      <c r="B22" s="333"/>
      <c r="C22" s="333"/>
      <c r="D22" s="333"/>
      <c r="E22" s="442">
        <f t="shared" si="1"/>
        <v>0</v>
      </c>
    </row>
    <row r="23" spans="1:5" ht="12.75">
      <c r="A23" s="109"/>
      <c r="B23" s="333"/>
      <c r="C23" s="333"/>
      <c r="D23" s="333"/>
      <c r="E23" s="442">
        <f t="shared" si="1"/>
        <v>0</v>
      </c>
    </row>
    <row r="24" spans="1:5" ht="12.75">
      <c r="A24" s="109"/>
      <c r="B24" s="333"/>
      <c r="C24" s="333"/>
      <c r="D24" s="333"/>
      <c r="E24" s="442">
        <f t="shared" si="1"/>
        <v>0</v>
      </c>
    </row>
    <row r="25" spans="1:5" ht="13.5" thickBot="1">
      <c r="A25" s="110"/>
      <c r="B25" s="333"/>
      <c r="C25" s="333"/>
      <c r="D25" s="333"/>
      <c r="E25" s="333"/>
    </row>
    <row r="26" spans="1:5" s="49" customFormat="1" ht="19.5" customHeight="1" thickBot="1">
      <c r="A26" s="34" t="s">
        <v>47</v>
      </c>
      <c r="B26" s="48">
        <f>B5+B12+B17</f>
        <v>7828</v>
      </c>
      <c r="C26" s="48">
        <f>C5+C12</f>
        <v>8054</v>
      </c>
      <c r="D26" s="48">
        <f>D5+D12+D17</f>
        <v>7761</v>
      </c>
      <c r="E26" s="48">
        <f>SUM(E5:E25)</f>
        <v>586</v>
      </c>
    </row>
  </sheetData>
  <sheetProtection/>
  <mergeCells count="1">
    <mergeCell ref="A1:B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  <headerFooter alignWithMargins="0">
    <oddHeader>&amp;R&amp;"Times New Roman CE,Félkövér dőlt"&amp;11 15.melléklet a .../2016.(IV.27.)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H35"/>
  <sheetViews>
    <sheetView zoomScalePageLayoutView="0" workbookViewId="0" topLeftCell="A1">
      <selection activeCell="A3" sqref="A3:F3"/>
    </sheetView>
  </sheetViews>
  <sheetFormatPr defaultColWidth="9.00390625" defaultRowHeight="12.75"/>
  <cols>
    <col min="1" max="1" width="14.00390625" style="0" customWidth="1"/>
    <col min="2" max="2" width="22.00390625" style="0" customWidth="1"/>
    <col min="3" max="3" width="16.375" style="0" customWidth="1"/>
    <col min="5" max="5" width="23.125" style="0" customWidth="1"/>
  </cols>
  <sheetData>
    <row r="1" spans="1:6" ht="12.75">
      <c r="A1" s="922" t="s">
        <v>594</v>
      </c>
      <c r="B1" s="922"/>
      <c r="C1" s="922"/>
      <c r="D1" s="922"/>
      <c r="E1" s="922"/>
      <c r="F1" s="922"/>
    </row>
    <row r="2" spans="1:6" ht="12.75">
      <c r="A2" s="922" t="s">
        <v>754</v>
      </c>
      <c r="B2" s="922"/>
      <c r="C2" s="922"/>
      <c r="D2" s="922"/>
      <c r="E2" s="922"/>
      <c r="F2" s="922"/>
    </row>
    <row r="3" spans="1:6" ht="12.75">
      <c r="A3" s="922" t="s">
        <v>221</v>
      </c>
      <c r="B3" s="922"/>
      <c r="C3" s="922"/>
      <c r="D3" s="922"/>
      <c r="E3" s="922"/>
      <c r="F3" s="922"/>
    </row>
    <row r="5" spans="3:6" ht="12.75">
      <c r="C5" s="1025" t="s">
        <v>837</v>
      </c>
      <c r="D5" s="1025"/>
      <c r="E5" s="1025"/>
      <c r="F5" s="1025"/>
    </row>
    <row r="7" ht="12.75">
      <c r="F7" s="751" t="s">
        <v>756</v>
      </c>
    </row>
    <row r="8" spans="6:8" ht="13.5" thickBot="1">
      <c r="F8" s="752"/>
      <c r="G8" s="753"/>
      <c r="H8" s="753"/>
    </row>
    <row r="9" spans="1:8" ht="13.5" customHeight="1" thickBot="1">
      <c r="A9" s="1026" t="s">
        <v>757</v>
      </c>
      <c r="B9" s="1029" t="s">
        <v>758</v>
      </c>
      <c r="C9" s="1032" t="s">
        <v>759</v>
      </c>
      <c r="D9" s="1033"/>
      <c r="E9" s="1033"/>
      <c r="F9" s="755">
        <v>279</v>
      </c>
      <c r="G9" s="756"/>
      <c r="H9" s="756"/>
    </row>
    <row r="10" spans="1:8" ht="12.75">
      <c r="A10" s="1027"/>
      <c r="B10" s="1030"/>
      <c r="C10" s="1034" t="s">
        <v>760</v>
      </c>
      <c r="D10" s="1037" t="s">
        <v>761</v>
      </c>
      <c r="E10" s="1038"/>
      <c r="F10" s="758">
        <v>399906</v>
      </c>
      <c r="G10" s="756"/>
      <c r="H10" s="756"/>
    </row>
    <row r="11" spans="1:8" ht="12.75">
      <c r="A11" s="1027"/>
      <c r="B11" s="1030"/>
      <c r="C11" s="1035"/>
      <c r="D11" s="1039" t="s">
        <v>762</v>
      </c>
      <c r="E11" s="1040"/>
      <c r="F11" s="759">
        <v>10431</v>
      </c>
      <c r="G11" s="756"/>
      <c r="H11" s="756"/>
    </row>
    <row r="12" spans="1:8" ht="12.75">
      <c r="A12" s="1027"/>
      <c r="B12" s="1030"/>
      <c r="C12" s="1035"/>
      <c r="D12" s="1041" t="s">
        <v>763</v>
      </c>
      <c r="E12" s="1042"/>
      <c r="F12" s="760">
        <v>0</v>
      </c>
      <c r="G12" s="756"/>
      <c r="H12" s="756"/>
    </row>
    <row r="13" spans="1:8" ht="13.5" thickBot="1">
      <c r="A13" s="1027"/>
      <c r="B13" s="1030"/>
      <c r="C13" s="1036"/>
      <c r="D13" s="1043" t="s">
        <v>764</v>
      </c>
      <c r="E13" s="1044"/>
      <c r="F13" s="761">
        <v>10852</v>
      </c>
      <c r="G13" s="756"/>
      <c r="H13" s="756"/>
    </row>
    <row r="14" spans="1:8" ht="12.75" customHeight="1" thickBot="1">
      <c r="A14" s="1027"/>
      <c r="B14" s="1030"/>
      <c r="C14" s="762" t="s">
        <v>765</v>
      </c>
      <c r="D14" s="1045" t="s">
        <v>766</v>
      </c>
      <c r="E14" s="1046"/>
      <c r="F14" s="758">
        <v>23</v>
      </c>
      <c r="G14" s="756"/>
      <c r="H14" s="756"/>
    </row>
    <row r="15" spans="1:8" ht="13.5" thickBot="1">
      <c r="A15" s="1027"/>
      <c r="B15" s="1031"/>
      <c r="C15" s="1047" t="s">
        <v>767</v>
      </c>
      <c r="D15" s="1033"/>
      <c r="E15" s="1033"/>
      <c r="F15" s="755">
        <v>86325</v>
      </c>
      <c r="G15" s="756"/>
      <c r="H15" s="756"/>
    </row>
    <row r="16" spans="1:8" ht="12.75" customHeight="1">
      <c r="A16" s="1027"/>
      <c r="B16" s="1029" t="s">
        <v>768</v>
      </c>
      <c r="C16" s="1048" t="s">
        <v>769</v>
      </c>
      <c r="D16" s="1049"/>
      <c r="E16" s="1049"/>
      <c r="F16" s="765">
        <v>0</v>
      </c>
      <c r="G16" s="756"/>
      <c r="H16" s="756"/>
    </row>
    <row r="17" spans="1:8" ht="14.25" customHeight="1" thickBot="1">
      <c r="A17" s="1027"/>
      <c r="B17" s="1030"/>
      <c r="C17" s="1050" t="s">
        <v>766</v>
      </c>
      <c r="D17" s="1051"/>
      <c r="E17" s="1051"/>
      <c r="F17" s="766">
        <v>0</v>
      </c>
      <c r="G17" s="756"/>
      <c r="H17" s="756"/>
    </row>
    <row r="18" spans="1:8" ht="14.25" customHeight="1" thickBot="1">
      <c r="A18" s="1027"/>
      <c r="B18" s="1054" t="s">
        <v>770</v>
      </c>
      <c r="C18" s="1055"/>
      <c r="D18" s="1055"/>
      <c r="E18" s="1055"/>
      <c r="F18" s="755">
        <v>6225</v>
      </c>
      <c r="G18" s="756"/>
      <c r="H18" s="756"/>
    </row>
    <row r="19" spans="1:8" ht="14.25" customHeight="1">
      <c r="A19" s="1027"/>
      <c r="B19" s="1056" t="s">
        <v>771</v>
      </c>
      <c r="C19" s="1059" t="s">
        <v>772</v>
      </c>
      <c r="D19" s="1060"/>
      <c r="E19" s="1060"/>
      <c r="F19" s="765">
        <v>1592</v>
      </c>
      <c r="G19" s="756"/>
      <c r="H19" s="756"/>
    </row>
    <row r="20" spans="1:8" ht="14.25" customHeight="1">
      <c r="A20" s="1027"/>
      <c r="B20" s="1057"/>
      <c r="C20" s="1061" t="s">
        <v>773</v>
      </c>
      <c r="D20" s="1062"/>
      <c r="E20" s="1062"/>
      <c r="F20" s="767">
        <v>55</v>
      </c>
      <c r="G20" s="756"/>
      <c r="H20" s="756"/>
    </row>
    <row r="21" spans="1:8" ht="14.25" customHeight="1" thickBot="1">
      <c r="A21" s="1027"/>
      <c r="B21" s="1058"/>
      <c r="C21" s="1052" t="s">
        <v>774</v>
      </c>
      <c r="D21" s="1053"/>
      <c r="E21" s="1053"/>
      <c r="F21" s="763">
        <v>2</v>
      </c>
      <c r="G21" s="756"/>
      <c r="H21" s="756"/>
    </row>
    <row r="22" spans="1:8" ht="14.25" customHeight="1" thickBot="1">
      <c r="A22" s="1027"/>
      <c r="B22" s="768" t="s">
        <v>775</v>
      </c>
      <c r="C22" s="764"/>
      <c r="D22" s="754"/>
      <c r="E22" s="754"/>
      <c r="F22" s="755">
        <v>500</v>
      </c>
      <c r="G22" s="756"/>
      <c r="H22" s="756"/>
    </row>
    <row r="23" spans="1:8" ht="14.25" customHeight="1" thickBot="1">
      <c r="A23" s="1028"/>
      <c r="B23" s="1063" t="s">
        <v>776</v>
      </c>
      <c r="C23" s="1064"/>
      <c r="D23" s="1064"/>
      <c r="E23" s="1064"/>
      <c r="F23" s="755">
        <v>18</v>
      </c>
      <c r="G23" s="756"/>
      <c r="H23" s="756"/>
    </row>
    <row r="24" spans="1:8" ht="14.25" customHeight="1">
      <c r="A24" s="1034" t="s">
        <v>777</v>
      </c>
      <c r="B24" s="1056" t="s">
        <v>778</v>
      </c>
      <c r="C24" s="1059" t="s">
        <v>779</v>
      </c>
      <c r="D24" s="1060"/>
      <c r="E24" s="1066"/>
      <c r="F24" s="765">
        <v>575289</v>
      </c>
      <c r="G24" s="756"/>
      <c r="H24" s="756"/>
    </row>
    <row r="25" spans="1:8" ht="14.25" customHeight="1">
      <c r="A25" s="1035"/>
      <c r="B25" s="1057"/>
      <c r="C25" s="1061" t="s">
        <v>780</v>
      </c>
      <c r="D25" s="1062"/>
      <c r="E25" s="1067"/>
      <c r="F25" s="769">
        <v>0</v>
      </c>
      <c r="G25" s="756"/>
      <c r="H25" s="756"/>
    </row>
    <row r="26" spans="1:8" ht="14.25" customHeight="1">
      <c r="A26" s="1035"/>
      <c r="B26" s="1057"/>
      <c r="C26" s="1061" t="s">
        <v>781</v>
      </c>
      <c r="D26" s="1062"/>
      <c r="E26" s="1067"/>
      <c r="F26" s="769">
        <v>14495</v>
      </c>
      <c r="G26" s="756"/>
      <c r="H26" s="756"/>
    </row>
    <row r="27" spans="1:8" ht="14.25" customHeight="1">
      <c r="A27" s="1035"/>
      <c r="B27" s="1057"/>
      <c r="C27" s="1061" t="s">
        <v>782</v>
      </c>
      <c r="D27" s="1062"/>
      <c r="E27" s="1067"/>
      <c r="F27" s="769">
        <v>-92905</v>
      </c>
      <c r="G27" s="756"/>
      <c r="H27" s="756"/>
    </row>
    <row r="28" spans="1:8" ht="14.25" customHeight="1">
      <c r="A28" s="1035"/>
      <c r="B28" s="1057"/>
      <c r="C28" s="1061" t="s">
        <v>783</v>
      </c>
      <c r="D28" s="1062"/>
      <c r="E28" s="1067"/>
      <c r="F28" s="769">
        <v>0</v>
      </c>
      <c r="G28" s="756"/>
      <c r="H28" s="756"/>
    </row>
    <row r="29" spans="1:8" ht="14.25" customHeight="1" thickBot="1">
      <c r="A29" s="1035"/>
      <c r="B29" s="1058"/>
      <c r="C29" s="1052" t="s">
        <v>784</v>
      </c>
      <c r="D29" s="1053"/>
      <c r="E29" s="1068"/>
      <c r="F29" s="763">
        <v>9666</v>
      </c>
      <c r="G29" s="756"/>
      <c r="H29" s="756"/>
    </row>
    <row r="30" spans="1:8" ht="12.75">
      <c r="A30" s="1035"/>
      <c r="B30" s="1069" t="s">
        <v>785</v>
      </c>
      <c r="C30" s="770" t="s">
        <v>772</v>
      </c>
      <c r="D30" s="771"/>
      <c r="E30" s="772"/>
      <c r="F30" s="765">
        <v>0</v>
      </c>
      <c r="G30" s="756"/>
      <c r="H30" s="756"/>
    </row>
    <row r="31" spans="1:8" ht="12.75">
      <c r="A31" s="1035"/>
      <c r="B31" s="1070"/>
      <c r="C31" s="773" t="s">
        <v>773</v>
      </c>
      <c r="D31" s="774"/>
      <c r="E31" s="775"/>
      <c r="F31" s="757">
        <v>1500</v>
      </c>
      <c r="G31" s="756"/>
      <c r="H31" s="756"/>
    </row>
    <row r="32" spans="1:8" ht="13.5" thickBot="1">
      <c r="A32" s="1035"/>
      <c r="B32" s="1071"/>
      <c r="C32" s="1052" t="s">
        <v>786</v>
      </c>
      <c r="D32" s="1053"/>
      <c r="E32" s="1053"/>
      <c r="F32" s="776">
        <v>5663</v>
      </c>
      <c r="G32" s="756"/>
      <c r="H32" s="756"/>
    </row>
    <row r="33" spans="1:6" ht="13.5" thickBot="1">
      <c r="A33" s="1035"/>
      <c r="B33" s="768" t="s">
        <v>787</v>
      </c>
      <c r="C33" s="777"/>
      <c r="D33" s="778"/>
      <c r="E33" s="779"/>
      <c r="F33" s="755">
        <v>0</v>
      </c>
    </row>
    <row r="34" spans="1:6" ht="13.5" thickBot="1">
      <c r="A34" s="1035"/>
      <c r="B34" s="768" t="s">
        <v>788</v>
      </c>
      <c r="C34" s="777"/>
      <c r="D34" s="778"/>
      <c r="E34" s="779"/>
      <c r="F34" s="755">
        <v>0</v>
      </c>
    </row>
    <row r="35" spans="1:6" ht="13.5" thickBot="1">
      <c r="A35" s="1036"/>
      <c r="B35" s="768" t="s">
        <v>789</v>
      </c>
      <c r="C35" s="777"/>
      <c r="D35" s="1065"/>
      <c r="E35" s="1065"/>
      <c r="F35" s="755">
        <v>876</v>
      </c>
    </row>
  </sheetData>
  <sheetProtection/>
  <mergeCells count="34">
    <mergeCell ref="D35:E35"/>
    <mergeCell ref="A24:A35"/>
    <mergeCell ref="B24:B29"/>
    <mergeCell ref="C24:E24"/>
    <mergeCell ref="C25:E25"/>
    <mergeCell ref="C26:E26"/>
    <mergeCell ref="C27:E27"/>
    <mergeCell ref="C28:E28"/>
    <mergeCell ref="C29:E29"/>
    <mergeCell ref="B30:B32"/>
    <mergeCell ref="C32:E32"/>
    <mergeCell ref="B18:E18"/>
    <mergeCell ref="B19:B21"/>
    <mergeCell ref="C19:E19"/>
    <mergeCell ref="C20:E20"/>
    <mergeCell ref="C21:E21"/>
    <mergeCell ref="B23:E23"/>
    <mergeCell ref="D12:E12"/>
    <mergeCell ref="D13:E13"/>
    <mergeCell ref="D14:E14"/>
    <mergeCell ref="C15:E15"/>
    <mergeCell ref="B16:B17"/>
    <mergeCell ref="C16:E16"/>
    <mergeCell ref="C17:E17"/>
    <mergeCell ref="A1:F1"/>
    <mergeCell ref="A2:F2"/>
    <mergeCell ref="A3:F3"/>
    <mergeCell ref="C5:F5"/>
    <mergeCell ref="A9:A23"/>
    <mergeCell ref="B9:B15"/>
    <mergeCell ref="C9:E9"/>
    <mergeCell ref="C10:C13"/>
    <mergeCell ref="D10:E10"/>
    <mergeCell ref="D11:E11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I22"/>
  <sheetViews>
    <sheetView zoomScalePageLayoutView="0" workbookViewId="0" topLeftCell="A1">
      <selection activeCell="A3" sqref="A3:I3"/>
    </sheetView>
  </sheetViews>
  <sheetFormatPr defaultColWidth="9.00390625" defaultRowHeight="12.75"/>
  <cols>
    <col min="2" max="2" width="55.875" style="0" customWidth="1"/>
    <col min="3" max="3" width="11.00390625" style="0" customWidth="1"/>
  </cols>
  <sheetData>
    <row r="1" spans="4:9" ht="12.75" customHeight="1">
      <c r="D1" s="744" t="s">
        <v>838</v>
      </c>
      <c r="E1" s="744"/>
      <c r="F1" s="744"/>
      <c r="G1" s="744"/>
      <c r="H1" s="744"/>
      <c r="I1" s="744"/>
    </row>
    <row r="2" spans="1:9" ht="15.75">
      <c r="A2" s="1074" t="s">
        <v>2</v>
      </c>
      <c r="B2" s="1074"/>
      <c r="C2" s="1074"/>
      <c r="D2" s="1074"/>
      <c r="E2" s="1074"/>
      <c r="F2" s="1074"/>
      <c r="G2" s="1074"/>
      <c r="H2" s="1074"/>
      <c r="I2" s="1074"/>
    </row>
    <row r="3" spans="1:9" ht="12.75">
      <c r="A3" s="922" t="s">
        <v>894</v>
      </c>
      <c r="B3" s="922"/>
      <c r="C3" s="922"/>
      <c r="D3" s="922"/>
      <c r="E3" s="922"/>
      <c r="F3" s="922"/>
      <c r="G3" s="922"/>
      <c r="H3" s="922"/>
      <c r="I3" s="922"/>
    </row>
    <row r="4" spans="1:9" ht="14.25" thickBot="1">
      <c r="A4" s="167"/>
      <c r="B4" s="55"/>
      <c r="C4" s="55"/>
      <c r="D4" s="55"/>
      <c r="E4" s="55"/>
      <c r="F4" s="55"/>
      <c r="G4" s="55"/>
      <c r="H4" s="55"/>
      <c r="I4" s="393" t="s">
        <v>59</v>
      </c>
    </row>
    <row r="5" spans="1:9" ht="12.75">
      <c r="A5" s="1075" t="s">
        <v>68</v>
      </c>
      <c r="B5" s="1077" t="s">
        <v>72</v>
      </c>
      <c r="C5" s="1075" t="s">
        <v>73</v>
      </c>
      <c r="D5" s="1075" t="s">
        <v>449</v>
      </c>
      <c r="E5" s="1079" t="s">
        <v>67</v>
      </c>
      <c r="F5" s="1080"/>
      <c r="G5" s="1080"/>
      <c r="H5" s="1081"/>
      <c r="I5" s="1077" t="s">
        <v>45</v>
      </c>
    </row>
    <row r="6" spans="1:9" ht="24.75" thickBot="1">
      <c r="A6" s="1076"/>
      <c r="B6" s="1078"/>
      <c r="C6" s="1078"/>
      <c r="D6" s="1076"/>
      <c r="E6" s="217" t="s">
        <v>755</v>
      </c>
      <c r="F6" s="217" t="s">
        <v>221</v>
      </c>
      <c r="G6" s="217" t="s">
        <v>222</v>
      </c>
      <c r="H6" s="218" t="s">
        <v>790</v>
      </c>
      <c r="I6" s="1078"/>
    </row>
    <row r="7" spans="1:9" ht="21.75" thickBot="1">
      <c r="A7" s="219">
        <v>1</v>
      </c>
      <c r="B7" s="220">
        <v>2</v>
      </c>
      <c r="C7" s="221">
        <v>3</v>
      </c>
      <c r="D7" s="220">
        <v>4</v>
      </c>
      <c r="E7" s="219">
        <v>5</v>
      </c>
      <c r="F7" s="221">
        <v>6</v>
      </c>
      <c r="G7" s="221">
        <v>7</v>
      </c>
      <c r="H7" s="222">
        <v>8</v>
      </c>
      <c r="I7" s="223" t="s">
        <v>74</v>
      </c>
    </row>
    <row r="8" spans="1:9" ht="29.25" customHeight="1" thickBot="1">
      <c r="A8" s="224" t="s">
        <v>13</v>
      </c>
      <c r="B8" s="225" t="s">
        <v>3</v>
      </c>
      <c r="C8" s="388"/>
      <c r="D8" s="68">
        <f>+D9+D10</f>
        <v>0</v>
      </c>
      <c r="E8" s="69">
        <f>+E9+E10</f>
        <v>0</v>
      </c>
      <c r="F8" s="70">
        <f>+F9+F10</f>
        <v>0</v>
      </c>
      <c r="G8" s="70">
        <f>+G9+G10</f>
        <v>0</v>
      </c>
      <c r="H8" s="71">
        <f>+H9+H10</f>
        <v>0</v>
      </c>
      <c r="I8" s="68">
        <f aca="true" t="shared" si="0" ref="I8:I19">SUM(D8:H8)</f>
        <v>0</v>
      </c>
    </row>
    <row r="9" spans="1:9" ht="14.25" customHeight="1">
      <c r="A9" s="226" t="s">
        <v>14</v>
      </c>
      <c r="B9" s="72" t="s">
        <v>69</v>
      </c>
      <c r="C9" s="389"/>
      <c r="D9" s="73"/>
      <c r="E9" s="74"/>
      <c r="F9" s="27"/>
      <c r="G9" s="27"/>
      <c r="H9" s="24"/>
      <c r="I9" s="227">
        <f t="shared" si="0"/>
        <v>0</v>
      </c>
    </row>
    <row r="10" spans="1:9" ht="15.75" customHeight="1" thickBot="1">
      <c r="A10" s="226" t="s">
        <v>15</v>
      </c>
      <c r="B10" s="72" t="s">
        <v>69</v>
      </c>
      <c r="C10" s="389"/>
      <c r="D10" s="73"/>
      <c r="E10" s="74"/>
      <c r="F10" s="27"/>
      <c r="G10" s="27"/>
      <c r="H10" s="24"/>
      <c r="I10" s="227">
        <f t="shared" si="0"/>
        <v>0</v>
      </c>
    </row>
    <row r="11" spans="1:9" ht="14.25" customHeight="1" thickBot="1">
      <c r="A11" s="224" t="s">
        <v>16</v>
      </c>
      <c r="B11" s="225" t="s">
        <v>4</v>
      </c>
      <c r="C11" s="390"/>
      <c r="D11" s="68">
        <f>+D12+D13</f>
        <v>0</v>
      </c>
      <c r="E11" s="69">
        <f>+E12+E13</f>
        <v>1500</v>
      </c>
      <c r="F11" s="70">
        <f>+F12+F13</f>
        <v>3000</v>
      </c>
      <c r="G11" s="70">
        <f>+G12+G13</f>
        <v>1500</v>
      </c>
      <c r="H11" s="71">
        <f>+H12+H13</f>
        <v>0</v>
      </c>
      <c r="I11" s="68">
        <f t="shared" si="0"/>
        <v>6000</v>
      </c>
    </row>
    <row r="12" spans="1:9" ht="31.5" customHeight="1">
      <c r="A12" s="226" t="s">
        <v>17</v>
      </c>
      <c r="B12" s="72" t="s">
        <v>451</v>
      </c>
      <c r="C12" s="389" t="s">
        <v>791</v>
      </c>
      <c r="D12" s="73"/>
      <c r="E12" s="74">
        <v>1500</v>
      </c>
      <c r="F12" s="27">
        <v>3000</v>
      </c>
      <c r="G12" s="27">
        <v>1500</v>
      </c>
      <c r="H12" s="24"/>
      <c r="I12" s="227">
        <f t="shared" si="0"/>
        <v>6000</v>
      </c>
    </row>
    <row r="13" spans="1:9" ht="15.75" customHeight="1" thickBot="1">
      <c r="A13" s="226" t="s">
        <v>18</v>
      </c>
      <c r="B13" s="72" t="s">
        <v>69</v>
      </c>
      <c r="C13" s="389"/>
      <c r="D13" s="73"/>
      <c r="E13" s="74"/>
      <c r="F13" s="27"/>
      <c r="G13" s="27"/>
      <c r="H13" s="24"/>
      <c r="I13" s="227">
        <f t="shared" si="0"/>
        <v>0</v>
      </c>
    </row>
    <row r="14" spans="1:9" ht="20.25" customHeight="1" thickBot="1">
      <c r="A14" s="224" t="s">
        <v>19</v>
      </c>
      <c r="B14" s="225" t="s">
        <v>191</v>
      </c>
      <c r="C14" s="390"/>
      <c r="D14" s="68">
        <f>+D15</f>
        <v>0</v>
      </c>
      <c r="E14" s="69">
        <f>+E15</f>
        <v>0</v>
      </c>
      <c r="F14" s="70">
        <f>+F15</f>
        <v>0</v>
      </c>
      <c r="G14" s="70">
        <f>+G15</f>
        <v>0</v>
      </c>
      <c r="H14" s="71">
        <f>+H15</f>
        <v>0</v>
      </c>
      <c r="I14" s="68">
        <f t="shared" si="0"/>
        <v>0</v>
      </c>
    </row>
    <row r="15" spans="1:9" ht="14.25" customHeight="1" thickBot="1">
      <c r="A15" s="226" t="s">
        <v>20</v>
      </c>
      <c r="B15" s="72" t="s">
        <v>69</v>
      </c>
      <c r="C15" s="389"/>
      <c r="D15" s="73"/>
      <c r="E15" s="74"/>
      <c r="F15" s="27"/>
      <c r="G15" s="27"/>
      <c r="H15" s="24"/>
      <c r="I15" s="227">
        <f t="shared" si="0"/>
        <v>0</v>
      </c>
    </row>
    <row r="16" spans="1:9" ht="17.25" customHeight="1" thickBot="1">
      <c r="A16" s="224" t="s">
        <v>21</v>
      </c>
      <c r="B16" s="225" t="s">
        <v>192</v>
      </c>
      <c r="C16" s="390"/>
      <c r="D16" s="68">
        <f>+D17</f>
        <v>0</v>
      </c>
      <c r="E16" s="69">
        <f>+E17</f>
        <v>0</v>
      </c>
      <c r="F16" s="70">
        <f>+F17</f>
        <v>0</v>
      </c>
      <c r="G16" s="70">
        <f>+G17</f>
        <v>0</v>
      </c>
      <c r="H16" s="71">
        <f>+H17</f>
        <v>0</v>
      </c>
      <c r="I16" s="68">
        <f t="shared" si="0"/>
        <v>0</v>
      </c>
    </row>
    <row r="17" spans="1:9" ht="15" customHeight="1" thickBot="1">
      <c r="A17" s="228" t="s">
        <v>22</v>
      </c>
      <c r="B17" s="75" t="s">
        <v>69</v>
      </c>
      <c r="C17" s="391"/>
      <c r="D17" s="76"/>
      <c r="E17" s="77"/>
      <c r="F17" s="28"/>
      <c r="G17" s="28"/>
      <c r="H17" s="26"/>
      <c r="I17" s="229">
        <f t="shared" si="0"/>
        <v>0</v>
      </c>
    </row>
    <row r="18" spans="1:9" ht="16.5" customHeight="1" thickBot="1">
      <c r="A18" s="224" t="s">
        <v>23</v>
      </c>
      <c r="B18" s="230" t="s">
        <v>193</v>
      </c>
      <c r="C18" s="390"/>
      <c r="D18" s="68">
        <f>+D19</f>
        <v>0</v>
      </c>
      <c r="E18" s="69">
        <f>+E19</f>
        <v>0</v>
      </c>
      <c r="F18" s="70">
        <f>+F19</f>
        <v>0</v>
      </c>
      <c r="G18" s="70">
        <f>+G19</f>
        <v>0</v>
      </c>
      <c r="H18" s="71">
        <f>+H19</f>
        <v>0</v>
      </c>
      <c r="I18" s="68">
        <f t="shared" si="0"/>
        <v>0</v>
      </c>
    </row>
    <row r="19" spans="1:9" ht="12.75" customHeight="1" thickBot="1">
      <c r="A19" s="231" t="s">
        <v>24</v>
      </c>
      <c r="B19" s="78" t="s">
        <v>69</v>
      </c>
      <c r="C19" s="392"/>
      <c r="D19" s="79"/>
      <c r="E19" s="80"/>
      <c r="F19" s="81"/>
      <c r="G19" s="81"/>
      <c r="H19" s="25"/>
      <c r="I19" s="232">
        <f t="shared" si="0"/>
        <v>0</v>
      </c>
    </row>
    <row r="20" spans="1:9" ht="13.5" thickBot="1">
      <c r="A20" s="1072" t="s">
        <v>130</v>
      </c>
      <c r="B20" s="1073"/>
      <c r="C20" s="823"/>
      <c r="D20" s="68">
        <f aca="true" t="shared" si="1" ref="D20:I20">+D8+D11+D14+D16+D18</f>
        <v>0</v>
      </c>
      <c r="E20" s="69">
        <f t="shared" si="1"/>
        <v>1500</v>
      </c>
      <c r="F20" s="70">
        <f t="shared" si="1"/>
        <v>3000</v>
      </c>
      <c r="G20" s="70">
        <f t="shared" si="1"/>
        <v>1500</v>
      </c>
      <c r="H20" s="71">
        <f t="shared" si="1"/>
        <v>0</v>
      </c>
      <c r="I20" s="68">
        <f t="shared" si="1"/>
        <v>6000</v>
      </c>
    </row>
    <row r="21" spans="1:9" ht="12.75">
      <c r="A21" s="167"/>
      <c r="B21" s="55"/>
      <c r="C21" s="55"/>
      <c r="D21" s="55"/>
      <c r="E21" s="55"/>
      <c r="F21" s="55"/>
      <c r="G21" s="55"/>
      <c r="H21" s="55"/>
      <c r="I21" s="55"/>
    </row>
    <row r="22" spans="1:9" ht="12.75">
      <c r="A22" s="167"/>
      <c r="B22" s="55"/>
      <c r="C22" s="55"/>
      <c r="D22" s="55"/>
      <c r="E22" s="55"/>
      <c r="F22" s="55"/>
      <c r="G22" s="55"/>
      <c r="H22" s="55"/>
      <c r="I22" s="55"/>
    </row>
  </sheetData>
  <sheetProtection/>
  <mergeCells count="9">
    <mergeCell ref="A20:B20"/>
    <mergeCell ref="A2:I2"/>
    <mergeCell ref="A3:I3"/>
    <mergeCell ref="A5:A6"/>
    <mergeCell ref="B5:B6"/>
    <mergeCell ref="C5:C6"/>
    <mergeCell ref="D5:D6"/>
    <mergeCell ref="E5:H5"/>
    <mergeCell ref="I5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4"/>
  <sheetViews>
    <sheetView view="pageLayout" zoomScaleSheetLayoutView="130" workbookViewId="0" topLeftCell="A1">
      <selection activeCell="D55" sqref="D55"/>
    </sheetView>
  </sheetViews>
  <sheetFormatPr defaultColWidth="9.00390625" defaultRowHeight="12.75"/>
  <cols>
    <col min="1" max="1" width="5.875" style="318" bestFit="1" customWidth="1"/>
    <col min="2" max="2" width="46.375" style="318" customWidth="1"/>
    <col min="3" max="3" width="19.375" style="319" customWidth="1"/>
    <col min="4" max="4" width="14.50390625" style="318" customWidth="1"/>
    <col min="5" max="6" width="15.50390625" style="318" hidden="1" customWidth="1"/>
    <col min="7" max="7" width="15.50390625" style="318" customWidth="1"/>
    <col min="8" max="8" width="13.625" style="318" customWidth="1"/>
    <col min="9" max="9" width="13.50390625" style="318" customWidth="1"/>
    <col min="10" max="16384" width="9.375" style="37" customWidth="1"/>
  </cols>
  <sheetData>
    <row r="1" spans="1:9" ht="38.25">
      <c r="A1" s="550" t="s">
        <v>542</v>
      </c>
      <c r="B1" s="551" t="s">
        <v>543</v>
      </c>
      <c r="C1" s="552" t="s">
        <v>544</v>
      </c>
      <c r="D1" s="553" t="s">
        <v>545</v>
      </c>
      <c r="E1" s="553" t="s">
        <v>546</v>
      </c>
      <c r="F1" s="553" t="s">
        <v>547</v>
      </c>
      <c r="G1" s="553" t="s">
        <v>548</v>
      </c>
      <c r="H1" s="607" t="s">
        <v>538</v>
      </c>
      <c r="I1" s="621" t="s">
        <v>539</v>
      </c>
    </row>
    <row r="2" spans="1:9" ht="15.75" customHeight="1">
      <c r="A2" s="554"/>
      <c r="B2" s="555" t="s">
        <v>549</v>
      </c>
      <c r="C2" s="556" t="s">
        <v>550</v>
      </c>
      <c r="D2" s="557">
        <v>508</v>
      </c>
      <c r="E2" s="557">
        <v>508</v>
      </c>
      <c r="F2" s="557">
        <v>508</v>
      </c>
      <c r="G2" s="557">
        <v>575</v>
      </c>
      <c r="H2" s="608">
        <f>3381+229</f>
        <v>3610</v>
      </c>
      <c r="I2" s="622">
        <f>H2*100/G2</f>
        <v>627.8260869565217</v>
      </c>
    </row>
    <row r="3" spans="1:9" ht="37.5" customHeight="1">
      <c r="A3" s="558"/>
      <c r="B3" s="559" t="s">
        <v>551</v>
      </c>
      <c r="C3" s="560" t="s">
        <v>550</v>
      </c>
      <c r="D3" s="557">
        <v>1918</v>
      </c>
      <c r="E3" s="557">
        <v>0</v>
      </c>
      <c r="F3" s="557">
        <v>564</v>
      </c>
      <c r="G3" s="557">
        <v>1379</v>
      </c>
      <c r="H3" s="608">
        <v>1379</v>
      </c>
      <c r="I3" s="622">
        <f>H3*100/G3</f>
        <v>100</v>
      </c>
    </row>
    <row r="4" spans="1:9" s="39" customFormat="1" ht="12" customHeight="1">
      <c r="A4" s="558"/>
      <c r="B4" s="559" t="s">
        <v>552</v>
      </c>
      <c r="C4" s="560" t="s">
        <v>550</v>
      </c>
      <c r="D4" s="557">
        <v>0</v>
      </c>
      <c r="E4" s="557">
        <v>0</v>
      </c>
      <c r="F4" s="557">
        <v>0</v>
      </c>
      <c r="G4" s="557">
        <v>0</v>
      </c>
      <c r="H4" s="608">
        <v>0</v>
      </c>
      <c r="I4" s="622">
        <v>0</v>
      </c>
    </row>
    <row r="5" spans="1:9" s="1" customFormat="1" ht="12" customHeight="1">
      <c r="A5" s="558"/>
      <c r="B5" s="559" t="s">
        <v>553</v>
      </c>
      <c r="C5" s="560" t="s">
        <v>550</v>
      </c>
      <c r="D5" s="557">
        <v>163</v>
      </c>
      <c r="E5" s="557">
        <v>163</v>
      </c>
      <c r="F5" s="557">
        <v>163</v>
      </c>
      <c r="G5" s="557">
        <v>163</v>
      </c>
      <c r="H5" s="608">
        <v>49</v>
      </c>
      <c r="I5" s="622">
        <f>H5*100/G5</f>
        <v>30.061349693251532</v>
      </c>
    </row>
    <row r="6" spans="1:9" s="1" customFormat="1" ht="12" customHeight="1">
      <c r="A6" s="558"/>
      <c r="B6" s="561" t="s">
        <v>554</v>
      </c>
      <c r="C6" s="562" t="s">
        <v>550</v>
      </c>
      <c r="D6" s="563">
        <v>0</v>
      </c>
      <c r="E6" s="563">
        <v>1918</v>
      </c>
      <c r="F6" s="563">
        <v>1918</v>
      </c>
      <c r="G6" s="563">
        <v>2021</v>
      </c>
      <c r="H6" s="609">
        <v>2021</v>
      </c>
      <c r="I6" s="622">
        <f>H6*100/G6</f>
        <v>100</v>
      </c>
    </row>
    <row r="7" spans="1:9" s="1" customFormat="1" ht="12" customHeight="1">
      <c r="A7" s="558"/>
      <c r="B7" s="1090" t="s">
        <v>555</v>
      </c>
      <c r="C7" s="564" t="s">
        <v>556</v>
      </c>
      <c r="D7" s="557">
        <v>0</v>
      </c>
      <c r="E7" s="557">
        <v>0</v>
      </c>
      <c r="F7" s="557">
        <v>0</v>
      </c>
      <c r="G7" s="557">
        <v>0</v>
      </c>
      <c r="H7" s="608">
        <v>0</v>
      </c>
      <c r="I7" s="622">
        <v>0</v>
      </c>
    </row>
    <row r="8" spans="1:9" s="1" customFormat="1" ht="12" customHeight="1">
      <c r="A8" s="558"/>
      <c r="B8" s="1091"/>
      <c r="C8" s="565" t="s">
        <v>557</v>
      </c>
      <c r="D8" s="557">
        <v>0</v>
      </c>
      <c r="E8" s="557">
        <v>0</v>
      </c>
      <c r="F8" s="557">
        <v>0</v>
      </c>
      <c r="G8" s="557">
        <v>0</v>
      </c>
      <c r="H8" s="608">
        <v>0</v>
      </c>
      <c r="I8" s="622">
        <v>0</v>
      </c>
    </row>
    <row r="9" spans="1:9" s="1" customFormat="1" ht="12" customHeight="1">
      <c r="A9" s="558"/>
      <c r="B9" s="1092"/>
      <c r="C9" s="565" t="s">
        <v>550</v>
      </c>
      <c r="D9" s="557">
        <v>0</v>
      </c>
      <c r="E9" s="557">
        <v>0</v>
      </c>
      <c r="F9" s="557">
        <v>0</v>
      </c>
      <c r="G9" s="557">
        <v>0</v>
      </c>
      <c r="H9" s="608">
        <v>0</v>
      </c>
      <c r="I9" s="622">
        <v>0</v>
      </c>
    </row>
    <row r="10" spans="1:9" s="1" customFormat="1" ht="12" customHeight="1">
      <c r="A10" s="566"/>
      <c r="B10" s="1093" t="s">
        <v>558</v>
      </c>
      <c r="C10" s="1093"/>
      <c r="D10" s="567">
        <f>SUM(D7:D9)</f>
        <v>0</v>
      </c>
      <c r="E10" s="567">
        <f>SUM(E7:E9)</f>
        <v>0</v>
      </c>
      <c r="F10" s="567">
        <f>SUM(F7:F9)</f>
        <v>0</v>
      </c>
      <c r="G10" s="567">
        <f>SUM(G7:G9)</f>
        <v>0</v>
      </c>
      <c r="H10" s="610">
        <f>SUM(H7:H9)</f>
        <v>0</v>
      </c>
      <c r="I10" s="623">
        <v>0</v>
      </c>
    </row>
    <row r="11" spans="1:9" s="1" customFormat="1" ht="12" customHeight="1">
      <c r="A11" s="558"/>
      <c r="B11" s="1090" t="s">
        <v>559</v>
      </c>
      <c r="C11" s="564" t="s">
        <v>556</v>
      </c>
      <c r="D11" s="557">
        <v>0</v>
      </c>
      <c r="E11" s="557">
        <v>1169</v>
      </c>
      <c r="F11" s="557">
        <v>1484</v>
      </c>
      <c r="G11" s="557">
        <v>1740</v>
      </c>
      <c r="H11" s="608">
        <v>1632</v>
      </c>
      <c r="I11" s="622">
        <f>H11*100/G11</f>
        <v>93.79310344827586</v>
      </c>
    </row>
    <row r="12" spans="1:9" s="1" customFormat="1" ht="12" customHeight="1">
      <c r="A12" s="558"/>
      <c r="B12" s="1091"/>
      <c r="C12" s="565" t="s">
        <v>557</v>
      </c>
      <c r="D12" s="557">
        <v>0</v>
      </c>
      <c r="E12" s="557">
        <v>158</v>
      </c>
      <c r="F12" s="557">
        <v>202</v>
      </c>
      <c r="G12" s="557">
        <v>237</v>
      </c>
      <c r="H12" s="608">
        <v>184</v>
      </c>
      <c r="I12" s="622">
        <f aca="true" t="shared" si="0" ref="I12:I24">H12*100/G12</f>
        <v>77.63713080168776</v>
      </c>
    </row>
    <row r="13" spans="1:9" s="1" customFormat="1" ht="12" customHeight="1">
      <c r="A13" s="558"/>
      <c r="B13" s="1092"/>
      <c r="C13" s="565" t="s">
        <v>550</v>
      </c>
      <c r="D13" s="557">
        <v>0</v>
      </c>
      <c r="E13" s="557">
        <v>0</v>
      </c>
      <c r="F13" s="557">
        <v>0</v>
      </c>
      <c r="G13" s="557">
        <v>0</v>
      </c>
      <c r="H13" s="608">
        <v>0</v>
      </c>
      <c r="I13" s="622">
        <v>0</v>
      </c>
    </row>
    <row r="14" spans="1:9" s="1" customFormat="1" ht="12" customHeight="1" thickBot="1">
      <c r="A14" s="566"/>
      <c r="B14" s="1093" t="s">
        <v>560</v>
      </c>
      <c r="C14" s="1093"/>
      <c r="D14" s="567">
        <f>SUM(D11:D13)</f>
        <v>0</v>
      </c>
      <c r="E14" s="567">
        <f>SUM(E11:E13)</f>
        <v>1327</v>
      </c>
      <c r="F14" s="567">
        <f>SUM(F11:F13)</f>
        <v>1686</v>
      </c>
      <c r="G14" s="567">
        <f>SUM(G11:G13)</f>
        <v>1977</v>
      </c>
      <c r="H14" s="610">
        <f>SUM(H11:H13)</f>
        <v>1816</v>
      </c>
      <c r="I14" s="567">
        <f t="shared" si="0"/>
        <v>91.85634800202327</v>
      </c>
    </row>
    <row r="15" spans="1:9" s="1" customFormat="1" ht="12" customHeight="1" thickBot="1">
      <c r="A15" s="568"/>
      <c r="B15" s="1082" t="s">
        <v>561</v>
      </c>
      <c r="C15" s="1094"/>
      <c r="D15" s="570">
        <f>SUM(D2+D3+D5+D6+D10)</f>
        <v>2589</v>
      </c>
      <c r="E15" s="570">
        <f>SUM(E2+E3+E5+E6+E10+E14)</f>
        <v>3916</v>
      </c>
      <c r="F15" s="570">
        <f>SUM(F2+F3+F5+F6+F10+F14)</f>
        <v>4839</v>
      </c>
      <c r="G15" s="570">
        <f>SUM(G2+G3+G5+G6+G10)</f>
        <v>4138</v>
      </c>
      <c r="H15" s="611">
        <f>SUM(H2+H3+H5+H6+H10+H14)</f>
        <v>8875</v>
      </c>
      <c r="I15" s="570">
        <f t="shared" si="0"/>
        <v>214.47559207346544</v>
      </c>
    </row>
    <row r="16" spans="1:9" s="1" customFormat="1" ht="12" customHeight="1" thickBot="1">
      <c r="A16" s="571"/>
      <c r="B16" s="572" t="s">
        <v>562</v>
      </c>
      <c r="C16" s="572" t="s">
        <v>550</v>
      </c>
      <c r="D16" s="573">
        <v>2953</v>
      </c>
      <c r="E16" s="573">
        <v>2953</v>
      </c>
      <c r="F16" s="573">
        <v>2953</v>
      </c>
      <c r="G16" s="573">
        <v>2953</v>
      </c>
      <c r="H16" s="612">
        <v>2000</v>
      </c>
      <c r="I16" s="573">
        <f t="shared" si="0"/>
        <v>67.72773450728073</v>
      </c>
    </row>
    <row r="17" spans="1:9" s="1" customFormat="1" ht="12" customHeight="1" thickBot="1">
      <c r="A17" s="568"/>
      <c r="B17" s="569" t="s">
        <v>563</v>
      </c>
      <c r="C17" s="569"/>
      <c r="D17" s="570">
        <v>2953</v>
      </c>
      <c r="E17" s="570">
        <v>2953</v>
      </c>
      <c r="F17" s="570">
        <v>2953</v>
      </c>
      <c r="G17" s="570">
        <v>2953</v>
      </c>
      <c r="H17" s="611">
        <v>2953</v>
      </c>
      <c r="I17" s="570">
        <f t="shared" si="0"/>
        <v>100</v>
      </c>
    </row>
    <row r="18" spans="1:9" s="1" customFormat="1" ht="12" customHeight="1">
      <c r="A18" s="554"/>
      <c r="B18" s="555" t="s">
        <v>564</v>
      </c>
      <c r="C18" s="556" t="s">
        <v>565</v>
      </c>
      <c r="D18" s="574">
        <v>0</v>
      </c>
      <c r="E18" s="574">
        <v>0</v>
      </c>
      <c r="F18" s="574">
        <v>0</v>
      </c>
      <c r="G18" s="574">
        <v>0</v>
      </c>
      <c r="H18" s="613">
        <v>0</v>
      </c>
      <c r="I18" s="622">
        <v>0</v>
      </c>
    </row>
    <row r="19" spans="1:9" s="1" customFormat="1" ht="12" customHeight="1">
      <c r="A19" s="554"/>
      <c r="B19" s="555" t="s">
        <v>566</v>
      </c>
      <c r="C19" s="556" t="s">
        <v>565</v>
      </c>
      <c r="D19" s="557">
        <v>400</v>
      </c>
      <c r="E19" s="557">
        <v>400</v>
      </c>
      <c r="F19" s="557">
        <v>400</v>
      </c>
      <c r="G19" s="557">
        <v>400</v>
      </c>
      <c r="H19" s="608">
        <v>160</v>
      </c>
      <c r="I19" s="622">
        <f t="shared" si="0"/>
        <v>40</v>
      </c>
    </row>
    <row r="20" spans="1:9" s="1" customFormat="1" ht="12" customHeight="1">
      <c r="A20" s="554"/>
      <c r="B20" s="555" t="s">
        <v>567</v>
      </c>
      <c r="C20" s="556" t="s">
        <v>568</v>
      </c>
      <c r="D20" s="557">
        <v>500</v>
      </c>
      <c r="E20" s="557">
        <v>719</v>
      </c>
      <c r="F20" s="557">
        <v>719</v>
      </c>
      <c r="G20" s="557">
        <v>719</v>
      </c>
      <c r="H20" s="608">
        <v>252</v>
      </c>
      <c r="I20" s="622">
        <f t="shared" si="0"/>
        <v>35.04867872044506</v>
      </c>
    </row>
    <row r="21" spans="1:9" s="1" customFormat="1" ht="12" customHeight="1">
      <c r="A21" s="554"/>
      <c r="B21" s="555" t="s">
        <v>569</v>
      </c>
      <c r="C21" s="556" t="s">
        <v>568</v>
      </c>
      <c r="D21" s="557">
        <v>100</v>
      </c>
      <c r="E21" s="557">
        <v>374</v>
      </c>
      <c r="F21" s="557">
        <v>398</v>
      </c>
      <c r="G21" s="557">
        <v>398</v>
      </c>
      <c r="H21" s="608">
        <v>396</v>
      </c>
      <c r="I21" s="622">
        <f t="shared" si="0"/>
        <v>99.49748743718592</v>
      </c>
    </row>
    <row r="22" spans="1:9" s="1" customFormat="1" ht="12" customHeight="1">
      <c r="A22" s="558"/>
      <c r="B22" s="559" t="s">
        <v>570</v>
      </c>
      <c r="C22" s="556" t="s">
        <v>565</v>
      </c>
      <c r="D22" s="557">
        <v>100</v>
      </c>
      <c r="E22" s="557">
        <v>100</v>
      </c>
      <c r="F22" s="557">
        <v>100</v>
      </c>
      <c r="G22" s="557">
        <v>100</v>
      </c>
      <c r="H22" s="608">
        <v>0</v>
      </c>
      <c r="I22" s="622">
        <f t="shared" si="0"/>
        <v>0</v>
      </c>
    </row>
    <row r="23" spans="1:9" s="1" customFormat="1" ht="12" customHeight="1">
      <c r="A23" s="558"/>
      <c r="B23" s="559" t="s">
        <v>571</v>
      </c>
      <c r="C23" s="560" t="s">
        <v>565</v>
      </c>
      <c r="D23" s="557">
        <v>0</v>
      </c>
      <c r="E23" s="557">
        <v>0</v>
      </c>
      <c r="F23" s="557">
        <v>0</v>
      </c>
      <c r="G23" s="557">
        <v>71</v>
      </c>
      <c r="H23" s="608">
        <v>71</v>
      </c>
      <c r="I23" s="622">
        <f t="shared" si="0"/>
        <v>100</v>
      </c>
    </row>
    <row r="24" spans="1:9" s="1" customFormat="1" ht="12" customHeight="1">
      <c r="A24" s="558"/>
      <c r="B24" s="575" t="s">
        <v>572</v>
      </c>
      <c r="C24" s="556" t="s">
        <v>573</v>
      </c>
      <c r="D24" s="557">
        <v>400</v>
      </c>
      <c r="E24" s="557">
        <v>400</v>
      </c>
      <c r="F24" s="557">
        <v>400</v>
      </c>
      <c r="G24" s="557">
        <v>329</v>
      </c>
      <c r="H24" s="608">
        <v>10</v>
      </c>
      <c r="I24" s="622">
        <f t="shared" si="0"/>
        <v>3.0395136778115504</v>
      </c>
    </row>
    <row r="25" spans="1:9" s="1" customFormat="1" ht="12" customHeight="1" thickBot="1">
      <c r="A25" s="576"/>
      <c r="B25" s="577" t="s">
        <v>574</v>
      </c>
      <c r="C25" s="578" t="s">
        <v>573</v>
      </c>
      <c r="D25" s="574">
        <v>100</v>
      </c>
      <c r="E25" s="574">
        <v>100</v>
      </c>
      <c r="F25" s="574">
        <v>100</v>
      </c>
      <c r="G25" s="574">
        <v>100</v>
      </c>
      <c r="H25" s="613">
        <v>0</v>
      </c>
      <c r="I25" s="622">
        <f aca="true" t="shared" si="1" ref="I25:I46">H25*100/G25</f>
        <v>0</v>
      </c>
    </row>
    <row r="26" spans="1:9" s="1" customFormat="1" ht="12" customHeight="1" thickBot="1">
      <c r="A26" s="579"/>
      <c r="B26" s="1095" t="s">
        <v>575</v>
      </c>
      <c r="C26" s="1095"/>
      <c r="D26" s="580">
        <f>SUM(D18:D25)</f>
        <v>1600</v>
      </c>
      <c r="E26" s="580">
        <f>SUM(E18:E25)</f>
        <v>2093</v>
      </c>
      <c r="F26" s="580">
        <f>SUM(F18:F25)</f>
        <v>2117</v>
      </c>
      <c r="G26" s="580">
        <f>SUM(G18:G25)</f>
        <v>2117</v>
      </c>
      <c r="H26" s="614">
        <f>SUM(H18:H25)</f>
        <v>889</v>
      </c>
      <c r="I26" s="573">
        <f t="shared" si="1"/>
        <v>41.99338686820973</v>
      </c>
    </row>
    <row r="27" spans="1:9" s="1" customFormat="1" ht="12" customHeight="1" thickBot="1">
      <c r="A27" s="581"/>
      <c r="B27" s="582" t="s">
        <v>576</v>
      </c>
      <c r="C27" s="583" t="s">
        <v>550</v>
      </c>
      <c r="D27" s="557">
        <v>470</v>
      </c>
      <c r="E27" s="557">
        <v>470</v>
      </c>
      <c r="F27" s="557">
        <v>470</v>
      </c>
      <c r="G27" s="557">
        <v>551</v>
      </c>
      <c r="H27" s="608">
        <v>551</v>
      </c>
      <c r="I27" s="625">
        <f t="shared" si="1"/>
        <v>100</v>
      </c>
    </row>
    <row r="28" spans="1:9" s="1" customFormat="1" ht="12" customHeight="1" thickBot="1">
      <c r="A28" s="568"/>
      <c r="B28" s="1082" t="s">
        <v>577</v>
      </c>
      <c r="C28" s="1082"/>
      <c r="D28" s="570">
        <v>470</v>
      </c>
      <c r="E28" s="570">
        <v>470</v>
      </c>
      <c r="F28" s="570">
        <v>470</v>
      </c>
      <c r="G28" s="570">
        <v>470</v>
      </c>
      <c r="H28" s="611">
        <v>470</v>
      </c>
      <c r="I28" s="828">
        <f t="shared" si="1"/>
        <v>100</v>
      </c>
    </row>
    <row r="29" spans="1:9" s="1" customFormat="1" ht="12" customHeight="1">
      <c r="A29" s="554"/>
      <c r="B29" s="1083" t="s">
        <v>578</v>
      </c>
      <c r="C29" s="584" t="s">
        <v>556</v>
      </c>
      <c r="D29" s="585">
        <v>6929</v>
      </c>
      <c r="E29" s="585">
        <v>7198</v>
      </c>
      <c r="F29" s="585">
        <v>7256</v>
      </c>
      <c r="G29" s="585">
        <v>8238</v>
      </c>
      <c r="H29" s="615">
        <v>6398</v>
      </c>
      <c r="I29" s="624">
        <f t="shared" si="1"/>
        <v>77.66448167030833</v>
      </c>
    </row>
    <row r="30" spans="1:9" s="1" customFormat="1" ht="12" customHeight="1">
      <c r="A30" s="558"/>
      <c r="B30" s="1084"/>
      <c r="C30" s="565" t="s">
        <v>557</v>
      </c>
      <c r="D30" s="557">
        <v>1822</v>
      </c>
      <c r="E30" s="557">
        <v>1894</v>
      </c>
      <c r="F30" s="557">
        <v>1902</v>
      </c>
      <c r="G30" s="557">
        <v>1905</v>
      </c>
      <c r="H30" s="608">
        <v>1680</v>
      </c>
      <c r="I30" s="622">
        <f t="shared" si="1"/>
        <v>88.18897637795276</v>
      </c>
    </row>
    <row r="31" spans="1:9" s="1" customFormat="1" ht="12" customHeight="1">
      <c r="A31" s="558"/>
      <c r="B31" s="1084"/>
      <c r="C31" s="565" t="s">
        <v>550</v>
      </c>
      <c r="D31" s="557">
        <v>4877</v>
      </c>
      <c r="E31" s="557">
        <v>6528</v>
      </c>
      <c r="F31" s="557">
        <v>6663</v>
      </c>
      <c r="G31" s="557">
        <v>10150</v>
      </c>
      <c r="H31" s="608">
        <v>6534</v>
      </c>
      <c r="I31" s="622">
        <f t="shared" si="1"/>
        <v>64.3743842364532</v>
      </c>
    </row>
    <row r="32" spans="1:9" s="1" customFormat="1" ht="12" customHeight="1" thickBot="1">
      <c r="A32" s="586"/>
      <c r="B32" s="1084"/>
      <c r="C32" s="587" t="s">
        <v>579</v>
      </c>
      <c r="D32" s="588">
        <v>0</v>
      </c>
      <c r="E32" s="588">
        <v>1717</v>
      </c>
      <c r="F32" s="588">
        <v>1847</v>
      </c>
      <c r="G32" s="588">
        <v>4220</v>
      </c>
      <c r="H32" s="616">
        <v>3793</v>
      </c>
      <c r="I32" s="622">
        <f t="shared" si="1"/>
        <v>89.88151658767772</v>
      </c>
    </row>
    <row r="33" spans="1:9" s="1" customFormat="1" ht="12" customHeight="1" thickBot="1">
      <c r="A33" s="589"/>
      <c r="B33" s="590" t="s">
        <v>580</v>
      </c>
      <c r="C33" s="591"/>
      <c r="D33" s="570">
        <f>SUM(D29:D32)</f>
        <v>13628</v>
      </c>
      <c r="E33" s="570">
        <f>SUM(E29:E32)</f>
        <v>17337</v>
      </c>
      <c r="F33" s="570">
        <f>SUM(F29:F32)</f>
        <v>17668</v>
      </c>
      <c r="G33" s="570">
        <f>SUM(G29:G32)</f>
        <v>24513</v>
      </c>
      <c r="H33" s="611">
        <f>SUM(H29:H32)</f>
        <v>18405</v>
      </c>
      <c r="I33" s="827">
        <f t="shared" si="1"/>
        <v>75.0826092277567</v>
      </c>
    </row>
    <row r="34" spans="1:9" s="1" customFormat="1" ht="12" customHeight="1" thickBot="1">
      <c r="A34" s="592"/>
      <c r="B34" s="1085" t="s">
        <v>581</v>
      </c>
      <c r="C34" s="584" t="s">
        <v>556</v>
      </c>
      <c r="D34" s="585">
        <v>730</v>
      </c>
      <c r="E34" s="585">
        <v>1006</v>
      </c>
      <c r="F34" s="585">
        <v>1033</v>
      </c>
      <c r="G34" s="585">
        <v>1214</v>
      </c>
      <c r="H34" s="615">
        <v>1602</v>
      </c>
      <c r="I34" s="624">
        <f t="shared" si="1"/>
        <v>131.96046128500825</v>
      </c>
    </row>
    <row r="35" spans="1:9" s="1" customFormat="1" ht="12" customHeight="1" thickBot="1">
      <c r="A35" s="558"/>
      <c r="B35" s="1086"/>
      <c r="C35" s="565" t="s">
        <v>557</v>
      </c>
      <c r="D35" s="557">
        <v>197</v>
      </c>
      <c r="E35" s="557">
        <v>272</v>
      </c>
      <c r="F35" s="557">
        <v>276</v>
      </c>
      <c r="G35" s="557">
        <v>324</v>
      </c>
      <c r="H35" s="608">
        <v>428</v>
      </c>
      <c r="I35" s="622">
        <f t="shared" si="1"/>
        <v>132.09876543209876</v>
      </c>
    </row>
    <row r="36" spans="1:9" s="1" customFormat="1" ht="12" customHeight="1" thickBot="1">
      <c r="A36" s="558"/>
      <c r="B36" s="1086"/>
      <c r="C36" s="565" t="s">
        <v>550</v>
      </c>
      <c r="D36" s="792">
        <v>5943</v>
      </c>
      <c r="E36" s="792">
        <v>5879</v>
      </c>
      <c r="F36" s="792">
        <v>5879</v>
      </c>
      <c r="G36" s="792">
        <v>8298</v>
      </c>
      <c r="H36" s="824">
        <v>8150</v>
      </c>
      <c r="I36" s="825">
        <f t="shared" si="1"/>
        <v>98.21643769583032</v>
      </c>
    </row>
    <row r="37" spans="1:9" s="1" customFormat="1" ht="12" customHeight="1" thickBot="1">
      <c r="A37" s="593"/>
      <c r="B37" s="594" t="s">
        <v>582</v>
      </c>
      <c r="C37" s="595"/>
      <c r="D37" s="570">
        <f>SUM(D34:D36)</f>
        <v>6870</v>
      </c>
      <c r="E37" s="570">
        <f>SUM(E34:E36)</f>
        <v>7157</v>
      </c>
      <c r="F37" s="570">
        <f>SUM(F34:F36)</f>
        <v>7188</v>
      </c>
      <c r="G37" s="570">
        <f>SUM(G34:G36)</f>
        <v>9836</v>
      </c>
      <c r="H37" s="611">
        <f>SUM(H34:H36)</f>
        <v>10180</v>
      </c>
      <c r="I37" s="827">
        <f t="shared" si="1"/>
        <v>103.49735664904432</v>
      </c>
    </row>
    <row r="38" spans="1:9" s="1" customFormat="1" ht="12" customHeight="1">
      <c r="A38" s="558"/>
      <c r="B38" s="597" t="s">
        <v>583</v>
      </c>
      <c r="C38" s="565" t="s">
        <v>550</v>
      </c>
      <c r="D38" s="574">
        <v>3407</v>
      </c>
      <c r="E38" s="574">
        <v>3407</v>
      </c>
      <c r="F38" s="574">
        <v>3407</v>
      </c>
      <c r="G38" s="574"/>
      <c r="H38" s="613"/>
      <c r="I38" s="826">
        <v>0</v>
      </c>
    </row>
    <row r="39" spans="1:9" s="1" customFormat="1" ht="12" customHeight="1" thickBot="1">
      <c r="A39" s="593"/>
      <c r="B39" s="594" t="s">
        <v>584</v>
      </c>
      <c r="C39" s="595"/>
      <c r="D39" s="596">
        <f>SUM(D38:D38)</f>
        <v>3407</v>
      </c>
      <c r="E39" s="596">
        <f>SUM(E38:E38)</f>
        <v>3407</v>
      </c>
      <c r="F39" s="596">
        <f>SUM(F38:F38)</f>
        <v>3407</v>
      </c>
      <c r="G39" s="596">
        <f>SUM(G38:G38)</f>
        <v>0</v>
      </c>
      <c r="H39" s="617">
        <f>SUM(H38:H38)</f>
        <v>0</v>
      </c>
      <c r="I39" s="829">
        <v>0</v>
      </c>
    </row>
    <row r="40" spans="1:9" s="1" customFormat="1" ht="12" customHeight="1" thickBot="1">
      <c r="A40" s="589"/>
      <c r="B40" s="590" t="s">
        <v>585</v>
      </c>
      <c r="C40" s="591"/>
      <c r="D40" s="598">
        <f>SUM(D37+D39)</f>
        <v>10277</v>
      </c>
      <c r="E40" s="598">
        <f>SUM(E37+E39)</f>
        <v>10564</v>
      </c>
      <c r="F40" s="598">
        <f>SUM(F37+F39)</f>
        <v>10595</v>
      </c>
      <c r="G40" s="598">
        <f>SUM(G37+G39)</f>
        <v>9836</v>
      </c>
      <c r="H40" s="618">
        <f>SUM(H37+H39)</f>
        <v>10180</v>
      </c>
      <c r="I40" s="573">
        <f t="shared" si="1"/>
        <v>103.49735664904432</v>
      </c>
    </row>
    <row r="41" spans="1:9" s="1" customFormat="1" ht="12" customHeight="1" thickBot="1">
      <c r="A41" s="592"/>
      <c r="B41" s="1087" t="s">
        <v>586</v>
      </c>
      <c r="C41" s="584" t="s">
        <v>556</v>
      </c>
      <c r="D41" s="599">
        <f>SUM(+D29+D34)</f>
        <v>7659</v>
      </c>
      <c r="E41" s="599">
        <f>SUM(+E29+E34+E11)</f>
        <v>9373</v>
      </c>
      <c r="F41" s="599">
        <f>SUM(+F29+F34+F11)</f>
        <v>9773</v>
      </c>
      <c r="G41" s="599">
        <f>G34+G29+G11+G7</f>
        <v>11192</v>
      </c>
      <c r="H41" s="619">
        <f>SUM(+H29+H34+H11)</f>
        <v>9632</v>
      </c>
      <c r="I41" s="830">
        <f t="shared" si="1"/>
        <v>86.0614724803431</v>
      </c>
    </row>
    <row r="42" spans="1:9" s="1" customFormat="1" ht="12" customHeight="1" thickBot="1">
      <c r="A42" s="558"/>
      <c r="B42" s="1088"/>
      <c r="C42" s="565" t="s">
        <v>557</v>
      </c>
      <c r="D42" s="600">
        <f>SUM(+D30+D35)</f>
        <v>2019</v>
      </c>
      <c r="E42" s="600">
        <f>SUM(+E30+E35+E12)</f>
        <v>2324</v>
      </c>
      <c r="F42" s="600">
        <f>SUM(+F30+F35+F12)</f>
        <v>2380</v>
      </c>
      <c r="G42" s="600">
        <f>G8+G12+G30+G35</f>
        <v>2466</v>
      </c>
      <c r="H42" s="620">
        <f>SUM(+H30+H35+H12)</f>
        <v>2292</v>
      </c>
      <c r="I42" s="831">
        <f t="shared" si="1"/>
        <v>92.9440389294404</v>
      </c>
    </row>
    <row r="43" spans="1:9" s="1" customFormat="1" ht="12" customHeight="1" thickBot="1">
      <c r="A43" s="558"/>
      <c r="B43" s="1088"/>
      <c r="C43" s="565" t="s">
        <v>550</v>
      </c>
      <c r="D43" s="600">
        <f>SUM(D2+D16+D3+D5+D27+D31++D36+D38)</f>
        <v>20239</v>
      </c>
      <c r="E43" s="600">
        <f>SUM(E2+E16+E6+E5+E27+E31++E36+E38)</f>
        <v>21826</v>
      </c>
      <c r="F43" s="600">
        <f>SUM(F2+F16+F6+F5+F27+F31++F36+F38+F3)</f>
        <v>22525</v>
      </c>
      <c r="G43" s="600">
        <f>G38+G36+G31+G27+G16+G13+G9+G6+G5+G4+G3+G2</f>
        <v>26090</v>
      </c>
      <c r="H43" s="620">
        <f>SUM(H2+H16+H6+H5+H27+H31++H36+H38+H3)</f>
        <v>24294</v>
      </c>
      <c r="I43" s="832">
        <f t="shared" si="1"/>
        <v>93.11613645074742</v>
      </c>
    </row>
    <row r="44" spans="1:9" s="1" customFormat="1" ht="12" customHeight="1" thickBot="1">
      <c r="A44" s="558"/>
      <c r="B44" s="1088"/>
      <c r="C44" s="565" t="s">
        <v>573</v>
      </c>
      <c r="D44" s="600">
        <f>SUM(D18+D19+D20+D21+D22+D23+D24+D25)</f>
        <v>1600</v>
      </c>
      <c r="E44" s="600">
        <f>SUM(E18+E19+E20+E21+E22+E23+E24+E25)</f>
        <v>2093</v>
      </c>
      <c r="F44" s="600">
        <f>SUM(F18+F19+F20+F21+F22+F23+F24+F25)</f>
        <v>2117</v>
      </c>
      <c r="G44" s="600">
        <f>SUM(G18+G19+G20+G21+G22+G23+G24+G25)</f>
        <v>2117</v>
      </c>
      <c r="H44" s="620">
        <f>SUM(H18+H19+H20+H21+H22+H23+H24+H25)</f>
        <v>889</v>
      </c>
      <c r="I44" s="831">
        <f t="shared" si="1"/>
        <v>41.99338686820973</v>
      </c>
    </row>
    <row r="45" spans="1:9" s="1" customFormat="1" ht="12" customHeight="1" thickBot="1">
      <c r="A45" s="586"/>
      <c r="B45" s="1088"/>
      <c r="C45" s="601" t="s">
        <v>579</v>
      </c>
      <c r="D45" s="600">
        <f>SUM(D32)</f>
        <v>0</v>
      </c>
      <c r="E45" s="600">
        <f>SUM(E32)</f>
        <v>1717</v>
      </c>
      <c r="F45" s="600">
        <f>SUM(F32)</f>
        <v>1847</v>
      </c>
      <c r="G45" s="600">
        <f>SUM(G32)</f>
        <v>4220</v>
      </c>
      <c r="H45" s="620">
        <v>3793</v>
      </c>
      <c r="I45" s="829">
        <f t="shared" si="1"/>
        <v>89.88151658767772</v>
      </c>
    </row>
    <row r="46" spans="1:9" s="1" customFormat="1" ht="12" customHeight="1" thickBot="1">
      <c r="A46" s="602"/>
      <c r="B46" s="603" t="s">
        <v>587</v>
      </c>
      <c r="C46" s="604"/>
      <c r="D46" s="570">
        <f>SUM(D41:D45)</f>
        <v>31517</v>
      </c>
      <c r="E46" s="570">
        <f>SUM(E41:E45)</f>
        <v>37333</v>
      </c>
      <c r="F46" s="570">
        <f>SUM(F41:F45)</f>
        <v>38642</v>
      </c>
      <c r="G46" s="570">
        <f>SUM(G41:G45)</f>
        <v>46085</v>
      </c>
      <c r="H46" s="611">
        <f>SUM(H41:H45)</f>
        <v>40900</v>
      </c>
      <c r="I46" s="827">
        <f t="shared" si="1"/>
        <v>88.74905066724531</v>
      </c>
    </row>
    <row r="47" spans="1:9" s="1" customFormat="1" ht="12" customHeight="1">
      <c r="A47" s="605"/>
      <c r="B47" s="606"/>
      <c r="C47" s="606"/>
      <c r="D47" s="606"/>
      <c r="E47" s="606"/>
      <c r="F47" s="606"/>
      <c r="G47" s="606"/>
      <c r="H47" s="606"/>
      <c r="I47" s="606"/>
    </row>
    <row r="48" spans="1:9" s="1" customFormat="1" ht="12" customHeight="1">
      <c r="A48" s="529"/>
      <c r="B48" s="530"/>
      <c r="C48" s="535"/>
      <c r="D48" s="535"/>
      <c r="E48" s="535"/>
      <c r="F48" s="535"/>
      <c r="G48" s="535"/>
      <c r="H48" s="535"/>
      <c r="I48" s="535"/>
    </row>
    <row r="49" spans="1:9" s="1" customFormat="1" ht="12" customHeight="1">
      <c r="A49" s="529"/>
      <c r="B49" s="532"/>
      <c r="C49" s="535"/>
      <c r="D49" s="535"/>
      <c r="E49" s="535"/>
      <c r="F49" s="535"/>
      <c r="G49" s="535"/>
      <c r="H49" s="535"/>
      <c r="I49" s="535"/>
    </row>
    <row r="50" spans="1:9" s="1" customFormat="1" ht="12" customHeight="1">
      <c r="A50" s="527"/>
      <c r="B50" s="527"/>
      <c r="C50" s="528"/>
      <c r="D50" s="528"/>
      <c r="E50" s="528"/>
      <c r="F50" s="528"/>
      <c r="G50" s="528"/>
      <c r="H50" s="528"/>
      <c r="I50" s="528"/>
    </row>
    <row r="51" spans="1:9" s="1" customFormat="1" ht="12" customHeight="1">
      <c r="A51" s="529"/>
      <c r="B51" s="530"/>
      <c r="C51" s="531"/>
      <c r="D51" s="531"/>
      <c r="E51" s="531"/>
      <c r="F51" s="531"/>
      <c r="G51" s="531"/>
      <c r="H51" s="531"/>
      <c r="I51" s="531"/>
    </row>
    <row r="52" spans="1:9" s="1" customFormat="1" ht="12" customHeight="1">
      <c r="A52" s="529"/>
      <c r="B52" s="530"/>
      <c r="C52" s="531"/>
      <c r="D52" s="531"/>
      <c r="E52" s="531"/>
      <c r="F52" s="531"/>
      <c r="G52" s="531"/>
      <c r="H52" s="531"/>
      <c r="I52" s="531"/>
    </row>
    <row r="53" spans="1:9" s="1" customFormat="1" ht="12" customHeight="1">
      <c r="A53" s="529"/>
      <c r="B53" s="530"/>
      <c r="C53" s="531"/>
      <c r="D53" s="531"/>
      <c r="E53" s="531"/>
      <c r="F53" s="531"/>
      <c r="G53" s="531"/>
      <c r="H53" s="531"/>
      <c r="I53" s="531"/>
    </row>
    <row r="54" spans="1:9" s="1" customFormat="1" ht="12" customHeight="1">
      <c r="A54" s="529"/>
      <c r="B54" s="532"/>
      <c r="C54" s="531"/>
      <c r="D54" s="531"/>
      <c r="E54" s="531"/>
      <c r="F54" s="531"/>
      <c r="G54" s="531"/>
      <c r="H54" s="531"/>
      <c r="I54" s="531"/>
    </row>
    <row r="55" spans="1:9" s="1" customFormat="1" ht="12" customHeight="1">
      <c r="A55" s="527"/>
      <c r="B55" s="533"/>
      <c r="C55" s="528"/>
      <c r="D55" s="528"/>
      <c r="E55" s="528"/>
      <c r="F55" s="528"/>
      <c r="G55" s="528"/>
      <c r="H55" s="528"/>
      <c r="I55" s="528"/>
    </row>
    <row r="56" spans="1:9" s="1" customFormat="1" ht="12" customHeight="1">
      <c r="A56" s="529"/>
      <c r="B56" s="530"/>
      <c r="C56" s="535"/>
      <c r="D56" s="535"/>
      <c r="E56" s="535"/>
      <c r="F56" s="535"/>
      <c r="G56" s="535"/>
      <c r="H56" s="535"/>
      <c r="I56" s="535"/>
    </row>
    <row r="57" spans="1:9" s="1" customFormat="1" ht="12" customHeight="1">
      <c r="A57" s="529"/>
      <c r="B57" s="530"/>
      <c r="C57" s="535"/>
      <c r="D57" s="535"/>
      <c r="E57" s="535"/>
      <c r="F57" s="535"/>
      <c r="G57" s="535"/>
      <c r="H57" s="535"/>
      <c r="I57" s="535"/>
    </row>
    <row r="58" spans="1:9" s="1" customFormat="1" ht="12" customHeight="1">
      <c r="A58" s="529"/>
      <c r="B58" s="530"/>
      <c r="C58" s="535"/>
      <c r="D58" s="535"/>
      <c r="E58" s="535"/>
      <c r="F58" s="535"/>
      <c r="G58" s="535"/>
      <c r="H58" s="535"/>
      <c r="I58" s="535"/>
    </row>
    <row r="59" spans="1:9" s="1" customFormat="1" ht="12" customHeight="1">
      <c r="A59" s="529"/>
      <c r="B59" s="532"/>
      <c r="C59" s="535"/>
      <c r="D59" s="535"/>
      <c r="E59" s="535"/>
      <c r="F59" s="535"/>
      <c r="G59" s="535"/>
      <c r="H59" s="535"/>
      <c r="I59" s="535"/>
    </row>
    <row r="60" spans="1:9" s="1" customFormat="1" ht="12" customHeight="1">
      <c r="A60" s="527"/>
      <c r="B60" s="527"/>
      <c r="C60" s="534"/>
      <c r="D60" s="534"/>
      <c r="E60" s="534"/>
      <c r="F60" s="534"/>
      <c r="G60" s="534"/>
      <c r="H60" s="534"/>
      <c r="I60" s="534"/>
    </row>
    <row r="61" spans="1:9" s="1" customFormat="1" ht="12" customHeight="1">
      <c r="A61" s="536"/>
      <c r="B61" s="533"/>
      <c r="C61" s="528"/>
      <c r="D61" s="528"/>
      <c r="E61" s="528"/>
      <c r="F61" s="528"/>
      <c r="G61" s="528"/>
      <c r="H61" s="528"/>
      <c r="I61" s="528"/>
    </row>
    <row r="62" spans="1:9" s="1" customFormat="1" ht="12" customHeight="1">
      <c r="A62" s="529"/>
      <c r="B62" s="530"/>
      <c r="C62" s="535"/>
      <c r="D62" s="535"/>
      <c r="E62" s="535"/>
      <c r="F62" s="535"/>
      <c r="G62" s="535"/>
      <c r="H62" s="535"/>
      <c r="I62" s="535"/>
    </row>
    <row r="63" spans="1:9" s="1" customFormat="1" ht="12" customHeight="1">
      <c r="A63" s="529"/>
      <c r="B63" s="530"/>
      <c r="C63" s="535"/>
      <c r="D63" s="535"/>
      <c r="E63" s="535"/>
      <c r="F63" s="535"/>
      <c r="G63" s="535"/>
      <c r="H63" s="535"/>
      <c r="I63" s="535"/>
    </row>
    <row r="64" spans="1:9" s="1" customFormat="1" ht="12" customHeight="1">
      <c r="A64" s="529"/>
      <c r="B64" s="537"/>
      <c r="C64" s="535"/>
      <c r="D64" s="535"/>
      <c r="E64" s="535"/>
      <c r="F64" s="535"/>
      <c r="G64" s="535"/>
      <c r="H64" s="535"/>
      <c r="I64" s="535"/>
    </row>
    <row r="65" spans="1:9" s="1" customFormat="1" ht="12" customHeight="1">
      <c r="A65" s="536"/>
      <c r="B65" s="533"/>
      <c r="C65" s="528"/>
      <c r="D65" s="528"/>
      <c r="E65" s="528"/>
      <c r="F65" s="528"/>
      <c r="G65" s="528"/>
      <c r="H65" s="528"/>
      <c r="I65" s="528"/>
    </row>
    <row r="66" spans="1:9" s="1" customFormat="1" ht="12" customHeight="1">
      <c r="A66" s="529"/>
      <c r="B66" s="530"/>
      <c r="C66" s="535"/>
      <c r="D66" s="535"/>
      <c r="E66" s="535"/>
      <c r="F66" s="535"/>
      <c r="G66" s="535"/>
      <c r="H66" s="535"/>
      <c r="I66" s="535"/>
    </row>
    <row r="67" spans="1:9" s="1" customFormat="1" ht="12" customHeight="1">
      <c r="A67" s="529"/>
      <c r="B67" s="530"/>
      <c r="C67" s="535"/>
      <c r="D67" s="535"/>
      <c r="E67" s="535"/>
      <c r="F67" s="535"/>
      <c r="G67" s="535"/>
      <c r="H67" s="535"/>
      <c r="I67" s="535"/>
    </row>
    <row r="68" spans="1:9" s="1" customFormat="1" ht="12" customHeight="1">
      <c r="A68" s="529"/>
      <c r="B68" s="530"/>
      <c r="C68" s="535"/>
      <c r="D68" s="535"/>
      <c r="E68" s="535"/>
      <c r="F68" s="535"/>
      <c r="G68" s="535"/>
      <c r="H68" s="535"/>
      <c r="I68" s="535"/>
    </row>
    <row r="69" spans="1:9" s="1" customFormat="1" ht="17.25" customHeight="1">
      <c r="A69" s="529"/>
      <c r="B69" s="532"/>
      <c r="C69" s="535"/>
      <c r="D69" s="535"/>
      <c r="E69" s="535"/>
      <c r="F69" s="535"/>
      <c r="G69" s="535"/>
      <c r="H69" s="535"/>
      <c r="I69" s="535"/>
    </row>
    <row r="70" spans="1:9" s="1" customFormat="1" ht="12" customHeight="1">
      <c r="A70" s="536"/>
      <c r="B70" s="533"/>
      <c r="C70" s="528"/>
      <c r="D70" s="528"/>
      <c r="E70" s="528"/>
      <c r="F70" s="528"/>
      <c r="G70" s="528"/>
      <c r="H70" s="528"/>
      <c r="I70" s="528"/>
    </row>
    <row r="71" spans="1:9" s="1" customFormat="1" ht="12" customHeight="1">
      <c r="A71" s="529"/>
      <c r="B71" s="530"/>
      <c r="C71" s="535"/>
      <c r="D71" s="535"/>
      <c r="E71" s="535"/>
      <c r="F71" s="535"/>
      <c r="G71" s="535"/>
      <c r="H71" s="535"/>
      <c r="I71" s="535"/>
    </row>
    <row r="72" spans="1:9" s="1" customFormat="1" ht="12" customHeight="1">
      <c r="A72" s="529"/>
      <c r="B72" s="532"/>
      <c r="C72" s="535"/>
      <c r="D72" s="535"/>
      <c r="E72" s="535"/>
      <c r="F72" s="535"/>
      <c r="G72" s="535"/>
      <c r="H72" s="535"/>
      <c r="I72" s="535"/>
    </row>
    <row r="73" spans="1:9" s="1" customFormat="1" ht="12" customHeight="1">
      <c r="A73" s="536"/>
      <c r="B73" s="533"/>
      <c r="C73" s="528"/>
      <c r="D73" s="528"/>
      <c r="E73" s="528"/>
      <c r="F73" s="528"/>
      <c r="G73" s="528"/>
      <c r="H73" s="528"/>
      <c r="I73" s="528"/>
    </row>
    <row r="74" spans="1:9" s="1" customFormat="1" ht="12" customHeight="1">
      <c r="A74" s="529"/>
      <c r="B74" s="530"/>
      <c r="C74" s="535"/>
      <c r="D74" s="535"/>
      <c r="E74" s="535"/>
      <c r="F74" s="535"/>
      <c r="G74" s="535"/>
      <c r="H74" s="535"/>
      <c r="I74" s="535"/>
    </row>
    <row r="75" spans="1:9" s="1" customFormat="1" ht="12" customHeight="1">
      <c r="A75" s="529"/>
      <c r="B75" s="530"/>
      <c r="C75" s="535"/>
      <c r="D75" s="535"/>
      <c r="E75" s="535"/>
      <c r="F75" s="535"/>
      <c r="G75" s="535"/>
      <c r="H75" s="535"/>
      <c r="I75" s="535"/>
    </row>
    <row r="76" spans="1:9" s="1" customFormat="1" ht="12" customHeight="1">
      <c r="A76" s="529"/>
      <c r="B76" s="532"/>
      <c r="C76" s="535"/>
      <c r="D76" s="535"/>
      <c r="E76" s="535"/>
      <c r="F76" s="535"/>
      <c r="G76" s="535"/>
      <c r="H76" s="535"/>
      <c r="I76" s="535"/>
    </row>
    <row r="77" spans="1:9" s="1" customFormat="1" ht="12" customHeight="1">
      <c r="A77" s="536"/>
      <c r="B77" s="533"/>
      <c r="C77" s="528"/>
      <c r="D77" s="528"/>
      <c r="E77" s="528"/>
      <c r="F77" s="528"/>
      <c r="G77" s="528"/>
      <c r="H77" s="528"/>
      <c r="I77" s="528"/>
    </row>
    <row r="78" spans="1:9" s="1" customFormat="1" ht="12" customHeight="1">
      <c r="A78" s="538"/>
      <c r="B78" s="530"/>
      <c r="C78" s="535"/>
      <c r="D78" s="535"/>
      <c r="E78" s="535"/>
      <c r="F78" s="535"/>
      <c r="G78" s="535"/>
      <c r="H78" s="535"/>
      <c r="I78" s="535"/>
    </row>
    <row r="79" spans="1:9" s="1" customFormat="1" ht="12" customHeight="1">
      <c r="A79" s="538"/>
      <c r="B79" s="530"/>
      <c r="C79" s="535"/>
      <c r="D79" s="535"/>
      <c r="E79" s="535"/>
      <c r="F79" s="535"/>
      <c r="G79" s="535"/>
      <c r="H79" s="535"/>
      <c r="I79" s="535"/>
    </row>
    <row r="80" spans="1:9" s="1" customFormat="1" ht="12" customHeight="1">
      <c r="A80" s="538"/>
      <c r="B80" s="530"/>
      <c r="C80" s="535"/>
      <c r="D80" s="535"/>
      <c r="E80" s="535"/>
      <c r="F80" s="535"/>
      <c r="G80" s="535"/>
      <c r="H80" s="535"/>
      <c r="I80" s="535"/>
    </row>
    <row r="81" spans="1:9" s="1" customFormat="1" ht="12" customHeight="1">
      <c r="A81" s="538"/>
      <c r="B81" s="532"/>
      <c r="C81" s="535"/>
      <c r="D81" s="535"/>
      <c r="E81" s="535"/>
      <c r="F81" s="535"/>
      <c r="G81" s="535"/>
      <c r="H81" s="535"/>
      <c r="I81" s="535"/>
    </row>
    <row r="82" spans="1:9" s="1" customFormat="1" ht="12" customHeight="1">
      <c r="A82" s="536"/>
      <c r="B82" s="533"/>
      <c r="C82" s="539"/>
      <c r="D82" s="539"/>
      <c r="E82" s="539"/>
      <c r="F82" s="539"/>
      <c r="G82" s="539"/>
      <c r="H82" s="539"/>
      <c r="I82" s="539"/>
    </row>
    <row r="83" spans="1:9" s="1" customFormat="1" ht="12" customHeight="1">
      <c r="A83" s="536"/>
      <c r="B83" s="536"/>
      <c r="C83" s="534"/>
      <c r="D83" s="534"/>
      <c r="E83" s="534"/>
      <c r="F83" s="534"/>
      <c r="G83" s="534"/>
      <c r="H83" s="534"/>
      <c r="I83" s="534"/>
    </row>
    <row r="84" spans="1:9" s="1" customFormat="1" ht="12" customHeight="1">
      <c r="A84" s="536"/>
      <c r="B84" s="536"/>
      <c r="C84" s="534"/>
      <c r="D84" s="534"/>
      <c r="E84" s="534"/>
      <c r="F84" s="534"/>
      <c r="G84" s="534"/>
      <c r="H84" s="534"/>
      <c r="I84" s="534"/>
    </row>
    <row r="85" spans="1:9" s="1" customFormat="1" ht="12" customHeight="1">
      <c r="A85" s="4"/>
      <c r="B85" s="5"/>
      <c r="C85" s="246"/>
      <c r="D85" s="540"/>
      <c r="E85" s="535"/>
      <c r="F85" s="540"/>
      <c r="G85" s="535"/>
      <c r="H85" s="535"/>
      <c r="I85" s="540"/>
    </row>
    <row r="86" spans="1:9" s="1" customFormat="1" ht="12" customHeight="1">
      <c r="A86" s="872"/>
      <c r="B86" s="872"/>
      <c r="C86" s="872"/>
      <c r="D86" s="872"/>
      <c r="E86" s="872"/>
      <c r="F86" s="541"/>
      <c r="G86" s="541"/>
      <c r="I86" s="541"/>
    </row>
    <row r="87" spans="1:9" s="1" customFormat="1" ht="12" customHeight="1">
      <c r="A87" s="1089"/>
      <c r="B87" s="1089"/>
      <c r="C87" s="522"/>
      <c r="D87" s="523"/>
      <c r="E87" s="524"/>
      <c r="F87" s="523"/>
      <c r="G87" s="524"/>
      <c r="H87" s="524"/>
      <c r="I87" s="523"/>
    </row>
    <row r="88" spans="1:9" s="1" customFormat="1" ht="24" customHeight="1">
      <c r="A88" s="525"/>
      <c r="B88" s="525"/>
      <c r="C88" s="525"/>
      <c r="D88" s="525"/>
      <c r="E88" s="525"/>
      <c r="F88" s="525"/>
      <c r="G88" s="525"/>
      <c r="H88" s="525"/>
      <c r="I88" s="525"/>
    </row>
    <row r="89" spans="1:9" s="1" customFormat="1" ht="12" customHeight="1">
      <c r="A89" s="526"/>
      <c r="B89" s="526"/>
      <c r="C89" s="526"/>
      <c r="D89" s="526"/>
      <c r="E89" s="526"/>
      <c r="F89" s="526"/>
      <c r="G89" s="526"/>
      <c r="H89" s="526"/>
      <c r="I89" s="526"/>
    </row>
    <row r="90" spans="1:9" s="1" customFormat="1" ht="15" customHeight="1">
      <c r="A90" s="527"/>
      <c r="B90" s="542"/>
      <c r="C90" s="528"/>
      <c r="D90" s="528"/>
      <c r="E90" s="528"/>
      <c r="F90" s="528"/>
      <c r="G90" s="528"/>
      <c r="H90" s="528"/>
      <c r="I90" s="528"/>
    </row>
    <row r="91" spans="1:9" s="1" customFormat="1" ht="12.75" customHeight="1">
      <c r="A91" s="529"/>
      <c r="B91" s="18"/>
      <c r="C91" s="531"/>
      <c r="D91" s="531"/>
      <c r="E91" s="531"/>
      <c r="F91" s="531"/>
      <c r="G91" s="531"/>
      <c r="H91" s="531"/>
      <c r="I91" s="531"/>
    </row>
    <row r="92" spans="1:9" ht="16.5" customHeight="1">
      <c r="A92" s="529"/>
      <c r="B92" s="18"/>
      <c r="C92" s="531"/>
      <c r="D92" s="531"/>
      <c r="E92" s="531"/>
      <c r="F92" s="531"/>
      <c r="G92" s="531"/>
      <c r="H92" s="531"/>
      <c r="I92" s="531"/>
    </row>
    <row r="93" spans="1:9" ht="15.75">
      <c r="A93" s="529"/>
      <c r="B93" s="18"/>
      <c r="C93" s="531"/>
      <c r="D93" s="531"/>
      <c r="E93" s="531"/>
      <c r="F93" s="531"/>
      <c r="G93" s="531"/>
      <c r="H93" s="531"/>
      <c r="I93" s="531"/>
    </row>
    <row r="94" spans="1:9" s="39" customFormat="1" ht="12" customHeight="1">
      <c r="A94" s="529"/>
      <c r="B94" s="18"/>
      <c r="C94" s="531"/>
      <c r="D94" s="531"/>
      <c r="E94" s="531"/>
      <c r="F94" s="531"/>
      <c r="G94" s="531"/>
      <c r="H94" s="531"/>
      <c r="I94" s="531"/>
    </row>
    <row r="95" spans="1:9" ht="12" customHeight="1">
      <c r="A95" s="529"/>
      <c r="B95" s="18"/>
      <c r="C95" s="531"/>
      <c r="D95" s="531"/>
      <c r="E95" s="531"/>
      <c r="F95" s="531"/>
      <c r="G95" s="531"/>
      <c r="H95" s="531"/>
      <c r="I95" s="531"/>
    </row>
    <row r="96" spans="1:9" ht="12" customHeight="1">
      <c r="A96" s="529"/>
      <c r="B96" s="18"/>
      <c r="C96" s="531"/>
      <c r="D96" s="531"/>
      <c r="E96" s="531"/>
      <c r="F96" s="531"/>
      <c r="G96" s="531"/>
      <c r="H96" s="531"/>
      <c r="I96" s="531"/>
    </row>
    <row r="97" spans="1:9" ht="12" customHeight="1">
      <c r="A97" s="529"/>
      <c r="B97" s="543"/>
      <c r="C97" s="531"/>
      <c r="D97" s="531"/>
      <c r="E97" s="531"/>
      <c r="F97" s="531"/>
      <c r="G97" s="531"/>
      <c r="H97" s="531"/>
      <c r="I97" s="531"/>
    </row>
    <row r="98" spans="1:9" ht="12" customHeight="1">
      <c r="A98" s="529"/>
      <c r="B98" s="544"/>
      <c r="C98" s="531"/>
      <c r="D98" s="531"/>
      <c r="E98" s="531"/>
      <c r="F98" s="531"/>
      <c r="G98" s="531"/>
      <c r="H98" s="531"/>
      <c r="I98" s="531"/>
    </row>
    <row r="99" spans="1:9" ht="12" customHeight="1">
      <c r="A99" s="529"/>
      <c r="B99" s="544"/>
      <c r="C99" s="531"/>
      <c r="D99" s="531"/>
      <c r="E99" s="531"/>
      <c r="F99" s="531"/>
      <c r="G99" s="531"/>
      <c r="H99" s="531"/>
      <c r="I99" s="531"/>
    </row>
    <row r="100" spans="1:9" ht="12" customHeight="1">
      <c r="A100" s="529"/>
      <c r="B100" s="543"/>
      <c r="C100" s="531"/>
      <c r="D100" s="531"/>
      <c r="E100" s="531"/>
      <c r="F100" s="531"/>
      <c r="G100" s="531"/>
      <c r="H100" s="531"/>
      <c r="I100" s="531"/>
    </row>
    <row r="101" spans="1:9" ht="12" customHeight="1">
      <c r="A101" s="529"/>
      <c r="B101" s="543"/>
      <c r="C101" s="531"/>
      <c r="D101" s="531"/>
      <c r="E101" s="531"/>
      <c r="F101" s="531"/>
      <c r="G101" s="531"/>
      <c r="H101" s="531"/>
      <c r="I101" s="531"/>
    </row>
    <row r="102" spans="1:9" ht="12" customHeight="1">
      <c r="A102" s="529"/>
      <c r="B102" s="544"/>
      <c r="C102" s="531"/>
      <c r="D102" s="531"/>
      <c r="E102" s="531"/>
      <c r="F102" s="531"/>
      <c r="G102" s="531"/>
      <c r="H102" s="531"/>
      <c r="I102" s="531"/>
    </row>
    <row r="103" spans="1:9" ht="12" customHeight="1">
      <c r="A103" s="529"/>
      <c r="B103" s="544"/>
      <c r="C103" s="531"/>
      <c r="D103" s="531"/>
      <c r="E103" s="531"/>
      <c r="F103" s="531"/>
      <c r="G103" s="531"/>
      <c r="H103" s="531"/>
      <c r="I103" s="531"/>
    </row>
    <row r="104" spans="1:9" ht="12" customHeight="1">
      <c r="A104" s="529"/>
      <c r="B104" s="544"/>
      <c r="C104" s="531"/>
      <c r="D104" s="531"/>
      <c r="E104" s="531"/>
      <c r="F104" s="531"/>
      <c r="G104" s="531"/>
      <c r="H104" s="531"/>
      <c r="I104" s="531"/>
    </row>
    <row r="105" spans="1:9" ht="12" customHeight="1">
      <c r="A105" s="529"/>
      <c r="B105" s="544"/>
      <c r="C105" s="531"/>
      <c r="D105" s="531"/>
      <c r="E105" s="531"/>
      <c r="F105" s="531"/>
      <c r="G105" s="531"/>
      <c r="H105" s="531"/>
      <c r="I105" s="531"/>
    </row>
    <row r="106" spans="1:9" ht="12" customHeight="1">
      <c r="A106" s="527"/>
      <c r="B106" s="542"/>
      <c r="C106" s="528"/>
      <c r="D106" s="528"/>
      <c r="E106" s="528"/>
      <c r="F106" s="528"/>
      <c r="G106" s="528"/>
      <c r="H106" s="528"/>
      <c r="I106" s="528"/>
    </row>
    <row r="107" spans="1:9" ht="12" customHeight="1">
      <c r="A107" s="529"/>
      <c r="B107" s="18"/>
      <c r="C107" s="531"/>
      <c r="D107" s="531"/>
      <c r="E107" s="531"/>
      <c r="F107" s="531"/>
      <c r="G107" s="531"/>
      <c r="H107" s="531"/>
      <c r="I107" s="531"/>
    </row>
    <row r="108" spans="1:9" ht="12" customHeight="1">
      <c r="A108" s="529"/>
      <c r="B108" s="18"/>
      <c r="C108" s="531"/>
      <c r="D108" s="531"/>
      <c r="E108" s="531"/>
      <c r="F108" s="531"/>
      <c r="G108" s="531"/>
      <c r="H108" s="531"/>
      <c r="I108" s="531"/>
    </row>
    <row r="109" spans="1:9" ht="12" customHeight="1">
      <c r="A109" s="529"/>
      <c r="B109" s="18"/>
      <c r="C109" s="531"/>
      <c r="D109" s="531"/>
      <c r="E109" s="531"/>
      <c r="F109" s="531"/>
      <c r="G109" s="531"/>
      <c r="H109" s="531"/>
      <c r="I109" s="531"/>
    </row>
    <row r="110" spans="1:9" ht="12" customHeight="1">
      <c r="A110" s="529"/>
      <c r="B110" s="18"/>
      <c r="C110" s="531"/>
      <c r="D110" s="531"/>
      <c r="E110" s="531"/>
      <c r="F110" s="531"/>
      <c r="G110" s="531"/>
      <c r="H110" s="531"/>
      <c r="I110" s="531"/>
    </row>
    <row r="111" spans="1:9" ht="12" customHeight="1">
      <c r="A111" s="529"/>
      <c r="B111" s="532"/>
      <c r="C111" s="531"/>
      <c r="D111" s="531"/>
      <c r="E111" s="531"/>
      <c r="F111" s="531"/>
      <c r="G111" s="531"/>
      <c r="H111" s="531"/>
      <c r="I111" s="531"/>
    </row>
    <row r="112" spans="1:9" ht="12" customHeight="1">
      <c r="A112" s="529"/>
      <c r="B112" s="532"/>
      <c r="C112" s="531"/>
      <c r="D112" s="531"/>
      <c r="E112" s="531"/>
      <c r="F112" s="531"/>
      <c r="G112" s="531"/>
      <c r="H112" s="531"/>
      <c r="I112" s="531"/>
    </row>
    <row r="113" spans="1:9" ht="15.75">
      <c r="A113" s="529"/>
      <c r="B113" s="544"/>
      <c r="C113" s="531"/>
      <c r="D113" s="531"/>
      <c r="E113" s="531"/>
      <c r="F113" s="531"/>
      <c r="G113" s="531"/>
      <c r="H113" s="531"/>
      <c r="I113" s="531"/>
    </row>
    <row r="114" spans="1:9" ht="12" customHeight="1">
      <c r="A114" s="529"/>
      <c r="B114" s="544"/>
      <c r="C114" s="531"/>
      <c r="D114" s="531"/>
      <c r="E114" s="531"/>
      <c r="F114" s="531"/>
      <c r="G114" s="531"/>
      <c r="H114" s="531"/>
      <c r="I114" s="531"/>
    </row>
    <row r="115" spans="1:9" ht="12" customHeight="1">
      <c r="A115" s="529"/>
      <c r="B115" s="544"/>
      <c r="C115" s="531"/>
      <c r="D115" s="531"/>
      <c r="E115" s="531"/>
      <c r="F115" s="531"/>
      <c r="G115" s="531"/>
      <c r="H115" s="531"/>
      <c r="I115" s="531"/>
    </row>
    <row r="116" spans="1:9" ht="12" customHeight="1">
      <c r="A116" s="529"/>
      <c r="B116" s="544"/>
      <c r="C116" s="531"/>
      <c r="D116" s="531"/>
      <c r="E116" s="531"/>
      <c r="F116" s="531"/>
      <c r="G116" s="531"/>
      <c r="H116" s="531"/>
      <c r="I116" s="531"/>
    </row>
    <row r="117" spans="1:9" ht="12" customHeight="1">
      <c r="A117" s="529"/>
      <c r="B117" s="544"/>
      <c r="C117" s="531"/>
      <c r="D117" s="531"/>
      <c r="E117" s="531"/>
      <c r="F117" s="531"/>
      <c r="G117" s="531"/>
      <c r="H117" s="531"/>
      <c r="I117" s="531"/>
    </row>
    <row r="118" spans="1:9" ht="12" customHeight="1">
      <c r="A118" s="529"/>
      <c r="B118" s="544"/>
      <c r="C118" s="531"/>
      <c r="D118" s="531"/>
      <c r="E118" s="531"/>
      <c r="F118" s="531"/>
      <c r="G118" s="531"/>
      <c r="H118" s="531"/>
      <c r="I118" s="531"/>
    </row>
    <row r="119" spans="1:9" ht="12" customHeight="1">
      <c r="A119" s="529"/>
      <c r="B119" s="544"/>
      <c r="C119" s="531"/>
      <c r="D119" s="531"/>
      <c r="E119" s="531"/>
      <c r="F119" s="531"/>
      <c r="G119" s="531"/>
      <c r="H119" s="531"/>
      <c r="I119" s="531"/>
    </row>
    <row r="120" spans="1:9" ht="12" customHeight="1">
      <c r="A120" s="527"/>
      <c r="B120" s="545"/>
      <c r="C120" s="528"/>
      <c r="D120" s="528"/>
      <c r="E120" s="528"/>
      <c r="F120" s="528"/>
      <c r="G120" s="528"/>
      <c r="H120" s="528"/>
      <c r="I120" s="528"/>
    </row>
    <row r="121" spans="1:9" ht="12" customHeight="1">
      <c r="A121" s="529"/>
      <c r="B121" s="18"/>
      <c r="C121" s="531"/>
      <c r="D121" s="531"/>
      <c r="E121" s="531"/>
      <c r="F121" s="531"/>
      <c r="G121" s="531"/>
      <c r="H121" s="531"/>
      <c r="I121" s="531"/>
    </row>
    <row r="122" spans="1:9" ht="12" customHeight="1">
      <c r="A122" s="529"/>
      <c r="B122" s="18"/>
      <c r="C122" s="531"/>
      <c r="D122" s="531"/>
      <c r="E122" s="531"/>
      <c r="F122" s="531"/>
      <c r="G122" s="531"/>
      <c r="H122" s="531"/>
      <c r="I122" s="531"/>
    </row>
    <row r="123" spans="1:9" ht="12" customHeight="1">
      <c r="A123" s="527"/>
      <c r="B123" s="545"/>
      <c r="C123" s="528"/>
      <c r="D123" s="528"/>
      <c r="E123" s="528"/>
      <c r="F123" s="528"/>
      <c r="G123" s="528"/>
      <c r="H123" s="528"/>
      <c r="I123" s="528"/>
    </row>
    <row r="124" spans="1:9" ht="12" customHeight="1">
      <c r="A124" s="527"/>
      <c r="B124" s="545"/>
      <c r="C124" s="528"/>
      <c r="D124" s="528"/>
      <c r="E124" s="528"/>
      <c r="F124" s="528"/>
      <c r="G124" s="528"/>
      <c r="H124" s="528"/>
      <c r="I124" s="528"/>
    </row>
    <row r="125" spans="1:9" ht="12" customHeight="1">
      <c r="A125" s="529"/>
      <c r="B125" s="18"/>
      <c r="C125" s="531"/>
      <c r="D125" s="531"/>
      <c r="E125" s="531"/>
      <c r="F125" s="531"/>
      <c r="G125" s="531"/>
      <c r="H125" s="531"/>
      <c r="I125" s="531"/>
    </row>
    <row r="126" spans="1:9" ht="12" customHeight="1">
      <c r="A126" s="529"/>
      <c r="B126" s="18"/>
      <c r="C126" s="531"/>
      <c r="D126" s="531"/>
      <c r="E126" s="531"/>
      <c r="F126" s="531"/>
      <c r="G126" s="531"/>
      <c r="H126" s="531"/>
      <c r="I126" s="531"/>
    </row>
    <row r="127" spans="1:9" ht="12" customHeight="1">
      <c r="A127" s="529"/>
      <c r="B127" s="18"/>
      <c r="C127" s="531"/>
      <c r="D127" s="531"/>
      <c r="E127" s="531"/>
      <c r="F127" s="531"/>
      <c r="G127" s="531"/>
      <c r="H127" s="531"/>
      <c r="I127" s="531"/>
    </row>
    <row r="128" spans="1:9" ht="12" customHeight="1">
      <c r="A128" s="527"/>
      <c r="B128" s="545"/>
      <c r="C128" s="528"/>
      <c r="D128" s="528"/>
      <c r="E128" s="528"/>
      <c r="F128" s="528"/>
      <c r="G128" s="528"/>
      <c r="H128" s="528"/>
      <c r="I128" s="528"/>
    </row>
    <row r="129" spans="1:9" ht="12" customHeight="1">
      <c r="A129" s="529"/>
      <c r="B129" s="18"/>
      <c r="C129" s="531"/>
      <c r="D129" s="531"/>
      <c r="E129" s="531"/>
      <c r="F129" s="531"/>
      <c r="G129" s="531"/>
      <c r="H129" s="531"/>
      <c r="I129" s="531"/>
    </row>
    <row r="130" spans="1:9" ht="12" customHeight="1">
      <c r="A130" s="529"/>
      <c r="B130" s="18"/>
      <c r="C130" s="531"/>
      <c r="D130" s="531"/>
      <c r="E130" s="531"/>
      <c r="F130" s="531"/>
      <c r="G130" s="531"/>
      <c r="H130" s="531"/>
      <c r="I130" s="531"/>
    </row>
    <row r="131" spans="1:9" ht="12" customHeight="1">
      <c r="A131" s="529"/>
      <c r="B131" s="18"/>
      <c r="C131" s="531"/>
      <c r="D131" s="531"/>
      <c r="E131" s="531"/>
      <c r="F131" s="531"/>
      <c r="G131" s="531"/>
      <c r="H131" s="531"/>
      <c r="I131" s="531"/>
    </row>
    <row r="132" spans="1:9" ht="12" customHeight="1">
      <c r="A132" s="529"/>
      <c r="B132" s="18"/>
      <c r="C132" s="531"/>
      <c r="D132" s="531"/>
      <c r="E132" s="531"/>
      <c r="F132" s="531"/>
      <c r="G132" s="531"/>
      <c r="H132" s="531"/>
      <c r="I132" s="531"/>
    </row>
    <row r="133" spans="1:9" ht="12" customHeight="1">
      <c r="A133" s="527"/>
      <c r="B133" s="545"/>
      <c r="C133" s="534"/>
      <c r="D133" s="534"/>
      <c r="E133" s="534"/>
      <c r="F133" s="534"/>
      <c r="G133" s="534"/>
      <c r="H133" s="534"/>
      <c r="I133" s="534"/>
    </row>
    <row r="134" spans="1:9" ht="12" customHeight="1">
      <c r="A134" s="529"/>
      <c r="B134" s="18"/>
      <c r="C134" s="531"/>
      <c r="D134" s="531"/>
      <c r="E134" s="531"/>
      <c r="F134" s="531"/>
      <c r="G134" s="531"/>
      <c r="H134" s="531"/>
      <c r="I134" s="531"/>
    </row>
    <row r="135" spans="1:9" ht="12" customHeight="1">
      <c r="A135" s="529"/>
      <c r="B135" s="18"/>
      <c r="C135" s="531"/>
      <c r="D135" s="531"/>
      <c r="E135" s="531"/>
      <c r="F135" s="531"/>
      <c r="G135" s="531"/>
      <c r="H135" s="531"/>
      <c r="I135" s="531"/>
    </row>
    <row r="136" spans="1:9" ht="12" customHeight="1">
      <c r="A136" s="529"/>
      <c r="B136" s="18"/>
      <c r="C136" s="531"/>
      <c r="D136" s="531"/>
      <c r="E136" s="531"/>
      <c r="F136" s="531"/>
      <c r="G136" s="531"/>
      <c r="H136" s="531"/>
      <c r="I136" s="531"/>
    </row>
    <row r="137" spans="1:9" ht="12" customHeight="1">
      <c r="A137" s="529"/>
      <c r="B137" s="18"/>
      <c r="C137" s="531"/>
      <c r="D137" s="531"/>
      <c r="E137" s="531"/>
      <c r="F137" s="531"/>
      <c r="G137" s="531"/>
      <c r="H137" s="531"/>
      <c r="I137" s="531"/>
    </row>
    <row r="138" spans="1:9" ht="12" customHeight="1">
      <c r="A138" s="527"/>
      <c r="B138" s="545"/>
      <c r="C138" s="546"/>
      <c r="D138" s="546"/>
      <c r="E138" s="546"/>
      <c r="F138" s="546"/>
      <c r="G138" s="546"/>
      <c r="H138" s="546"/>
      <c r="I138" s="546"/>
    </row>
    <row r="139" spans="1:9" ht="12" customHeight="1">
      <c r="A139" s="529"/>
      <c r="B139" s="18"/>
      <c r="C139" s="531"/>
      <c r="D139" s="531"/>
      <c r="E139" s="531"/>
      <c r="F139" s="531"/>
      <c r="G139" s="531"/>
      <c r="H139" s="531"/>
      <c r="I139" s="531"/>
    </row>
    <row r="140" spans="1:9" ht="12" customHeight="1">
      <c r="A140" s="529"/>
      <c r="B140" s="18"/>
      <c r="C140" s="531"/>
      <c r="D140" s="531"/>
      <c r="E140" s="531"/>
      <c r="F140" s="531"/>
      <c r="G140" s="531"/>
      <c r="H140" s="531"/>
      <c r="I140" s="531"/>
    </row>
    <row r="141" spans="1:9" ht="12" customHeight="1">
      <c r="A141" s="529"/>
      <c r="B141" s="18"/>
      <c r="C141" s="531"/>
      <c r="D141" s="531"/>
      <c r="E141" s="531"/>
      <c r="F141" s="531"/>
      <c r="G141" s="531"/>
      <c r="H141" s="531"/>
      <c r="I141" s="531"/>
    </row>
    <row r="142" spans="1:9" ht="12" customHeight="1">
      <c r="A142" s="529"/>
      <c r="B142" s="18"/>
      <c r="C142" s="531"/>
      <c r="D142" s="531"/>
      <c r="E142" s="531"/>
      <c r="F142" s="531"/>
      <c r="G142" s="531"/>
      <c r="H142" s="531"/>
      <c r="I142" s="531"/>
    </row>
    <row r="143" spans="1:9" ht="12" customHeight="1">
      <c r="A143" s="527"/>
      <c r="B143" s="545"/>
      <c r="C143" s="547"/>
      <c r="D143" s="547"/>
      <c r="E143" s="547"/>
      <c r="F143" s="547"/>
      <c r="G143" s="547"/>
      <c r="H143" s="547"/>
      <c r="I143" s="547"/>
    </row>
    <row r="144" spans="1:9" ht="12" customHeight="1">
      <c r="A144" s="533"/>
      <c r="B144" s="548"/>
      <c r="C144" s="547"/>
      <c r="D144" s="547"/>
      <c r="E144" s="547"/>
      <c r="F144" s="547"/>
      <c r="G144" s="547"/>
      <c r="H144" s="547"/>
      <c r="I144" s="547"/>
    </row>
    <row r="145" spans="1:9" ht="12" customHeight="1">
      <c r="A145" s="549"/>
      <c r="B145" s="549"/>
      <c r="C145" s="549"/>
      <c r="D145" s="549"/>
      <c r="E145" s="549"/>
      <c r="F145" s="549"/>
      <c r="G145" s="549"/>
      <c r="H145" s="549"/>
      <c r="I145" s="549"/>
    </row>
    <row r="146" spans="1:9" ht="12" customHeight="1">
      <c r="A146" s="549"/>
      <c r="B146" s="549"/>
      <c r="C146" s="549"/>
      <c r="D146" s="549"/>
      <c r="E146" s="549"/>
      <c r="F146" s="549"/>
      <c r="G146" s="549"/>
      <c r="H146" s="549"/>
      <c r="I146" s="549"/>
    </row>
    <row r="147" spans="1:9" ht="12" customHeight="1">
      <c r="A147" s="549"/>
      <c r="B147" s="549"/>
      <c r="C147" s="549"/>
      <c r="D147" s="549"/>
      <c r="E147" s="549"/>
      <c r="F147" s="549"/>
      <c r="G147" s="549"/>
      <c r="H147" s="549"/>
      <c r="I147" s="549"/>
    </row>
    <row r="148" ht="12" customHeight="1">
      <c r="C148" s="318"/>
    </row>
    <row r="149" ht="12" customHeight="1">
      <c r="C149" s="318"/>
    </row>
    <row r="150" spans="3:9" ht="15" customHeight="1">
      <c r="C150" s="115"/>
      <c r="D150" s="115"/>
      <c r="E150" s="115"/>
      <c r="F150" s="115"/>
      <c r="G150" s="115"/>
      <c r="H150" s="115"/>
      <c r="I150" s="115"/>
    </row>
    <row r="151" s="1" customFormat="1" ht="12.75" customHeight="1"/>
    <row r="152" ht="15.75">
      <c r="C152" s="318"/>
    </row>
    <row r="153" ht="15.75">
      <c r="C153" s="318"/>
    </row>
    <row r="154" ht="15.75">
      <c r="C154" s="318"/>
    </row>
    <row r="155" ht="16.5" customHeight="1">
      <c r="C155" s="318"/>
    </row>
    <row r="156" ht="15.75">
      <c r="C156" s="318"/>
    </row>
    <row r="157" ht="15.75">
      <c r="C157" s="318"/>
    </row>
    <row r="158" ht="15.75">
      <c r="C158" s="318"/>
    </row>
    <row r="159" ht="15.75">
      <c r="C159" s="318"/>
    </row>
    <row r="160" ht="15.75">
      <c r="C160" s="318"/>
    </row>
    <row r="161" ht="15.75">
      <c r="C161" s="318"/>
    </row>
    <row r="162" ht="15.75">
      <c r="C162" s="318"/>
    </row>
    <row r="163" ht="15.75">
      <c r="C163" s="318"/>
    </row>
    <row r="164" ht="15.75">
      <c r="C164" s="318"/>
    </row>
  </sheetData>
  <sheetProtection/>
  <mergeCells count="12">
    <mergeCell ref="B7:B9"/>
    <mergeCell ref="B10:C10"/>
    <mergeCell ref="B11:B13"/>
    <mergeCell ref="B14:C14"/>
    <mergeCell ref="B15:C15"/>
    <mergeCell ref="B26:C26"/>
    <mergeCell ref="B28:C28"/>
    <mergeCell ref="B29:B32"/>
    <mergeCell ref="B34:B36"/>
    <mergeCell ref="B41:B45"/>
    <mergeCell ref="A86:E86"/>
    <mergeCell ref="A87:B87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58" r:id="rId1"/>
  <headerFooter alignWithMargins="0">
    <oddHeader>&amp;C&amp;"Times New Roman CE,Félkövér"&amp;12&amp;UTájékoztató kimutatások, mérlegek&amp;U
Mogyorósbánya Község Önkormányzat
2015. ÉVI KÖLTSÉGVETÉSÉNEK MÉRLEGE&amp;R&amp;"Times New Roman CE,Félkövér dőlt"&amp;11 20.melléket a ...../2016.(IV.27) önkormányzati rendelethez</oddHeader>
  </headerFooter>
  <rowBreaks count="1" manualBreakCount="1">
    <brk id="85" max="8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2:F19"/>
  <sheetViews>
    <sheetView zoomScalePageLayoutView="0" workbookViewId="0" topLeftCell="A1">
      <selection activeCell="J19" sqref="J19"/>
    </sheetView>
  </sheetViews>
  <sheetFormatPr defaultColWidth="9.00390625" defaultRowHeight="12.75"/>
  <cols>
    <col min="1" max="1" width="6.00390625" style="0" customWidth="1"/>
    <col min="2" max="2" width="40.875" style="0" customWidth="1"/>
    <col min="3" max="3" width="13.875" style="0" customWidth="1"/>
    <col min="4" max="4" width="14.00390625" style="0" customWidth="1"/>
    <col min="5" max="5" width="12.00390625" style="0" customWidth="1"/>
  </cols>
  <sheetData>
    <row r="2" spans="1:6" ht="15.75" customHeight="1">
      <c r="A2" s="780" t="s">
        <v>792</v>
      </c>
      <c r="B2" s="780"/>
      <c r="C2" s="780"/>
      <c r="D2" s="780"/>
      <c r="E2" s="780"/>
      <c r="F2" s="781"/>
    </row>
    <row r="3" spans="2:5" ht="15.75">
      <c r="B3" s="782"/>
      <c r="C3" s="782"/>
      <c r="D3" s="782"/>
      <c r="E3" s="782"/>
    </row>
    <row r="4" spans="2:5" ht="12.75">
      <c r="B4" s="1096" t="s">
        <v>839</v>
      </c>
      <c r="C4" s="1096"/>
      <c r="D4" s="1096"/>
      <c r="E4" s="1096"/>
    </row>
    <row r="5" spans="3:5" ht="12.75">
      <c r="C5" s="1097"/>
      <c r="D5" s="1097"/>
      <c r="E5" s="1097"/>
    </row>
    <row r="6" ht="13.5" thickBot="1">
      <c r="E6" s="783" t="s">
        <v>756</v>
      </c>
    </row>
    <row r="7" spans="1:5" ht="25.5">
      <c r="A7" s="550" t="s">
        <v>793</v>
      </c>
      <c r="B7" s="784" t="s">
        <v>543</v>
      </c>
      <c r="C7" s="553" t="s">
        <v>885</v>
      </c>
      <c r="D7" s="553" t="s">
        <v>794</v>
      </c>
      <c r="E7" s="553" t="s">
        <v>795</v>
      </c>
    </row>
    <row r="8" spans="1:5" ht="12.75">
      <c r="A8" s="857"/>
      <c r="B8" s="785" t="s">
        <v>796</v>
      </c>
      <c r="C8" s="557">
        <v>7618</v>
      </c>
      <c r="D8" s="557">
        <v>15230</v>
      </c>
      <c r="E8" s="557">
        <v>15230</v>
      </c>
    </row>
    <row r="9" spans="1:5" ht="12.75">
      <c r="A9" s="858"/>
      <c r="B9" s="785" t="s">
        <v>553</v>
      </c>
      <c r="C9" s="557">
        <v>0</v>
      </c>
      <c r="D9" s="557">
        <v>0</v>
      </c>
      <c r="E9" s="557">
        <v>23</v>
      </c>
    </row>
    <row r="10" spans="1:5" ht="12.75">
      <c r="A10" s="858"/>
      <c r="B10" s="786" t="s">
        <v>797</v>
      </c>
      <c r="C10" s="787">
        <v>25270</v>
      </c>
      <c r="D10" s="787">
        <v>25270</v>
      </c>
      <c r="E10" s="787">
        <v>21512</v>
      </c>
    </row>
    <row r="11" spans="1:5" ht="12.75">
      <c r="A11" s="858"/>
      <c r="B11" s="786" t="s">
        <v>798</v>
      </c>
      <c r="C11" s="787"/>
      <c r="D11" s="787"/>
      <c r="E11" s="787">
        <v>1549</v>
      </c>
    </row>
    <row r="12" spans="1:5" ht="12.75">
      <c r="A12" s="858"/>
      <c r="B12" s="788" t="s">
        <v>555</v>
      </c>
      <c r="C12" s="557"/>
      <c r="D12" s="557"/>
      <c r="E12" s="557">
        <v>0</v>
      </c>
    </row>
    <row r="13" spans="1:5" ht="12.75">
      <c r="A13" s="858"/>
      <c r="B13" s="788" t="s">
        <v>559</v>
      </c>
      <c r="C13" s="557"/>
      <c r="D13" s="557">
        <v>1852</v>
      </c>
      <c r="E13" s="557">
        <v>1852</v>
      </c>
    </row>
    <row r="14" spans="1:5" ht="12.75" customHeight="1">
      <c r="A14" s="858"/>
      <c r="B14" s="789" t="s">
        <v>578</v>
      </c>
      <c r="C14" s="557"/>
      <c r="D14" s="557"/>
      <c r="E14" s="557">
        <v>693</v>
      </c>
    </row>
    <row r="15" spans="1:5" ht="12.75">
      <c r="A15" s="856"/>
      <c r="B15" s="790" t="s">
        <v>886</v>
      </c>
      <c r="C15" s="557"/>
      <c r="D15" s="557">
        <v>5239</v>
      </c>
      <c r="E15" s="557">
        <v>2499</v>
      </c>
    </row>
    <row r="16" spans="1:5" ht="12.75">
      <c r="A16" s="855"/>
      <c r="B16" s="791" t="s">
        <v>522</v>
      </c>
      <c r="C16" s="792"/>
      <c r="D16" s="792">
        <v>970</v>
      </c>
      <c r="E16" s="792">
        <v>969</v>
      </c>
    </row>
    <row r="17" spans="1:5" ht="12.75">
      <c r="A17" s="854"/>
      <c r="B17" s="790" t="s">
        <v>887</v>
      </c>
      <c r="C17" s="557"/>
      <c r="D17" s="557">
        <v>130</v>
      </c>
      <c r="E17" s="557">
        <v>130</v>
      </c>
    </row>
    <row r="18" spans="1:5" ht="13.5" thickBot="1">
      <c r="A18" s="851"/>
      <c r="B18" s="852" t="s">
        <v>888</v>
      </c>
      <c r="C18" s="853"/>
      <c r="D18" s="853">
        <v>10</v>
      </c>
      <c r="E18" s="853">
        <v>10</v>
      </c>
    </row>
    <row r="19" spans="1:5" ht="13.5" thickBot="1">
      <c r="A19" s="793"/>
      <c r="B19" s="794" t="s">
        <v>586</v>
      </c>
      <c r="C19" s="795">
        <f>SUM(C8:C16)</f>
        <v>32888</v>
      </c>
      <c r="D19" s="795">
        <f>SUM(D8:D18)</f>
        <v>48701</v>
      </c>
      <c r="E19" s="795">
        <f>SUM(E8:E18)</f>
        <v>44467</v>
      </c>
    </row>
  </sheetData>
  <sheetProtection/>
  <mergeCells count="2">
    <mergeCell ref="B4:E4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154"/>
  <sheetViews>
    <sheetView view="pageLayout" zoomScaleSheetLayoutView="100" workbookViewId="0" topLeftCell="A1">
      <selection activeCell="G147" sqref="G147"/>
    </sheetView>
  </sheetViews>
  <sheetFormatPr defaultColWidth="9.00390625" defaultRowHeight="12.75"/>
  <cols>
    <col min="1" max="1" width="9.50390625" style="316" customWidth="1"/>
    <col min="2" max="2" width="60.375" style="316" customWidth="1"/>
    <col min="3" max="3" width="12.50390625" style="316" customWidth="1"/>
    <col min="4" max="4" width="12.00390625" style="317" hidden="1" customWidth="1"/>
    <col min="5" max="5" width="11.625" style="341" hidden="1" customWidth="1"/>
    <col min="6" max="6" width="13.50390625" style="341" customWidth="1"/>
    <col min="7" max="7" width="12.50390625" style="316" customWidth="1"/>
    <col min="8" max="8" width="12.00390625" style="317" hidden="1" customWidth="1"/>
    <col min="9" max="9" width="11.625" style="341" hidden="1" customWidth="1"/>
    <col min="10" max="10" width="13.50390625" style="341" customWidth="1"/>
    <col min="11" max="16384" width="9.375" style="341" customWidth="1"/>
  </cols>
  <sheetData>
    <row r="1" spans="1:8" ht="15.75" customHeight="1">
      <c r="A1" s="872" t="s">
        <v>10</v>
      </c>
      <c r="B1" s="872"/>
      <c r="C1" s="872"/>
      <c r="D1" s="872"/>
      <c r="E1" s="872"/>
      <c r="G1" s="341"/>
      <c r="H1" s="341"/>
    </row>
    <row r="2" spans="1:10" ht="15.75" customHeight="1" thickBot="1">
      <c r="A2" s="870" t="s">
        <v>137</v>
      </c>
      <c r="B2" s="870"/>
      <c r="C2" s="124"/>
      <c r="D2" s="249"/>
      <c r="E2" s="249" t="s">
        <v>200</v>
      </c>
      <c r="F2" s="249"/>
      <c r="G2" s="124"/>
      <c r="H2" s="249"/>
      <c r="I2" s="249" t="s">
        <v>200</v>
      </c>
      <c r="J2" s="249"/>
    </row>
    <row r="3" spans="1:10" ht="37.5" customHeight="1" thickBot="1">
      <c r="A3" s="22" t="s">
        <v>68</v>
      </c>
      <c r="B3" s="23" t="s">
        <v>12</v>
      </c>
      <c r="C3" s="38" t="s">
        <v>485</v>
      </c>
      <c r="D3" s="38" t="s">
        <v>513</v>
      </c>
      <c r="E3" s="38" t="s">
        <v>514</v>
      </c>
      <c r="F3" s="38" t="s">
        <v>518</v>
      </c>
      <c r="G3" s="38" t="s">
        <v>538</v>
      </c>
      <c r="H3" s="38" t="s">
        <v>513</v>
      </c>
      <c r="I3" s="38" t="s">
        <v>514</v>
      </c>
      <c r="J3" s="38" t="s">
        <v>539</v>
      </c>
    </row>
    <row r="4" spans="1:10" s="342" customFormat="1" ht="12" customHeight="1" thickBot="1">
      <c r="A4" s="336">
        <v>1</v>
      </c>
      <c r="B4" s="337">
        <v>2</v>
      </c>
      <c r="C4" s="338">
        <v>3</v>
      </c>
      <c r="D4" s="338">
        <v>4</v>
      </c>
      <c r="E4" s="338">
        <v>5</v>
      </c>
      <c r="F4" s="338">
        <v>4</v>
      </c>
      <c r="G4" s="338">
        <v>5</v>
      </c>
      <c r="H4" s="338">
        <v>4</v>
      </c>
      <c r="I4" s="338">
        <v>5</v>
      </c>
      <c r="J4" s="338">
        <v>6</v>
      </c>
    </row>
    <row r="5" spans="1:10" s="343" customFormat="1" ht="12" customHeight="1" thickBot="1">
      <c r="A5" s="19" t="s">
        <v>13</v>
      </c>
      <c r="B5" s="20" t="s">
        <v>230</v>
      </c>
      <c r="C5" s="239">
        <f aca="true" t="shared" si="0" ref="C5:I5">+C6+C7+C8+C9+C10+C11</f>
        <v>7618</v>
      </c>
      <c r="D5" s="239">
        <f t="shared" si="0"/>
        <v>8816</v>
      </c>
      <c r="E5" s="239">
        <f t="shared" si="0"/>
        <v>9501</v>
      </c>
      <c r="F5" s="239">
        <f t="shared" si="0"/>
        <v>15230</v>
      </c>
      <c r="G5" s="239">
        <f t="shared" si="0"/>
        <v>15230</v>
      </c>
      <c r="H5" s="239">
        <f t="shared" si="0"/>
        <v>0</v>
      </c>
      <c r="I5" s="239">
        <f t="shared" si="0"/>
        <v>564</v>
      </c>
      <c r="J5" s="239">
        <f>G5*100/F5</f>
        <v>100</v>
      </c>
    </row>
    <row r="6" spans="1:10" s="343" customFormat="1" ht="12" customHeight="1" thickBot="1">
      <c r="A6" s="14" t="s">
        <v>86</v>
      </c>
      <c r="B6" s="344" t="s">
        <v>231</v>
      </c>
      <c r="C6" s="242">
        <v>1829</v>
      </c>
      <c r="D6" s="242">
        <v>1863</v>
      </c>
      <c r="E6" s="242">
        <v>1863</v>
      </c>
      <c r="F6" s="242">
        <v>1863</v>
      </c>
      <c r="G6" s="242">
        <v>1863</v>
      </c>
      <c r="H6" s="242"/>
      <c r="I6" s="242"/>
      <c r="J6" s="239">
        <f>G6*100/F6</f>
        <v>100</v>
      </c>
    </row>
    <row r="7" spans="1:10" s="343" customFormat="1" ht="12" customHeight="1" thickBot="1">
      <c r="A7" s="13" t="s">
        <v>87</v>
      </c>
      <c r="B7" s="345" t="s">
        <v>232</v>
      </c>
      <c r="C7" s="241"/>
      <c r="D7" s="241"/>
      <c r="E7" s="241"/>
      <c r="F7" s="241"/>
      <c r="G7" s="241"/>
      <c r="H7" s="241"/>
      <c r="I7" s="241"/>
      <c r="J7" s="239"/>
    </row>
    <row r="8" spans="1:10" s="343" customFormat="1" ht="12" customHeight="1" thickBot="1">
      <c r="A8" s="13" t="s">
        <v>88</v>
      </c>
      <c r="B8" s="345" t="s">
        <v>233</v>
      </c>
      <c r="C8" s="241">
        <v>4799</v>
      </c>
      <c r="D8" s="241">
        <v>5505</v>
      </c>
      <c r="E8" s="241">
        <v>5529</v>
      </c>
      <c r="F8" s="241">
        <v>8069</v>
      </c>
      <c r="G8" s="241">
        <v>8069</v>
      </c>
      <c r="H8" s="241"/>
      <c r="I8" s="241"/>
      <c r="J8" s="239">
        <f>G8*100/F8</f>
        <v>100</v>
      </c>
    </row>
    <row r="9" spans="1:10" s="343" customFormat="1" ht="12" customHeight="1" thickBot="1">
      <c r="A9" s="13" t="s">
        <v>89</v>
      </c>
      <c r="B9" s="345" t="s">
        <v>234</v>
      </c>
      <c r="C9" s="241">
        <v>990</v>
      </c>
      <c r="D9" s="241">
        <v>1200</v>
      </c>
      <c r="E9" s="241">
        <v>1200</v>
      </c>
      <c r="F9" s="241">
        <v>1200</v>
      </c>
      <c r="G9" s="241">
        <v>1200</v>
      </c>
      <c r="H9" s="241"/>
      <c r="I9" s="241"/>
      <c r="J9" s="239">
        <f>G9*100/F9</f>
        <v>100</v>
      </c>
    </row>
    <row r="10" spans="1:10" s="343" customFormat="1" ht="12" customHeight="1" thickBot="1">
      <c r="A10" s="13" t="s">
        <v>133</v>
      </c>
      <c r="B10" s="345" t="s">
        <v>235</v>
      </c>
      <c r="C10" s="241"/>
      <c r="D10" s="241">
        <v>248</v>
      </c>
      <c r="E10" s="241">
        <v>345</v>
      </c>
      <c r="F10" s="241">
        <v>4098</v>
      </c>
      <c r="G10" s="241">
        <v>4098</v>
      </c>
      <c r="H10" s="241"/>
      <c r="I10" s="241"/>
      <c r="J10" s="239">
        <f>G10*100/F10</f>
        <v>100</v>
      </c>
    </row>
    <row r="11" spans="1:10" s="343" customFormat="1" ht="12" customHeight="1" thickBot="1">
      <c r="A11" s="15" t="s">
        <v>90</v>
      </c>
      <c r="B11" s="346" t="s">
        <v>236</v>
      </c>
      <c r="C11" s="241"/>
      <c r="D11" s="241"/>
      <c r="E11" s="241">
        <v>564</v>
      </c>
      <c r="F11" s="241"/>
      <c r="G11" s="241"/>
      <c r="H11" s="241"/>
      <c r="I11" s="241">
        <v>564</v>
      </c>
      <c r="J11" s="239"/>
    </row>
    <row r="12" spans="1:10" s="343" customFormat="1" ht="19.5" customHeight="1" thickBot="1">
      <c r="A12" s="19" t="s">
        <v>14</v>
      </c>
      <c r="B12" s="234" t="s">
        <v>237</v>
      </c>
      <c r="C12" s="239">
        <f>+C13+C14+C15+C16+C17</f>
        <v>0</v>
      </c>
      <c r="D12" s="239">
        <f>+D13+D14+D15+D16+D17</f>
        <v>1220</v>
      </c>
      <c r="E12" s="239">
        <f>+E13+E14+E15+E16+E17</f>
        <v>1561</v>
      </c>
      <c r="F12" s="239">
        <f>+F13+F14+F15+F16+F17+F18</f>
        <v>1982</v>
      </c>
      <c r="G12" s="239">
        <f>+G13+G14+G15+G16+G17+G18</f>
        <v>1982</v>
      </c>
      <c r="H12" s="239">
        <f>+H13+H14+H15+H16+H17</f>
        <v>1220</v>
      </c>
      <c r="I12" s="239">
        <f>+I13+I14+I15+I16+I17</f>
        <v>1561</v>
      </c>
      <c r="J12" s="239">
        <f>G12*100/F12</f>
        <v>100</v>
      </c>
    </row>
    <row r="13" spans="1:10" s="343" customFormat="1" ht="12" customHeight="1" thickBot="1">
      <c r="A13" s="14" t="s">
        <v>92</v>
      </c>
      <c r="B13" s="344" t="s">
        <v>238</v>
      </c>
      <c r="C13" s="242"/>
      <c r="D13" s="242"/>
      <c r="E13" s="242"/>
      <c r="F13" s="242"/>
      <c r="G13" s="242"/>
      <c r="H13" s="242"/>
      <c r="I13" s="242"/>
      <c r="J13" s="239"/>
    </row>
    <row r="14" spans="1:10" s="343" customFormat="1" ht="12" customHeight="1" thickBot="1">
      <c r="A14" s="13" t="s">
        <v>93</v>
      </c>
      <c r="B14" s="345" t="s">
        <v>239</v>
      </c>
      <c r="C14" s="241"/>
      <c r="D14" s="241"/>
      <c r="E14" s="241"/>
      <c r="F14" s="241"/>
      <c r="G14" s="241"/>
      <c r="H14" s="241"/>
      <c r="I14" s="241"/>
      <c r="J14" s="239"/>
    </row>
    <row r="15" spans="1:10" s="343" customFormat="1" ht="12" customHeight="1" thickBot="1">
      <c r="A15" s="13" t="s">
        <v>94</v>
      </c>
      <c r="B15" s="345" t="s">
        <v>438</v>
      </c>
      <c r="C15" s="241"/>
      <c r="D15" s="241"/>
      <c r="E15" s="241"/>
      <c r="F15" s="241"/>
      <c r="G15" s="241"/>
      <c r="H15" s="241"/>
      <c r="I15" s="241"/>
      <c r="J15" s="239"/>
    </row>
    <row r="16" spans="1:10" s="343" customFormat="1" ht="12" customHeight="1" thickBot="1">
      <c r="A16" s="13" t="s">
        <v>95</v>
      </c>
      <c r="B16" s="345" t="s">
        <v>439</v>
      </c>
      <c r="C16" s="241"/>
      <c r="D16" s="241"/>
      <c r="E16" s="241"/>
      <c r="F16" s="241"/>
      <c r="G16" s="241"/>
      <c r="H16" s="241"/>
      <c r="I16" s="241"/>
      <c r="J16" s="239"/>
    </row>
    <row r="17" spans="1:10" s="343" customFormat="1" ht="12" customHeight="1" thickBot="1">
      <c r="A17" s="13" t="s">
        <v>96</v>
      </c>
      <c r="B17" s="345" t="s">
        <v>240</v>
      </c>
      <c r="C17" s="241"/>
      <c r="D17" s="241">
        <v>1220</v>
      </c>
      <c r="E17" s="241">
        <v>1561</v>
      </c>
      <c r="F17" s="241">
        <v>1852</v>
      </c>
      <c r="G17" s="241">
        <v>1852</v>
      </c>
      <c r="H17" s="241">
        <v>1220</v>
      </c>
      <c r="I17" s="241">
        <v>1561</v>
      </c>
      <c r="J17" s="239">
        <f>G17*100/F17</f>
        <v>100</v>
      </c>
    </row>
    <row r="18" spans="1:10" s="343" customFormat="1" ht="12" customHeight="1" thickBot="1">
      <c r="A18" s="15" t="s">
        <v>102</v>
      </c>
      <c r="B18" s="346" t="s">
        <v>241</v>
      </c>
      <c r="C18" s="243"/>
      <c r="D18" s="243"/>
      <c r="E18" s="243"/>
      <c r="F18" s="243">
        <v>130</v>
      </c>
      <c r="G18" s="243">
        <v>130</v>
      </c>
      <c r="H18" s="243"/>
      <c r="I18" s="243"/>
      <c r="J18" s="239">
        <f>G18*100/F18</f>
        <v>100</v>
      </c>
    </row>
    <row r="19" spans="1:10" s="343" customFormat="1" ht="24" customHeight="1" thickBot="1">
      <c r="A19" s="19" t="s">
        <v>15</v>
      </c>
      <c r="B19" s="20" t="s">
        <v>242</v>
      </c>
      <c r="C19" s="239">
        <f aca="true" t="shared" si="1" ref="C19:I19">+C20+C21+C22+C23+C24</f>
        <v>9375</v>
      </c>
      <c r="D19" s="239">
        <f t="shared" si="1"/>
        <v>9375</v>
      </c>
      <c r="E19" s="239">
        <f t="shared" si="1"/>
        <v>21748</v>
      </c>
      <c r="F19" s="239">
        <f t="shared" si="1"/>
        <v>19375</v>
      </c>
      <c r="G19" s="239">
        <f t="shared" si="1"/>
        <v>19375</v>
      </c>
      <c r="H19" s="239">
        <f t="shared" si="1"/>
        <v>0</v>
      </c>
      <c r="I19" s="239">
        <f t="shared" si="1"/>
        <v>0</v>
      </c>
      <c r="J19" s="239">
        <f>G19*100/F19</f>
        <v>100</v>
      </c>
    </row>
    <row r="20" spans="1:10" s="343" customFormat="1" ht="12" customHeight="1" thickBot="1">
      <c r="A20" s="14" t="s">
        <v>75</v>
      </c>
      <c r="B20" s="344" t="s">
        <v>243</v>
      </c>
      <c r="C20" s="242">
        <v>9375</v>
      </c>
      <c r="D20" s="242">
        <v>9375</v>
      </c>
      <c r="E20" s="242">
        <v>9375</v>
      </c>
      <c r="F20" s="242">
        <v>9375</v>
      </c>
      <c r="G20" s="242">
        <v>9375</v>
      </c>
      <c r="H20" s="242"/>
      <c r="I20" s="242"/>
      <c r="J20" s="239">
        <f>G20*100/F20</f>
        <v>100</v>
      </c>
    </row>
    <row r="21" spans="1:10" s="343" customFormat="1" ht="12" customHeight="1" thickBot="1">
      <c r="A21" s="13" t="s">
        <v>76</v>
      </c>
      <c r="B21" s="345" t="s">
        <v>244</v>
      </c>
      <c r="C21" s="241"/>
      <c r="D21" s="241"/>
      <c r="E21" s="241"/>
      <c r="F21" s="241"/>
      <c r="G21" s="241"/>
      <c r="H21" s="241"/>
      <c r="I21" s="241"/>
      <c r="J21" s="239"/>
    </row>
    <row r="22" spans="1:10" s="343" customFormat="1" ht="12" customHeight="1" thickBot="1">
      <c r="A22" s="13" t="s">
        <v>77</v>
      </c>
      <c r="B22" s="345" t="s">
        <v>440</v>
      </c>
      <c r="C22" s="241"/>
      <c r="D22" s="241"/>
      <c r="E22" s="241"/>
      <c r="F22" s="241"/>
      <c r="G22" s="241"/>
      <c r="H22" s="241"/>
      <c r="I22" s="241"/>
      <c r="J22" s="239"/>
    </row>
    <row r="23" spans="1:10" s="343" customFormat="1" ht="12" customHeight="1" thickBot="1">
      <c r="A23" s="13" t="s">
        <v>78</v>
      </c>
      <c r="B23" s="345" t="s">
        <v>441</v>
      </c>
      <c r="C23" s="241"/>
      <c r="D23" s="241"/>
      <c r="E23" s="241"/>
      <c r="F23" s="241"/>
      <c r="G23" s="241"/>
      <c r="H23" s="241"/>
      <c r="I23" s="241"/>
      <c r="J23" s="239"/>
    </row>
    <row r="24" spans="1:10" s="343" customFormat="1" ht="12" customHeight="1" thickBot="1">
      <c r="A24" s="13" t="s">
        <v>155</v>
      </c>
      <c r="B24" s="345" t="s">
        <v>245</v>
      </c>
      <c r="C24" s="241"/>
      <c r="D24" s="241"/>
      <c r="E24" s="241">
        <v>12373</v>
      </c>
      <c r="F24" s="241">
        <v>10000</v>
      </c>
      <c r="G24" s="241">
        <v>10000</v>
      </c>
      <c r="H24" s="241"/>
      <c r="I24" s="241"/>
      <c r="J24" s="239">
        <f>G24*100/F24</f>
        <v>100</v>
      </c>
    </row>
    <row r="25" spans="1:10" s="343" customFormat="1" ht="12" customHeight="1" thickBot="1">
      <c r="A25" s="15" t="s">
        <v>156</v>
      </c>
      <c r="B25" s="346" t="s">
        <v>246</v>
      </c>
      <c r="C25" s="243"/>
      <c r="D25" s="243"/>
      <c r="E25" s="243"/>
      <c r="F25" s="243"/>
      <c r="G25" s="243"/>
      <c r="H25" s="243"/>
      <c r="I25" s="243"/>
      <c r="J25" s="239"/>
    </row>
    <row r="26" spans="1:10" s="343" customFormat="1" ht="12" customHeight="1" thickBot="1">
      <c r="A26" s="19" t="s">
        <v>157</v>
      </c>
      <c r="B26" s="20" t="s">
        <v>247</v>
      </c>
      <c r="C26" s="245">
        <f aca="true" t="shared" si="2" ref="C26:I26">+C27+C30+C31+C32</f>
        <v>25270</v>
      </c>
      <c r="D26" s="245">
        <f t="shared" si="2"/>
        <v>25270</v>
      </c>
      <c r="E26" s="245">
        <f t="shared" si="2"/>
        <v>25270</v>
      </c>
      <c r="F26" s="245">
        <f t="shared" si="2"/>
        <v>25270</v>
      </c>
      <c r="G26" s="245">
        <f t="shared" si="2"/>
        <v>21512</v>
      </c>
      <c r="H26" s="245">
        <f t="shared" si="2"/>
        <v>0</v>
      </c>
      <c r="I26" s="245">
        <f t="shared" si="2"/>
        <v>0</v>
      </c>
      <c r="J26" s="239">
        <f aca="true" t="shared" si="3" ref="J26:J31">G26*100/F26</f>
        <v>85.12861100118718</v>
      </c>
    </row>
    <row r="27" spans="1:10" s="343" customFormat="1" ht="12" customHeight="1" thickBot="1">
      <c r="A27" s="14" t="s">
        <v>248</v>
      </c>
      <c r="B27" s="344" t="s">
        <v>254</v>
      </c>
      <c r="C27" s="339">
        <f>+C28+C29</f>
        <v>22385</v>
      </c>
      <c r="D27" s="339">
        <f>+D28+D29</f>
        <v>22385</v>
      </c>
      <c r="E27" s="339">
        <f>+E28+E29</f>
        <v>22385</v>
      </c>
      <c r="F27" s="339">
        <v>21871</v>
      </c>
      <c r="G27" s="339">
        <v>18754</v>
      </c>
      <c r="H27" s="339"/>
      <c r="I27" s="339"/>
      <c r="J27" s="239">
        <f t="shared" si="3"/>
        <v>85.74825110877417</v>
      </c>
    </row>
    <row r="28" spans="1:10" s="343" customFormat="1" ht="12" customHeight="1" thickBot="1">
      <c r="A28" s="13" t="s">
        <v>249</v>
      </c>
      <c r="B28" s="345" t="s">
        <v>255</v>
      </c>
      <c r="C28" s="241">
        <v>1502</v>
      </c>
      <c r="D28" s="241">
        <v>1502</v>
      </c>
      <c r="E28" s="241">
        <v>1502</v>
      </c>
      <c r="F28" s="241">
        <v>1595</v>
      </c>
      <c r="G28" s="241">
        <v>1496</v>
      </c>
      <c r="H28" s="241"/>
      <c r="I28" s="241"/>
      <c r="J28" s="239">
        <f t="shared" si="3"/>
        <v>93.79310344827586</v>
      </c>
    </row>
    <row r="29" spans="1:10" s="343" customFormat="1" ht="12" customHeight="1" thickBot="1">
      <c r="A29" s="13" t="s">
        <v>250</v>
      </c>
      <c r="B29" s="345" t="s">
        <v>256</v>
      </c>
      <c r="C29" s="241">
        <v>20883</v>
      </c>
      <c r="D29" s="241">
        <v>20883</v>
      </c>
      <c r="E29" s="241">
        <v>20883</v>
      </c>
      <c r="F29" s="241">
        <v>20276</v>
      </c>
      <c r="G29" s="241">
        <v>17258</v>
      </c>
      <c r="H29" s="241"/>
      <c r="I29" s="241"/>
      <c r="J29" s="239">
        <f t="shared" si="3"/>
        <v>85.1154073781811</v>
      </c>
    </row>
    <row r="30" spans="1:10" s="343" customFormat="1" ht="12" customHeight="1" thickBot="1">
      <c r="A30" s="13" t="s">
        <v>251</v>
      </c>
      <c r="B30" s="345" t="s">
        <v>257</v>
      </c>
      <c r="C30" s="241">
        <v>2659</v>
      </c>
      <c r="D30" s="241">
        <v>2659</v>
      </c>
      <c r="E30" s="241">
        <v>2659</v>
      </c>
      <c r="F30" s="241">
        <v>3055</v>
      </c>
      <c r="G30" s="241">
        <v>2643</v>
      </c>
      <c r="H30" s="241"/>
      <c r="I30" s="241"/>
      <c r="J30" s="239">
        <f t="shared" si="3"/>
        <v>86.51391162029459</v>
      </c>
    </row>
    <row r="31" spans="1:10" s="343" customFormat="1" ht="12" customHeight="1" thickBot="1">
      <c r="A31" s="13" t="s">
        <v>252</v>
      </c>
      <c r="B31" s="345" t="s">
        <v>258</v>
      </c>
      <c r="C31" s="241">
        <v>226</v>
      </c>
      <c r="D31" s="241">
        <v>226</v>
      </c>
      <c r="E31" s="241">
        <v>226</v>
      </c>
      <c r="F31" s="241">
        <v>344</v>
      </c>
      <c r="G31" s="241">
        <v>115</v>
      </c>
      <c r="H31" s="241"/>
      <c r="I31" s="241"/>
      <c r="J31" s="239">
        <f t="shared" si="3"/>
        <v>33.43023255813954</v>
      </c>
    </row>
    <row r="32" spans="1:10" s="343" customFormat="1" ht="12" customHeight="1" thickBot="1">
      <c r="A32" s="15" t="s">
        <v>253</v>
      </c>
      <c r="B32" s="346" t="s">
        <v>259</v>
      </c>
      <c r="C32" s="243"/>
      <c r="D32" s="243"/>
      <c r="E32" s="243"/>
      <c r="F32" s="243"/>
      <c r="G32" s="243"/>
      <c r="H32" s="243"/>
      <c r="I32" s="243"/>
      <c r="J32" s="239"/>
    </row>
    <row r="33" spans="1:10" s="343" customFormat="1" ht="12" customHeight="1" thickBot="1">
      <c r="A33" s="19" t="s">
        <v>17</v>
      </c>
      <c r="B33" s="20" t="s">
        <v>260</v>
      </c>
      <c r="C33" s="239">
        <f aca="true" t="shared" si="4" ref="C33:I33">SUM(C34:C43)</f>
        <v>5099</v>
      </c>
      <c r="D33" s="239">
        <f t="shared" si="4"/>
        <v>4889</v>
      </c>
      <c r="E33" s="239">
        <f t="shared" si="4"/>
        <v>4889</v>
      </c>
      <c r="F33" s="239">
        <f t="shared" si="4"/>
        <v>5239</v>
      </c>
      <c r="G33" s="239">
        <f t="shared" si="4"/>
        <v>4764</v>
      </c>
      <c r="H33" s="239">
        <f t="shared" si="4"/>
        <v>0</v>
      </c>
      <c r="I33" s="239">
        <f t="shared" si="4"/>
        <v>0</v>
      </c>
      <c r="J33" s="239">
        <f>G33*100/F33</f>
        <v>90.93338423363237</v>
      </c>
    </row>
    <row r="34" spans="1:10" s="343" customFormat="1" ht="12" customHeight="1" thickBot="1">
      <c r="A34" s="14" t="s">
        <v>79</v>
      </c>
      <c r="B34" s="344" t="s">
        <v>263</v>
      </c>
      <c r="C34" s="242"/>
      <c r="D34" s="242"/>
      <c r="E34" s="242"/>
      <c r="F34" s="242"/>
      <c r="G34" s="242"/>
      <c r="H34" s="242"/>
      <c r="I34" s="242"/>
      <c r="J34" s="239"/>
    </row>
    <row r="35" spans="1:10" s="343" customFormat="1" ht="12" customHeight="1" thickBot="1">
      <c r="A35" s="13" t="s">
        <v>80</v>
      </c>
      <c r="B35" s="345" t="s">
        <v>264</v>
      </c>
      <c r="C35" s="241"/>
      <c r="D35" s="241">
        <v>848</v>
      </c>
      <c r="E35" s="241">
        <v>848</v>
      </c>
      <c r="F35" s="241">
        <v>2347</v>
      </c>
      <c r="G35" s="241">
        <v>1934</v>
      </c>
      <c r="H35" s="241"/>
      <c r="I35" s="241"/>
      <c r="J35" s="239">
        <f>G35*100/F35</f>
        <v>82.4030677460588</v>
      </c>
    </row>
    <row r="36" spans="1:10" s="343" customFormat="1" ht="12" customHeight="1" thickBot="1">
      <c r="A36" s="13" t="s">
        <v>81</v>
      </c>
      <c r="B36" s="345" t="s">
        <v>265</v>
      </c>
      <c r="C36" s="241">
        <v>707</v>
      </c>
      <c r="D36" s="241">
        <v>707</v>
      </c>
      <c r="E36" s="241">
        <v>707</v>
      </c>
      <c r="F36" s="241"/>
      <c r="G36" s="241"/>
      <c r="H36" s="241"/>
      <c r="I36" s="241"/>
      <c r="J36" s="239"/>
    </row>
    <row r="37" spans="1:10" s="343" customFormat="1" ht="12" customHeight="1" thickBot="1">
      <c r="A37" s="13" t="s">
        <v>159</v>
      </c>
      <c r="B37" s="345" t="s">
        <v>266</v>
      </c>
      <c r="C37" s="241">
        <v>1058</v>
      </c>
      <c r="D37" s="241">
        <v>0</v>
      </c>
      <c r="E37" s="241">
        <v>0</v>
      </c>
      <c r="F37" s="241">
        <v>0</v>
      </c>
      <c r="G37" s="241"/>
      <c r="H37" s="241"/>
      <c r="I37" s="241"/>
      <c r="J37" s="239"/>
    </row>
    <row r="38" spans="1:10" s="343" customFormat="1" ht="12" customHeight="1" thickBot="1">
      <c r="A38" s="13" t="s">
        <v>160</v>
      </c>
      <c r="B38" s="345" t="s">
        <v>267</v>
      </c>
      <c r="C38" s="241">
        <v>2994</v>
      </c>
      <c r="D38" s="241">
        <v>2994</v>
      </c>
      <c r="E38" s="241">
        <v>2994</v>
      </c>
      <c r="F38" s="241">
        <v>2556</v>
      </c>
      <c r="G38" s="241">
        <v>2499</v>
      </c>
      <c r="H38" s="241"/>
      <c r="I38" s="241"/>
      <c r="J38" s="239">
        <f>G38*100/F38</f>
        <v>97.7699530516432</v>
      </c>
    </row>
    <row r="39" spans="1:10" s="343" customFormat="1" ht="12" customHeight="1" thickBot="1">
      <c r="A39" s="13" t="s">
        <v>161</v>
      </c>
      <c r="B39" s="345" t="s">
        <v>268</v>
      </c>
      <c r="C39" s="241"/>
      <c r="D39" s="241"/>
      <c r="E39" s="241"/>
      <c r="F39" s="241"/>
      <c r="G39" s="241"/>
      <c r="H39" s="241"/>
      <c r="I39" s="241"/>
      <c r="J39" s="239"/>
    </row>
    <row r="40" spans="1:10" s="343" customFormat="1" ht="12" customHeight="1" thickBot="1">
      <c r="A40" s="13" t="s">
        <v>162</v>
      </c>
      <c r="B40" s="345" t="s">
        <v>269</v>
      </c>
      <c r="C40" s="241"/>
      <c r="D40" s="241"/>
      <c r="E40" s="241"/>
      <c r="F40" s="241"/>
      <c r="G40" s="241"/>
      <c r="H40" s="241"/>
      <c r="I40" s="241"/>
      <c r="J40" s="239"/>
    </row>
    <row r="41" spans="1:10" s="343" customFormat="1" ht="12" customHeight="1" thickBot="1">
      <c r="A41" s="13" t="s">
        <v>163</v>
      </c>
      <c r="B41" s="345" t="s">
        <v>270</v>
      </c>
      <c r="C41" s="241">
        <v>210</v>
      </c>
      <c r="D41" s="241">
        <v>210</v>
      </c>
      <c r="E41" s="241">
        <v>210</v>
      </c>
      <c r="F41" s="241">
        <v>40</v>
      </c>
      <c r="G41" s="241">
        <v>37</v>
      </c>
      <c r="H41" s="241"/>
      <c r="I41" s="241"/>
      <c r="J41" s="239">
        <f>G41*100/F41</f>
        <v>92.5</v>
      </c>
    </row>
    <row r="42" spans="1:10" s="343" customFormat="1" ht="12" customHeight="1" thickBot="1">
      <c r="A42" s="13" t="s">
        <v>261</v>
      </c>
      <c r="B42" s="345" t="s">
        <v>271</v>
      </c>
      <c r="C42" s="244"/>
      <c r="D42" s="244"/>
      <c r="E42" s="244"/>
      <c r="F42" s="244">
        <v>186</v>
      </c>
      <c r="G42" s="244">
        <v>186</v>
      </c>
      <c r="H42" s="244"/>
      <c r="I42" s="244"/>
      <c r="J42" s="239">
        <f>G42*100/F42</f>
        <v>100</v>
      </c>
    </row>
    <row r="43" spans="1:10" s="343" customFormat="1" ht="12" customHeight="1" thickBot="1">
      <c r="A43" s="15" t="s">
        <v>262</v>
      </c>
      <c r="B43" s="346" t="s">
        <v>272</v>
      </c>
      <c r="C43" s="332">
        <v>130</v>
      </c>
      <c r="D43" s="332">
        <v>130</v>
      </c>
      <c r="E43" s="332">
        <v>130</v>
      </c>
      <c r="F43" s="332">
        <v>110</v>
      </c>
      <c r="G43" s="332">
        <v>108</v>
      </c>
      <c r="H43" s="332"/>
      <c r="I43" s="332"/>
      <c r="J43" s="239">
        <f>G43*100/F43</f>
        <v>98.18181818181819</v>
      </c>
    </row>
    <row r="44" spans="1:10" s="343" customFormat="1" ht="12" customHeight="1" thickBot="1">
      <c r="A44" s="19" t="s">
        <v>18</v>
      </c>
      <c r="B44" s="20" t="s">
        <v>273</v>
      </c>
      <c r="C44" s="239">
        <f aca="true" t="shared" si="5" ref="C44:I44">SUM(C45:C49)</f>
        <v>0</v>
      </c>
      <c r="D44" s="239">
        <f t="shared" si="5"/>
        <v>0</v>
      </c>
      <c r="E44" s="239">
        <f t="shared" si="5"/>
        <v>0</v>
      </c>
      <c r="F44" s="239">
        <f t="shared" si="5"/>
        <v>0</v>
      </c>
      <c r="G44" s="239">
        <f t="shared" si="5"/>
        <v>0</v>
      </c>
      <c r="H44" s="239">
        <f t="shared" si="5"/>
        <v>0</v>
      </c>
      <c r="I44" s="239">
        <f t="shared" si="5"/>
        <v>0</v>
      </c>
      <c r="J44" s="239"/>
    </row>
    <row r="45" spans="1:10" s="343" customFormat="1" ht="12" customHeight="1" thickBot="1">
      <c r="A45" s="14" t="s">
        <v>82</v>
      </c>
      <c r="B45" s="344" t="s">
        <v>277</v>
      </c>
      <c r="C45" s="375"/>
      <c r="D45" s="375"/>
      <c r="E45" s="375"/>
      <c r="F45" s="375"/>
      <c r="G45" s="375"/>
      <c r="H45" s="375"/>
      <c r="I45" s="375"/>
      <c r="J45" s="239"/>
    </row>
    <row r="46" spans="1:10" s="343" customFormat="1" ht="12" customHeight="1" thickBot="1">
      <c r="A46" s="13" t="s">
        <v>83</v>
      </c>
      <c r="B46" s="345" t="s">
        <v>278</v>
      </c>
      <c r="C46" s="244"/>
      <c r="D46" s="244"/>
      <c r="E46" s="244"/>
      <c r="F46" s="244"/>
      <c r="G46" s="244"/>
      <c r="H46" s="244"/>
      <c r="I46" s="244"/>
      <c r="J46" s="239"/>
    </row>
    <row r="47" spans="1:10" s="343" customFormat="1" ht="12" customHeight="1" thickBot="1">
      <c r="A47" s="13" t="s">
        <v>274</v>
      </c>
      <c r="B47" s="345" t="s">
        <v>279</v>
      </c>
      <c r="C47" s="244"/>
      <c r="D47" s="244"/>
      <c r="E47" s="244"/>
      <c r="F47" s="244"/>
      <c r="G47" s="244"/>
      <c r="H47" s="244"/>
      <c r="I47" s="244"/>
      <c r="J47" s="239"/>
    </row>
    <row r="48" spans="1:10" s="343" customFormat="1" ht="12" customHeight="1" thickBot="1">
      <c r="A48" s="13" t="s">
        <v>275</v>
      </c>
      <c r="B48" s="345" t="s">
        <v>280</v>
      </c>
      <c r="C48" s="244"/>
      <c r="D48" s="244"/>
      <c r="E48" s="244"/>
      <c r="F48" s="244"/>
      <c r="G48" s="244"/>
      <c r="H48" s="244"/>
      <c r="I48" s="244"/>
      <c r="J48" s="239"/>
    </row>
    <row r="49" spans="1:10" s="343" customFormat="1" ht="12" customHeight="1" thickBot="1">
      <c r="A49" s="15" t="s">
        <v>276</v>
      </c>
      <c r="B49" s="346" t="s">
        <v>281</v>
      </c>
      <c r="C49" s="332"/>
      <c r="D49" s="332"/>
      <c r="E49" s="332"/>
      <c r="F49" s="332"/>
      <c r="G49" s="332"/>
      <c r="H49" s="332"/>
      <c r="I49" s="332"/>
      <c r="J49" s="239"/>
    </row>
    <row r="50" spans="1:10" s="343" customFormat="1" ht="12" customHeight="1" thickBot="1">
      <c r="A50" s="19" t="s">
        <v>164</v>
      </c>
      <c r="B50" s="20" t="s">
        <v>282</v>
      </c>
      <c r="C50" s="239">
        <f aca="true" t="shared" si="6" ref="C50:I50">SUM(C51:C53)</f>
        <v>0</v>
      </c>
      <c r="D50" s="239">
        <f t="shared" si="6"/>
        <v>40</v>
      </c>
      <c r="E50" s="239">
        <f t="shared" si="6"/>
        <v>40</v>
      </c>
      <c r="F50" s="239">
        <f t="shared" si="6"/>
        <v>10</v>
      </c>
      <c r="G50" s="239">
        <f t="shared" si="6"/>
        <v>10</v>
      </c>
      <c r="H50" s="239">
        <f t="shared" si="6"/>
        <v>40</v>
      </c>
      <c r="I50" s="239">
        <f t="shared" si="6"/>
        <v>40</v>
      </c>
      <c r="J50" s="239">
        <f>G50*100/F50</f>
        <v>100</v>
      </c>
    </row>
    <row r="51" spans="1:10" s="343" customFormat="1" ht="12" customHeight="1" thickBot="1">
      <c r="A51" s="14" t="s">
        <v>84</v>
      </c>
      <c r="B51" s="344" t="s">
        <v>283</v>
      </c>
      <c r="C51" s="242"/>
      <c r="D51" s="242"/>
      <c r="E51" s="242"/>
      <c r="F51" s="242"/>
      <c r="G51" s="242"/>
      <c r="H51" s="242"/>
      <c r="I51" s="242"/>
      <c r="J51" s="239"/>
    </row>
    <row r="52" spans="1:10" s="343" customFormat="1" ht="12" customHeight="1" thickBot="1">
      <c r="A52" s="13" t="s">
        <v>85</v>
      </c>
      <c r="B52" s="345" t="s">
        <v>284</v>
      </c>
      <c r="C52" s="241"/>
      <c r="D52" s="241"/>
      <c r="E52" s="241"/>
      <c r="F52" s="241"/>
      <c r="G52" s="241"/>
      <c r="H52" s="241"/>
      <c r="I52" s="241"/>
      <c r="J52" s="239"/>
    </row>
    <row r="53" spans="1:10" s="343" customFormat="1" ht="12" customHeight="1" thickBot="1">
      <c r="A53" s="13" t="s">
        <v>287</v>
      </c>
      <c r="B53" s="345" t="s">
        <v>285</v>
      </c>
      <c r="C53" s="241"/>
      <c r="D53" s="241">
        <v>40</v>
      </c>
      <c r="E53" s="241">
        <v>40</v>
      </c>
      <c r="F53" s="241">
        <v>10</v>
      </c>
      <c r="G53" s="241">
        <v>10</v>
      </c>
      <c r="H53" s="241">
        <v>40</v>
      </c>
      <c r="I53" s="241">
        <v>40</v>
      </c>
      <c r="J53" s="239">
        <f>G53*100/F53</f>
        <v>100</v>
      </c>
    </row>
    <row r="54" spans="1:10" s="343" customFormat="1" ht="12" customHeight="1" thickBot="1">
      <c r="A54" s="15" t="s">
        <v>288</v>
      </c>
      <c r="B54" s="346" t="s">
        <v>286</v>
      </c>
      <c r="C54" s="243"/>
      <c r="D54" s="243"/>
      <c r="E54" s="243"/>
      <c r="F54" s="243"/>
      <c r="G54" s="243"/>
      <c r="H54" s="243"/>
      <c r="I54" s="243"/>
      <c r="J54" s="239"/>
    </row>
    <row r="55" spans="1:10" s="343" customFormat="1" ht="12" customHeight="1" thickBot="1">
      <c r="A55" s="19" t="s">
        <v>20</v>
      </c>
      <c r="B55" s="234" t="s">
        <v>289</v>
      </c>
      <c r="C55" s="239">
        <f aca="true" t="shared" si="7" ref="C55:I55">SUM(C56:C58)</f>
        <v>0</v>
      </c>
      <c r="D55" s="239">
        <f t="shared" si="7"/>
        <v>3435</v>
      </c>
      <c r="E55" s="239">
        <f t="shared" si="7"/>
        <v>3435</v>
      </c>
      <c r="F55" s="239">
        <f t="shared" si="7"/>
        <v>3435</v>
      </c>
      <c r="G55" s="239">
        <f t="shared" si="7"/>
        <v>3436</v>
      </c>
      <c r="H55" s="239">
        <f t="shared" si="7"/>
        <v>3435</v>
      </c>
      <c r="I55" s="239">
        <f t="shared" si="7"/>
        <v>3435</v>
      </c>
      <c r="J55" s="239">
        <f>G55*100/F55</f>
        <v>100.02911208151383</v>
      </c>
    </row>
    <row r="56" spans="1:10" s="343" customFormat="1" ht="12" customHeight="1" thickBot="1">
      <c r="A56" s="14" t="s">
        <v>165</v>
      </c>
      <c r="B56" s="344" t="s">
        <v>291</v>
      </c>
      <c r="C56" s="244"/>
      <c r="D56" s="244"/>
      <c r="E56" s="244"/>
      <c r="F56" s="244"/>
      <c r="G56" s="244"/>
      <c r="H56" s="244"/>
      <c r="I56" s="244"/>
      <c r="J56" s="239"/>
    </row>
    <row r="57" spans="1:10" s="343" customFormat="1" ht="12" customHeight="1" thickBot="1">
      <c r="A57" s="13" t="s">
        <v>166</v>
      </c>
      <c r="B57" s="345" t="s">
        <v>443</v>
      </c>
      <c r="C57" s="244"/>
      <c r="D57" s="244"/>
      <c r="E57" s="244"/>
      <c r="F57" s="244"/>
      <c r="G57" s="244"/>
      <c r="H57" s="244"/>
      <c r="I57" s="244"/>
      <c r="J57" s="239"/>
    </row>
    <row r="58" spans="1:10" s="343" customFormat="1" ht="12" customHeight="1" thickBot="1">
      <c r="A58" s="13" t="s">
        <v>201</v>
      </c>
      <c r="B58" s="345" t="s">
        <v>292</v>
      </c>
      <c r="C58" s="244"/>
      <c r="D58" s="244">
        <v>3435</v>
      </c>
      <c r="E58" s="244">
        <v>3435</v>
      </c>
      <c r="F58" s="244">
        <v>3435</v>
      </c>
      <c r="G58" s="244">
        <v>3436</v>
      </c>
      <c r="H58" s="244">
        <v>3435</v>
      </c>
      <c r="I58" s="244">
        <v>3435</v>
      </c>
      <c r="J58" s="239">
        <f>G58*100/F58</f>
        <v>100.02911208151383</v>
      </c>
    </row>
    <row r="59" spans="1:10" s="343" customFormat="1" ht="12" customHeight="1" thickBot="1">
      <c r="A59" s="15" t="s">
        <v>290</v>
      </c>
      <c r="B59" s="346" t="s">
        <v>293</v>
      </c>
      <c r="C59" s="244"/>
      <c r="D59" s="244"/>
      <c r="E59" s="244"/>
      <c r="F59" s="244"/>
      <c r="G59" s="244"/>
      <c r="H59" s="244"/>
      <c r="I59" s="244"/>
      <c r="J59" s="239"/>
    </row>
    <row r="60" spans="1:10" s="343" customFormat="1" ht="12" customHeight="1" thickBot="1">
      <c r="A60" s="19" t="s">
        <v>21</v>
      </c>
      <c r="B60" s="20" t="s">
        <v>294</v>
      </c>
      <c r="C60" s="245">
        <f aca="true" t="shared" si="8" ref="C60:I60">+C5+C12+C19+C26+C33+C44+C50+C55</f>
        <v>47362</v>
      </c>
      <c r="D60" s="245">
        <f t="shared" si="8"/>
        <v>53045</v>
      </c>
      <c r="E60" s="245">
        <f t="shared" si="8"/>
        <v>66444</v>
      </c>
      <c r="F60" s="245">
        <f t="shared" si="8"/>
        <v>70541</v>
      </c>
      <c r="G60" s="245">
        <f t="shared" si="8"/>
        <v>66309</v>
      </c>
      <c r="H60" s="245">
        <f t="shared" si="8"/>
        <v>4695</v>
      </c>
      <c r="I60" s="245">
        <f t="shared" si="8"/>
        <v>5600</v>
      </c>
      <c r="J60" s="239">
        <f>G60*100/F60</f>
        <v>94.00065210303228</v>
      </c>
    </row>
    <row r="61" spans="1:10" s="343" customFormat="1" ht="12" customHeight="1" thickBot="1">
      <c r="A61" s="347" t="s">
        <v>295</v>
      </c>
      <c r="B61" s="234" t="s">
        <v>296</v>
      </c>
      <c r="C61" s="239">
        <f aca="true" t="shared" si="9" ref="C61:I61">SUM(C62:C64)</f>
        <v>26298</v>
      </c>
      <c r="D61" s="239">
        <f t="shared" si="9"/>
        <v>26298</v>
      </c>
      <c r="E61" s="239">
        <f t="shared" si="9"/>
        <v>26298</v>
      </c>
      <c r="F61" s="239">
        <f t="shared" si="9"/>
        <v>0</v>
      </c>
      <c r="G61" s="239">
        <f t="shared" si="9"/>
        <v>0</v>
      </c>
      <c r="H61" s="239">
        <f t="shared" si="9"/>
        <v>26298</v>
      </c>
      <c r="I61" s="239">
        <f t="shared" si="9"/>
        <v>26298</v>
      </c>
      <c r="J61" s="239"/>
    </row>
    <row r="62" spans="1:10" s="343" customFormat="1" ht="12" customHeight="1" thickBot="1">
      <c r="A62" s="14" t="s">
        <v>329</v>
      </c>
      <c r="B62" s="344" t="s">
        <v>297</v>
      </c>
      <c r="C62" s="244">
        <v>26298</v>
      </c>
      <c r="D62" s="244">
        <v>26298</v>
      </c>
      <c r="E62" s="244">
        <v>26298</v>
      </c>
      <c r="F62" s="244"/>
      <c r="G62" s="244"/>
      <c r="H62" s="244">
        <v>26298</v>
      </c>
      <c r="I62" s="244">
        <v>26298</v>
      </c>
      <c r="J62" s="239"/>
    </row>
    <row r="63" spans="1:10" s="343" customFormat="1" ht="12" customHeight="1" thickBot="1">
      <c r="A63" s="13" t="s">
        <v>338</v>
      </c>
      <c r="B63" s="345" t="s">
        <v>298</v>
      </c>
      <c r="C63" s="244"/>
      <c r="D63" s="244"/>
      <c r="E63" s="244"/>
      <c r="F63" s="244"/>
      <c r="G63" s="244"/>
      <c r="H63" s="244"/>
      <c r="I63" s="244"/>
      <c r="J63" s="239"/>
    </row>
    <row r="64" spans="1:10" s="343" customFormat="1" ht="12" customHeight="1" thickBot="1">
      <c r="A64" s="15" t="s">
        <v>339</v>
      </c>
      <c r="B64" s="348" t="s">
        <v>299</v>
      </c>
      <c r="C64" s="244"/>
      <c r="D64" s="244"/>
      <c r="E64" s="244"/>
      <c r="F64" s="244"/>
      <c r="G64" s="244"/>
      <c r="H64" s="244"/>
      <c r="I64" s="244"/>
      <c r="J64" s="239"/>
    </row>
    <row r="65" spans="1:10" s="343" customFormat="1" ht="12" customHeight="1" thickBot="1">
      <c r="A65" s="347" t="s">
        <v>300</v>
      </c>
      <c r="B65" s="234" t="s">
        <v>301</v>
      </c>
      <c r="C65" s="239">
        <f aca="true" t="shared" si="10" ref="C65:I65">SUM(C66:C69)</f>
        <v>0</v>
      </c>
      <c r="D65" s="239">
        <f t="shared" si="10"/>
        <v>0</v>
      </c>
      <c r="E65" s="239">
        <f t="shared" si="10"/>
        <v>0</v>
      </c>
      <c r="F65" s="239">
        <f t="shared" si="10"/>
        <v>0</v>
      </c>
      <c r="G65" s="239">
        <f t="shared" si="10"/>
        <v>0</v>
      </c>
      <c r="H65" s="239">
        <f t="shared" si="10"/>
        <v>0</v>
      </c>
      <c r="I65" s="239">
        <f t="shared" si="10"/>
        <v>0</v>
      </c>
      <c r="J65" s="239"/>
    </row>
    <row r="66" spans="1:10" s="343" customFormat="1" ht="12" customHeight="1" thickBot="1">
      <c r="A66" s="14" t="s">
        <v>134</v>
      </c>
      <c r="B66" s="344" t="s">
        <v>302</v>
      </c>
      <c r="C66" s="244"/>
      <c r="D66" s="244"/>
      <c r="E66" s="244"/>
      <c r="F66" s="244"/>
      <c r="G66" s="244"/>
      <c r="H66" s="244"/>
      <c r="I66" s="244"/>
      <c r="J66" s="239"/>
    </row>
    <row r="67" spans="1:10" s="343" customFormat="1" ht="12" customHeight="1" thickBot="1">
      <c r="A67" s="13" t="s">
        <v>135</v>
      </c>
      <c r="B67" s="345" t="s">
        <v>303</v>
      </c>
      <c r="C67" s="244"/>
      <c r="D67" s="244"/>
      <c r="E67" s="244"/>
      <c r="F67" s="244"/>
      <c r="G67" s="244"/>
      <c r="H67" s="244"/>
      <c r="I67" s="244"/>
      <c r="J67" s="239"/>
    </row>
    <row r="68" spans="1:10" s="343" customFormat="1" ht="12" customHeight="1" thickBot="1">
      <c r="A68" s="13" t="s">
        <v>330</v>
      </c>
      <c r="B68" s="345" t="s">
        <v>304</v>
      </c>
      <c r="C68" s="244"/>
      <c r="D68" s="244"/>
      <c r="E68" s="244"/>
      <c r="F68" s="244"/>
      <c r="G68" s="244"/>
      <c r="H68" s="244"/>
      <c r="I68" s="244"/>
      <c r="J68" s="239"/>
    </row>
    <row r="69" spans="1:10" s="343" customFormat="1" ht="12" customHeight="1" thickBot="1">
      <c r="A69" s="15" t="s">
        <v>331</v>
      </c>
      <c r="B69" s="346" t="s">
        <v>305</v>
      </c>
      <c r="C69" s="244"/>
      <c r="D69" s="244"/>
      <c r="E69" s="244"/>
      <c r="F69" s="244"/>
      <c r="G69" s="244"/>
      <c r="H69" s="244"/>
      <c r="I69" s="244"/>
      <c r="J69" s="239"/>
    </row>
    <row r="70" spans="1:10" s="343" customFormat="1" ht="12" customHeight="1" thickBot="1">
      <c r="A70" s="347" t="s">
        <v>306</v>
      </c>
      <c r="B70" s="234" t="s">
        <v>307</v>
      </c>
      <c r="C70" s="239">
        <f aca="true" t="shared" si="11" ref="C70:I70">SUM(C71:C72)</f>
        <v>11629</v>
      </c>
      <c r="D70" s="239">
        <f t="shared" si="11"/>
        <v>12279</v>
      </c>
      <c r="E70" s="239">
        <f t="shared" si="11"/>
        <v>12279</v>
      </c>
      <c r="F70" s="239">
        <f t="shared" si="11"/>
        <v>12282</v>
      </c>
      <c r="G70" s="239">
        <f t="shared" si="11"/>
        <v>12282</v>
      </c>
      <c r="H70" s="239">
        <f t="shared" si="11"/>
        <v>0</v>
      </c>
      <c r="I70" s="239">
        <f t="shared" si="11"/>
        <v>0</v>
      </c>
      <c r="J70" s="239">
        <f>G70*100/F70</f>
        <v>100</v>
      </c>
    </row>
    <row r="71" spans="1:10" s="343" customFormat="1" ht="12" customHeight="1" thickBot="1">
      <c r="A71" s="14" t="s">
        <v>332</v>
      </c>
      <c r="B71" s="344" t="s">
        <v>308</v>
      </c>
      <c r="C71" s="244">
        <v>11629</v>
      </c>
      <c r="D71" s="244">
        <v>12279</v>
      </c>
      <c r="E71" s="244">
        <v>12279</v>
      </c>
      <c r="F71" s="244">
        <v>12282</v>
      </c>
      <c r="G71" s="244">
        <v>12282</v>
      </c>
      <c r="H71" s="244"/>
      <c r="I71" s="244"/>
      <c r="J71" s="239">
        <f>G71*100/F71</f>
        <v>100</v>
      </c>
    </row>
    <row r="72" spans="1:10" s="343" customFormat="1" ht="12" customHeight="1" thickBot="1">
      <c r="A72" s="15" t="s">
        <v>333</v>
      </c>
      <c r="B72" s="346" t="s">
        <v>309</v>
      </c>
      <c r="C72" s="244"/>
      <c r="D72" s="244"/>
      <c r="E72" s="244"/>
      <c r="F72" s="244"/>
      <c r="G72" s="244"/>
      <c r="H72" s="244"/>
      <c r="I72" s="244"/>
      <c r="J72" s="239"/>
    </row>
    <row r="73" spans="1:10" s="343" customFormat="1" ht="12" customHeight="1" thickBot="1">
      <c r="A73" s="347" t="s">
        <v>310</v>
      </c>
      <c r="B73" s="234" t="s">
        <v>311</v>
      </c>
      <c r="C73" s="239">
        <f aca="true" t="shared" si="12" ref="C73:I73">SUM(C74:C76)</f>
        <v>0</v>
      </c>
      <c r="D73" s="239">
        <f t="shared" si="12"/>
        <v>0</v>
      </c>
      <c r="E73" s="239">
        <f t="shared" si="12"/>
        <v>0</v>
      </c>
      <c r="F73" s="239">
        <f t="shared" si="12"/>
        <v>970</v>
      </c>
      <c r="G73" s="239">
        <f t="shared" si="12"/>
        <v>969</v>
      </c>
      <c r="H73" s="239">
        <f t="shared" si="12"/>
        <v>0</v>
      </c>
      <c r="I73" s="239">
        <f t="shared" si="12"/>
        <v>0</v>
      </c>
      <c r="J73" s="239">
        <f>G73*100/F73</f>
        <v>99.89690721649484</v>
      </c>
    </row>
    <row r="74" spans="1:10" s="343" customFormat="1" ht="12" customHeight="1" thickBot="1">
      <c r="A74" s="14" t="s">
        <v>334</v>
      </c>
      <c r="B74" s="344" t="s">
        <v>312</v>
      </c>
      <c r="C74" s="244"/>
      <c r="D74" s="244"/>
      <c r="E74" s="244"/>
      <c r="F74" s="244">
        <v>970</v>
      </c>
      <c r="G74" s="244">
        <v>969</v>
      </c>
      <c r="H74" s="244"/>
      <c r="I74" s="244"/>
      <c r="J74" s="239">
        <f>G74*100/F74</f>
        <v>99.89690721649484</v>
      </c>
    </row>
    <row r="75" spans="1:10" s="343" customFormat="1" ht="12" customHeight="1" thickBot="1">
      <c r="A75" s="13" t="s">
        <v>335</v>
      </c>
      <c r="B75" s="345" t="s">
        <v>313</v>
      </c>
      <c r="C75" s="244"/>
      <c r="D75" s="244"/>
      <c r="E75" s="244"/>
      <c r="F75" s="244"/>
      <c r="G75" s="244"/>
      <c r="H75" s="244"/>
      <c r="I75" s="244"/>
      <c r="J75" s="239"/>
    </row>
    <row r="76" spans="1:10" s="343" customFormat="1" ht="12" customHeight="1" thickBot="1">
      <c r="A76" s="15" t="s">
        <v>336</v>
      </c>
      <c r="B76" s="346" t="s">
        <v>314</v>
      </c>
      <c r="C76" s="244"/>
      <c r="D76" s="244"/>
      <c r="E76" s="244"/>
      <c r="F76" s="244"/>
      <c r="G76" s="244"/>
      <c r="H76" s="244"/>
      <c r="I76" s="244"/>
      <c r="J76" s="239"/>
    </row>
    <row r="77" spans="1:10" s="343" customFormat="1" ht="12" customHeight="1" thickBot="1">
      <c r="A77" s="347" t="s">
        <v>315</v>
      </c>
      <c r="B77" s="234" t="s">
        <v>337</v>
      </c>
      <c r="C77" s="239">
        <f aca="true" t="shared" si="13" ref="C77:I77">SUM(C78:C81)</f>
        <v>0</v>
      </c>
      <c r="D77" s="239">
        <f t="shared" si="13"/>
        <v>0</v>
      </c>
      <c r="E77" s="239">
        <f t="shared" si="13"/>
        <v>0</v>
      </c>
      <c r="F77" s="239">
        <f t="shared" si="13"/>
        <v>0</v>
      </c>
      <c r="G77" s="239">
        <f t="shared" si="13"/>
        <v>0</v>
      </c>
      <c r="H77" s="239">
        <f t="shared" si="13"/>
        <v>0</v>
      </c>
      <c r="I77" s="239">
        <f t="shared" si="13"/>
        <v>0</v>
      </c>
      <c r="J77" s="239"/>
    </row>
    <row r="78" spans="1:10" s="343" customFormat="1" ht="12" customHeight="1" thickBot="1">
      <c r="A78" s="349" t="s">
        <v>316</v>
      </c>
      <c r="B78" s="344" t="s">
        <v>317</v>
      </c>
      <c r="C78" s="244"/>
      <c r="D78" s="244"/>
      <c r="E78" s="244"/>
      <c r="F78" s="244"/>
      <c r="G78" s="244"/>
      <c r="H78" s="244"/>
      <c r="I78" s="244"/>
      <c r="J78" s="239"/>
    </row>
    <row r="79" spans="1:10" s="343" customFormat="1" ht="12" customHeight="1" thickBot="1">
      <c r="A79" s="350" t="s">
        <v>318</v>
      </c>
      <c r="B79" s="345" t="s">
        <v>319</v>
      </c>
      <c r="C79" s="244"/>
      <c r="D79" s="244"/>
      <c r="E79" s="244"/>
      <c r="F79" s="244"/>
      <c r="G79" s="244"/>
      <c r="H79" s="244"/>
      <c r="I79" s="244"/>
      <c r="J79" s="239"/>
    </row>
    <row r="80" spans="1:10" s="343" customFormat="1" ht="12" customHeight="1" thickBot="1">
      <c r="A80" s="350" t="s">
        <v>320</v>
      </c>
      <c r="B80" s="345" t="s">
        <v>321</v>
      </c>
      <c r="C80" s="244"/>
      <c r="D80" s="244"/>
      <c r="E80" s="244"/>
      <c r="F80" s="244"/>
      <c r="G80" s="244"/>
      <c r="H80" s="244"/>
      <c r="I80" s="244"/>
      <c r="J80" s="239"/>
    </row>
    <row r="81" spans="1:10" s="343" customFormat="1" ht="12" customHeight="1" thickBot="1">
      <c r="A81" s="351" t="s">
        <v>322</v>
      </c>
      <c r="B81" s="346" t="s">
        <v>323</v>
      </c>
      <c r="C81" s="244"/>
      <c r="D81" s="244"/>
      <c r="E81" s="244"/>
      <c r="F81" s="244"/>
      <c r="G81" s="244"/>
      <c r="H81" s="244"/>
      <c r="I81" s="244"/>
      <c r="J81" s="239"/>
    </row>
    <row r="82" spans="1:10" s="343" customFormat="1" ht="13.5" customHeight="1" thickBot="1">
      <c r="A82" s="347" t="s">
        <v>324</v>
      </c>
      <c r="B82" s="234" t="s">
        <v>325</v>
      </c>
      <c r="C82" s="376"/>
      <c r="D82" s="376"/>
      <c r="E82" s="376"/>
      <c r="F82" s="376"/>
      <c r="G82" s="376"/>
      <c r="H82" s="376"/>
      <c r="I82" s="376"/>
      <c r="J82" s="239"/>
    </row>
    <row r="83" spans="1:10" s="343" customFormat="1" ht="15.75" customHeight="1" thickBot="1">
      <c r="A83" s="347" t="s">
        <v>326</v>
      </c>
      <c r="B83" s="352" t="s">
        <v>327</v>
      </c>
      <c r="C83" s="245">
        <f aca="true" t="shared" si="14" ref="C83:I83">+C61+C65+C70+C73+C77+C82</f>
        <v>37927</v>
      </c>
      <c r="D83" s="245">
        <f t="shared" si="14"/>
        <v>38577</v>
      </c>
      <c r="E83" s="245">
        <f t="shared" si="14"/>
        <v>38577</v>
      </c>
      <c r="F83" s="245">
        <f t="shared" si="14"/>
        <v>13252</v>
      </c>
      <c r="G83" s="245">
        <f t="shared" si="14"/>
        <v>13251</v>
      </c>
      <c r="H83" s="245">
        <f t="shared" si="14"/>
        <v>26298</v>
      </c>
      <c r="I83" s="245">
        <f t="shared" si="14"/>
        <v>26298</v>
      </c>
      <c r="J83" s="239">
        <f>G83*100/F83</f>
        <v>99.99245396921219</v>
      </c>
    </row>
    <row r="84" spans="1:10" s="343" customFormat="1" ht="24" customHeight="1" thickBot="1">
      <c r="A84" s="353" t="s">
        <v>340</v>
      </c>
      <c r="B84" s="354" t="s">
        <v>328</v>
      </c>
      <c r="C84" s="245">
        <f aca="true" t="shared" si="15" ref="C84:I84">+C60+C83</f>
        <v>85289</v>
      </c>
      <c r="D84" s="245">
        <f t="shared" si="15"/>
        <v>91622</v>
      </c>
      <c r="E84" s="245">
        <f t="shared" si="15"/>
        <v>105021</v>
      </c>
      <c r="F84" s="245">
        <f t="shared" si="15"/>
        <v>83793</v>
      </c>
      <c r="G84" s="245">
        <f t="shared" si="15"/>
        <v>79560</v>
      </c>
      <c r="H84" s="245">
        <f t="shared" si="15"/>
        <v>30993</v>
      </c>
      <c r="I84" s="245">
        <f t="shared" si="15"/>
        <v>31898</v>
      </c>
      <c r="J84" s="239">
        <f>G84*100/F84</f>
        <v>94.94826536822885</v>
      </c>
    </row>
    <row r="85" spans="1:10" s="343" customFormat="1" ht="83.25" customHeight="1">
      <c r="A85" s="4"/>
      <c r="B85" s="5"/>
      <c r="C85" s="5"/>
      <c r="D85" s="246"/>
      <c r="E85" s="246"/>
      <c r="F85" s="246"/>
      <c r="G85" s="5"/>
      <c r="H85" s="246"/>
      <c r="I85" s="246"/>
      <c r="J85" s="246"/>
    </row>
    <row r="86" spans="1:8" ht="16.5" customHeight="1">
      <c r="A86" s="872" t="s">
        <v>42</v>
      </c>
      <c r="B86" s="872"/>
      <c r="C86" s="872"/>
      <c r="D86" s="872"/>
      <c r="E86" s="872"/>
      <c r="G86" s="341"/>
      <c r="H86" s="341"/>
    </row>
    <row r="87" spans="1:10" s="355" customFormat="1" ht="16.5" customHeight="1" thickBot="1">
      <c r="A87" s="871" t="s">
        <v>138</v>
      </c>
      <c r="B87" s="871"/>
      <c r="C87" s="447"/>
      <c r="D87" s="123"/>
      <c r="E87" s="123" t="s">
        <v>200</v>
      </c>
      <c r="F87" s="123"/>
      <c r="G87" s="447"/>
      <c r="H87" s="123"/>
      <c r="I87" s="123" t="s">
        <v>200</v>
      </c>
      <c r="J87" s="123"/>
    </row>
    <row r="88" spans="1:10" ht="36.75" thickBot="1">
      <c r="A88" s="22" t="s">
        <v>68</v>
      </c>
      <c r="B88" s="23" t="s">
        <v>43</v>
      </c>
      <c r="C88" s="38" t="s">
        <v>485</v>
      </c>
      <c r="D88" s="38" t="s">
        <v>516</v>
      </c>
      <c r="E88" s="38" t="s">
        <v>519</v>
      </c>
      <c r="F88" s="38" t="s">
        <v>518</v>
      </c>
      <c r="G88" s="38" t="s">
        <v>538</v>
      </c>
      <c r="H88" s="38" t="s">
        <v>516</v>
      </c>
      <c r="I88" s="38" t="s">
        <v>519</v>
      </c>
      <c r="J88" s="38" t="s">
        <v>539</v>
      </c>
    </row>
    <row r="89" spans="1:10" s="342" customFormat="1" ht="12" customHeight="1" thickBot="1">
      <c r="A89" s="31">
        <v>1</v>
      </c>
      <c r="B89" s="32">
        <v>2</v>
      </c>
      <c r="C89" s="33">
        <v>3</v>
      </c>
      <c r="D89" s="33">
        <v>4</v>
      </c>
      <c r="E89" s="33">
        <v>5</v>
      </c>
      <c r="F89" s="33">
        <v>4</v>
      </c>
      <c r="G89" s="33">
        <v>5</v>
      </c>
      <c r="H89" s="33">
        <v>4</v>
      </c>
      <c r="I89" s="33">
        <v>5</v>
      </c>
      <c r="J89" s="33">
        <v>6</v>
      </c>
    </row>
    <row r="90" spans="1:10" ht="12" customHeight="1" thickBot="1">
      <c r="A90" s="21" t="s">
        <v>13</v>
      </c>
      <c r="B90" s="30" t="s">
        <v>343</v>
      </c>
      <c r="C90" s="238">
        <f aca="true" t="shared" si="16" ref="C90:I90">SUM(C91:C95)</f>
        <v>31517</v>
      </c>
      <c r="D90" s="238">
        <f t="shared" si="16"/>
        <v>37333</v>
      </c>
      <c r="E90" s="238">
        <f t="shared" si="16"/>
        <v>38642</v>
      </c>
      <c r="F90" s="238">
        <f t="shared" si="16"/>
        <v>46085</v>
      </c>
      <c r="G90" s="238">
        <f t="shared" si="16"/>
        <v>40900</v>
      </c>
      <c r="H90" s="238">
        <f t="shared" si="16"/>
        <v>0</v>
      </c>
      <c r="I90" s="238">
        <f t="shared" si="16"/>
        <v>0</v>
      </c>
      <c r="J90" s="238">
        <f aca="true" t="shared" si="17" ref="J90:J97">G90*100/F90</f>
        <v>88.74905066724531</v>
      </c>
    </row>
    <row r="91" spans="1:10" ht="12" customHeight="1" thickBot="1">
      <c r="A91" s="16" t="s">
        <v>86</v>
      </c>
      <c r="B91" s="9" t="s">
        <v>44</v>
      </c>
      <c r="C91" s="240">
        <v>7659</v>
      </c>
      <c r="D91" s="240">
        <v>9373</v>
      </c>
      <c r="E91" s="240">
        <v>9773</v>
      </c>
      <c r="F91" s="240">
        <v>11192</v>
      </c>
      <c r="G91" s="240">
        <v>9632</v>
      </c>
      <c r="H91" s="240"/>
      <c r="I91" s="240"/>
      <c r="J91" s="238">
        <f t="shared" si="17"/>
        <v>86.0614724803431</v>
      </c>
    </row>
    <row r="92" spans="1:10" ht="12" customHeight="1" thickBot="1">
      <c r="A92" s="13" t="s">
        <v>87</v>
      </c>
      <c r="B92" s="7" t="s">
        <v>167</v>
      </c>
      <c r="C92" s="241">
        <v>2019</v>
      </c>
      <c r="D92" s="241">
        <v>2324</v>
      </c>
      <c r="E92" s="241">
        <v>2380</v>
      </c>
      <c r="F92" s="241">
        <v>2466</v>
      </c>
      <c r="G92" s="241">
        <v>2292</v>
      </c>
      <c r="H92" s="241"/>
      <c r="I92" s="241"/>
      <c r="J92" s="238">
        <f t="shared" si="17"/>
        <v>92.9440389294404</v>
      </c>
    </row>
    <row r="93" spans="1:10" ht="12" customHeight="1" thickBot="1">
      <c r="A93" s="13" t="s">
        <v>88</v>
      </c>
      <c r="B93" s="7" t="s">
        <v>124</v>
      </c>
      <c r="C93" s="243">
        <v>20239</v>
      </c>
      <c r="D93" s="243">
        <v>21826</v>
      </c>
      <c r="E93" s="243">
        <v>22525</v>
      </c>
      <c r="F93" s="243">
        <v>26090</v>
      </c>
      <c r="G93" s="243">
        <v>24294</v>
      </c>
      <c r="H93" s="243"/>
      <c r="I93" s="243"/>
      <c r="J93" s="238">
        <f t="shared" si="17"/>
        <v>93.11613645074742</v>
      </c>
    </row>
    <row r="94" spans="1:10" ht="12" customHeight="1" thickBot="1">
      <c r="A94" s="13" t="s">
        <v>89</v>
      </c>
      <c r="B94" s="10" t="s">
        <v>168</v>
      </c>
      <c r="C94" s="243">
        <v>1600</v>
      </c>
      <c r="D94" s="243">
        <v>2093</v>
      </c>
      <c r="E94" s="243">
        <v>2117</v>
      </c>
      <c r="F94" s="243">
        <v>2117</v>
      </c>
      <c r="G94" s="243">
        <v>889</v>
      </c>
      <c r="H94" s="243"/>
      <c r="I94" s="243"/>
      <c r="J94" s="238">
        <f t="shared" si="17"/>
        <v>41.99338686820973</v>
      </c>
    </row>
    <row r="95" spans="1:10" ht="12" customHeight="1" thickBot="1">
      <c r="A95" s="13" t="s">
        <v>97</v>
      </c>
      <c r="B95" s="18" t="s">
        <v>169</v>
      </c>
      <c r="C95" s="243"/>
      <c r="D95" s="243">
        <v>1717</v>
      </c>
      <c r="E95" s="243">
        <v>1847</v>
      </c>
      <c r="F95" s="243">
        <v>4220</v>
      </c>
      <c r="G95" s="243">
        <v>3793</v>
      </c>
      <c r="H95" s="243"/>
      <c r="I95" s="243"/>
      <c r="J95" s="238">
        <f t="shared" si="17"/>
        <v>89.88151658767772</v>
      </c>
    </row>
    <row r="96" spans="1:10" ht="12" customHeight="1" thickBot="1">
      <c r="A96" s="13" t="s">
        <v>90</v>
      </c>
      <c r="B96" s="7" t="s">
        <v>344</v>
      </c>
      <c r="C96" s="243"/>
      <c r="D96" s="243">
        <v>143</v>
      </c>
      <c r="E96" s="243">
        <v>143</v>
      </c>
      <c r="F96" s="243">
        <v>143</v>
      </c>
      <c r="G96" s="243">
        <v>146</v>
      </c>
      <c r="H96" s="243"/>
      <c r="I96" s="243"/>
      <c r="J96" s="238">
        <f t="shared" si="17"/>
        <v>102.0979020979021</v>
      </c>
    </row>
    <row r="97" spans="1:10" ht="12" customHeight="1" thickBot="1">
      <c r="A97" s="13" t="s">
        <v>91</v>
      </c>
      <c r="B97" s="125" t="s">
        <v>512</v>
      </c>
      <c r="C97" s="243"/>
      <c r="D97" s="243"/>
      <c r="E97" s="243"/>
      <c r="F97" s="243">
        <v>309</v>
      </c>
      <c r="G97" s="243"/>
      <c r="H97" s="243"/>
      <c r="I97" s="243"/>
      <c r="J97" s="238">
        <f t="shared" si="17"/>
        <v>0</v>
      </c>
    </row>
    <row r="98" spans="1:10" ht="12" customHeight="1" thickBot="1">
      <c r="A98" s="13" t="s">
        <v>98</v>
      </c>
      <c r="B98" s="126" t="s">
        <v>346</v>
      </c>
      <c r="C98" s="243"/>
      <c r="D98" s="243"/>
      <c r="E98" s="243"/>
      <c r="F98" s="243"/>
      <c r="G98" s="243"/>
      <c r="H98" s="243"/>
      <c r="I98" s="243"/>
      <c r="J98" s="238"/>
    </row>
    <row r="99" spans="1:10" ht="12" customHeight="1" thickBot="1">
      <c r="A99" s="13" t="s">
        <v>99</v>
      </c>
      <c r="B99" s="126" t="s">
        <v>347</v>
      </c>
      <c r="C99" s="243"/>
      <c r="D99" s="243"/>
      <c r="E99" s="243"/>
      <c r="F99" s="243"/>
      <c r="G99" s="243"/>
      <c r="H99" s="243"/>
      <c r="I99" s="243"/>
      <c r="J99" s="238"/>
    </row>
    <row r="100" spans="1:10" ht="12" customHeight="1" thickBot="1">
      <c r="A100" s="13" t="s">
        <v>100</v>
      </c>
      <c r="B100" s="125" t="s">
        <v>348</v>
      </c>
      <c r="C100" s="243"/>
      <c r="D100" s="243">
        <v>1194</v>
      </c>
      <c r="E100" s="243">
        <v>1324</v>
      </c>
      <c r="F100" s="243">
        <v>1324</v>
      </c>
      <c r="G100" s="243">
        <v>894</v>
      </c>
      <c r="H100" s="243"/>
      <c r="I100" s="243"/>
      <c r="J100" s="238">
        <f>G100*100/F100</f>
        <v>67.5226586102719</v>
      </c>
    </row>
    <row r="101" spans="1:10" ht="12" customHeight="1" thickBot="1">
      <c r="A101" s="13" t="s">
        <v>101</v>
      </c>
      <c r="B101" s="125" t="s">
        <v>349</v>
      </c>
      <c r="C101" s="243"/>
      <c r="D101" s="243"/>
      <c r="E101" s="243"/>
      <c r="F101" s="243"/>
      <c r="G101" s="243"/>
      <c r="H101" s="243"/>
      <c r="I101" s="243"/>
      <c r="J101" s="238"/>
    </row>
    <row r="102" spans="1:10" ht="12" customHeight="1" thickBot="1">
      <c r="A102" s="13" t="s">
        <v>103</v>
      </c>
      <c r="B102" s="126" t="s">
        <v>350</v>
      </c>
      <c r="C102" s="243"/>
      <c r="D102" s="243"/>
      <c r="E102" s="243"/>
      <c r="F102" s="243"/>
      <c r="G102" s="243"/>
      <c r="H102" s="243"/>
      <c r="I102" s="243"/>
      <c r="J102" s="238"/>
    </row>
    <row r="103" spans="1:10" ht="12" customHeight="1" thickBot="1">
      <c r="A103" s="12" t="s">
        <v>170</v>
      </c>
      <c r="B103" s="127" t="s">
        <v>351</v>
      </c>
      <c r="C103" s="243"/>
      <c r="D103" s="243"/>
      <c r="E103" s="243"/>
      <c r="F103" s="243"/>
      <c r="G103" s="243"/>
      <c r="H103" s="243"/>
      <c r="I103" s="243"/>
      <c r="J103" s="238"/>
    </row>
    <row r="104" spans="1:10" ht="12" customHeight="1" thickBot="1">
      <c r="A104" s="13" t="s">
        <v>341</v>
      </c>
      <c r="B104" s="127" t="s">
        <v>352</v>
      </c>
      <c r="C104" s="243"/>
      <c r="D104" s="243"/>
      <c r="E104" s="243"/>
      <c r="F104" s="243">
        <v>2373</v>
      </c>
      <c r="G104" s="243">
        <v>2373</v>
      </c>
      <c r="H104" s="243"/>
      <c r="I104" s="243"/>
      <c r="J104" s="238">
        <f>G104*100/F104</f>
        <v>100</v>
      </c>
    </row>
    <row r="105" spans="1:10" ht="12" customHeight="1" thickBot="1">
      <c r="A105" s="17" t="s">
        <v>342</v>
      </c>
      <c r="B105" s="128" t="s">
        <v>353</v>
      </c>
      <c r="C105" s="247"/>
      <c r="D105" s="247">
        <v>380</v>
      </c>
      <c r="E105" s="247">
        <v>380</v>
      </c>
      <c r="F105" s="247">
        <v>380</v>
      </c>
      <c r="G105" s="247">
        <v>380</v>
      </c>
      <c r="H105" s="247">
        <v>380</v>
      </c>
      <c r="I105" s="247">
        <v>380</v>
      </c>
      <c r="J105" s="238">
        <f>G105*100/F105</f>
        <v>100</v>
      </c>
    </row>
    <row r="106" spans="1:10" ht="12" customHeight="1" thickBot="1">
      <c r="A106" s="19" t="s">
        <v>14</v>
      </c>
      <c r="B106" s="29" t="s">
        <v>354</v>
      </c>
      <c r="C106" s="239">
        <f aca="true" t="shared" si="18" ref="C106:I106">+C107+C109+C111</f>
        <v>46802</v>
      </c>
      <c r="D106" s="239">
        <f t="shared" si="18"/>
        <v>48586</v>
      </c>
      <c r="E106" s="239">
        <f t="shared" si="18"/>
        <v>63854</v>
      </c>
      <c r="F106" s="239">
        <f t="shared" si="18"/>
        <v>35183</v>
      </c>
      <c r="G106" s="239">
        <f t="shared" si="18"/>
        <v>31688</v>
      </c>
      <c r="H106" s="239">
        <f t="shared" si="18"/>
        <v>0</v>
      </c>
      <c r="I106" s="239">
        <f t="shared" si="18"/>
        <v>0</v>
      </c>
      <c r="J106" s="238">
        <f>G106*100/F106</f>
        <v>90.06622516556291</v>
      </c>
    </row>
    <row r="107" spans="1:10" ht="12" customHeight="1" thickBot="1">
      <c r="A107" s="14" t="s">
        <v>92</v>
      </c>
      <c r="B107" s="7" t="s">
        <v>199</v>
      </c>
      <c r="C107" s="242"/>
      <c r="D107" s="242">
        <v>15235</v>
      </c>
      <c r="E107" s="242">
        <v>28130</v>
      </c>
      <c r="F107" s="242">
        <v>22439</v>
      </c>
      <c r="G107" s="242">
        <v>19929</v>
      </c>
      <c r="H107" s="242"/>
      <c r="I107" s="242"/>
      <c r="J107" s="238">
        <f>G107*100/F107</f>
        <v>88.81411827621552</v>
      </c>
    </row>
    <row r="108" spans="1:10" ht="12" customHeight="1" thickBot="1">
      <c r="A108" s="14" t="s">
        <v>93</v>
      </c>
      <c r="B108" s="11" t="s">
        <v>358</v>
      </c>
      <c r="C108" s="242"/>
      <c r="D108" s="242"/>
      <c r="E108" s="242"/>
      <c r="F108" s="242"/>
      <c r="G108" s="242"/>
      <c r="H108" s="242"/>
      <c r="I108" s="242"/>
      <c r="J108" s="238"/>
    </row>
    <row r="109" spans="1:10" ht="12" customHeight="1" thickBot="1">
      <c r="A109" s="14" t="s">
        <v>94</v>
      </c>
      <c r="B109" s="11" t="s">
        <v>171</v>
      </c>
      <c r="C109" s="241">
        <v>43802</v>
      </c>
      <c r="D109" s="241">
        <v>30351</v>
      </c>
      <c r="E109" s="241">
        <v>30351</v>
      </c>
      <c r="F109" s="241">
        <v>9744</v>
      </c>
      <c r="G109" s="241">
        <v>8759</v>
      </c>
      <c r="H109" s="241"/>
      <c r="I109" s="241"/>
      <c r="J109" s="238">
        <f>G109*100/F109</f>
        <v>89.89121510673235</v>
      </c>
    </row>
    <row r="110" spans="1:10" ht="12" customHeight="1" thickBot="1">
      <c r="A110" s="14" t="s">
        <v>95</v>
      </c>
      <c r="B110" s="11" t="s">
        <v>359</v>
      </c>
      <c r="C110" s="215">
        <v>18584</v>
      </c>
      <c r="D110" s="215">
        <v>18584</v>
      </c>
      <c r="E110" s="215">
        <v>18584</v>
      </c>
      <c r="F110" s="215"/>
      <c r="G110" s="215"/>
      <c r="H110" s="215"/>
      <c r="I110" s="215"/>
      <c r="J110" s="238"/>
    </row>
    <row r="111" spans="1:10" ht="12" customHeight="1" thickBot="1">
      <c r="A111" s="14" t="s">
        <v>96</v>
      </c>
      <c r="B111" s="236" t="s">
        <v>202</v>
      </c>
      <c r="C111" s="215">
        <v>3000</v>
      </c>
      <c r="D111" s="215">
        <v>3000</v>
      </c>
      <c r="E111" s="215">
        <v>5373</v>
      </c>
      <c r="F111" s="215">
        <v>3000</v>
      </c>
      <c r="G111" s="215">
        <v>3000</v>
      </c>
      <c r="H111" s="215"/>
      <c r="I111" s="215"/>
      <c r="J111" s="238">
        <f>G111*100/F111</f>
        <v>100</v>
      </c>
    </row>
    <row r="112" spans="1:10" ht="12" customHeight="1" thickBot="1">
      <c r="A112" s="14" t="s">
        <v>102</v>
      </c>
      <c r="B112" s="235" t="s">
        <v>444</v>
      </c>
      <c r="C112" s="215"/>
      <c r="D112" s="215"/>
      <c r="E112" s="215"/>
      <c r="F112" s="215"/>
      <c r="G112" s="215"/>
      <c r="H112" s="215"/>
      <c r="I112" s="215"/>
      <c r="J112" s="238"/>
    </row>
    <row r="113" spans="1:10" ht="23.25" thickBot="1">
      <c r="A113" s="14" t="s">
        <v>104</v>
      </c>
      <c r="B113" s="340" t="s">
        <v>364</v>
      </c>
      <c r="C113" s="215"/>
      <c r="D113" s="215"/>
      <c r="E113" s="215"/>
      <c r="F113" s="215"/>
      <c r="G113" s="215"/>
      <c r="H113" s="215"/>
      <c r="I113" s="215"/>
      <c r="J113" s="238"/>
    </row>
    <row r="114" spans="1:10" ht="23.25" thickBot="1">
      <c r="A114" s="14" t="s">
        <v>172</v>
      </c>
      <c r="B114" s="126" t="s">
        <v>347</v>
      </c>
      <c r="C114" s="215">
        <v>3000</v>
      </c>
      <c r="D114" s="215">
        <v>3000</v>
      </c>
      <c r="E114" s="215">
        <v>3000</v>
      </c>
      <c r="F114" s="215">
        <v>3000</v>
      </c>
      <c r="G114" s="215">
        <v>3000</v>
      </c>
      <c r="H114" s="215"/>
      <c r="I114" s="215"/>
      <c r="J114" s="238">
        <f>G114*100/F114</f>
        <v>100</v>
      </c>
    </row>
    <row r="115" spans="1:10" ht="12" customHeight="1" thickBot="1">
      <c r="A115" s="14" t="s">
        <v>173</v>
      </c>
      <c r="B115" s="126" t="s">
        <v>363</v>
      </c>
      <c r="C115" s="215"/>
      <c r="D115" s="215"/>
      <c r="E115" s="215"/>
      <c r="F115" s="215"/>
      <c r="G115" s="215"/>
      <c r="H115" s="215"/>
      <c r="I115" s="215"/>
      <c r="J115" s="238"/>
    </row>
    <row r="116" spans="1:10" ht="12" customHeight="1" thickBot="1">
      <c r="A116" s="14" t="s">
        <v>174</v>
      </c>
      <c r="B116" s="126" t="s">
        <v>362</v>
      </c>
      <c r="C116" s="215"/>
      <c r="D116" s="215"/>
      <c r="E116" s="215"/>
      <c r="F116" s="215"/>
      <c r="G116" s="215"/>
      <c r="H116" s="215"/>
      <c r="I116" s="215"/>
      <c r="J116" s="238"/>
    </row>
    <row r="117" spans="1:10" ht="23.25" thickBot="1">
      <c r="A117" s="14" t="s">
        <v>355</v>
      </c>
      <c r="B117" s="126" t="s">
        <v>350</v>
      </c>
      <c r="C117" s="215"/>
      <c r="D117" s="215"/>
      <c r="E117" s="215"/>
      <c r="F117" s="215"/>
      <c r="G117" s="215"/>
      <c r="H117" s="215"/>
      <c r="I117" s="215"/>
      <c r="J117" s="238"/>
    </row>
    <row r="118" spans="1:10" ht="12" customHeight="1" thickBot="1">
      <c r="A118" s="14" t="s">
        <v>356</v>
      </c>
      <c r="B118" s="126" t="s">
        <v>361</v>
      </c>
      <c r="C118" s="215"/>
      <c r="D118" s="215"/>
      <c r="E118" s="215"/>
      <c r="F118" s="215"/>
      <c r="G118" s="215"/>
      <c r="H118" s="215"/>
      <c r="I118" s="215"/>
      <c r="J118" s="238"/>
    </row>
    <row r="119" spans="1:10" ht="23.25" thickBot="1">
      <c r="A119" s="12" t="s">
        <v>357</v>
      </c>
      <c r="B119" s="126" t="s">
        <v>360</v>
      </c>
      <c r="C119" s="216"/>
      <c r="D119" s="216"/>
      <c r="E119" s="216">
        <v>2373</v>
      </c>
      <c r="F119" s="216"/>
      <c r="G119" s="216"/>
      <c r="H119" s="216"/>
      <c r="I119" s="216">
        <v>2373</v>
      </c>
      <c r="J119" s="238"/>
    </row>
    <row r="120" spans="1:10" ht="12" customHeight="1" thickBot="1">
      <c r="A120" s="19" t="s">
        <v>15</v>
      </c>
      <c r="B120" s="114" t="s">
        <v>365</v>
      </c>
      <c r="C120" s="239">
        <f aca="true" t="shared" si="19" ref="C120:I120">+C121+C122</f>
        <v>6970</v>
      </c>
      <c r="D120" s="239">
        <f t="shared" si="19"/>
        <v>5394</v>
      </c>
      <c r="E120" s="239">
        <f t="shared" si="19"/>
        <v>2216</v>
      </c>
      <c r="F120" s="239">
        <f t="shared" si="19"/>
        <v>1246</v>
      </c>
      <c r="G120" s="239">
        <f t="shared" si="19"/>
        <v>0</v>
      </c>
      <c r="H120" s="239">
        <f t="shared" si="19"/>
        <v>0</v>
      </c>
      <c r="I120" s="239">
        <f t="shared" si="19"/>
        <v>0</v>
      </c>
      <c r="J120" s="238"/>
    </row>
    <row r="121" spans="1:10" ht="12" customHeight="1" thickBot="1">
      <c r="A121" s="14" t="s">
        <v>75</v>
      </c>
      <c r="B121" s="8" t="s">
        <v>55</v>
      </c>
      <c r="C121" s="242">
        <v>6470</v>
      </c>
      <c r="D121" s="242">
        <v>4894</v>
      </c>
      <c r="E121" s="242">
        <v>1716</v>
      </c>
      <c r="F121" s="242">
        <v>746</v>
      </c>
      <c r="G121" s="242"/>
      <c r="H121" s="242"/>
      <c r="I121" s="242"/>
      <c r="J121" s="238">
        <f>G121*100/F121</f>
        <v>0</v>
      </c>
    </row>
    <row r="122" spans="1:10" ht="12" customHeight="1" thickBot="1">
      <c r="A122" s="15" t="s">
        <v>76</v>
      </c>
      <c r="B122" s="11" t="s">
        <v>56</v>
      </c>
      <c r="C122" s="243">
        <v>500</v>
      </c>
      <c r="D122" s="243">
        <v>500</v>
      </c>
      <c r="E122" s="243">
        <v>500</v>
      </c>
      <c r="F122" s="243">
        <v>500</v>
      </c>
      <c r="G122" s="243"/>
      <c r="H122" s="243"/>
      <c r="I122" s="243"/>
      <c r="J122" s="238">
        <f>G122*100/F122</f>
        <v>0</v>
      </c>
    </row>
    <row r="123" spans="1:10" ht="12" customHeight="1" thickBot="1">
      <c r="A123" s="19" t="s">
        <v>16</v>
      </c>
      <c r="B123" s="114" t="s">
        <v>366</v>
      </c>
      <c r="C123" s="239">
        <f aca="true" t="shared" si="20" ref="C123:I123">+C90+C106+C120</f>
        <v>85289</v>
      </c>
      <c r="D123" s="239">
        <f t="shared" si="20"/>
        <v>91313</v>
      </c>
      <c r="E123" s="239">
        <f t="shared" si="20"/>
        <v>104712</v>
      </c>
      <c r="F123" s="239">
        <f t="shared" si="20"/>
        <v>82514</v>
      </c>
      <c r="G123" s="239">
        <f t="shared" si="20"/>
        <v>72588</v>
      </c>
      <c r="H123" s="239">
        <f t="shared" si="20"/>
        <v>0</v>
      </c>
      <c r="I123" s="239">
        <f t="shared" si="20"/>
        <v>0</v>
      </c>
      <c r="J123" s="238">
        <f>G123*100/F123</f>
        <v>87.97052621373342</v>
      </c>
    </row>
    <row r="124" spans="1:10" ht="12" customHeight="1" thickBot="1">
      <c r="A124" s="19" t="s">
        <v>17</v>
      </c>
      <c r="B124" s="114" t="s">
        <v>367</v>
      </c>
      <c r="C124" s="239">
        <f aca="true" t="shared" si="21" ref="C124:I124">+C125+C126+C127</f>
        <v>0</v>
      </c>
      <c r="D124" s="239">
        <f t="shared" si="21"/>
        <v>0</v>
      </c>
      <c r="E124" s="239">
        <f t="shared" si="21"/>
        <v>0</v>
      </c>
      <c r="F124" s="239">
        <f t="shared" si="21"/>
        <v>0</v>
      </c>
      <c r="G124" s="239">
        <f t="shared" si="21"/>
        <v>0</v>
      </c>
      <c r="H124" s="239">
        <f t="shared" si="21"/>
        <v>0</v>
      </c>
      <c r="I124" s="239">
        <f t="shared" si="21"/>
        <v>0</v>
      </c>
      <c r="J124" s="238"/>
    </row>
    <row r="125" spans="1:10" ht="12" customHeight="1" thickBot="1">
      <c r="A125" s="14" t="s">
        <v>79</v>
      </c>
      <c r="B125" s="8" t="s">
        <v>368</v>
      </c>
      <c r="C125" s="215"/>
      <c r="D125" s="215"/>
      <c r="E125" s="215"/>
      <c r="F125" s="215"/>
      <c r="G125" s="215"/>
      <c r="H125" s="215"/>
      <c r="I125" s="215"/>
      <c r="J125" s="238"/>
    </row>
    <row r="126" spans="1:10" ht="12" customHeight="1" thickBot="1">
      <c r="A126" s="14" t="s">
        <v>80</v>
      </c>
      <c r="B126" s="8" t="s">
        <v>369</v>
      </c>
      <c r="C126" s="215"/>
      <c r="D126" s="215"/>
      <c r="E126" s="215"/>
      <c r="F126" s="215"/>
      <c r="G126" s="215"/>
      <c r="H126" s="215"/>
      <c r="I126" s="215"/>
      <c r="J126" s="238"/>
    </row>
    <row r="127" spans="1:10" ht="12" customHeight="1" thickBot="1">
      <c r="A127" s="12" t="s">
        <v>81</v>
      </c>
      <c r="B127" s="6" t="s">
        <v>370</v>
      </c>
      <c r="C127" s="215"/>
      <c r="D127" s="215"/>
      <c r="E127" s="215"/>
      <c r="F127" s="215"/>
      <c r="G127" s="215"/>
      <c r="H127" s="215"/>
      <c r="I127" s="215"/>
      <c r="J127" s="238"/>
    </row>
    <row r="128" spans="1:10" ht="12" customHeight="1" thickBot="1">
      <c r="A128" s="19" t="s">
        <v>18</v>
      </c>
      <c r="B128" s="114" t="s">
        <v>430</v>
      </c>
      <c r="C128" s="239">
        <f aca="true" t="shared" si="22" ref="C128:I128">+C129+C130+C131+C132</f>
        <v>0</v>
      </c>
      <c r="D128" s="239">
        <f t="shared" si="22"/>
        <v>0</v>
      </c>
      <c r="E128" s="239">
        <f t="shared" si="22"/>
        <v>0</v>
      </c>
      <c r="F128" s="239">
        <f t="shared" si="22"/>
        <v>0</v>
      </c>
      <c r="G128" s="239">
        <f t="shared" si="22"/>
        <v>0</v>
      </c>
      <c r="H128" s="239">
        <f t="shared" si="22"/>
        <v>0</v>
      </c>
      <c r="I128" s="239">
        <f t="shared" si="22"/>
        <v>0</v>
      </c>
      <c r="J128" s="238"/>
    </row>
    <row r="129" spans="1:10" ht="12" customHeight="1" thickBot="1">
      <c r="A129" s="14" t="s">
        <v>82</v>
      </c>
      <c r="B129" s="8" t="s">
        <v>371</v>
      </c>
      <c r="C129" s="215"/>
      <c r="D129" s="215"/>
      <c r="E129" s="215"/>
      <c r="F129" s="215"/>
      <c r="G129" s="215"/>
      <c r="H129" s="215"/>
      <c r="I129" s="215"/>
      <c r="J129" s="238"/>
    </row>
    <row r="130" spans="1:10" ht="12" customHeight="1" thickBot="1">
      <c r="A130" s="14" t="s">
        <v>83</v>
      </c>
      <c r="B130" s="8" t="s">
        <v>372</v>
      </c>
      <c r="C130" s="215"/>
      <c r="D130" s="215"/>
      <c r="E130" s="215"/>
      <c r="F130" s="215"/>
      <c r="G130" s="215"/>
      <c r="H130" s="215"/>
      <c r="I130" s="215"/>
      <c r="J130" s="238"/>
    </row>
    <row r="131" spans="1:10" ht="12" customHeight="1" thickBot="1">
      <c r="A131" s="14" t="s">
        <v>274</v>
      </c>
      <c r="B131" s="8" t="s">
        <v>373</v>
      </c>
      <c r="C131" s="215"/>
      <c r="D131" s="215"/>
      <c r="E131" s="215"/>
      <c r="F131" s="215"/>
      <c r="G131" s="215"/>
      <c r="H131" s="215"/>
      <c r="I131" s="215"/>
      <c r="J131" s="238"/>
    </row>
    <row r="132" spans="1:10" ht="12" customHeight="1" thickBot="1">
      <c r="A132" s="12" t="s">
        <v>275</v>
      </c>
      <c r="B132" s="6" t="s">
        <v>374</v>
      </c>
      <c r="C132" s="215"/>
      <c r="D132" s="215"/>
      <c r="E132" s="215"/>
      <c r="F132" s="215"/>
      <c r="G132" s="215"/>
      <c r="H132" s="215"/>
      <c r="I132" s="215"/>
      <c r="J132" s="238"/>
    </row>
    <row r="133" spans="1:10" ht="12" customHeight="1" thickBot="1">
      <c r="A133" s="19" t="s">
        <v>19</v>
      </c>
      <c r="B133" s="114" t="s">
        <v>375</v>
      </c>
      <c r="C133" s="245">
        <f aca="true" t="shared" si="23" ref="C133:I133">+C134+C135+C136+C137</f>
        <v>0</v>
      </c>
      <c r="D133" s="245">
        <f t="shared" si="23"/>
        <v>309</v>
      </c>
      <c r="E133" s="245">
        <f t="shared" si="23"/>
        <v>309</v>
      </c>
      <c r="F133" s="245">
        <f t="shared" si="23"/>
        <v>1279</v>
      </c>
      <c r="G133" s="245">
        <f t="shared" si="23"/>
        <v>309</v>
      </c>
      <c r="H133" s="245">
        <f t="shared" si="23"/>
        <v>309</v>
      </c>
      <c r="I133" s="245">
        <f t="shared" si="23"/>
        <v>309</v>
      </c>
      <c r="J133" s="238">
        <f>G133*100/F133</f>
        <v>24.159499609069584</v>
      </c>
    </row>
    <row r="134" spans="1:10" ht="12" customHeight="1" thickBot="1">
      <c r="A134" s="14" t="s">
        <v>84</v>
      </c>
      <c r="B134" s="8" t="s">
        <v>376</v>
      </c>
      <c r="C134" s="215"/>
      <c r="D134" s="215"/>
      <c r="E134" s="215"/>
      <c r="F134" s="215"/>
      <c r="G134" s="215"/>
      <c r="H134" s="215"/>
      <c r="I134" s="215"/>
      <c r="J134" s="238"/>
    </row>
    <row r="135" spans="1:10" ht="12" customHeight="1" thickBot="1">
      <c r="A135" s="14" t="s">
        <v>85</v>
      </c>
      <c r="B135" s="8" t="s">
        <v>386</v>
      </c>
      <c r="C135" s="215"/>
      <c r="D135" s="215">
        <v>309</v>
      </c>
      <c r="E135" s="215">
        <v>309</v>
      </c>
      <c r="F135" s="215">
        <v>1279</v>
      </c>
      <c r="G135" s="215">
        <v>309</v>
      </c>
      <c r="H135" s="215">
        <v>309</v>
      </c>
      <c r="I135" s="215">
        <v>309</v>
      </c>
      <c r="J135" s="238">
        <f>G135*100/F135</f>
        <v>24.159499609069584</v>
      </c>
    </row>
    <row r="136" spans="1:10" ht="12" customHeight="1" thickBot="1">
      <c r="A136" s="14" t="s">
        <v>287</v>
      </c>
      <c r="B136" s="8" t="s">
        <v>377</v>
      </c>
      <c r="C136" s="215"/>
      <c r="D136" s="215"/>
      <c r="E136" s="215"/>
      <c r="F136" s="215"/>
      <c r="G136" s="215"/>
      <c r="H136" s="215"/>
      <c r="I136" s="215"/>
      <c r="J136" s="238"/>
    </row>
    <row r="137" spans="1:10" ht="12" customHeight="1" thickBot="1">
      <c r="A137" s="12" t="s">
        <v>288</v>
      </c>
      <c r="B137" s="6" t="s">
        <v>378</v>
      </c>
      <c r="C137" s="215"/>
      <c r="D137" s="215"/>
      <c r="E137" s="215"/>
      <c r="F137" s="215"/>
      <c r="G137" s="215"/>
      <c r="H137" s="215"/>
      <c r="I137" s="215"/>
      <c r="J137" s="238"/>
    </row>
    <row r="138" spans="1:10" ht="12" customHeight="1" thickBot="1">
      <c r="A138" s="19" t="s">
        <v>20</v>
      </c>
      <c r="B138" s="114" t="s">
        <v>379</v>
      </c>
      <c r="C138" s="248">
        <f aca="true" t="shared" si="24" ref="C138:I138">+C139+C140+C141+C142</f>
        <v>0</v>
      </c>
      <c r="D138" s="248">
        <f t="shared" si="24"/>
        <v>0</v>
      </c>
      <c r="E138" s="248">
        <f t="shared" si="24"/>
        <v>0</v>
      </c>
      <c r="F138" s="248">
        <f t="shared" si="24"/>
        <v>0</v>
      </c>
      <c r="G138" s="248">
        <f t="shared" si="24"/>
        <v>0</v>
      </c>
      <c r="H138" s="248">
        <f t="shared" si="24"/>
        <v>0</v>
      </c>
      <c r="I138" s="248">
        <f t="shared" si="24"/>
        <v>0</v>
      </c>
      <c r="J138" s="238"/>
    </row>
    <row r="139" spans="1:10" ht="12" customHeight="1" thickBot="1">
      <c r="A139" s="14" t="s">
        <v>165</v>
      </c>
      <c r="B139" s="8" t="s">
        <v>380</v>
      </c>
      <c r="C139" s="215"/>
      <c r="D139" s="215"/>
      <c r="E139" s="215"/>
      <c r="F139" s="215"/>
      <c r="G139" s="215"/>
      <c r="H139" s="215"/>
      <c r="I139" s="215"/>
      <c r="J139" s="238"/>
    </row>
    <row r="140" spans="1:10" ht="12" customHeight="1" thickBot="1">
      <c r="A140" s="14" t="s">
        <v>166</v>
      </c>
      <c r="B140" s="8" t="s">
        <v>381</v>
      </c>
      <c r="C140" s="215"/>
      <c r="D140" s="215"/>
      <c r="E140" s="215"/>
      <c r="F140" s="215"/>
      <c r="G140" s="215"/>
      <c r="H140" s="215"/>
      <c r="I140" s="215"/>
      <c r="J140" s="238"/>
    </row>
    <row r="141" spans="1:10" ht="12" customHeight="1" thickBot="1">
      <c r="A141" s="14" t="s">
        <v>201</v>
      </c>
      <c r="B141" s="8" t="s">
        <v>382</v>
      </c>
      <c r="C141" s="215"/>
      <c r="D141" s="215"/>
      <c r="E141" s="215"/>
      <c r="F141" s="215"/>
      <c r="G141" s="215"/>
      <c r="H141" s="215"/>
      <c r="I141" s="215"/>
      <c r="J141" s="238"/>
    </row>
    <row r="142" spans="1:10" ht="12" customHeight="1" thickBot="1">
      <c r="A142" s="14" t="s">
        <v>290</v>
      </c>
      <c r="B142" s="8" t="s">
        <v>383</v>
      </c>
      <c r="C142" s="215"/>
      <c r="D142" s="215"/>
      <c r="E142" s="215"/>
      <c r="F142" s="215"/>
      <c r="G142" s="215"/>
      <c r="H142" s="215"/>
      <c r="I142" s="215"/>
      <c r="J142" s="238"/>
    </row>
    <row r="143" spans="1:10" ht="15" customHeight="1" thickBot="1">
      <c r="A143" s="19" t="s">
        <v>21</v>
      </c>
      <c r="B143" s="114" t="s">
        <v>384</v>
      </c>
      <c r="C143" s="356">
        <f aca="true" t="shared" si="25" ref="C143:I143">+C124+C128+C133+C138</f>
        <v>0</v>
      </c>
      <c r="D143" s="356">
        <f t="shared" si="25"/>
        <v>309</v>
      </c>
      <c r="E143" s="356">
        <f t="shared" si="25"/>
        <v>309</v>
      </c>
      <c r="F143" s="356">
        <f t="shared" si="25"/>
        <v>1279</v>
      </c>
      <c r="G143" s="356">
        <f t="shared" si="25"/>
        <v>309</v>
      </c>
      <c r="H143" s="356">
        <f t="shared" si="25"/>
        <v>309</v>
      </c>
      <c r="I143" s="356">
        <f t="shared" si="25"/>
        <v>309</v>
      </c>
      <c r="J143" s="238">
        <f>G143*100/F143</f>
        <v>24.159499609069584</v>
      </c>
    </row>
    <row r="144" spans="1:10" ht="15" customHeight="1" thickBot="1">
      <c r="A144" s="864"/>
      <c r="B144" s="865" t="s">
        <v>890</v>
      </c>
      <c r="C144" s="356"/>
      <c r="D144" s="406"/>
      <c r="E144" s="481"/>
      <c r="F144" s="356"/>
      <c r="G144" s="356">
        <v>6225</v>
      </c>
      <c r="H144" s="406"/>
      <c r="I144" s="481"/>
      <c r="J144" s="866"/>
    </row>
    <row r="145" spans="1:10" ht="15" customHeight="1" thickBot="1">
      <c r="A145" s="864"/>
      <c r="B145" s="865" t="s">
        <v>891</v>
      </c>
      <c r="C145" s="356"/>
      <c r="D145" s="406"/>
      <c r="E145" s="481"/>
      <c r="F145" s="356"/>
      <c r="G145" s="356">
        <v>438</v>
      </c>
      <c r="H145" s="406"/>
      <c r="I145" s="481"/>
      <c r="J145" s="866"/>
    </row>
    <row r="146" spans="1:10" s="343" customFormat="1" ht="12.75" customHeight="1" thickBot="1">
      <c r="A146" s="237" t="s">
        <v>22</v>
      </c>
      <c r="B146" s="315" t="s">
        <v>385</v>
      </c>
      <c r="C146" s="356">
        <f aca="true" t="shared" si="26" ref="C146:I146">+C123+C143</f>
        <v>85289</v>
      </c>
      <c r="D146" s="356">
        <f t="shared" si="26"/>
        <v>91622</v>
      </c>
      <c r="E146" s="356">
        <f t="shared" si="26"/>
        <v>105021</v>
      </c>
      <c r="F146" s="356">
        <f t="shared" si="26"/>
        <v>83793</v>
      </c>
      <c r="G146" s="356">
        <f>+G123+G143+G144+G145</f>
        <v>79560</v>
      </c>
      <c r="H146" s="356">
        <f t="shared" si="26"/>
        <v>309</v>
      </c>
      <c r="I146" s="356">
        <f t="shared" si="26"/>
        <v>309</v>
      </c>
      <c r="J146" s="459">
        <f>G146*100/F146</f>
        <v>94.94826536822885</v>
      </c>
    </row>
    <row r="147" spans="5:10" ht="7.5" customHeight="1">
      <c r="E147" s="317"/>
      <c r="F147" s="317"/>
      <c r="I147" s="317"/>
      <c r="J147" s="317"/>
    </row>
    <row r="148" spans="1:8" ht="15.75" customHeight="1">
      <c r="A148" s="874" t="s">
        <v>387</v>
      </c>
      <c r="B148" s="874"/>
      <c r="C148" s="874"/>
      <c r="D148" s="874"/>
      <c r="E148" s="874"/>
      <c r="G148" s="341"/>
      <c r="H148" s="341"/>
    </row>
    <row r="149" spans="1:8" ht="15.75">
      <c r="A149" s="874"/>
      <c r="B149" s="874"/>
      <c r="C149" s="874"/>
      <c r="D149" s="874"/>
      <c r="E149" s="874"/>
      <c r="G149" s="341"/>
      <c r="H149" s="341"/>
    </row>
    <row r="150" spans="1:10" ht="15" customHeight="1" thickBot="1">
      <c r="A150" s="870" t="s">
        <v>139</v>
      </c>
      <c r="B150" s="870"/>
      <c r="C150" s="124"/>
      <c r="D150" s="249" t="s">
        <v>200</v>
      </c>
      <c r="E150" s="249" t="s">
        <v>200</v>
      </c>
      <c r="F150" s="249" t="s">
        <v>200</v>
      </c>
      <c r="G150" s="124"/>
      <c r="H150" s="249" t="s">
        <v>200</v>
      </c>
      <c r="I150" s="249" t="s">
        <v>200</v>
      </c>
      <c r="J150" s="249" t="s">
        <v>200</v>
      </c>
    </row>
    <row r="151" spans="1:10" ht="21.75" thickBot="1">
      <c r="A151" s="19">
        <v>1</v>
      </c>
      <c r="B151" s="29" t="s">
        <v>388</v>
      </c>
      <c r="C151" s="239">
        <f aca="true" t="shared" si="27" ref="C151:J151">+C60-C123</f>
        <v>-37927</v>
      </c>
      <c r="D151" s="239">
        <f t="shared" si="27"/>
        <v>-38268</v>
      </c>
      <c r="E151" s="239">
        <f t="shared" si="27"/>
        <v>-38268</v>
      </c>
      <c r="F151" s="239">
        <f t="shared" si="27"/>
        <v>-11973</v>
      </c>
      <c r="G151" s="239">
        <f t="shared" si="27"/>
        <v>-6279</v>
      </c>
      <c r="H151" s="239">
        <f t="shared" si="27"/>
        <v>4695</v>
      </c>
      <c r="I151" s="239">
        <f t="shared" si="27"/>
        <v>5600</v>
      </c>
      <c r="J151" s="239">
        <f t="shared" si="27"/>
        <v>6.0301258892988585</v>
      </c>
    </row>
    <row r="152" spans="1:10" ht="27.75" customHeight="1" thickBot="1">
      <c r="A152" s="19" t="s">
        <v>14</v>
      </c>
      <c r="B152" s="29" t="s">
        <v>389</v>
      </c>
      <c r="C152" s="239">
        <f aca="true" t="shared" si="28" ref="C152:J152">+C83-C143</f>
        <v>37927</v>
      </c>
      <c r="D152" s="239">
        <f t="shared" si="28"/>
        <v>38268</v>
      </c>
      <c r="E152" s="239">
        <f t="shared" si="28"/>
        <v>38268</v>
      </c>
      <c r="F152" s="239">
        <f t="shared" si="28"/>
        <v>11973</v>
      </c>
      <c r="G152" s="239">
        <f t="shared" si="28"/>
        <v>12942</v>
      </c>
      <c r="H152" s="239">
        <f t="shared" si="28"/>
        <v>25989</v>
      </c>
      <c r="I152" s="239">
        <f t="shared" si="28"/>
        <v>25989</v>
      </c>
      <c r="J152" s="239">
        <f t="shared" si="28"/>
        <v>75.83295436014261</v>
      </c>
    </row>
    <row r="154" ht="15.75">
      <c r="A154" s="454"/>
    </row>
  </sheetData>
  <sheetProtection/>
  <mergeCells count="6">
    <mergeCell ref="A150:B150"/>
    <mergeCell ref="A2:B2"/>
    <mergeCell ref="A87:B87"/>
    <mergeCell ref="A1:E1"/>
    <mergeCell ref="A86:E86"/>
    <mergeCell ref="A148:E14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8" r:id="rId1"/>
  <headerFooter alignWithMargins="0">
    <oddHeader>&amp;C&amp;"Times New Roman CE,Félkövér"&amp;12
Mogyorósbánya Község Önkormányzat
2015. ÉVI KÖLTSÉGVETÉS
KÖTELEZŐ FELADATAINAK MÉRLEGE &amp;R&amp;"Times New Roman CE,Félkövér dőlt"&amp;11 1.2. melléklet az ..../2016. (IV.27.) önkormányzati rendelethez*</oddHeader>
  </headerFooter>
  <rowBreaks count="1" manualBreakCount="1">
    <brk id="85" max="9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6" sqref="A6:I6"/>
    </sheetView>
  </sheetViews>
  <sheetFormatPr defaultColWidth="9.00390625" defaultRowHeight="12.75"/>
  <cols>
    <col min="2" max="2" width="7.50390625" style="0" customWidth="1"/>
    <col min="3" max="3" width="0.12890625" style="0" customWidth="1"/>
    <col min="5" max="5" width="1.875" style="0" customWidth="1"/>
    <col min="7" max="7" width="22.00390625" style="0" customWidth="1"/>
    <col min="8" max="8" width="12.625" style="0" customWidth="1"/>
    <col min="9" max="9" width="2.00390625" style="0" customWidth="1"/>
  </cols>
  <sheetData>
    <row r="1" spans="1:9" ht="12.75" customHeight="1">
      <c r="A1" s="796"/>
      <c r="B1" s="796"/>
      <c r="C1" s="796"/>
      <c r="D1" s="796"/>
      <c r="E1" s="796"/>
      <c r="F1" s="797"/>
      <c r="G1" s="798" t="s">
        <v>840</v>
      </c>
      <c r="H1" s="797"/>
      <c r="I1" s="797"/>
    </row>
    <row r="2" spans="1:9" ht="12.75" customHeight="1">
      <c r="A2" s="796"/>
      <c r="B2" s="796"/>
      <c r="C2" s="796"/>
      <c r="D2" s="796"/>
      <c r="E2" s="796"/>
      <c r="F2" s="797"/>
      <c r="G2" s="797" t="s">
        <v>799</v>
      </c>
      <c r="H2" s="797"/>
      <c r="I2" s="797"/>
    </row>
    <row r="3" spans="1:9" ht="12.75" customHeight="1">
      <c r="A3" s="796"/>
      <c r="B3" s="796"/>
      <c r="C3" s="796"/>
      <c r="D3" s="796"/>
      <c r="E3" s="796"/>
      <c r="F3" s="797"/>
      <c r="G3" s="797"/>
      <c r="H3" s="797"/>
      <c r="I3" s="797"/>
    </row>
    <row r="4" spans="1:9" ht="12.75">
      <c r="A4" s="1098" t="s">
        <v>800</v>
      </c>
      <c r="B4" s="1098"/>
      <c r="C4" s="1098"/>
      <c r="D4" s="1098"/>
      <c r="E4" s="1098"/>
      <c r="F4" s="1098"/>
      <c r="G4" s="1098"/>
      <c r="H4" s="1099"/>
      <c r="I4" s="1099"/>
    </row>
    <row r="5" spans="1:9" ht="12.75">
      <c r="A5" s="799"/>
      <c r="B5" s="799"/>
      <c r="C5" s="799"/>
      <c r="D5" s="799"/>
      <c r="E5" s="799"/>
      <c r="F5" s="799"/>
      <c r="G5" s="799"/>
      <c r="H5" s="797"/>
      <c r="I5" s="797"/>
    </row>
    <row r="6" spans="1:9" ht="12.75">
      <c r="A6" s="1098" t="s">
        <v>895</v>
      </c>
      <c r="B6" s="1098"/>
      <c r="C6" s="1098"/>
      <c r="D6" s="1098"/>
      <c r="E6" s="1098"/>
      <c r="F6" s="1098"/>
      <c r="G6" s="1098"/>
      <c r="H6" s="1098"/>
      <c r="I6" s="1099"/>
    </row>
    <row r="7" spans="1:9" ht="12.75">
      <c r="A7" s="799"/>
      <c r="B7" s="799"/>
      <c r="C7" s="799"/>
      <c r="D7" s="799"/>
      <c r="E7" s="799"/>
      <c r="F7" s="799"/>
      <c r="G7" s="799"/>
      <c r="H7" s="799"/>
      <c r="I7" s="797"/>
    </row>
    <row r="8" spans="1:9" ht="12.75">
      <c r="A8" s="799"/>
      <c r="B8" s="799"/>
      <c r="C8" s="799"/>
      <c r="D8" s="799"/>
      <c r="E8" s="799"/>
      <c r="F8" s="799"/>
      <c r="G8" s="799"/>
      <c r="H8" s="799"/>
      <c r="I8" s="797"/>
    </row>
    <row r="9" spans="1:9" ht="12.75">
      <c r="A9" s="796"/>
      <c r="B9" s="796"/>
      <c r="C9" s="796"/>
      <c r="D9" s="796"/>
      <c r="E9" s="796"/>
      <c r="F9" s="796"/>
      <c r="G9" s="796"/>
      <c r="H9" s="796"/>
      <c r="I9" s="796"/>
    </row>
    <row r="10" spans="1:9" ht="13.5" thickBot="1">
      <c r="A10" s="796"/>
      <c r="B10" s="796"/>
      <c r="C10" s="796"/>
      <c r="D10" s="796"/>
      <c r="E10" s="796"/>
      <c r="F10" s="796"/>
      <c r="G10" s="796"/>
      <c r="H10" s="796"/>
      <c r="I10" s="796"/>
    </row>
    <row r="11" spans="1:9" ht="13.5" thickBot="1">
      <c r="A11" s="1100" t="s">
        <v>801</v>
      </c>
      <c r="B11" s="1101"/>
      <c r="C11" s="1101"/>
      <c r="D11" s="1100" t="s">
        <v>802</v>
      </c>
      <c r="E11" s="1102"/>
      <c r="F11" s="1101" t="s">
        <v>803</v>
      </c>
      <c r="G11" s="1101"/>
      <c r="H11" s="1100" t="s">
        <v>802</v>
      </c>
      <c r="I11" s="1102"/>
    </row>
    <row r="12" spans="1:9" ht="12.75">
      <c r="A12" s="1106"/>
      <c r="B12" s="1107"/>
      <c r="C12" s="1107"/>
      <c r="D12" s="1108"/>
      <c r="E12" s="1109"/>
      <c r="F12" s="1107"/>
      <c r="G12" s="1107"/>
      <c r="H12" s="1108"/>
      <c r="I12" s="1109"/>
    </row>
    <row r="13" spans="1:9" ht="12.75">
      <c r="A13" s="1110" t="s">
        <v>804</v>
      </c>
      <c r="B13" s="1103"/>
      <c r="C13" s="1103"/>
      <c r="D13" s="1104">
        <v>1496</v>
      </c>
      <c r="E13" s="1105"/>
      <c r="F13" s="1111" t="s">
        <v>889</v>
      </c>
      <c r="G13" s="1103"/>
      <c r="H13" s="1104">
        <v>1496</v>
      </c>
      <c r="I13" s="1105"/>
    </row>
    <row r="14" spans="1:9" ht="12.75">
      <c r="A14" s="1110"/>
      <c r="B14" s="1103"/>
      <c r="C14" s="1103"/>
      <c r="D14" s="1104"/>
      <c r="E14" s="1105"/>
      <c r="F14" s="1103"/>
      <c r="G14" s="1103"/>
      <c r="H14" s="1104"/>
      <c r="I14" s="1105"/>
    </row>
    <row r="15" spans="1:9" ht="12.75">
      <c r="A15" s="1110" t="s">
        <v>805</v>
      </c>
      <c r="B15" s="1103"/>
      <c r="C15" s="1103"/>
      <c r="D15" s="1104">
        <v>17258</v>
      </c>
      <c r="E15" s="1105"/>
      <c r="F15" s="1103" t="s">
        <v>806</v>
      </c>
      <c r="G15" s="1103"/>
      <c r="H15" s="1104">
        <v>17258</v>
      </c>
      <c r="I15" s="1105"/>
    </row>
    <row r="16" spans="1:9" ht="13.5" thickBot="1">
      <c r="A16" s="1112"/>
      <c r="B16" s="1113"/>
      <c r="C16" s="1113"/>
      <c r="D16" s="1114"/>
      <c r="E16" s="1115"/>
      <c r="F16" s="1113"/>
      <c r="G16" s="1113"/>
      <c r="H16" s="1114"/>
      <c r="I16" s="1115"/>
    </row>
  </sheetData>
  <sheetProtection/>
  <mergeCells count="26">
    <mergeCell ref="A16:C16"/>
    <mergeCell ref="D16:E16"/>
    <mergeCell ref="F16:G16"/>
    <mergeCell ref="H16:I16"/>
    <mergeCell ref="A14:C14"/>
    <mergeCell ref="D14:E14"/>
    <mergeCell ref="F14:G14"/>
    <mergeCell ref="H14:I14"/>
    <mergeCell ref="A15:C15"/>
    <mergeCell ref="D15:E15"/>
    <mergeCell ref="F15:G15"/>
    <mergeCell ref="H15:I15"/>
    <mergeCell ref="A12:C12"/>
    <mergeCell ref="D12:E12"/>
    <mergeCell ref="F12:G12"/>
    <mergeCell ref="H12:I12"/>
    <mergeCell ref="A13:C13"/>
    <mergeCell ref="D13:E13"/>
    <mergeCell ref="F13:G13"/>
    <mergeCell ref="H13:I13"/>
    <mergeCell ref="A4:I4"/>
    <mergeCell ref="A6:I6"/>
    <mergeCell ref="A11:C11"/>
    <mergeCell ref="D11:E11"/>
    <mergeCell ref="F11:G11"/>
    <mergeCell ref="H11:I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G41"/>
  <sheetViews>
    <sheetView zoomScalePageLayoutView="0" workbookViewId="0" topLeftCell="A1">
      <selection activeCell="D41" sqref="D41"/>
    </sheetView>
  </sheetViews>
  <sheetFormatPr defaultColWidth="9.00390625" defaultRowHeight="12.75"/>
  <cols>
    <col min="3" max="3" width="36.00390625" style="0" customWidth="1"/>
    <col min="4" max="4" width="14.875" style="0" customWidth="1"/>
  </cols>
  <sheetData>
    <row r="2" spans="3:7" ht="12.75">
      <c r="C2" s="923" t="s">
        <v>841</v>
      </c>
      <c r="D2" s="923"/>
      <c r="E2" s="923"/>
      <c r="F2" s="923"/>
      <c r="G2" s="923"/>
    </row>
    <row r="3" spans="2:7" ht="12.75">
      <c r="B3" s="800"/>
      <c r="C3" s="800"/>
      <c r="D3" s="800"/>
      <c r="E3" s="800"/>
      <c r="F3" s="1116"/>
      <c r="G3" s="1117"/>
    </row>
    <row r="4" spans="1:7" ht="12.75" hidden="1">
      <c r="A4" s="1118" t="s">
        <v>884</v>
      </c>
      <c r="B4" s="928"/>
      <c r="C4" s="928"/>
      <c r="D4" s="928"/>
      <c r="E4" s="928"/>
      <c r="F4" s="928"/>
      <c r="G4" s="928"/>
    </row>
    <row r="5" spans="1:7" ht="12.75" hidden="1">
      <c r="A5" s="928"/>
      <c r="B5" s="928"/>
      <c r="C5" s="928"/>
      <c r="D5" s="928"/>
      <c r="E5" s="928"/>
      <c r="F5" s="928"/>
      <c r="G5" s="928"/>
    </row>
    <row r="6" spans="1:7" ht="12.75">
      <c r="A6" s="928"/>
      <c r="B6" s="928"/>
      <c r="C6" s="928"/>
      <c r="D6" s="928"/>
      <c r="E6" s="928"/>
      <c r="F6" s="928"/>
      <c r="G6" s="928"/>
    </row>
    <row r="7" spans="2:7" ht="13.5" thickBot="1">
      <c r="B7" s="800"/>
      <c r="C7" s="800"/>
      <c r="D7" s="800"/>
      <c r="E7" s="800"/>
      <c r="F7" s="800"/>
      <c r="G7" s="800"/>
    </row>
    <row r="8" spans="2:7" ht="12.75">
      <c r="B8" s="1119" t="s">
        <v>182</v>
      </c>
      <c r="C8" s="1120"/>
      <c r="D8" s="1123" t="s">
        <v>195</v>
      </c>
      <c r="E8" s="1125"/>
      <c r="F8" s="1125"/>
      <c r="G8" s="1125"/>
    </row>
    <row r="9" spans="2:7" ht="12.75">
      <c r="B9" s="1121"/>
      <c r="C9" s="1122"/>
      <c r="D9" s="1124"/>
      <c r="E9" s="1125"/>
      <c r="F9" s="1125"/>
      <c r="G9" s="1125"/>
    </row>
    <row r="10" spans="2:7" ht="12.75">
      <c r="B10" s="1126" t="s">
        <v>807</v>
      </c>
      <c r="C10" s="1127"/>
      <c r="D10" s="803">
        <v>6665</v>
      </c>
      <c r="E10" s="804"/>
      <c r="F10" s="804"/>
      <c r="G10" s="804"/>
    </row>
    <row r="11" spans="2:7" ht="12.75">
      <c r="B11" s="801" t="s">
        <v>808</v>
      </c>
      <c r="C11" s="802"/>
      <c r="D11" s="805">
        <v>0</v>
      </c>
      <c r="E11" s="804"/>
      <c r="F11" s="806"/>
      <c r="G11" s="806"/>
    </row>
    <row r="12" spans="2:7" ht="13.5" thickBot="1">
      <c r="B12" s="1126" t="s">
        <v>809</v>
      </c>
      <c r="C12" s="1127"/>
      <c r="D12" s="805">
        <v>0</v>
      </c>
      <c r="E12" s="806"/>
      <c r="F12" s="804"/>
      <c r="G12" s="804"/>
    </row>
    <row r="13" spans="2:7" ht="13.5" thickBot="1">
      <c r="B13" s="1128" t="s">
        <v>810</v>
      </c>
      <c r="C13" s="1129"/>
      <c r="D13" s="807">
        <f>D10</f>
        <v>6665</v>
      </c>
      <c r="E13" s="808"/>
      <c r="F13" s="808"/>
      <c r="G13" s="808"/>
    </row>
    <row r="14" spans="2:7" ht="13.5" thickBot="1">
      <c r="B14" s="1128" t="s">
        <v>811</v>
      </c>
      <c r="C14" s="1129"/>
      <c r="D14" s="809">
        <f>D13</f>
        <v>6665</v>
      </c>
      <c r="E14" s="808"/>
      <c r="F14" s="808"/>
      <c r="G14" s="808"/>
    </row>
    <row r="15" spans="2:7" ht="12" customHeight="1">
      <c r="B15" s="1130" t="s">
        <v>812</v>
      </c>
      <c r="C15" s="1131"/>
      <c r="D15" s="811"/>
      <c r="E15" s="808"/>
      <c r="F15" s="808"/>
      <c r="G15" s="808"/>
    </row>
    <row r="16" spans="2:7" ht="12.75" hidden="1">
      <c r="B16" s="1132" t="s">
        <v>813</v>
      </c>
      <c r="C16" s="1133"/>
      <c r="D16" s="812"/>
      <c r="E16" s="804"/>
      <c r="F16" s="804"/>
      <c r="G16" s="804"/>
    </row>
    <row r="17" spans="2:7" ht="12.75">
      <c r="B17" s="1134"/>
      <c r="C17" s="1133"/>
      <c r="D17" s="636"/>
      <c r="E17" s="804"/>
      <c r="F17" s="804"/>
      <c r="G17" s="804"/>
    </row>
    <row r="18" spans="2:7" ht="12.75">
      <c r="B18" s="1136" t="s">
        <v>814</v>
      </c>
      <c r="C18" s="1137"/>
      <c r="D18" s="813">
        <v>4715</v>
      </c>
      <c r="E18" s="804"/>
      <c r="F18" s="804"/>
      <c r="G18" s="804"/>
    </row>
    <row r="19" spans="2:7" ht="12.75" customHeight="1">
      <c r="B19" s="1134" t="s">
        <v>815</v>
      </c>
      <c r="C19" s="1133"/>
      <c r="D19" s="814"/>
      <c r="E19" s="804"/>
      <c r="F19" s="804"/>
      <c r="G19" s="804"/>
    </row>
    <row r="20" spans="2:7" ht="12.75">
      <c r="B20" s="810" t="s">
        <v>816</v>
      </c>
      <c r="C20" s="802"/>
      <c r="D20" s="815"/>
      <c r="E20" s="804"/>
      <c r="F20" s="804"/>
      <c r="G20" s="804"/>
    </row>
    <row r="21" spans="2:7" ht="12.75">
      <c r="B21" s="1138" t="s">
        <v>817</v>
      </c>
      <c r="C21" s="1127"/>
      <c r="D21" s="814"/>
      <c r="E21" s="804"/>
      <c r="F21" s="804"/>
      <c r="G21" s="804"/>
    </row>
    <row r="22" spans="2:7" ht="12.75">
      <c r="B22" s="1138" t="s">
        <v>818</v>
      </c>
      <c r="C22" s="1127"/>
      <c r="D22" s="814">
        <v>4715</v>
      </c>
      <c r="E22" s="804"/>
      <c r="F22" s="804"/>
      <c r="G22" s="804"/>
    </row>
    <row r="23" spans="2:7" ht="12.75">
      <c r="B23" s="1138" t="s">
        <v>819</v>
      </c>
      <c r="C23" s="1127"/>
      <c r="D23" s="814"/>
      <c r="E23" s="804"/>
      <c r="F23" s="804"/>
      <c r="G23" s="804"/>
    </row>
    <row r="24" spans="2:7" ht="12.75">
      <c r="B24" s="1138" t="s">
        <v>820</v>
      </c>
      <c r="C24" s="1139"/>
      <c r="D24" s="814"/>
      <c r="E24" s="804"/>
      <c r="F24" s="804"/>
      <c r="G24" s="804"/>
    </row>
    <row r="25" spans="2:7" ht="12" customHeight="1" thickBot="1">
      <c r="B25" s="1142" t="s">
        <v>821</v>
      </c>
      <c r="C25" s="1143"/>
      <c r="D25" s="816"/>
      <c r="E25" s="804"/>
      <c r="F25" s="804"/>
      <c r="G25" s="804"/>
    </row>
    <row r="26" spans="2:7" ht="13.5" hidden="1" thickBot="1">
      <c r="B26" s="1144"/>
      <c r="C26" s="1145"/>
      <c r="D26" s="817"/>
      <c r="E26" s="804"/>
      <c r="F26" s="804"/>
      <c r="G26" s="804"/>
    </row>
    <row r="27" spans="2:7" ht="0.75" customHeight="1">
      <c r="B27" s="1146" t="s">
        <v>822</v>
      </c>
      <c r="C27" s="1147"/>
      <c r="D27" s="1150">
        <f>D14-D18</f>
        <v>1950</v>
      </c>
      <c r="E27" s="1152"/>
      <c r="F27" s="1135"/>
      <c r="G27" s="1135"/>
    </row>
    <row r="28" spans="2:7" ht="13.5" thickBot="1">
      <c r="B28" s="1148"/>
      <c r="C28" s="1149"/>
      <c r="D28" s="1151"/>
      <c r="E28" s="1152"/>
      <c r="F28" s="1135"/>
      <c r="G28" s="1135"/>
    </row>
    <row r="29" spans="2:7" ht="12.75" hidden="1">
      <c r="B29" s="1132" t="s">
        <v>823</v>
      </c>
      <c r="C29" s="1133"/>
      <c r="D29" s="818"/>
      <c r="E29" s="808"/>
      <c r="F29" s="808"/>
      <c r="G29" s="808"/>
    </row>
    <row r="30" spans="2:7" ht="12.75">
      <c r="B30" s="1134"/>
      <c r="C30" s="1133"/>
      <c r="D30" s="818"/>
      <c r="E30" s="808"/>
      <c r="F30" s="808"/>
      <c r="G30" s="808"/>
    </row>
    <row r="31" spans="2:7" ht="12.75" customHeight="1">
      <c r="B31" s="1136" t="s">
        <v>814</v>
      </c>
      <c r="C31" s="1154"/>
      <c r="D31" s="818"/>
      <c r="E31" s="808"/>
      <c r="F31" s="808"/>
      <c r="G31" s="808"/>
    </row>
    <row r="32" spans="2:7" ht="12.75">
      <c r="B32" s="1134" t="s">
        <v>815</v>
      </c>
      <c r="C32" s="1133"/>
      <c r="D32" s="819">
        <v>1950</v>
      </c>
      <c r="E32" s="808"/>
      <c r="F32" s="808"/>
      <c r="G32" s="808"/>
    </row>
    <row r="33" spans="2:7" ht="12.75">
      <c r="B33" s="810" t="s">
        <v>816</v>
      </c>
      <c r="C33" s="802"/>
      <c r="D33" s="818"/>
      <c r="E33" s="808"/>
      <c r="F33" s="808"/>
      <c r="G33" s="808"/>
    </row>
    <row r="34" spans="2:7" ht="12.75">
      <c r="B34" s="1140" t="s">
        <v>824</v>
      </c>
      <c r="C34" s="1141"/>
      <c r="D34" s="820"/>
      <c r="E34" s="804"/>
      <c r="F34" s="804"/>
      <c r="G34" s="804"/>
    </row>
    <row r="35" spans="2:7" ht="12.75">
      <c r="B35" s="1140" t="s">
        <v>825</v>
      </c>
      <c r="C35" s="1141"/>
      <c r="D35" s="820">
        <v>1950</v>
      </c>
      <c r="E35" s="804"/>
      <c r="F35" s="804"/>
      <c r="G35" s="804"/>
    </row>
    <row r="36" spans="2:7" ht="12.75">
      <c r="B36" s="1140" t="s">
        <v>826</v>
      </c>
      <c r="C36" s="1141"/>
      <c r="D36" s="820"/>
      <c r="E36" s="804"/>
      <c r="F36" s="804"/>
      <c r="G36" s="804"/>
    </row>
    <row r="37" spans="2:7" ht="12.75">
      <c r="B37" s="1140" t="s">
        <v>827</v>
      </c>
      <c r="C37" s="1141"/>
      <c r="D37" s="820"/>
      <c r="E37" s="804"/>
      <c r="F37" s="804"/>
      <c r="G37" s="804"/>
    </row>
    <row r="38" spans="2:7" ht="12.75">
      <c r="B38" s="1140" t="s">
        <v>828</v>
      </c>
      <c r="C38" s="1141"/>
      <c r="D38" s="820"/>
      <c r="E38" s="804"/>
      <c r="F38" s="804"/>
      <c r="G38" s="804"/>
    </row>
    <row r="39" spans="2:7" ht="13.5" thickBot="1">
      <c r="B39" s="1140" t="s">
        <v>829</v>
      </c>
      <c r="C39" s="1141"/>
      <c r="D39" s="820"/>
      <c r="E39" s="804"/>
      <c r="F39" s="804"/>
      <c r="G39" s="804"/>
    </row>
    <row r="40" spans="2:7" ht="13.5" thickBot="1">
      <c r="B40" s="1128" t="s">
        <v>830</v>
      </c>
      <c r="C40" s="1129"/>
      <c r="D40" s="807">
        <f>D35</f>
        <v>1950</v>
      </c>
      <c r="E40" s="808"/>
      <c r="F40" s="808"/>
      <c r="G40" s="808"/>
    </row>
    <row r="41" spans="2:7" ht="12.75">
      <c r="B41" s="1153"/>
      <c r="C41" s="1153"/>
      <c r="D41" s="821"/>
      <c r="E41" s="822"/>
      <c r="F41" s="822"/>
      <c r="G41" s="822"/>
    </row>
  </sheetData>
  <sheetProtection/>
  <mergeCells count="37">
    <mergeCell ref="B37:C37"/>
    <mergeCell ref="B38:C38"/>
    <mergeCell ref="B39:C39"/>
    <mergeCell ref="B40:C40"/>
    <mergeCell ref="B41:C41"/>
    <mergeCell ref="B29:C30"/>
    <mergeCell ref="B31:C31"/>
    <mergeCell ref="B32:C32"/>
    <mergeCell ref="B34:C34"/>
    <mergeCell ref="B35:C35"/>
    <mergeCell ref="B36:C36"/>
    <mergeCell ref="B25:C26"/>
    <mergeCell ref="B27:C28"/>
    <mergeCell ref="D27:D28"/>
    <mergeCell ref="E27:E28"/>
    <mergeCell ref="F27:F28"/>
    <mergeCell ref="G27:G28"/>
    <mergeCell ref="B18:C18"/>
    <mergeCell ref="B19:C19"/>
    <mergeCell ref="B21:C21"/>
    <mergeCell ref="B22:C22"/>
    <mergeCell ref="B23:C23"/>
    <mergeCell ref="B24:C24"/>
    <mergeCell ref="B10:C10"/>
    <mergeCell ref="B12:C12"/>
    <mergeCell ref="B13:C13"/>
    <mergeCell ref="B14:C14"/>
    <mergeCell ref="B15:C15"/>
    <mergeCell ref="B16:C17"/>
    <mergeCell ref="C2:G2"/>
    <mergeCell ref="F3:G3"/>
    <mergeCell ref="A4:G6"/>
    <mergeCell ref="B8:C9"/>
    <mergeCell ref="D8:D9"/>
    <mergeCell ref="E8:E9"/>
    <mergeCell ref="F8:F9"/>
    <mergeCell ref="G8:G9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SheetLayoutView="100" workbookViewId="0" topLeftCell="B1">
      <selection activeCell="E28" sqref="E28"/>
    </sheetView>
  </sheetViews>
  <sheetFormatPr defaultColWidth="9.00390625" defaultRowHeight="12.75"/>
  <cols>
    <col min="1" max="1" width="9.50390625" style="316" customWidth="1"/>
    <col min="2" max="2" width="91.625" style="316" customWidth="1"/>
    <col min="3" max="3" width="21.625" style="317" customWidth="1"/>
    <col min="4" max="4" width="9.00390625" style="341" customWidth="1"/>
    <col min="5" max="16384" width="9.375" style="341" customWidth="1"/>
  </cols>
  <sheetData>
    <row r="1" spans="1:3" ht="15.75" customHeight="1">
      <c r="A1" s="872" t="s">
        <v>10</v>
      </c>
      <c r="B1" s="872"/>
      <c r="C1" s="872"/>
    </row>
    <row r="2" spans="1:3" ht="15.75" customHeight="1" thickBot="1">
      <c r="A2" s="870" t="s">
        <v>137</v>
      </c>
      <c r="B2" s="870"/>
      <c r="C2" s="249" t="s">
        <v>200</v>
      </c>
    </row>
    <row r="3" spans="1:3" ht="37.5" customHeight="1" thickBot="1">
      <c r="A3" s="22" t="s">
        <v>68</v>
      </c>
      <c r="B3" s="23" t="s">
        <v>12</v>
      </c>
      <c r="C3" s="38" t="s">
        <v>229</v>
      </c>
    </row>
    <row r="4" spans="1:3" s="342" customFormat="1" ht="12" customHeight="1" thickBot="1">
      <c r="A4" s="336">
        <v>1</v>
      </c>
      <c r="B4" s="337">
        <v>2</v>
      </c>
      <c r="C4" s="338">
        <v>3</v>
      </c>
    </row>
    <row r="5" spans="1:3" s="343" customFormat="1" ht="12" customHeight="1" thickBot="1">
      <c r="A5" s="19" t="s">
        <v>13</v>
      </c>
      <c r="B5" s="20" t="s">
        <v>230</v>
      </c>
      <c r="C5" s="239">
        <f>+C6+C7+C8+C9+C10+C11</f>
        <v>0</v>
      </c>
    </row>
    <row r="6" spans="1:3" s="343" customFormat="1" ht="12" customHeight="1">
      <c r="A6" s="14" t="s">
        <v>86</v>
      </c>
      <c r="B6" s="344" t="s">
        <v>231</v>
      </c>
      <c r="C6" s="242"/>
    </row>
    <row r="7" spans="1:3" s="343" customFormat="1" ht="12" customHeight="1">
      <c r="A7" s="13" t="s">
        <v>87</v>
      </c>
      <c r="B7" s="345" t="s">
        <v>232</v>
      </c>
      <c r="C7" s="241"/>
    </row>
    <row r="8" spans="1:3" s="343" customFormat="1" ht="12" customHeight="1">
      <c r="A8" s="13" t="s">
        <v>88</v>
      </c>
      <c r="B8" s="345" t="s">
        <v>233</v>
      </c>
      <c r="C8" s="241"/>
    </row>
    <row r="9" spans="1:3" s="343" customFormat="1" ht="12" customHeight="1">
      <c r="A9" s="13" t="s">
        <v>89</v>
      </c>
      <c r="B9" s="345" t="s">
        <v>234</v>
      </c>
      <c r="C9" s="241"/>
    </row>
    <row r="10" spans="1:3" s="343" customFormat="1" ht="12" customHeight="1">
      <c r="A10" s="13" t="s">
        <v>133</v>
      </c>
      <c r="B10" s="345" t="s">
        <v>235</v>
      </c>
      <c r="C10" s="241"/>
    </row>
    <row r="11" spans="1:3" s="343" customFormat="1" ht="12" customHeight="1" thickBot="1">
      <c r="A11" s="15" t="s">
        <v>90</v>
      </c>
      <c r="B11" s="346" t="s">
        <v>236</v>
      </c>
      <c r="C11" s="241"/>
    </row>
    <row r="12" spans="1:3" s="343" customFormat="1" ht="12" customHeight="1" thickBot="1">
      <c r="A12" s="19" t="s">
        <v>14</v>
      </c>
      <c r="B12" s="234" t="s">
        <v>237</v>
      </c>
      <c r="C12" s="239">
        <f>+C13+C14+C15+C16+C17</f>
        <v>0</v>
      </c>
    </row>
    <row r="13" spans="1:3" s="343" customFormat="1" ht="12" customHeight="1">
      <c r="A13" s="14" t="s">
        <v>92</v>
      </c>
      <c r="B13" s="344" t="s">
        <v>238</v>
      </c>
      <c r="C13" s="242"/>
    </row>
    <row r="14" spans="1:3" s="343" customFormat="1" ht="12" customHeight="1">
      <c r="A14" s="13" t="s">
        <v>93</v>
      </c>
      <c r="B14" s="345" t="s">
        <v>239</v>
      </c>
      <c r="C14" s="241"/>
    </row>
    <row r="15" spans="1:3" s="343" customFormat="1" ht="12" customHeight="1">
      <c r="A15" s="13" t="s">
        <v>94</v>
      </c>
      <c r="B15" s="345" t="s">
        <v>438</v>
      </c>
      <c r="C15" s="241"/>
    </row>
    <row r="16" spans="1:3" s="343" customFormat="1" ht="12" customHeight="1">
      <c r="A16" s="13" t="s">
        <v>95</v>
      </c>
      <c r="B16" s="345" t="s">
        <v>439</v>
      </c>
      <c r="C16" s="241"/>
    </row>
    <row r="17" spans="1:3" s="343" customFormat="1" ht="12" customHeight="1">
      <c r="A17" s="13" t="s">
        <v>96</v>
      </c>
      <c r="B17" s="345" t="s">
        <v>240</v>
      </c>
      <c r="C17" s="241"/>
    </row>
    <row r="18" spans="1:3" s="343" customFormat="1" ht="12" customHeight="1" thickBot="1">
      <c r="A18" s="15" t="s">
        <v>102</v>
      </c>
      <c r="B18" s="346" t="s">
        <v>241</v>
      </c>
      <c r="C18" s="243"/>
    </row>
    <row r="19" spans="1:3" s="343" customFormat="1" ht="12" customHeight="1" thickBot="1">
      <c r="A19" s="19" t="s">
        <v>15</v>
      </c>
      <c r="B19" s="20" t="s">
        <v>242</v>
      </c>
      <c r="C19" s="239">
        <f>+C20+C21+C22+C23+C24</f>
        <v>0</v>
      </c>
    </row>
    <row r="20" spans="1:3" s="343" customFormat="1" ht="12" customHeight="1">
      <c r="A20" s="14" t="s">
        <v>75</v>
      </c>
      <c r="B20" s="344" t="s">
        <v>243</v>
      </c>
      <c r="C20" s="242"/>
    </row>
    <row r="21" spans="1:3" s="343" customFormat="1" ht="12" customHeight="1">
      <c r="A21" s="13" t="s">
        <v>76</v>
      </c>
      <c r="B21" s="345" t="s">
        <v>244</v>
      </c>
      <c r="C21" s="241"/>
    </row>
    <row r="22" spans="1:3" s="343" customFormat="1" ht="12" customHeight="1">
      <c r="A22" s="13" t="s">
        <v>77</v>
      </c>
      <c r="B22" s="345" t="s">
        <v>440</v>
      </c>
      <c r="C22" s="241"/>
    </row>
    <row r="23" spans="1:3" s="343" customFormat="1" ht="12" customHeight="1">
      <c r="A23" s="13" t="s">
        <v>78</v>
      </c>
      <c r="B23" s="345" t="s">
        <v>441</v>
      </c>
      <c r="C23" s="241"/>
    </row>
    <row r="24" spans="1:3" s="343" customFormat="1" ht="12" customHeight="1">
      <c r="A24" s="13" t="s">
        <v>155</v>
      </c>
      <c r="B24" s="345" t="s">
        <v>245</v>
      </c>
      <c r="C24" s="241"/>
    </row>
    <row r="25" spans="1:3" s="343" customFormat="1" ht="12" customHeight="1" thickBot="1">
      <c r="A25" s="15" t="s">
        <v>156</v>
      </c>
      <c r="B25" s="346" t="s">
        <v>246</v>
      </c>
      <c r="C25" s="243"/>
    </row>
    <row r="26" spans="1:3" s="343" customFormat="1" ht="12" customHeight="1" thickBot="1">
      <c r="A26" s="19" t="s">
        <v>157</v>
      </c>
      <c r="B26" s="20" t="s">
        <v>247</v>
      </c>
      <c r="C26" s="245">
        <f>+C27+C30+C31+C32</f>
        <v>0</v>
      </c>
    </row>
    <row r="27" spans="1:3" s="343" customFormat="1" ht="12" customHeight="1">
      <c r="A27" s="14" t="s">
        <v>248</v>
      </c>
      <c r="B27" s="344" t="s">
        <v>254</v>
      </c>
      <c r="C27" s="339">
        <f>+C28+C29</f>
        <v>0</v>
      </c>
    </row>
    <row r="28" spans="1:3" s="343" customFormat="1" ht="12" customHeight="1">
      <c r="A28" s="13" t="s">
        <v>249</v>
      </c>
      <c r="B28" s="345" t="s">
        <v>255</v>
      </c>
      <c r="C28" s="241"/>
    </row>
    <row r="29" spans="1:3" s="343" customFormat="1" ht="12" customHeight="1">
      <c r="A29" s="13" t="s">
        <v>250</v>
      </c>
      <c r="B29" s="345" t="s">
        <v>256</v>
      </c>
      <c r="C29" s="241"/>
    </row>
    <row r="30" spans="1:3" s="343" customFormat="1" ht="12" customHeight="1">
      <c r="A30" s="13" t="s">
        <v>251</v>
      </c>
      <c r="B30" s="345" t="s">
        <v>257</v>
      </c>
      <c r="C30" s="241"/>
    </row>
    <row r="31" spans="1:3" s="343" customFormat="1" ht="12" customHeight="1">
      <c r="A31" s="13" t="s">
        <v>252</v>
      </c>
      <c r="B31" s="345" t="s">
        <v>258</v>
      </c>
      <c r="C31" s="241"/>
    </row>
    <row r="32" spans="1:3" s="343" customFormat="1" ht="12" customHeight="1" thickBot="1">
      <c r="A32" s="15" t="s">
        <v>253</v>
      </c>
      <c r="B32" s="346" t="s">
        <v>259</v>
      </c>
      <c r="C32" s="243"/>
    </row>
    <row r="33" spans="1:3" s="343" customFormat="1" ht="12" customHeight="1" thickBot="1">
      <c r="A33" s="19" t="s">
        <v>17</v>
      </c>
      <c r="B33" s="20" t="s">
        <v>260</v>
      </c>
      <c r="C33" s="239">
        <f>SUM(C34:C43)</f>
        <v>0</v>
      </c>
    </row>
    <row r="34" spans="1:3" s="343" customFormat="1" ht="12" customHeight="1">
      <c r="A34" s="14" t="s">
        <v>79</v>
      </c>
      <c r="B34" s="344" t="s">
        <v>263</v>
      </c>
      <c r="C34" s="242"/>
    </row>
    <row r="35" spans="1:3" s="343" customFormat="1" ht="12" customHeight="1">
      <c r="A35" s="13" t="s">
        <v>80</v>
      </c>
      <c r="B35" s="345" t="s">
        <v>264</v>
      </c>
      <c r="C35" s="241"/>
    </row>
    <row r="36" spans="1:3" s="343" customFormat="1" ht="12" customHeight="1">
      <c r="A36" s="13" t="s">
        <v>81</v>
      </c>
      <c r="B36" s="345" t="s">
        <v>265</v>
      </c>
      <c r="C36" s="241"/>
    </row>
    <row r="37" spans="1:3" s="343" customFormat="1" ht="12" customHeight="1">
      <c r="A37" s="13" t="s">
        <v>159</v>
      </c>
      <c r="B37" s="345" t="s">
        <v>266</v>
      </c>
      <c r="C37" s="241"/>
    </row>
    <row r="38" spans="1:3" s="343" customFormat="1" ht="12" customHeight="1">
      <c r="A38" s="13" t="s">
        <v>160</v>
      </c>
      <c r="B38" s="345" t="s">
        <v>267</v>
      </c>
      <c r="C38" s="241"/>
    </row>
    <row r="39" spans="1:3" s="343" customFormat="1" ht="12" customHeight="1">
      <c r="A39" s="13" t="s">
        <v>161</v>
      </c>
      <c r="B39" s="345" t="s">
        <v>268</v>
      </c>
      <c r="C39" s="241"/>
    </row>
    <row r="40" spans="1:3" s="343" customFormat="1" ht="12" customHeight="1">
      <c r="A40" s="13" t="s">
        <v>162</v>
      </c>
      <c r="B40" s="345" t="s">
        <v>269</v>
      </c>
      <c r="C40" s="241"/>
    </row>
    <row r="41" spans="1:3" s="343" customFormat="1" ht="12" customHeight="1">
      <c r="A41" s="13" t="s">
        <v>163</v>
      </c>
      <c r="B41" s="345" t="s">
        <v>270</v>
      </c>
      <c r="C41" s="241"/>
    </row>
    <row r="42" spans="1:3" s="343" customFormat="1" ht="12" customHeight="1">
      <c r="A42" s="13" t="s">
        <v>261</v>
      </c>
      <c r="B42" s="345" t="s">
        <v>271</v>
      </c>
      <c r="C42" s="244"/>
    </row>
    <row r="43" spans="1:3" s="343" customFormat="1" ht="12" customHeight="1" thickBot="1">
      <c r="A43" s="15" t="s">
        <v>262</v>
      </c>
      <c r="B43" s="346" t="s">
        <v>272</v>
      </c>
      <c r="C43" s="332"/>
    </row>
    <row r="44" spans="1:3" s="343" customFormat="1" ht="12" customHeight="1" thickBot="1">
      <c r="A44" s="19" t="s">
        <v>18</v>
      </c>
      <c r="B44" s="20" t="s">
        <v>273</v>
      </c>
      <c r="C44" s="239">
        <f>SUM(C45:C49)</f>
        <v>0</v>
      </c>
    </row>
    <row r="45" spans="1:3" s="343" customFormat="1" ht="12" customHeight="1">
      <c r="A45" s="14" t="s">
        <v>82</v>
      </c>
      <c r="B45" s="344" t="s">
        <v>277</v>
      </c>
      <c r="C45" s="375"/>
    </row>
    <row r="46" spans="1:3" s="343" customFormat="1" ht="12" customHeight="1">
      <c r="A46" s="13" t="s">
        <v>83</v>
      </c>
      <c r="B46" s="345" t="s">
        <v>278</v>
      </c>
      <c r="C46" s="244"/>
    </row>
    <row r="47" spans="1:3" s="343" customFormat="1" ht="12" customHeight="1">
      <c r="A47" s="13" t="s">
        <v>274</v>
      </c>
      <c r="B47" s="345" t="s">
        <v>279</v>
      </c>
      <c r="C47" s="244"/>
    </row>
    <row r="48" spans="1:3" s="343" customFormat="1" ht="12" customHeight="1">
      <c r="A48" s="13" t="s">
        <v>275</v>
      </c>
      <c r="B48" s="345" t="s">
        <v>280</v>
      </c>
      <c r="C48" s="244"/>
    </row>
    <row r="49" spans="1:3" s="343" customFormat="1" ht="12" customHeight="1" thickBot="1">
      <c r="A49" s="15" t="s">
        <v>276</v>
      </c>
      <c r="B49" s="346" t="s">
        <v>281</v>
      </c>
      <c r="C49" s="332"/>
    </row>
    <row r="50" spans="1:3" s="343" customFormat="1" ht="12" customHeight="1" thickBot="1">
      <c r="A50" s="19" t="s">
        <v>164</v>
      </c>
      <c r="B50" s="20" t="s">
        <v>282</v>
      </c>
      <c r="C50" s="239">
        <f>SUM(C51:C53)</f>
        <v>0</v>
      </c>
    </row>
    <row r="51" spans="1:3" s="343" customFormat="1" ht="12" customHeight="1">
      <c r="A51" s="14" t="s">
        <v>84</v>
      </c>
      <c r="B51" s="344" t="s">
        <v>283</v>
      </c>
      <c r="C51" s="242"/>
    </row>
    <row r="52" spans="1:3" s="343" customFormat="1" ht="12" customHeight="1">
      <c r="A52" s="13" t="s">
        <v>85</v>
      </c>
      <c r="B52" s="345" t="s">
        <v>442</v>
      </c>
      <c r="C52" s="241"/>
    </row>
    <row r="53" spans="1:3" s="343" customFormat="1" ht="12" customHeight="1">
      <c r="A53" s="13" t="s">
        <v>287</v>
      </c>
      <c r="B53" s="345" t="s">
        <v>285</v>
      </c>
      <c r="C53" s="241"/>
    </row>
    <row r="54" spans="1:3" s="343" customFormat="1" ht="12" customHeight="1" thickBot="1">
      <c r="A54" s="15" t="s">
        <v>288</v>
      </c>
      <c r="B54" s="346" t="s">
        <v>286</v>
      </c>
      <c r="C54" s="243"/>
    </row>
    <row r="55" spans="1:3" s="343" customFormat="1" ht="12" customHeight="1" thickBot="1">
      <c r="A55" s="19" t="s">
        <v>20</v>
      </c>
      <c r="B55" s="234" t="s">
        <v>289</v>
      </c>
      <c r="C55" s="239">
        <f>SUM(C56:C58)</f>
        <v>0</v>
      </c>
    </row>
    <row r="56" spans="1:3" s="343" customFormat="1" ht="12" customHeight="1">
      <c r="A56" s="14" t="s">
        <v>165</v>
      </c>
      <c r="B56" s="344" t="s">
        <v>291</v>
      </c>
      <c r="C56" s="244"/>
    </row>
    <row r="57" spans="1:3" s="343" customFormat="1" ht="12" customHeight="1">
      <c r="A57" s="13" t="s">
        <v>166</v>
      </c>
      <c r="B57" s="345" t="s">
        <v>443</v>
      </c>
      <c r="C57" s="244"/>
    </row>
    <row r="58" spans="1:3" s="343" customFormat="1" ht="12" customHeight="1">
      <c r="A58" s="13" t="s">
        <v>201</v>
      </c>
      <c r="B58" s="345" t="s">
        <v>292</v>
      </c>
      <c r="C58" s="244"/>
    </row>
    <row r="59" spans="1:3" s="343" customFormat="1" ht="12" customHeight="1" thickBot="1">
      <c r="A59" s="15" t="s">
        <v>290</v>
      </c>
      <c r="B59" s="346" t="s">
        <v>293</v>
      </c>
      <c r="C59" s="244"/>
    </row>
    <row r="60" spans="1:3" s="343" customFormat="1" ht="12" customHeight="1" thickBot="1">
      <c r="A60" s="19" t="s">
        <v>21</v>
      </c>
      <c r="B60" s="20" t="s">
        <v>294</v>
      </c>
      <c r="C60" s="245">
        <f>+C5+C12+C19+C26+C33+C44+C50+C55</f>
        <v>0</v>
      </c>
    </row>
    <row r="61" spans="1:3" s="343" customFormat="1" ht="12" customHeight="1" thickBot="1">
      <c r="A61" s="347" t="s">
        <v>295</v>
      </c>
      <c r="B61" s="234" t="s">
        <v>296</v>
      </c>
      <c r="C61" s="239">
        <f>SUM(C62:C64)</f>
        <v>0</v>
      </c>
    </row>
    <row r="62" spans="1:3" s="343" customFormat="1" ht="12" customHeight="1">
      <c r="A62" s="14" t="s">
        <v>329</v>
      </c>
      <c r="B62" s="344" t="s">
        <v>297</v>
      </c>
      <c r="C62" s="244"/>
    </row>
    <row r="63" spans="1:3" s="343" customFormat="1" ht="12" customHeight="1">
      <c r="A63" s="13" t="s">
        <v>338</v>
      </c>
      <c r="B63" s="345" t="s">
        <v>298</v>
      </c>
      <c r="C63" s="244"/>
    </row>
    <row r="64" spans="1:3" s="343" customFormat="1" ht="12" customHeight="1" thickBot="1">
      <c r="A64" s="15" t="s">
        <v>339</v>
      </c>
      <c r="B64" s="348" t="s">
        <v>299</v>
      </c>
      <c r="C64" s="244"/>
    </row>
    <row r="65" spans="1:3" s="343" customFormat="1" ht="12" customHeight="1" thickBot="1">
      <c r="A65" s="347" t="s">
        <v>300</v>
      </c>
      <c r="B65" s="234" t="s">
        <v>301</v>
      </c>
      <c r="C65" s="239">
        <f>SUM(C66:C69)</f>
        <v>0</v>
      </c>
    </row>
    <row r="66" spans="1:3" s="343" customFormat="1" ht="12" customHeight="1">
      <c r="A66" s="14" t="s">
        <v>134</v>
      </c>
      <c r="B66" s="344" t="s">
        <v>302</v>
      </c>
      <c r="C66" s="244"/>
    </row>
    <row r="67" spans="1:3" s="343" customFormat="1" ht="12" customHeight="1">
      <c r="A67" s="13" t="s">
        <v>135</v>
      </c>
      <c r="B67" s="345" t="s">
        <v>303</v>
      </c>
      <c r="C67" s="244"/>
    </row>
    <row r="68" spans="1:3" s="343" customFormat="1" ht="12" customHeight="1">
      <c r="A68" s="13" t="s">
        <v>330</v>
      </c>
      <c r="B68" s="345" t="s">
        <v>304</v>
      </c>
      <c r="C68" s="244"/>
    </row>
    <row r="69" spans="1:3" s="343" customFormat="1" ht="12" customHeight="1" thickBot="1">
      <c r="A69" s="15" t="s">
        <v>331</v>
      </c>
      <c r="B69" s="346" t="s">
        <v>305</v>
      </c>
      <c r="C69" s="244"/>
    </row>
    <row r="70" spans="1:3" s="343" customFormat="1" ht="12" customHeight="1" thickBot="1">
      <c r="A70" s="347" t="s">
        <v>306</v>
      </c>
      <c r="B70" s="234" t="s">
        <v>307</v>
      </c>
      <c r="C70" s="239">
        <f>SUM(C71:C72)</f>
        <v>0</v>
      </c>
    </row>
    <row r="71" spans="1:3" s="343" customFormat="1" ht="12" customHeight="1">
      <c r="A71" s="14" t="s">
        <v>332</v>
      </c>
      <c r="B71" s="344" t="s">
        <v>308</v>
      </c>
      <c r="C71" s="244"/>
    </row>
    <row r="72" spans="1:3" s="343" customFormat="1" ht="12" customHeight="1" thickBot="1">
      <c r="A72" s="15" t="s">
        <v>333</v>
      </c>
      <c r="B72" s="346" t="s">
        <v>309</v>
      </c>
      <c r="C72" s="244"/>
    </row>
    <row r="73" spans="1:3" s="343" customFormat="1" ht="12" customHeight="1" thickBot="1">
      <c r="A73" s="347" t="s">
        <v>310</v>
      </c>
      <c r="B73" s="234" t="s">
        <v>311</v>
      </c>
      <c r="C73" s="239">
        <f>SUM(C74:C76)</f>
        <v>0</v>
      </c>
    </row>
    <row r="74" spans="1:3" s="343" customFormat="1" ht="12" customHeight="1">
      <c r="A74" s="14" t="s">
        <v>334</v>
      </c>
      <c r="B74" s="344" t="s">
        <v>312</v>
      </c>
      <c r="C74" s="244"/>
    </row>
    <row r="75" spans="1:3" s="343" customFormat="1" ht="12" customHeight="1">
      <c r="A75" s="13" t="s">
        <v>335</v>
      </c>
      <c r="B75" s="345" t="s">
        <v>313</v>
      </c>
      <c r="C75" s="244"/>
    </row>
    <row r="76" spans="1:3" s="343" customFormat="1" ht="12" customHeight="1" thickBot="1">
      <c r="A76" s="15" t="s">
        <v>336</v>
      </c>
      <c r="B76" s="346" t="s">
        <v>314</v>
      </c>
      <c r="C76" s="244"/>
    </row>
    <row r="77" spans="1:3" s="343" customFormat="1" ht="12" customHeight="1" thickBot="1">
      <c r="A77" s="347" t="s">
        <v>315</v>
      </c>
      <c r="B77" s="234" t="s">
        <v>337</v>
      </c>
      <c r="C77" s="239">
        <f>SUM(C78:C81)</f>
        <v>0</v>
      </c>
    </row>
    <row r="78" spans="1:3" s="343" customFormat="1" ht="12" customHeight="1">
      <c r="A78" s="349" t="s">
        <v>316</v>
      </c>
      <c r="B78" s="344" t="s">
        <v>317</v>
      </c>
      <c r="C78" s="244"/>
    </row>
    <row r="79" spans="1:3" s="343" customFormat="1" ht="12" customHeight="1">
      <c r="A79" s="350" t="s">
        <v>318</v>
      </c>
      <c r="B79" s="345" t="s">
        <v>319</v>
      </c>
      <c r="C79" s="244"/>
    </row>
    <row r="80" spans="1:3" s="343" customFormat="1" ht="12" customHeight="1">
      <c r="A80" s="350" t="s">
        <v>320</v>
      </c>
      <c r="B80" s="345" t="s">
        <v>321</v>
      </c>
      <c r="C80" s="244"/>
    </row>
    <row r="81" spans="1:3" s="343" customFormat="1" ht="12" customHeight="1" thickBot="1">
      <c r="A81" s="351" t="s">
        <v>322</v>
      </c>
      <c r="B81" s="346" t="s">
        <v>323</v>
      </c>
      <c r="C81" s="244"/>
    </row>
    <row r="82" spans="1:3" s="343" customFormat="1" ht="13.5" customHeight="1" thickBot="1">
      <c r="A82" s="347" t="s">
        <v>324</v>
      </c>
      <c r="B82" s="234" t="s">
        <v>325</v>
      </c>
      <c r="C82" s="376"/>
    </row>
    <row r="83" spans="1:3" s="343" customFormat="1" ht="15.75" customHeight="1" thickBot="1">
      <c r="A83" s="347" t="s">
        <v>326</v>
      </c>
      <c r="B83" s="352" t="s">
        <v>327</v>
      </c>
      <c r="C83" s="245">
        <f>+C61+C65+C70+C73+C77+C82</f>
        <v>0</v>
      </c>
    </row>
    <row r="84" spans="1:3" s="343" customFormat="1" ht="16.5" customHeight="1" thickBot="1">
      <c r="A84" s="353" t="s">
        <v>340</v>
      </c>
      <c r="B84" s="354" t="s">
        <v>328</v>
      </c>
      <c r="C84" s="245">
        <f>+C60+C83</f>
        <v>0</v>
      </c>
    </row>
    <row r="85" spans="1:3" s="343" customFormat="1" ht="83.25" customHeight="1">
      <c r="A85" s="4"/>
      <c r="B85" s="5"/>
      <c r="C85" s="246"/>
    </row>
    <row r="86" spans="1:3" ht="16.5" customHeight="1">
      <c r="A86" s="872" t="s">
        <v>42</v>
      </c>
      <c r="B86" s="872"/>
      <c r="C86" s="872"/>
    </row>
    <row r="87" spans="1:3" s="355" customFormat="1" ht="16.5" customHeight="1" thickBot="1">
      <c r="A87" s="871" t="s">
        <v>138</v>
      </c>
      <c r="B87" s="871"/>
      <c r="C87" s="123" t="s">
        <v>200</v>
      </c>
    </row>
    <row r="88" spans="1:3" ht="37.5" customHeight="1" thickBot="1">
      <c r="A88" s="22" t="s">
        <v>68</v>
      </c>
      <c r="B88" s="23" t="s">
        <v>43</v>
      </c>
      <c r="C88" s="38" t="s">
        <v>229</v>
      </c>
    </row>
    <row r="89" spans="1:3" s="342" customFormat="1" ht="12" customHeight="1" thickBot="1">
      <c r="A89" s="31">
        <v>1</v>
      </c>
      <c r="B89" s="32">
        <v>2</v>
      </c>
      <c r="C89" s="33">
        <v>3</v>
      </c>
    </row>
    <row r="90" spans="1:3" ht="12" customHeight="1" thickBot="1">
      <c r="A90" s="21" t="s">
        <v>13</v>
      </c>
      <c r="B90" s="30" t="s">
        <v>343</v>
      </c>
      <c r="C90" s="238">
        <f>SUM(C91:C95)</f>
        <v>0</v>
      </c>
    </row>
    <row r="91" spans="1:3" ht="12" customHeight="1">
      <c r="A91" s="16" t="s">
        <v>86</v>
      </c>
      <c r="B91" s="9" t="s">
        <v>44</v>
      </c>
      <c r="C91" s="240"/>
    </row>
    <row r="92" spans="1:3" ht="12" customHeight="1">
      <c r="A92" s="13" t="s">
        <v>87</v>
      </c>
      <c r="B92" s="7" t="s">
        <v>167</v>
      </c>
      <c r="C92" s="241"/>
    </row>
    <row r="93" spans="1:3" ht="12" customHeight="1">
      <c r="A93" s="13" t="s">
        <v>88</v>
      </c>
      <c r="B93" s="7" t="s">
        <v>124</v>
      </c>
      <c r="C93" s="243"/>
    </row>
    <row r="94" spans="1:3" ht="12" customHeight="1">
      <c r="A94" s="13" t="s">
        <v>89</v>
      </c>
      <c r="B94" s="10" t="s">
        <v>168</v>
      </c>
      <c r="C94" s="243"/>
    </row>
    <row r="95" spans="1:3" ht="12" customHeight="1">
      <c r="A95" s="13" t="s">
        <v>97</v>
      </c>
      <c r="B95" s="18" t="s">
        <v>169</v>
      </c>
      <c r="C95" s="243"/>
    </row>
    <row r="96" spans="1:3" ht="12" customHeight="1">
      <c r="A96" s="13" t="s">
        <v>90</v>
      </c>
      <c r="B96" s="7" t="s">
        <v>344</v>
      </c>
      <c r="C96" s="243"/>
    </row>
    <row r="97" spans="1:3" ht="12" customHeight="1">
      <c r="A97" s="13" t="s">
        <v>91</v>
      </c>
      <c r="B97" s="125" t="s">
        <v>345</v>
      </c>
      <c r="C97" s="243"/>
    </row>
    <row r="98" spans="1:3" ht="12" customHeight="1">
      <c r="A98" s="13" t="s">
        <v>98</v>
      </c>
      <c r="B98" s="126" t="s">
        <v>346</v>
      </c>
      <c r="C98" s="243"/>
    </row>
    <row r="99" spans="1:3" ht="12" customHeight="1">
      <c r="A99" s="13" t="s">
        <v>99</v>
      </c>
      <c r="B99" s="126" t="s">
        <v>347</v>
      </c>
      <c r="C99" s="243"/>
    </row>
    <row r="100" spans="1:3" ht="12" customHeight="1">
      <c r="A100" s="13" t="s">
        <v>100</v>
      </c>
      <c r="B100" s="125" t="s">
        <v>348</v>
      </c>
      <c r="C100" s="243"/>
    </row>
    <row r="101" spans="1:3" ht="12" customHeight="1">
      <c r="A101" s="13" t="s">
        <v>101</v>
      </c>
      <c r="B101" s="125" t="s">
        <v>349</v>
      </c>
      <c r="C101" s="243"/>
    </row>
    <row r="102" spans="1:3" ht="12" customHeight="1">
      <c r="A102" s="13" t="s">
        <v>103</v>
      </c>
      <c r="B102" s="126" t="s">
        <v>350</v>
      </c>
      <c r="C102" s="243"/>
    </row>
    <row r="103" spans="1:3" ht="12" customHeight="1">
      <c r="A103" s="12" t="s">
        <v>170</v>
      </c>
      <c r="B103" s="127" t="s">
        <v>351</v>
      </c>
      <c r="C103" s="243"/>
    </row>
    <row r="104" spans="1:3" ht="12" customHeight="1">
      <c r="A104" s="13" t="s">
        <v>341</v>
      </c>
      <c r="B104" s="127" t="s">
        <v>352</v>
      </c>
      <c r="C104" s="243"/>
    </row>
    <row r="105" spans="1:3" ht="12" customHeight="1" thickBot="1">
      <c r="A105" s="17" t="s">
        <v>342</v>
      </c>
      <c r="B105" s="128" t="s">
        <v>353</v>
      </c>
      <c r="C105" s="247"/>
    </row>
    <row r="106" spans="1:3" ht="12" customHeight="1" thickBot="1">
      <c r="A106" s="19" t="s">
        <v>14</v>
      </c>
      <c r="B106" s="29" t="s">
        <v>354</v>
      </c>
      <c r="C106" s="239">
        <f>+C107+C109+C111</f>
        <v>0</v>
      </c>
    </row>
    <row r="107" spans="1:3" ht="12" customHeight="1">
      <c r="A107" s="14" t="s">
        <v>92</v>
      </c>
      <c r="B107" s="7" t="s">
        <v>199</v>
      </c>
      <c r="C107" s="242"/>
    </row>
    <row r="108" spans="1:3" ht="12" customHeight="1">
      <c r="A108" s="14" t="s">
        <v>93</v>
      </c>
      <c r="B108" s="11" t="s">
        <v>358</v>
      </c>
      <c r="C108" s="242"/>
    </row>
    <row r="109" spans="1:3" ht="12" customHeight="1">
      <c r="A109" s="14" t="s">
        <v>94</v>
      </c>
      <c r="B109" s="11" t="s">
        <v>171</v>
      </c>
      <c r="C109" s="241"/>
    </row>
    <row r="110" spans="1:3" ht="12" customHeight="1">
      <c r="A110" s="14" t="s">
        <v>95</v>
      </c>
      <c r="B110" s="11" t="s">
        <v>359</v>
      </c>
      <c r="C110" s="215"/>
    </row>
    <row r="111" spans="1:3" ht="12" customHeight="1">
      <c r="A111" s="14" t="s">
        <v>96</v>
      </c>
      <c r="B111" s="236" t="s">
        <v>202</v>
      </c>
      <c r="C111" s="215"/>
    </row>
    <row r="112" spans="1:3" ht="12" customHeight="1">
      <c r="A112" s="14" t="s">
        <v>102</v>
      </c>
      <c r="B112" s="235" t="s">
        <v>444</v>
      </c>
      <c r="C112" s="215"/>
    </row>
    <row r="113" spans="1:3" ht="12" customHeight="1">
      <c r="A113" s="14" t="s">
        <v>104</v>
      </c>
      <c r="B113" s="340" t="s">
        <v>364</v>
      </c>
      <c r="C113" s="215"/>
    </row>
    <row r="114" spans="1:3" ht="15.75">
      <c r="A114" s="14" t="s">
        <v>172</v>
      </c>
      <c r="B114" s="126" t="s">
        <v>347</v>
      </c>
      <c r="C114" s="215"/>
    </row>
    <row r="115" spans="1:3" ht="12" customHeight="1">
      <c r="A115" s="14" t="s">
        <v>173</v>
      </c>
      <c r="B115" s="126" t="s">
        <v>363</v>
      </c>
      <c r="C115" s="215"/>
    </row>
    <row r="116" spans="1:3" ht="12" customHeight="1">
      <c r="A116" s="14" t="s">
        <v>174</v>
      </c>
      <c r="B116" s="126" t="s">
        <v>362</v>
      </c>
      <c r="C116" s="215"/>
    </row>
    <row r="117" spans="1:3" ht="12" customHeight="1">
      <c r="A117" s="14" t="s">
        <v>355</v>
      </c>
      <c r="B117" s="126" t="s">
        <v>350</v>
      </c>
      <c r="C117" s="215"/>
    </row>
    <row r="118" spans="1:3" ht="12" customHeight="1">
      <c r="A118" s="14" t="s">
        <v>356</v>
      </c>
      <c r="B118" s="126" t="s">
        <v>361</v>
      </c>
      <c r="C118" s="215"/>
    </row>
    <row r="119" spans="1:3" ht="16.5" thickBot="1">
      <c r="A119" s="12" t="s">
        <v>357</v>
      </c>
      <c r="B119" s="126" t="s">
        <v>360</v>
      </c>
      <c r="C119" s="216"/>
    </row>
    <row r="120" spans="1:3" ht="12" customHeight="1" thickBot="1">
      <c r="A120" s="19" t="s">
        <v>15</v>
      </c>
      <c r="B120" s="114" t="s">
        <v>365</v>
      </c>
      <c r="C120" s="239">
        <f>+C121+C122</f>
        <v>0</v>
      </c>
    </row>
    <row r="121" spans="1:3" ht="12" customHeight="1">
      <c r="A121" s="14" t="s">
        <v>75</v>
      </c>
      <c r="B121" s="8" t="s">
        <v>55</v>
      </c>
      <c r="C121" s="242"/>
    </row>
    <row r="122" spans="1:3" ht="12" customHeight="1" thickBot="1">
      <c r="A122" s="15" t="s">
        <v>76</v>
      </c>
      <c r="B122" s="11" t="s">
        <v>56</v>
      </c>
      <c r="C122" s="243"/>
    </row>
    <row r="123" spans="1:3" ht="12" customHeight="1" thickBot="1">
      <c r="A123" s="19" t="s">
        <v>16</v>
      </c>
      <c r="B123" s="114" t="s">
        <v>366</v>
      </c>
      <c r="C123" s="239">
        <f>+C90+C106+C120</f>
        <v>0</v>
      </c>
    </row>
    <row r="124" spans="1:3" ht="12" customHeight="1" thickBot="1">
      <c r="A124" s="19" t="s">
        <v>17</v>
      </c>
      <c r="B124" s="114" t="s">
        <v>367</v>
      </c>
      <c r="C124" s="239">
        <f>+C125+C126+C127</f>
        <v>0</v>
      </c>
    </row>
    <row r="125" spans="1:3" ht="12" customHeight="1">
      <c r="A125" s="14" t="s">
        <v>79</v>
      </c>
      <c r="B125" s="8" t="s">
        <v>368</v>
      </c>
      <c r="C125" s="215"/>
    </row>
    <row r="126" spans="1:3" ht="12" customHeight="1">
      <c r="A126" s="14" t="s">
        <v>80</v>
      </c>
      <c r="B126" s="8" t="s">
        <v>369</v>
      </c>
      <c r="C126" s="215"/>
    </row>
    <row r="127" spans="1:3" ht="12" customHeight="1" thickBot="1">
      <c r="A127" s="12" t="s">
        <v>81</v>
      </c>
      <c r="B127" s="6" t="s">
        <v>370</v>
      </c>
      <c r="C127" s="215"/>
    </row>
    <row r="128" spans="1:3" ht="12" customHeight="1" thickBot="1">
      <c r="A128" s="19" t="s">
        <v>18</v>
      </c>
      <c r="B128" s="114" t="s">
        <v>430</v>
      </c>
      <c r="C128" s="239">
        <f>+C129+C130+C131+C132</f>
        <v>0</v>
      </c>
    </row>
    <row r="129" spans="1:3" ht="12" customHeight="1">
      <c r="A129" s="14" t="s">
        <v>82</v>
      </c>
      <c r="B129" s="8" t="s">
        <v>371</v>
      </c>
      <c r="C129" s="215"/>
    </row>
    <row r="130" spans="1:3" ht="12" customHeight="1">
      <c r="A130" s="14" t="s">
        <v>83</v>
      </c>
      <c r="B130" s="8" t="s">
        <v>372</v>
      </c>
      <c r="C130" s="215"/>
    </row>
    <row r="131" spans="1:3" ht="12" customHeight="1">
      <c r="A131" s="14" t="s">
        <v>274</v>
      </c>
      <c r="B131" s="8" t="s">
        <v>373</v>
      </c>
      <c r="C131" s="215"/>
    </row>
    <row r="132" spans="1:3" ht="12" customHeight="1" thickBot="1">
      <c r="A132" s="12" t="s">
        <v>275</v>
      </c>
      <c r="B132" s="6" t="s">
        <v>374</v>
      </c>
      <c r="C132" s="215"/>
    </row>
    <row r="133" spans="1:3" ht="12" customHeight="1" thickBot="1">
      <c r="A133" s="19" t="s">
        <v>19</v>
      </c>
      <c r="B133" s="114" t="s">
        <v>375</v>
      </c>
      <c r="C133" s="245">
        <f>+C134+C135+C136+C137</f>
        <v>0</v>
      </c>
    </row>
    <row r="134" spans="1:3" ht="12" customHeight="1">
      <c r="A134" s="14" t="s">
        <v>84</v>
      </c>
      <c r="B134" s="8" t="s">
        <v>376</v>
      </c>
      <c r="C134" s="215"/>
    </row>
    <row r="135" spans="1:3" ht="12" customHeight="1">
      <c r="A135" s="14" t="s">
        <v>85</v>
      </c>
      <c r="B135" s="8" t="s">
        <v>386</v>
      </c>
      <c r="C135" s="215"/>
    </row>
    <row r="136" spans="1:3" ht="12" customHeight="1">
      <c r="A136" s="14" t="s">
        <v>287</v>
      </c>
      <c r="B136" s="8" t="s">
        <v>377</v>
      </c>
      <c r="C136" s="215"/>
    </row>
    <row r="137" spans="1:3" ht="12" customHeight="1" thickBot="1">
      <c r="A137" s="12" t="s">
        <v>288</v>
      </c>
      <c r="B137" s="6" t="s">
        <v>378</v>
      </c>
      <c r="C137" s="215"/>
    </row>
    <row r="138" spans="1:3" ht="12" customHeight="1" thickBot="1">
      <c r="A138" s="19" t="s">
        <v>20</v>
      </c>
      <c r="B138" s="114" t="s">
        <v>379</v>
      </c>
      <c r="C138" s="248">
        <f>+C139+C140+C141+C142</f>
        <v>0</v>
      </c>
    </row>
    <row r="139" spans="1:3" ht="12" customHeight="1">
      <c r="A139" s="14" t="s">
        <v>165</v>
      </c>
      <c r="B139" s="8" t="s">
        <v>380</v>
      </c>
      <c r="C139" s="215"/>
    </row>
    <row r="140" spans="1:3" ht="12" customHeight="1">
      <c r="A140" s="14" t="s">
        <v>166</v>
      </c>
      <c r="B140" s="8" t="s">
        <v>381</v>
      </c>
      <c r="C140" s="215"/>
    </row>
    <row r="141" spans="1:3" ht="12" customHeight="1">
      <c r="A141" s="14" t="s">
        <v>201</v>
      </c>
      <c r="B141" s="8" t="s">
        <v>382</v>
      </c>
      <c r="C141" s="215"/>
    </row>
    <row r="142" spans="1:3" ht="12" customHeight="1" thickBot="1">
      <c r="A142" s="14" t="s">
        <v>290</v>
      </c>
      <c r="B142" s="8" t="s">
        <v>383</v>
      </c>
      <c r="C142" s="215"/>
    </row>
    <row r="143" spans="1:9" ht="15" customHeight="1" thickBot="1">
      <c r="A143" s="19" t="s">
        <v>21</v>
      </c>
      <c r="B143" s="114" t="s">
        <v>384</v>
      </c>
      <c r="C143" s="356">
        <f>+C124+C128+C133+C138</f>
        <v>0</v>
      </c>
      <c r="F143" s="357"/>
      <c r="G143" s="358"/>
      <c r="H143" s="358"/>
      <c r="I143" s="358"/>
    </row>
    <row r="144" spans="1:3" s="343" customFormat="1" ht="12.75" customHeight="1" thickBot="1">
      <c r="A144" s="237" t="s">
        <v>22</v>
      </c>
      <c r="B144" s="315" t="s">
        <v>385</v>
      </c>
      <c r="C144" s="356">
        <f>+C123+C143</f>
        <v>0</v>
      </c>
    </row>
    <row r="145" ht="7.5" customHeight="1"/>
    <row r="146" spans="1:3" ht="15.75">
      <c r="A146" s="873" t="s">
        <v>387</v>
      </c>
      <c r="B146" s="873"/>
      <c r="C146" s="873"/>
    </row>
    <row r="147" spans="1:3" ht="15" customHeight="1" thickBot="1">
      <c r="A147" s="870" t="s">
        <v>139</v>
      </c>
      <c r="B147" s="870"/>
      <c r="C147" s="249" t="s">
        <v>200</v>
      </c>
    </row>
    <row r="148" spans="1:4" ht="13.5" customHeight="1" thickBot="1">
      <c r="A148" s="19">
        <v>1</v>
      </c>
      <c r="B148" s="29" t="s">
        <v>388</v>
      </c>
      <c r="C148" s="239">
        <f>+C60-C123</f>
        <v>0</v>
      </c>
      <c r="D148" s="359"/>
    </row>
    <row r="149" spans="1:3" ht="27.75" customHeight="1" thickBot="1">
      <c r="A149" s="19" t="s">
        <v>14</v>
      </c>
      <c r="B149" s="29" t="s">
        <v>389</v>
      </c>
      <c r="C149" s="239">
        <f>+C83-C143</f>
        <v>0</v>
      </c>
    </row>
  </sheetData>
  <sheetProtection sheet="1" objects="1" scenarios="1"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0" r:id="rId1"/>
  <headerFooter alignWithMargins="0">
    <oddHeader>&amp;C&amp;"Times New Roman CE,Félkövér"&amp;12
Mogyorósbánya Község Önkormányzat
2015. ÉVI KÖLTSÉGVETÉS
ÖNKÉNT VÁLLALT FELADATAINAK MÉRLEGE
NEMLEGES&amp;R&amp;"Times New Roman CE,Félkövér dőlt"&amp;11 1.3. melléklet az .../2016. (IV.27.) önkormányzati rendelethez</oddHeader>
  </headerFooter>
  <rowBreaks count="1" manualBreakCount="1">
    <brk id="85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SheetLayoutView="100" workbookViewId="0" topLeftCell="B1">
      <selection activeCell="C2" sqref="C2"/>
    </sheetView>
  </sheetViews>
  <sheetFormatPr defaultColWidth="9.00390625" defaultRowHeight="12.75"/>
  <cols>
    <col min="1" max="1" width="9.50390625" style="316" customWidth="1"/>
    <col min="2" max="2" width="91.625" style="316" customWidth="1"/>
    <col min="3" max="3" width="21.625" style="317" customWidth="1"/>
    <col min="4" max="4" width="9.00390625" style="341" customWidth="1"/>
    <col min="5" max="16384" width="9.375" style="341" customWidth="1"/>
  </cols>
  <sheetData>
    <row r="1" spans="1:3" ht="15.75" customHeight="1">
      <c r="A1" s="872" t="s">
        <v>10</v>
      </c>
      <c r="B1" s="872"/>
      <c r="C1" s="872"/>
    </row>
    <row r="2" spans="1:3" ht="15.75" customHeight="1" thickBot="1">
      <c r="A2" s="870" t="s">
        <v>137</v>
      </c>
      <c r="B2" s="870"/>
      <c r="C2" s="249" t="s">
        <v>200</v>
      </c>
    </row>
    <row r="3" spans="1:3" ht="37.5" customHeight="1" thickBot="1">
      <c r="A3" s="22" t="s">
        <v>68</v>
      </c>
      <c r="B3" s="23" t="s">
        <v>12</v>
      </c>
      <c r="C3" s="38" t="s">
        <v>229</v>
      </c>
    </row>
    <row r="4" spans="1:3" s="342" customFormat="1" ht="12" customHeight="1" thickBot="1">
      <c r="A4" s="336">
        <v>1</v>
      </c>
      <c r="B4" s="337">
        <v>2</v>
      </c>
      <c r="C4" s="338">
        <v>3</v>
      </c>
    </row>
    <row r="5" spans="1:3" s="343" customFormat="1" ht="12" customHeight="1" thickBot="1">
      <c r="A5" s="19" t="s">
        <v>13</v>
      </c>
      <c r="B5" s="20" t="s">
        <v>230</v>
      </c>
      <c r="C5" s="239">
        <f>+C6+C7+C8+C9+C10+C11</f>
        <v>0</v>
      </c>
    </row>
    <row r="6" spans="1:3" s="343" customFormat="1" ht="12" customHeight="1">
      <c r="A6" s="14" t="s">
        <v>86</v>
      </c>
      <c r="B6" s="344" t="s">
        <v>231</v>
      </c>
      <c r="C6" s="242"/>
    </row>
    <row r="7" spans="1:3" s="343" customFormat="1" ht="12" customHeight="1">
      <c r="A7" s="13" t="s">
        <v>87</v>
      </c>
      <c r="B7" s="345" t="s">
        <v>232</v>
      </c>
      <c r="C7" s="241"/>
    </row>
    <row r="8" spans="1:3" s="343" customFormat="1" ht="12" customHeight="1">
      <c r="A8" s="13" t="s">
        <v>88</v>
      </c>
      <c r="B8" s="345" t="s">
        <v>233</v>
      </c>
      <c r="C8" s="241"/>
    </row>
    <row r="9" spans="1:3" s="343" customFormat="1" ht="12" customHeight="1">
      <c r="A9" s="13" t="s">
        <v>89</v>
      </c>
      <c r="B9" s="345" t="s">
        <v>234</v>
      </c>
      <c r="C9" s="241"/>
    </row>
    <row r="10" spans="1:3" s="343" customFormat="1" ht="12" customHeight="1">
      <c r="A10" s="13" t="s">
        <v>133</v>
      </c>
      <c r="B10" s="345" t="s">
        <v>235</v>
      </c>
      <c r="C10" s="241"/>
    </row>
    <row r="11" spans="1:3" s="343" customFormat="1" ht="12" customHeight="1" thickBot="1">
      <c r="A11" s="15" t="s">
        <v>90</v>
      </c>
      <c r="B11" s="346" t="s">
        <v>236</v>
      </c>
      <c r="C11" s="241"/>
    </row>
    <row r="12" spans="1:3" s="343" customFormat="1" ht="12" customHeight="1" thickBot="1">
      <c r="A12" s="19" t="s">
        <v>14</v>
      </c>
      <c r="B12" s="234" t="s">
        <v>237</v>
      </c>
      <c r="C12" s="239">
        <f>+C13+C14+C15+C16+C17</f>
        <v>0</v>
      </c>
    </row>
    <row r="13" spans="1:3" s="343" customFormat="1" ht="12" customHeight="1">
      <c r="A13" s="14" t="s">
        <v>92</v>
      </c>
      <c r="B13" s="344" t="s">
        <v>238</v>
      </c>
      <c r="C13" s="242"/>
    </row>
    <row r="14" spans="1:3" s="343" customFormat="1" ht="12" customHeight="1">
      <c r="A14" s="13" t="s">
        <v>93</v>
      </c>
      <c r="B14" s="345" t="s">
        <v>239</v>
      </c>
      <c r="C14" s="241"/>
    </row>
    <row r="15" spans="1:3" s="343" customFormat="1" ht="12" customHeight="1">
      <c r="A15" s="13" t="s">
        <v>94</v>
      </c>
      <c r="B15" s="345" t="s">
        <v>438</v>
      </c>
      <c r="C15" s="241"/>
    </row>
    <row r="16" spans="1:3" s="343" customFormat="1" ht="12" customHeight="1">
      <c r="A16" s="13" t="s">
        <v>95</v>
      </c>
      <c r="B16" s="345" t="s">
        <v>439</v>
      </c>
      <c r="C16" s="241"/>
    </row>
    <row r="17" spans="1:3" s="343" customFormat="1" ht="12" customHeight="1">
      <c r="A17" s="13" t="s">
        <v>96</v>
      </c>
      <c r="B17" s="345" t="s">
        <v>240</v>
      </c>
      <c r="C17" s="241"/>
    </row>
    <row r="18" spans="1:3" s="343" customFormat="1" ht="12" customHeight="1" thickBot="1">
      <c r="A18" s="15" t="s">
        <v>102</v>
      </c>
      <c r="B18" s="346" t="s">
        <v>241</v>
      </c>
      <c r="C18" s="243"/>
    </row>
    <row r="19" spans="1:3" s="343" customFormat="1" ht="12" customHeight="1" thickBot="1">
      <c r="A19" s="19" t="s">
        <v>15</v>
      </c>
      <c r="B19" s="20" t="s">
        <v>242</v>
      </c>
      <c r="C19" s="239">
        <f>+C20+C21+C22+C23+C24</f>
        <v>0</v>
      </c>
    </row>
    <row r="20" spans="1:3" s="343" customFormat="1" ht="12" customHeight="1">
      <c r="A20" s="14" t="s">
        <v>75</v>
      </c>
      <c r="B20" s="344" t="s">
        <v>243</v>
      </c>
      <c r="C20" s="242"/>
    </row>
    <row r="21" spans="1:3" s="343" customFormat="1" ht="12" customHeight="1">
      <c r="A21" s="13" t="s">
        <v>76</v>
      </c>
      <c r="B21" s="345" t="s">
        <v>244</v>
      </c>
      <c r="C21" s="241"/>
    </row>
    <row r="22" spans="1:3" s="343" customFormat="1" ht="12" customHeight="1">
      <c r="A22" s="13" t="s">
        <v>77</v>
      </c>
      <c r="B22" s="345" t="s">
        <v>440</v>
      </c>
      <c r="C22" s="241"/>
    </row>
    <row r="23" spans="1:3" s="343" customFormat="1" ht="12" customHeight="1">
      <c r="A23" s="13" t="s">
        <v>78</v>
      </c>
      <c r="B23" s="345" t="s">
        <v>441</v>
      </c>
      <c r="C23" s="241"/>
    </row>
    <row r="24" spans="1:3" s="343" customFormat="1" ht="12" customHeight="1">
      <c r="A24" s="13" t="s">
        <v>155</v>
      </c>
      <c r="B24" s="345" t="s">
        <v>245</v>
      </c>
      <c r="C24" s="241"/>
    </row>
    <row r="25" spans="1:3" s="343" customFormat="1" ht="12" customHeight="1" thickBot="1">
      <c r="A25" s="15" t="s">
        <v>156</v>
      </c>
      <c r="B25" s="346" t="s">
        <v>246</v>
      </c>
      <c r="C25" s="243"/>
    </row>
    <row r="26" spans="1:3" s="343" customFormat="1" ht="12" customHeight="1" thickBot="1">
      <c r="A26" s="19" t="s">
        <v>157</v>
      </c>
      <c r="B26" s="20" t="s">
        <v>247</v>
      </c>
      <c r="C26" s="245">
        <f>+C27+C30+C31+C32</f>
        <v>0</v>
      </c>
    </row>
    <row r="27" spans="1:3" s="343" customFormat="1" ht="12" customHeight="1">
      <c r="A27" s="14" t="s">
        <v>248</v>
      </c>
      <c r="B27" s="344" t="s">
        <v>254</v>
      </c>
      <c r="C27" s="339">
        <f>+C28+C29</f>
        <v>0</v>
      </c>
    </row>
    <row r="28" spans="1:3" s="343" customFormat="1" ht="12" customHeight="1">
      <c r="A28" s="13" t="s">
        <v>249</v>
      </c>
      <c r="B28" s="345" t="s">
        <v>255</v>
      </c>
      <c r="C28" s="241"/>
    </row>
    <row r="29" spans="1:3" s="343" customFormat="1" ht="12" customHeight="1">
      <c r="A29" s="13" t="s">
        <v>250</v>
      </c>
      <c r="B29" s="345" t="s">
        <v>256</v>
      </c>
      <c r="C29" s="241"/>
    </row>
    <row r="30" spans="1:3" s="343" customFormat="1" ht="12" customHeight="1">
      <c r="A30" s="13" t="s">
        <v>251</v>
      </c>
      <c r="B30" s="345" t="s">
        <v>257</v>
      </c>
      <c r="C30" s="241"/>
    </row>
    <row r="31" spans="1:3" s="343" customFormat="1" ht="12" customHeight="1">
      <c r="A31" s="13" t="s">
        <v>252</v>
      </c>
      <c r="B31" s="345" t="s">
        <v>258</v>
      </c>
      <c r="C31" s="241"/>
    </row>
    <row r="32" spans="1:3" s="343" customFormat="1" ht="12" customHeight="1" thickBot="1">
      <c r="A32" s="15" t="s">
        <v>253</v>
      </c>
      <c r="B32" s="346" t="s">
        <v>259</v>
      </c>
      <c r="C32" s="243"/>
    </row>
    <row r="33" spans="1:3" s="343" customFormat="1" ht="12" customHeight="1" thickBot="1">
      <c r="A33" s="19" t="s">
        <v>17</v>
      </c>
      <c r="B33" s="20" t="s">
        <v>260</v>
      </c>
      <c r="C33" s="239">
        <f>SUM(C34:C43)</f>
        <v>0</v>
      </c>
    </row>
    <row r="34" spans="1:3" s="343" customFormat="1" ht="12" customHeight="1">
      <c r="A34" s="14" t="s">
        <v>79</v>
      </c>
      <c r="B34" s="344" t="s">
        <v>263</v>
      </c>
      <c r="C34" s="242"/>
    </row>
    <row r="35" spans="1:3" s="343" customFormat="1" ht="12" customHeight="1">
      <c r="A35" s="13" t="s">
        <v>80</v>
      </c>
      <c r="B35" s="345" t="s">
        <v>264</v>
      </c>
      <c r="C35" s="241"/>
    </row>
    <row r="36" spans="1:3" s="343" customFormat="1" ht="12" customHeight="1">
      <c r="A36" s="13" t="s">
        <v>81</v>
      </c>
      <c r="B36" s="345" t="s">
        <v>265</v>
      </c>
      <c r="C36" s="241"/>
    </row>
    <row r="37" spans="1:3" s="343" customFormat="1" ht="12" customHeight="1">
      <c r="A37" s="13" t="s">
        <v>159</v>
      </c>
      <c r="B37" s="345" t="s">
        <v>266</v>
      </c>
      <c r="C37" s="241"/>
    </row>
    <row r="38" spans="1:3" s="343" customFormat="1" ht="12" customHeight="1">
      <c r="A38" s="13" t="s">
        <v>160</v>
      </c>
      <c r="B38" s="345" t="s">
        <v>267</v>
      </c>
      <c r="C38" s="241"/>
    </row>
    <row r="39" spans="1:3" s="343" customFormat="1" ht="12" customHeight="1">
      <c r="A39" s="13" t="s">
        <v>161</v>
      </c>
      <c r="B39" s="345" t="s">
        <v>268</v>
      </c>
      <c r="C39" s="241"/>
    </row>
    <row r="40" spans="1:3" s="343" customFormat="1" ht="12" customHeight="1">
      <c r="A40" s="13" t="s">
        <v>162</v>
      </c>
      <c r="B40" s="345" t="s">
        <v>269</v>
      </c>
      <c r="C40" s="241"/>
    </row>
    <row r="41" spans="1:3" s="343" customFormat="1" ht="12" customHeight="1">
      <c r="A41" s="13" t="s">
        <v>163</v>
      </c>
      <c r="B41" s="345" t="s">
        <v>270</v>
      </c>
      <c r="C41" s="241"/>
    </row>
    <row r="42" spans="1:3" s="343" customFormat="1" ht="12" customHeight="1">
      <c r="A42" s="13" t="s">
        <v>261</v>
      </c>
      <c r="B42" s="345" t="s">
        <v>271</v>
      </c>
      <c r="C42" s="244"/>
    </row>
    <row r="43" spans="1:3" s="343" customFormat="1" ht="12" customHeight="1" thickBot="1">
      <c r="A43" s="15" t="s">
        <v>262</v>
      </c>
      <c r="B43" s="346" t="s">
        <v>272</v>
      </c>
      <c r="C43" s="332"/>
    </row>
    <row r="44" spans="1:3" s="343" customFormat="1" ht="12" customHeight="1" thickBot="1">
      <c r="A44" s="19" t="s">
        <v>18</v>
      </c>
      <c r="B44" s="20" t="s">
        <v>273</v>
      </c>
      <c r="C44" s="239">
        <f>SUM(C45:C49)</f>
        <v>0</v>
      </c>
    </row>
    <row r="45" spans="1:3" s="343" customFormat="1" ht="12" customHeight="1">
      <c r="A45" s="14" t="s">
        <v>82</v>
      </c>
      <c r="B45" s="344" t="s">
        <v>277</v>
      </c>
      <c r="C45" s="375"/>
    </row>
    <row r="46" spans="1:3" s="343" customFormat="1" ht="12" customHeight="1">
      <c r="A46" s="13" t="s">
        <v>83</v>
      </c>
      <c r="B46" s="345" t="s">
        <v>278</v>
      </c>
      <c r="C46" s="244"/>
    </row>
    <row r="47" spans="1:3" s="343" customFormat="1" ht="12" customHeight="1">
      <c r="A47" s="13" t="s">
        <v>274</v>
      </c>
      <c r="B47" s="345" t="s">
        <v>279</v>
      </c>
      <c r="C47" s="244"/>
    </row>
    <row r="48" spans="1:3" s="343" customFormat="1" ht="12" customHeight="1">
      <c r="A48" s="13" t="s">
        <v>275</v>
      </c>
      <c r="B48" s="345" t="s">
        <v>280</v>
      </c>
      <c r="C48" s="244"/>
    </row>
    <row r="49" spans="1:3" s="343" customFormat="1" ht="12" customHeight="1" thickBot="1">
      <c r="A49" s="15" t="s">
        <v>276</v>
      </c>
      <c r="B49" s="346" t="s">
        <v>281</v>
      </c>
      <c r="C49" s="332"/>
    </row>
    <row r="50" spans="1:3" s="343" customFormat="1" ht="12" customHeight="1" thickBot="1">
      <c r="A50" s="19" t="s">
        <v>164</v>
      </c>
      <c r="B50" s="20" t="s">
        <v>282</v>
      </c>
      <c r="C50" s="239">
        <f>SUM(C51:C53)</f>
        <v>0</v>
      </c>
    </row>
    <row r="51" spans="1:3" s="343" customFormat="1" ht="12" customHeight="1">
      <c r="A51" s="14" t="s">
        <v>84</v>
      </c>
      <c r="B51" s="344" t="s">
        <v>283</v>
      </c>
      <c r="C51" s="242"/>
    </row>
    <row r="52" spans="1:3" s="343" customFormat="1" ht="12" customHeight="1">
      <c r="A52" s="13" t="s">
        <v>85</v>
      </c>
      <c r="B52" s="345" t="s">
        <v>442</v>
      </c>
      <c r="C52" s="241"/>
    </row>
    <row r="53" spans="1:3" s="343" customFormat="1" ht="12" customHeight="1">
      <c r="A53" s="13" t="s">
        <v>287</v>
      </c>
      <c r="B53" s="345" t="s">
        <v>285</v>
      </c>
      <c r="C53" s="241"/>
    </row>
    <row r="54" spans="1:3" s="343" customFormat="1" ht="12" customHeight="1" thickBot="1">
      <c r="A54" s="15" t="s">
        <v>288</v>
      </c>
      <c r="B54" s="346" t="s">
        <v>286</v>
      </c>
      <c r="C54" s="243"/>
    </row>
    <row r="55" spans="1:3" s="343" customFormat="1" ht="12" customHeight="1" thickBot="1">
      <c r="A55" s="19" t="s">
        <v>20</v>
      </c>
      <c r="B55" s="234" t="s">
        <v>289</v>
      </c>
      <c r="C55" s="239">
        <f>SUM(C56:C58)</f>
        <v>0</v>
      </c>
    </row>
    <row r="56" spans="1:3" s="343" customFormat="1" ht="12" customHeight="1">
      <c r="A56" s="14" t="s">
        <v>165</v>
      </c>
      <c r="B56" s="344" t="s">
        <v>291</v>
      </c>
      <c r="C56" s="244"/>
    </row>
    <row r="57" spans="1:3" s="343" customFormat="1" ht="12" customHeight="1">
      <c r="A57" s="13" t="s">
        <v>166</v>
      </c>
      <c r="B57" s="345" t="s">
        <v>443</v>
      </c>
      <c r="C57" s="244"/>
    </row>
    <row r="58" spans="1:3" s="343" customFormat="1" ht="12" customHeight="1">
      <c r="A58" s="13" t="s">
        <v>201</v>
      </c>
      <c r="B58" s="345" t="s">
        <v>292</v>
      </c>
      <c r="C58" s="244"/>
    </row>
    <row r="59" spans="1:3" s="343" customFormat="1" ht="12" customHeight="1" thickBot="1">
      <c r="A59" s="15" t="s">
        <v>290</v>
      </c>
      <c r="B59" s="346" t="s">
        <v>293</v>
      </c>
      <c r="C59" s="244"/>
    </row>
    <row r="60" spans="1:3" s="343" customFormat="1" ht="12" customHeight="1" thickBot="1">
      <c r="A60" s="19" t="s">
        <v>21</v>
      </c>
      <c r="B60" s="20" t="s">
        <v>294</v>
      </c>
      <c r="C60" s="245">
        <f>+C5+C12+C19+C26+C33+C44+C50+C55</f>
        <v>0</v>
      </c>
    </row>
    <row r="61" spans="1:3" s="343" customFormat="1" ht="12" customHeight="1" thickBot="1">
      <c r="A61" s="347" t="s">
        <v>295</v>
      </c>
      <c r="B61" s="234" t="s">
        <v>296</v>
      </c>
      <c r="C61" s="239">
        <f>SUM(C62:C64)</f>
        <v>0</v>
      </c>
    </row>
    <row r="62" spans="1:3" s="343" customFormat="1" ht="12" customHeight="1">
      <c r="A62" s="14" t="s">
        <v>329</v>
      </c>
      <c r="B62" s="344" t="s">
        <v>297</v>
      </c>
      <c r="C62" s="244"/>
    </row>
    <row r="63" spans="1:3" s="343" customFormat="1" ht="12" customHeight="1">
      <c r="A63" s="13" t="s">
        <v>338</v>
      </c>
      <c r="B63" s="345" t="s">
        <v>298</v>
      </c>
      <c r="C63" s="244"/>
    </row>
    <row r="64" spans="1:3" s="343" customFormat="1" ht="12" customHeight="1" thickBot="1">
      <c r="A64" s="15" t="s">
        <v>339</v>
      </c>
      <c r="B64" s="348" t="s">
        <v>299</v>
      </c>
      <c r="C64" s="244"/>
    </row>
    <row r="65" spans="1:3" s="343" customFormat="1" ht="12" customHeight="1" thickBot="1">
      <c r="A65" s="347" t="s">
        <v>300</v>
      </c>
      <c r="B65" s="234" t="s">
        <v>301</v>
      </c>
      <c r="C65" s="239">
        <f>SUM(C66:C69)</f>
        <v>0</v>
      </c>
    </row>
    <row r="66" spans="1:3" s="343" customFormat="1" ht="12" customHeight="1">
      <c r="A66" s="14" t="s">
        <v>134</v>
      </c>
      <c r="B66" s="344" t="s">
        <v>302</v>
      </c>
      <c r="C66" s="244"/>
    </row>
    <row r="67" spans="1:3" s="343" customFormat="1" ht="12" customHeight="1">
      <c r="A67" s="13" t="s">
        <v>135</v>
      </c>
      <c r="B67" s="345" t="s">
        <v>303</v>
      </c>
      <c r="C67" s="244"/>
    </row>
    <row r="68" spans="1:3" s="343" customFormat="1" ht="12" customHeight="1">
      <c r="A68" s="13" t="s">
        <v>330</v>
      </c>
      <c r="B68" s="345" t="s">
        <v>304</v>
      </c>
      <c r="C68" s="244"/>
    </row>
    <row r="69" spans="1:3" s="343" customFormat="1" ht="12" customHeight="1" thickBot="1">
      <c r="A69" s="15" t="s">
        <v>331</v>
      </c>
      <c r="B69" s="346" t="s">
        <v>305</v>
      </c>
      <c r="C69" s="244"/>
    </row>
    <row r="70" spans="1:3" s="343" customFormat="1" ht="12" customHeight="1" thickBot="1">
      <c r="A70" s="347" t="s">
        <v>306</v>
      </c>
      <c r="B70" s="234" t="s">
        <v>307</v>
      </c>
      <c r="C70" s="239">
        <f>SUM(C71:C72)</f>
        <v>0</v>
      </c>
    </row>
    <row r="71" spans="1:3" s="343" customFormat="1" ht="12" customHeight="1">
      <c r="A71" s="14" t="s">
        <v>332</v>
      </c>
      <c r="B71" s="344" t="s">
        <v>308</v>
      </c>
      <c r="C71" s="244"/>
    </row>
    <row r="72" spans="1:3" s="343" customFormat="1" ht="12" customHeight="1" thickBot="1">
      <c r="A72" s="15" t="s">
        <v>333</v>
      </c>
      <c r="B72" s="346" t="s">
        <v>309</v>
      </c>
      <c r="C72" s="244"/>
    </row>
    <row r="73" spans="1:3" s="343" customFormat="1" ht="12" customHeight="1" thickBot="1">
      <c r="A73" s="347" t="s">
        <v>310</v>
      </c>
      <c r="B73" s="234" t="s">
        <v>311</v>
      </c>
      <c r="C73" s="239">
        <f>SUM(C74:C76)</f>
        <v>0</v>
      </c>
    </row>
    <row r="74" spans="1:3" s="343" customFormat="1" ht="12" customHeight="1">
      <c r="A74" s="14" t="s">
        <v>334</v>
      </c>
      <c r="B74" s="344" t="s">
        <v>312</v>
      </c>
      <c r="C74" s="244"/>
    </row>
    <row r="75" spans="1:3" s="343" customFormat="1" ht="12" customHeight="1">
      <c r="A75" s="13" t="s">
        <v>335</v>
      </c>
      <c r="B75" s="345" t="s">
        <v>313</v>
      </c>
      <c r="C75" s="244"/>
    </row>
    <row r="76" spans="1:3" s="343" customFormat="1" ht="12" customHeight="1" thickBot="1">
      <c r="A76" s="15" t="s">
        <v>336</v>
      </c>
      <c r="B76" s="346" t="s">
        <v>314</v>
      </c>
      <c r="C76" s="244"/>
    </row>
    <row r="77" spans="1:3" s="343" customFormat="1" ht="12" customHeight="1" thickBot="1">
      <c r="A77" s="347" t="s">
        <v>315</v>
      </c>
      <c r="B77" s="234" t="s">
        <v>337</v>
      </c>
      <c r="C77" s="239">
        <f>SUM(C78:C81)</f>
        <v>0</v>
      </c>
    </row>
    <row r="78" spans="1:3" s="343" customFormat="1" ht="12" customHeight="1">
      <c r="A78" s="349" t="s">
        <v>316</v>
      </c>
      <c r="B78" s="344" t="s">
        <v>317</v>
      </c>
      <c r="C78" s="244"/>
    </row>
    <row r="79" spans="1:3" s="343" customFormat="1" ht="12" customHeight="1">
      <c r="A79" s="350" t="s">
        <v>318</v>
      </c>
      <c r="B79" s="345" t="s">
        <v>319</v>
      </c>
      <c r="C79" s="244"/>
    </row>
    <row r="80" spans="1:3" s="343" customFormat="1" ht="12" customHeight="1">
      <c r="A80" s="350" t="s">
        <v>320</v>
      </c>
      <c r="B80" s="345" t="s">
        <v>321</v>
      </c>
      <c r="C80" s="244"/>
    </row>
    <row r="81" spans="1:3" s="343" customFormat="1" ht="12" customHeight="1" thickBot="1">
      <c r="A81" s="351" t="s">
        <v>322</v>
      </c>
      <c r="B81" s="346" t="s">
        <v>323</v>
      </c>
      <c r="C81" s="244"/>
    </row>
    <row r="82" spans="1:3" s="343" customFormat="1" ht="13.5" customHeight="1" thickBot="1">
      <c r="A82" s="347" t="s">
        <v>324</v>
      </c>
      <c r="B82" s="234" t="s">
        <v>325</v>
      </c>
      <c r="C82" s="376"/>
    </row>
    <row r="83" spans="1:3" s="343" customFormat="1" ht="15.75" customHeight="1" thickBot="1">
      <c r="A83" s="347" t="s">
        <v>326</v>
      </c>
      <c r="B83" s="352" t="s">
        <v>327</v>
      </c>
      <c r="C83" s="245">
        <f>+C61+C65+C70+C73+C77+C82</f>
        <v>0</v>
      </c>
    </row>
    <row r="84" spans="1:3" s="343" customFormat="1" ht="16.5" customHeight="1" thickBot="1">
      <c r="A84" s="353" t="s">
        <v>340</v>
      </c>
      <c r="B84" s="354" t="s">
        <v>328</v>
      </c>
      <c r="C84" s="245">
        <f>+C60+C83</f>
        <v>0</v>
      </c>
    </row>
    <row r="85" spans="1:3" s="343" customFormat="1" ht="83.25" customHeight="1">
      <c r="A85" s="4"/>
      <c r="B85" s="5"/>
      <c r="C85" s="246"/>
    </row>
    <row r="86" spans="1:3" ht="16.5" customHeight="1">
      <c r="A86" s="872" t="s">
        <v>42</v>
      </c>
      <c r="B86" s="872"/>
      <c r="C86" s="872"/>
    </row>
    <row r="87" spans="1:3" s="355" customFormat="1" ht="16.5" customHeight="1" thickBot="1">
      <c r="A87" s="871" t="s">
        <v>138</v>
      </c>
      <c r="B87" s="871"/>
      <c r="C87" s="123" t="s">
        <v>200</v>
      </c>
    </row>
    <row r="88" spans="1:3" ht="37.5" customHeight="1" thickBot="1">
      <c r="A88" s="22" t="s">
        <v>68</v>
      </c>
      <c r="B88" s="23" t="s">
        <v>43</v>
      </c>
      <c r="C88" s="38" t="s">
        <v>229</v>
      </c>
    </row>
    <row r="89" spans="1:3" s="342" customFormat="1" ht="12" customHeight="1" thickBot="1">
      <c r="A89" s="31">
        <v>1</v>
      </c>
      <c r="B89" s="32">
        <v>2</v>
      </c>
      <c r="C89" s="33">
        <v>3</v>
      </c>
    </row>
    <row r="90" spans="1:3" ht="12" customHeight="1" thickBot="1">
      <c r="A90" s="21" t="s">
        <v>13</v>
      </c>
      <c r="B90" s="30" t="s">
        <v>343</v>
      </c>
      <c r="C90" s="238">
        <f>SUM(C91:C95)</f>
        <v>0</v>
      </c>
    </row>
    <row r="91" spans="1:3" ht="12" customHeight="1">
      <c r="A91" s="16" t="s">
        <v>86</v>
      </c>
      <c r="B91" s="9" t="s">
        <v>44</v>
      </c>
      <c r="C91" s="240"/>
    </row>
    <row r="92" spans="1:3" ht="12" customHeight="1">
      <c r="A92" s="13" t="s">
        <v>87</v>
      </c>
      <c r="B92" s="7" t="s">
        <v>167</v>
      </c>
      <c r="C92" s="241"/>
    </row>
    <row r="93" spans="1:3" ht="12" customHeight="1">
      <c r="A93" s="13" t="s">
        <v>88</v>
      </c>
      <c r="B93" s="7" t="s">
        <v>124</v>
      </c>
      <c r="C93" s="243"/>
    </row>
    <row r="94" spans="1:3" ht="12" customHeight="1">
      <c r="A94" s="13" t="s">
        <v>89</v>
      </c>
      <c r="B94" s="10" t="s">
        <v>168</v>
      </c>
      <c r="C94" s="243"/>
    </row>
    <row r="95" spans="1:3" ht="12" customHeight="1">
      <c r="A95" s="13" t="s">
        <v>97</v>
      </c>
      <c r="B95" s="18" t="s">
        <v>169</v>
      </c>
      <c r="C95" s="243"/>
    </row>
    <row r="96" spans="1:3" ht="12" customHeight="1">
      <c r="A96" s="13" t="s">
        <v>90</v>
      </c>
      <c r="B96" s="7" t="s">
        <v>344</v>
      </c>
      <c r="C96" s="243"/>
    </row>
    <row r="97" spans="1:3" ht="12" customHeight="1">
      <c r="A97" s="13" t="s">
        <v>91</v>
      </c>
      <c r="B97" s="125" t="s">
        <v>345</v>
      </c>
      <c r="C97" s="243"/>
    </row>
    <row r="98" spans="1:3" ht="12" customHeight="1">
      <c r="A98" s="13" t="s">
        <v>98</v>
      </c>
      <c r="B98" s="126" t="s">
        <v>346</v>
      </c>
      <c r="C98" s="243"/>
    </row>
    <row r="99" spans="1:3" ht="12" customHeight="1">
      <c r="A99" s="13" t="s">
        <v>99</v>
      </c>
      <c r="B99" s="126" t="s">
        <v>347</v>
      </c>
      <c r="C99" s="243"/>
    </row>
    <row r="100" spans="1:3" ht="12" customHeight="1">
      <c r="A100" s="13" t="s">
        <v>100</v>
      </c>
      <c r="B100" s="125" t="s">
        <v>348</v>
      </c>
      <c r="C100" s="243"/>
    </row>
    <row r="101" spans="1:3" ht="12" customHeight="1">
      <c r="A101" s="13" t="s">
        <v>101</v>
      </c>
      <c r="B101" s="125" t="s">
        <v>349</v>
      </c>
      <c r="C101" s="243"/>
    </row>
    <row r="102" spans="1:3" ht="12" customHeight="1">
      <c r="A102" s="13" t="s">
        <v>103</v>
      </c>
      <c r="B102" s="126" t="s">
        <v>350</v>
      </c>
      <c r="C102" s="243"/>
    </row>
    <row r="103" spans="1:3" ht="12" customHeight="1">
      <c r="A103" s="12" t="s">
        <v>170</v>
      </c>
      <c r="B103" s="127" t="s">
        <v>351</v>
      </c>
      <c r="C103" s="243"/>
    </row>
    <row r="104" spans="1:3" ht="12" customHeight="1">
      <c r="A104" s="13" t="s">
        <v>341</v>
      </c>
      <c r="B104" s="127" t="s">
        <v>352</v>
      </c>
      <c r="C104" s="243"/>
    </row>
    <row r="105" spans="1:3" ht="12" customHeight="1" thickBot="1">
      <c r="A105" s="17" t="s">
        <v>342</v>
      </c>
      <c r="B105" s="128" t="s">
        <v>353</v>
      </c>
      <c r="C105" s="247"/>
    </row>
    <row r="106" spans="1:3" ht="12" customHeight="1" thickBot="1">
      <c r="A106" s="19" t="s">
        <v>14</v>
      </c>
      <c r="B106" s="29" t="s">
        <v>354</v>
      </c>
      <c r="C106" s="239">
        <f>+C107+C109+C111</f>
        <v>0</v>
      </c>
    </row>
    <row r="107" spans="1:3" ht="12" customHeight="1">
      <c r="A107" s="14" t="s">
        <v>92</v>
      </c>
      <c r="B107" s="7" t="s">
        <v>199</v>
      </c>
      <c r="C107" s="242"/>
    </row>
    <row r="108" spans="1:3" ht="12" customHeight="1">
      <c r="A108" s="14" t="s">
        <v>93</v>
      </c>
      <c r="B108" s="11" t="s">
        <v>358</v>
      </c>
      <c r="C108" s="242"/>
    </row>
    <row r="109" spans="1:3" ht="12" customHeight="1">
      <c r="A109" s="14" t="s">
        <v>94</v>
      </c>
      <c r="B109" s="11" t="s">
        <v>171</v>
      </c>
      <c r="C109" s="241"/>
    </row>
    <row r="110" spans="1:3" ht="12" customHeight="1">
      <c r="A110" s="14" t="s">
        <v>95</v>
      </c>
      <c r="B110" s="11" t="s">
        <v>359</v>
      </c>
      <c r="C110" s="215"/>
    </row>
    <row r="111" spans="1:3" ht="12" customHeight="1">
      <c r="A111" s="14" t="s">
        <v>96</v>
      </c>
      <c r="B111" s="236" t="s">
        <v>202</v>
      </c>
      <c r="C111" s="215"/>
    </row>
    <row r="112" spans="1:3" ht="12" customHeight="1">
      <c r="A112" s="14" t="s">
        <v>102</v>
      </c>
      <c r="B112" s="235" t="s">
        <v>444</v>
      </c>
      <c r="C112" s="215"/>
    </row>
    <row r="113" spans="1:3" ht="12" customHeight="1">
      <c r="A113" s="14" t="s">
        <v>104</v>
      </c>
      <c r="B113" s="340" t="s">
        <v>364</v>
      </c>
      <c r="C113" s="215"/>
    </row>
    <row r="114" spans="1:3" ht="15.75">
      <c r="A114" s="14" t="s">
        <v>172</v>
      </c>
      <c r="B114" s="126" t="s">
        <v>347</v>
      </c>
      <c r="C114" s="215"/>
    </row>
    <row r="115" spans="1:3" ht="12" customHeight="1">
      <c r="A115" s="14" t="s">
        <v>173</v>
      </c>
      <c r="B115" s="126" t="s">
        <v>363</v>
      </c>
      <c r="C115" s="215"/>
    </row>
    <row r="116" spans="1:3" ht="12" customHeight="1">
      <c r="A116" s="14" t="s">
        <v>174</v>
      </c>
      <c r="B116" s="126" t="s">
        <v>362</v>
      </c>
      <c r="C116" s="215"/>
    </row>
    <row r="117" spans="1:3" ht="12" customHeight="1">
      <c r="A117" s="14" t="s">
        <v>355</v>
      </c>
      <c r="B117" s="126" t="s">
        <v>350</v>
      </c>
      <c r="C117" s="215"/>
    </row>
    <row r="118" spans="1:3" ht="12" customHeight="1">
      <c r="A118" s="14" t="s">
        <v>356</v>
      </c>
      <c r="B118" s="126" t="s">
        <v>361</v>
      </c>
      <c r="C118" s="215"/>
    </row>
    <row r="119" spans="1:3" ht="16.5" thickBot="1">
      <c r="A119" s="12" t="s">
        <v>357</v>
      </c>
      <c r="B119" s="126" t="s">
        <v>360</v>
      </c>
      <c r="C119" s="216"/>
    </row>
    <row r="120" spans="1:3" ht="12" customHeight="1" thickBot="1">
      <c r="A120" s="19" t="s">
        <v>15</v>
      </c>
      <c r="B120" s="114" t="s">
        <v>365</v>
      </c>
      <c r="C120" s="239">
        <f>+C121+C122</f>
        <v>0</v>
      </c>
    </row>
    <row r="121" spans="1:3" ht="12" customHeight="1">
      <c r="A121" s="14" t="s">
        <v>75</v>
      </c>
      <c r="B121" s="8" t="s">
        <v>55</v>
      </c>
      <c r="C121" s="242"/>
    </row>
    <row r="122" spans="1:3" ht="12" customHeight="1" thickBot="1">
      <c r="A122" s="15" t="s">
        <v>76</v>
      </c>
      <c r="B122" s="11" t="s">
        <v>56</v>
      </c>
      <c r="C122" s="243"/>
    </row>
    <row r="123" spans="1:3" ht="12" customHeight="1" thickBot="1">
      <c r="A123" s="19" t="s">
        <v>16</v>
      </c>
      <c r="B123" s="114" t="s">
        <v>366</v>
      </c>
      <c r="C123" s="239">
        <f>+C90+C106+C120</f>
        <v>0</v>
      </c>
    </row>
    <row r="124" spans="1:3" ht="12" customHeight="1" thickBot="1">
      <c r="A124" s="19" t="s">
        <v>17</v>
      </c>
      <c r="B124" s="114" t="s">
        <v>367</v>
      </c>
      <c r="C124" s="239">
        <f>+C125+C126+C127</f>
        <v>0</v>
      </c>
    </row>
    <row r="125" spans="1:3" ht="12" customHeight="1">
      <c r="A125" s="14" t="s">
        <v>79</v>
      </c>
      <c r="B125" s="8" t="s">
        <v>368</v>
      </c>
      <c r="C125" s="215"/>
    </row>
    <row r="126" spans="1:3" ht="12" customHeight="1">
      <c r="A126" s="14" t="s">
        <v>80</v>
      </c>
      <c r="B126" s="8" t="s">
        <v>369</v>
      </c>
      <c r="C126" s="215"/>
    </row>
    <row r="127" spans="1:3" ht="12" customHeight="1" thickBot="1">
      <c r="A127" s="12" t="s">
        <v>81</v>
      </c>
      <c r="B127" s="6" t="s">
        <v>370</v>
      </c>
      <c r="C127" s="215"/>
    </row>
    <row r="128" spans="1:3" ht="12" customHeight="1" thickBot="1">
      <c r="A128" s="19" t="s">
        <v>18</v>
      </c>
      <c r="B128" s="114" t="s">
        <v>430</v>
      </c>
      <c r="C128" s="239">
        <f>+C129+C130+C131+C132</f>
        <v>0</v>
      </c>
    </row>
    <row r="129" spans="1:3" ht="12" customHeight="1">
      <c r="A129" s="14" t="s">
        <v>82</v>
      </c>
      <c r="B129" s="8" t="s">
        <v>371</v>
      </c>
      <c r="C129" s="215"/>
    </row>
    <row r="130" spans="1:3" ht="12" customHeight="1">
      <c r="A130" s="14" t="s">
        <v>83</v>
      </c>
      <c r="B130" s="8" t="s">
        <v>372</v>
      </c>
      <c r="C130" s="215"/>
    </row>
    <row r="131" spans="1:3" ht="12" customHeight="1">
      <c r="A131" s="14" t="s">
        <v>274</v>
      </c>
      <c r="B131" s="8" t="s">
        <v>373</v>
      </c>
      <c r="C131" s="215"/>
    </row>
    <row r="132" spans="1:3" ht="12" customHeight="1" thickBot="1">
      <c r="A132" s="12" t="s">
        <v>275</v>
      </c>
      <c r="B132" s="6" t="s">
        <v>374</v>
      </c>
      <c r="C132" s="215"/>
    </row>
    <row r="133" spans="1:3" ht="12" customHeight="1" thickBot="1">
      <c r="A133" s="19" t="s">
        <v>19</v>
      </c>
      <c r="B133" s="114" t="s">
        <v>375</v>
      </c>
      <c r="C133" s="245">
        <f>+C134+C135+C136+C137</f>
        <v>0</v>
      </c>
    </row>
    <row r="134" spans="1:3" ht="12" customHeight="1">
      <c r="A134" s="14" t="s">
        <v>84</v>
      </c>
      <c r="B134" s="8" t="s">
        <v>376</v>
      </c>
      <c r="C134" s="215"/>
    </row>
    <row r="135" spans="1:3" ht="12" customHeight="1">
      <c r="A135" s="14" t="s">
        <v>85</v>
      </c>
      <c r="B135" s="8" t="s">
        <v>386</v>
      </c>
      <c r="C135" s="215"/>
    </row>
    <row r="136" spans="1:3" ht="12" customHeight="1">
      <c r="A136" s="14" t="s">
        <v>287</v>
      </c>
      <c r="B136" s="8" t="s">
        <v>377</v>
      </c>
      <c r="C136" s="215"/>
    </row>
    <row r="137" spans="1:3" ht="12" customHeight="1" thickBot="1">
      <c r="A137" s="12" t="s">
        <v>288</v>
      </c>
      <c r="B137" s="6" t="s">
        <v>378</v>
      </c>
      <c r="C137" s="215"/>
    </row>
    <row r="138" spans="1:3" ht="12" customHeight="1" thickBot="1">
      <c r="A138" s="19" t="s">
        <v>20</v>
      </c>
      <c r="B138" s="114" t="s">
        <v>379</v>
      </c>
      <c r="C138" s="248">
        <f>+C139+C140+C141+C142</f>
        <v>0</v>
      </c>
    </row>
    <row r="139" spans="1:3" ht="12" customHeight="1">
      <c r="A139" s="14" t="s">
        <v>165</v>
      </c>
      <c r="B139" s="8" t="s">
        <v>380</v>
      </c>
      <c r="C139" s="215"/>
    </row>
    <row r="140" spans="1:3" ht="12" customHeight="1">
      <c r="A140" s="14" t="s">
        <v>166</v>
      </c>
      <c r="B140" s="8" t="s">
        <v>381</v>
      </c>
      <c r="C140" s="215"/>
    </row>
    <row r="141" spans="1:3" ht="12" customHeight="1">
      <c r="A141" s="14" t="s">
        <v>201</v>
      </c>
      <c r="B141" s="8" t="s">
        <v>382</v>
      </c>
      <c r="C141" s="215"/>
    </row>
    <row r="142" spans="1:3" ht="12" customHeight="1" thickBot="1">
      <c r="A142" s="14" t="s">
        <v>290</v>
      </c>
      <c r="B142" s="8" t="s">
        <v>383</v>
      </c>
      <c r="C142" s="215"/>
    </row>
    <row r="143" spans="1:9" ht="15" customHeight="1" thickBot="1">
      <c r="A143" s="19" t="s">
        <v>21</v>
      </c>
      <c r="B143" s="114" t="s">
        <v>384</v>
      </c>
      <c r="C143" s="356">
        <f>+C124+C128+C133+C138</f>
        <v>0</v>
      </c>
      <c r="F143" s="357"/>
      <c r="G143" s="358"/>
      <c r="H143" s="358"/>
      <c r="I143" s="358"/>
    </row>
    <row r="144" spans="1:3" s="343" customFormat="1" ht="12.75" customHeight="1" thickBot="1">
      <c r="A144" s="237" t="s">
        <v>22</v>
      </c>
      <c r="B144" s="315" t="s">
        <v>385</v>
      </c>
      <c r="C144" s="356">
        <f>+C123+C143</f>
        <v>0</v>
      </c>
    </row>
    <row r="145" ht="7.5" customHeight="1"/>
    <row r="146" spans="1:3" ht="15.75">
      <c r="A146" s="873" t="s">
        <v>387</v>
      </c>
      <c r="B146" s="873"/>
      <c r="C146" s="873"/>
    </row>
    <row r="147" spans="1:3" ht="15" customHeight="1" thickBot="1">
      <c r="A147" s="870" t="s">
        <v>139</v>
      </c>
      <c r="B147" s="870"/>
      <c r="C147" s="249" t="s">
        <v>200</v>
      </c>
    </row>
    <row r="148" spans="1:4" ht="13.5" customHeight="1" thickBot="1">
      <c r="A148" s="19">
        <v>1</v>
      </c>
      <c r="B148" s="29" t="s">
        <v>388</v>
      </c>
      <c r="C148" s="239">
        <f>+C60-C123</f>
        <v>0</v>
      </c>
      <c r="D148" s="359"/>
    </row>
    <row r="149" spans="1:3" ht="27.75" customHeight="1" thickBot="1">
      <c r="A149" s="19" t="s">
        <v>14</v>
      </c>
      <c r="B149" s="29" t="s">
        <v>389</v>
      </c>
      <c r="C149" s="239">
        <f>+C83-C143</f>
        <v>0</v>
      </c>
    </row>
  </sheetData>
  <sheetProtection sheet="1"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0" r:id="rId1"/>
  <headerFooter alignWithMargins="0">
    <oddHeader>&amp;C&amp;"Times New Roman CE,Félkövér"&amp;12
Mogyorósbánya Község Önkormányzat
2015. ÉVI KÖLTSÉGVETÉS
ÁLLAMI (ÁLLAMIGAZGATÁSI) FELADATOK MÉRLEGE
NEMLEGES&amp;R&amp;"Times New Roman CE,Félkövér dőlt"&amp;11 1.4. melléklet az ..../2016. (IV.27.) önkormányzati rendelethez</oddHeader>
  </headerFooter>
  <rowBreaks count="1" manualBreakCount="1">
    <brk id="85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P32"/>
  <sheetViews>
    <sheetView view="pageBreakPreview" zoomScaleNormal="115" zoomScaleSheetLayoutView="100" zoomScalePageLayoutView="0" workbookViewId="0" topLeftCell="A1">
      <selection activeCell="O14" sqref="O14"/>
    </sheetView>
  </sheetViews>
  <sheetFormatPr defaultColWidth="9.00390625" defaultRowHeight="12.75"/>
  <cols>
    <col min="1" max="1" width="6.875" style="55" customWidth="1"/>
    <col min="2" max="2" width="47.625" style="167" customWidth="1"/>
    <col min="3" max="3" width="10.875" style="167" customWidth="1"/>
    <col min="4" max="5" width="12.875" style="55" hidden="1" customWidth="1"/>
    <col min="6" max="6" width="11.875" style="55" customWidth="1"/>
    <col min="7" max="8" width="12.875" style="55" customWidth="1"/>
    <col min="9" max="9" width="56.625" style="55" bestFit="1" customWidth="1"/>
    <col min="10" max="10" width="11.125" style="55" bestFit="1" customWidth="1"/>
    <col min="11" max="12" width="0" style="55" hidden="1" customWidth="1"/>
    <col min="13" max="14" width="9.375" style="55" customWidth="1"/>
    <col min="15" max="15" width="11.125" style="55" customWidth="1"/>
    <col min="16" max="16384" width="9.375" style="55" customWidth="1"/>
  </cols>
  <sheetData>
    <row r="1" spans="2:16" ht="39.75" customHeight="1">
      <c r="B1" s="261" t="s">
        <v>142</v>
      </c>
      <c r="C1" s="261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875" t="s">
        <v>588</v>
      </c>
    </row>
    <row r="2" spans="11:16" ht="14.25" thickBot="1">
      <c r="K2" s="263"/>
      <c r="L2" s="263" t="s">
        <v>59</v>
      </c>
      <c r="M2" s="263"/>
      <c r="N2" s="263"/>
      <c r="O2" s="263" t="s">
        <v>59</v>
      </c>
      <c r="P2" s="875"/>
    </row>
    <row r="3" spans="1:16" ht="18" customHeight="1" thickBot="1">
      <c r="A3" s="876" t="s">
        <v>68</v>
      </c>
      <c r="B3" s="264" t="s">
        <v>52</v>
      </c>
      <c r="C3" s="449"/>
      <c r="D3" s="265"/>
      <c r="E3" s="265"/>
      <c r="F3" s="265"/>
      <c r="G3" s="265"/>
      <c r="H3" s="265"/>
      <c r="I3" s="264" t="s">
        <v>54</v>
      </c>
      <c r="J3" s="450"/>
      <c r="K3" s="266"/>
      <c r="L3" s="266"/>
      <c r="M3" s="266"/>
      <c r="N3" s="266"/>
      <c r="O3" s="266"/>
      <c r="P3" s="875"/>
    </row>
    <row r="4" spans="1:16" s="267" customFormat="1" ht="35.25" customHeight="1" thickBot="1">
      <c r="A4" s="877"/>
      <c r="B4" s="168" t="s">
        <v>60</v>
      </c>
      <c r="C4" s="169" t="s">
        <v>485</v>
      </c>
      <c r="D4" s="169" t="s">
        <v>520</v>
      </c>
      <c r="E4" s="169" t="s">
        <v>521</v>
      </c>
      <c r="F4" s="169" t="s">
        <v>518</v>
      </c>
      <c r="G4" s="169" t="s">
        <v>538</v>
      </c>
      <c r="H4" s="169" t="s">
        <v>539</v>
      </c>
      <c r="I4" s="168" t="s">
        <v>60</v>
      </c>
      <c r="J4" s="51" t="s">
        <v>485</v>
      </c>
      <c r="K4" s="51" t="s">
        <v>516</v>
      </c>
      <c r="L4" s="51" t="s">
        <v>519</v>
      </c>
      <c r="M4" s="51" t="s">
        <v>518</v>
      </c>
      <c r="N4" s="51" t="s">
        <v>538</v>
      </c>
      <c r="O4" s="51" t="s">
        <v>539</v>
      </c>
      <c r="P4" s="875"/>
    </row>
    <row r="5" spans="1:16" s="272" customFormat="1" ht="12" customHeight="1" thickBot="1">
      <c r="A5" s="268">
        <v>1</v>
      </c>
      <c r="B5" s="269">
        <v>2</v>
      </c>
      <c r="C5" s="270">
        <v>3</v>
      </c>
      <c r="D5" s="270">
        <v>4</v>
      </c>
      <c r="E5" s="270">
        <v>5</v>
      </c>
      <c r="F5" s="270">
        <v>6</v>
      </c>
      <c r="G5" s="270">
        <v>4</v>
      </c>
      <c r="H5" s="270">
        <v>5</v>
      </c>
      <c r="I5" s="269">
        <v>6</v>
      </c>
      <c r="J5" s="271">
        <v>7</v>
      </c>
      <c r="K5" s="271">
        <v>9</v>
      </c>
      <c r="L5" s="271">
        <v>10</v>
      </c>
      <c r="M5" s="271">
        <v>8</v>
      </c>
      <c r="N5" s="271">
        <v>9</v>
      </c>
      <c r="O5" s="271">
        <v>10</v>
      </c>
      <c r="P5" s="875"/>
    </row>
    <row r="6" spans="1:16" ht="12.75" customHeight="1" thickBot="1">
      <c r="A6" s="273" t="s">
        <v>13</v>
      </c>
      <c r="B6" s="274" t="s">
        <v>390</v>
      </c>
      <c r="C6" s="250">
        <v>7618</v>
      </c>
      <c r="D6" s="250">
        <v>8816</v>
      </c>
      <c r="E6" s="250">
        <v>9501</v>
      </c>
      <c r="F6" s="250">
        <v>15230</v>
      </c>
      <c r="G6" s="507">
        <v>15230</v>
      </c>
      <c r="H6" s="862">
        <f>G6*100/F6</f>
        <v>100</v>
      </c>
      <c r="I6" s="274" t="s">
        <v>61</v>
      </c>
      <c r="J6" s="256">
        <v>7659</v>
      </c>
      <c r="K6" s="256">
        <v>9373</v>
      </c>
      <c r="L6" s="256">
        <v>9773</v>
      </c>
      <c r="M6" s="256">
        <v>11192</v>
      </c>
      <c r="N6" s="256">
        <v>9632</v>
      </c>
      <c r="O6" s="862">
        <f aca="true" t="shared" si="0" ref="O6:O11">N6*100/M6</f>
        <v>86.0614724803431</v>
      </c>
      <c r="P6" s="875"/>
    </row>
    <row r="7" spans="1:16" ht="12.75" customHeight="1" thickBot="1">
      <c r="A7" s="275" t="s">
        <v>14</v>
      </c>
      <c r="B7" s="276" t="s">
        <v>391</v>
      </c>
      <c r="C7" s="251"/>
      <c r="D7" s="251">
        <v>1220</v>
      </c>
      <c r="E7" s="251">
        <v>1561</v>
      </c>
      <c r="F7" s="251">
        <v>1982</v>
      </c>
      <c r="G7" s="252">
        <v>1982</v>
      </c>
      <c r="H7" s="862">
        <f>G7*100/F7</f>
        <v>100</v>
      </c>
      <c r="I7" s="276" t="s">
        <v>167</v>
      </c>
      <c r="J7" s="257">
        <v>2019</v>
      </c>
      <c r="K7" s="257">
        <v>2324</v>
      </c>
      <c r="L7" s="257">
        <v>2380</v>
      </c>
      <c r="M7" s="257">
        <v>2466</v>
      </c>
      <c r="N7" s="257">
        <v>2292</v>
      </c>
      <c r="O7" s="862">
        <f t="shared" si="0"/>
        <v>92.9440389294404</v>
      </c>
      <c r="P7" s="875"/>
    </row>
    <row r="8" spans="1:16" ht="12.75" customHeight="1" thickBot="1">
      <c r="A8" s="275" t="s">
        <v>15</v>
      </c>
      <c r="B8" s="276" t="s">
        <v>432</v>
      </c>
      <c r="C8" s="251"/>
      <c r="D8" s="251"/>
      <c r="E8" s="251"/>
      <c r="F8" s="251"/>
      <c r="G8" s="252"/>
      <c r="H8" s="862"/>
      <c r="I8" s="276" t="s">
        <v>205</v>
      </c>
      <c r="J8" s="257">
        <v>20239</v>
      </c>
      <c r="K8" s="257">
        <v>21826</v>
      </c>
      <c r="L8" s="257">
        <v>22525</v>
      </c>
      <c r="M8" s="257">
        <v>26090</v>
      </c>
      <c r="N8" s="257">
        <v>24294</v>
      </c>
      <c r="O8" s="862">
        <f t="shared" si="0"/>
        <v>93.11613645074742</v>
      </c>
      <c r="P8" s="875"/>
    </row>
    <row r="9" spans="1:16" ht="12.75" customHeight="1" thickBot="1">
      <c r="A9" s="275" t="s">
        <v>16</v>
      </c>
      <c r="B9" s="276" t="s">
        <v>158</v>
      </c>
      <c r="C9" s="251">
        <v>25270</v>
      </c>
      <c r="D9" s="251">
        <v>25270</v>
      </c>
      <c r="E9" s="251">
        <v>25270</v>
      </c>
      <c r="F9" s="251">
        <v>25270</v>
      </c>
      <c r="G9" s="252">
        <v>21512</v>
      </c>
      <c r="H9" s="862">
        <f>G9*100/F9</f>
        <v>85.12861100118718</v>
      </c>
      <c r="I9" s="276" t="s">
        <v>168</v>
      </c>
      <c r="J9" s="257">
        <v>1600</v>
      </c>
      <c r="K9" s="257">
        <v>2093</v>
      </c>
      <c r="L9" s="257">
        <v>2117</v>
      </c>
      <c r="M9" s="257">
        <v>2117</v>
      </c>
      <c r="N9" s="257">
        <v>889</v>
      </c>
      <c r="O9" s="862">
        <f t="shared" si="0"/>
        <v>41.99338686820973</v>
      </c>
      <c r="P9" s="875"/>
    </row>
    <row r="10" spans="1:16" ht="12.75" customHeight="1" thickBot="1">
      <c r="A10" s="275" t="s">
        <v>17</v>
      </c>
      <c r="B10" s="277" t="s">
        <v>392</v>
      </c>
      <c r="C10" s="251"/>
      <c r="D10" s="251">
        <v>40</v>
      </c>
      <c r="E10" s="251">
        <v>40</v>
      </c>
      <c r="F10" s="251">
        <v>10</v>
      </c>
      <c r="G10" s="252">
        <v>10</v>
      </c>
      <c r="H10" s="862">
        <f>G10*100/F10</f>
        <v>100</v>
      </c>
      <c r="I10" s="276" t="s">
        <v>169</v>
      </c>
      <c r="J10" s="257"/>
      <c r="K10" s="257">
        <v>1717</v>
      </c>
      <c r="L10" s="257">
        <v>1847</v>
      </c>
      <c r="M10" s="257">
        <v>4220</v>
      </c>
      <c r="N10" s="257">
        <v>3793</v>
      </c>
      <c r="O10" s="862">
        <f t="shared" si="0"/>
        <v>89.88151658767772</v>
      </c>
      <c r="P10" s="875"/>
    </row>
    <row r="11" spans="1:16" ht="12.75" customHeight="1" thickBot="1">
      <c r="A11" s="275" t="s">
        <v>18</v>
      </c>
      <c r="B11" s="276" t="s">
        <v>393</v>
      </c>
      <c r="C11" s="252"/>
      <c r="D11" s="252"/>
      <c r="E11" s="252"/>
      <c r="F11" s="252"/>
      <c r="G11" s="252"/>
      <c r="H11" s="862"/>
      <c r="I11" s="276" t="s">
        <v>491</v>
      </c>
      <c r="J11" s="257">
        <v>6470</v>
      </c>
      <c r="K11" s="257">
        <v>4894</v>
      </c>
      <c r="L11" s="257">
        <v>1716</v>
      </c>
      <c r="M11" s="257">
        <v>746</v>
      </c>
      <c r="N11" s="257"/>
      <c r="O11" s="862">
        <f t="shared" si="0"/>
        <v>0</v>
      </c>
      <c r="P11" s="875"/>
    </row>
    <row r="12" spans="1:16" ht="12.75" customHeight="1" thickBot="1">
      <c r="A12" s="275" t="s">
        <v>19</v>
      </c>
      <c r="B12" s="276" t="s">
        <v>272</v>
      </c>
      <c r="C12" s="251">
        <v>5099</v>
      </c>
      <c r="D12" s="251">
        <v>4889</v>
      </c>
      <c r="E12" s="251">
        <v>4889</v>
      </c>
      <c r="F12" s="251">
        <v>5239</v>
      </c>
      <c r="G12" s="252">
        <v>4764</v>
      </c>
      <c r="H12" s="862">
        <f>G12*100/F12</f>
        <v>90.93338423363237</v>
      </c>
      <c r="I12" s="44" t="s">
        <v>892</v>
      </c>
      <c r="J12" s="257"/>
      <c r="K12" s="257"/>
      <c r="L12" s="257"/>
      <c r="M12" s="257"/>
      <c r="N12" s="257">
        <v>2820</v>
      </c>
      <c r="O12" s="862"/>
      <c r="P12" s="875"/>
    </row>
    <row r="13" spans="1:16" ht="12.75" customHeight="1" thickBot="1">
      <c r="A13" s="275" t="s">
        <v>20</v>
      </c>
      <c r="B13" s="44" t="s">
        <v>522</v>
      </c>
      <c r="C13" s="251"/>
      <c r="D13" s="251"/>
      <c r="E13" s="251"/>
      <c r="F13" s="251">
        <v>970</v>
      </c>
      <c r="G13" s="252">
        <v>969</v>
      </c>
      <c r="H13" s="862">
        <f>G13*100/F13</f>
        <v>99.89690721649484</v>
      </c>
      <c r="I13" s="44" t="s">
        <v>891</v>
      </c>
      <c r="J13" s="257"/>
      <c r="K13" s="257"/>
      <c r="L13" s="257"/>
      <c r="M13" s="257"/>
      <c r="N13" s="257">
        <v>438</v>
      </c>
      <c r="O13" s="862"/>
      <c r="P13" s="875"/>
    </row>
    <row r="14" spans="1:16" ht="12.75" customHeight="1" thickBot="1">
      <c r="A14" s="275" t="s">
        <v>21</v>
      </c>
      <c r="B14" s="360"/>
      <c r="C14" s="252"/>
      <c r="D14" s="252"/>
      <c r="E14" s="252"/>
      <c r="F14" s="252"/>
      <c r="G14" s="252"/>
      <c r="H14" s="862"/>
      <c r="I14" s="44"/>
      <c r="J14" s="257"/>
      <c r="K14" s="257"/>
      <c r="L14" s="257"/>
      <c r="M14" s="257"/>
      <c r="N14" s="257"/>
      <c r="O14" s="862"/>
      <c r="P14" s="875"/>
    </row>
    <row r="15" spans="1:16" ht="12.75" customHeight="1" thickBot="1">
      <c r="A15" s="275" t="s">
        <v>22</v>
      </c>
      <c r="B15" s="44"/>
      <c r="C15" s="251"/>
      <c r="D15" s="251"/>
      <c r="E15" s="251"/>
      <c r="F15" s="251"/>
      <c r="G15" s="252"/>
      <c r="H15" s="862"/>
      <c r="I15" s="44"/>
      <c r="J15" s="257"/>
      <c r="K15" s="257"/>
      <c r="L15" s="257"/>
      <c r="M15" s="257"/>
      <c r="N15" s="257"/>
      <c r="O15" s="862"/>
      <c r="P15" s="875"/>
    </row>
    <row r="16" spans="1:16" ht="12.75" customHeight="1" thickBot="1">
      <c r="A16" s="275" t="s">
        <v>23</v>
      </c>
      <c r="B16" s="44"/>
      <c r="C16" s="251"/>
      <c r="D16" s="251"/>
      <c r="E16" s="251"/>
      <c r="F16" s="251"/>
      <c r="G16" s="252"/>
      <c r="H16" s="862"/>
      <c r="I16" s="44"/>
      <c r="J16" s="257"/>
      <c r="K16" s="257"/>
      <c r="L16" s="257"/>
      <c r="M16" s="257"/>
      <c r="N16" s="257"/>
      <c r="O16" s="862"/>
      <c r="P16" s="875"/>
    </row>
    <row r="17" spans="1:16" ht="12.75" customHeight="1" thickBot="1">
      <c r="A17" s="275" t="s">
        <v>24</v>
      </c>
      <c r="B17" s="57"/>
      <c r="C17" s="253"/>
      <c r="D17" s="253"/>
      <c r="E17" s="253"/>
      <c r="F17" s="253"/>
      <c r="G17" s="859"/>
      <c r="H17" s="862"/>
      <c r="I17" s="44"/>
      <c r="J17" s="258"/>
      <c r="K17" s="258"/>
      <c r="L17" s="258"/>
      <c r="M17" s="258"/>
      <c r="N17" s="258"/>
      <c r="O17" s="862"/>
      <c r="P17" s="875"/>
    </row>
    <row r="18" spans="1:16" ht="15.75" customHeight="1" thickBot="1">
      <c r="A18" s="278" t="s">
        <v>25</v>
      </c>
      <c r="B18" s="116" t="s">
        <v>433</v>
      </c>
      <c r="C18" s="254">
        <f>+C6+C7+C9+C10+C12+C13+C14+C15+C16+C17</f>
        <v>37987</v>
      </c>
      <c r="D18" s="254">
        <f>+D6+D7+D9+D10+D12+D13+D14+D15+D16+D17</f>
        <v>40235</v>
      </c>
      <c r="E18" s="254">
        <f>+E6+E7+E9+E10+E12+E13+E14+E15+E16+E17</f>
        <v>41261</v>
      </c>
      <c r="F18" s="254">
        <f>+F6+F7+F9+F10+F12+F13+F14+F15+F16+F17</f>
        <v>48701</v>
      </c>
      <c r="G18" s="508">
        <f>+G6+G7+G9+G10+G12+G13+G14+G15+G16+G17</f>
        <v>44467</v>
      </c>
      <c r="H18" s="863">
        <f>G18*100/F18</f>
        <v>91.30613334428452</v>
      </c>
      <c r="I18" s="116" t="s">
        <v>401</v>
      </c>
      <c r="J18" s="259">
        <f>SUM(J6:J17)</f>
        <v>37987</v>
      </c>
      <c r="K18" s="259">
        <f>SUM(K6:K17)</f>
        <v>42227</v>
      </c>
      <c r="L18" s="259">
        <f>SUM(L6:L17)</f>
        <v>40358</v>
      </c>
      <c r="M18" s="259">
        <f>SUM(M6:M17)</f>
        <v>46831</v>
      </c>
      <c r="N18" s="259">
        <f>SUM(N6:N17)</f>
        <v>44158</v>
      </c>
      <c r="O18" s="863">
        <f>N18*100/M18</f>
        <v>94.29224231812262</v>
      </c>
      <c r="P18" s="875"/>
    </row>
    <row r="19" spans="1:16" ht="12.75" customHeight="1" thickBot="1">
      <c r="A19" s="279" t="s">
        <v>26</v>
      </c>
      <c r="B19" s="280" t="s">
        <v>396</v>
      </c>
      <c r="C19" s="394">
        <f>+C20+C21+C22+C23</f>
        <v>0</v>
      </c>
      <c r="D19" s="394">
        <f>+D20+D21+D22+D23</f>
        <v>650</v>
      </c>
      <c r="E19" s="394">
        <f>+E20+E21+E22+E23</f>
        <v>650</v>
      </c>
      <c r="F19" s="394">
        <v>653</v>
      </c>
      <c r="G19" s="860"/>
      <c r="H19" s="862">
        <f>G19*100/F19</f>
        <v>0</v>
      </c>
      <c r="I19" s="281" t="s">
        <v>175</v>
      </c>
      <c r="J19" s="260"/>
      <c r="K19" s="260"/>
      <c r="L19" s="260"/>
      <c r="M19" s="260"/>
      <c r="N19" s="260"/>
      <c r="O19" s="862"/>
      <c r="P19" s="875"/>
    </row>
    <row r="20" spans="1:16" ht="12.75" customHeight="1" thickBot="1">
      <c r="A20" s="282" t="s">
        <v>27</v>
      </c>
      <c r="B20" s="281" t="s">
        <v>197</v>
      </c>
      <c r="C20" s="88"/>
      <c r="D20" s="88">
        <v>650</v>
      </c>
      <c r="E20" s="88">
        <v>650</v>
      </c>
      <c r="F20" s="88">
        <v>653</v>
      </c>
      <c r="G20" s="510"/>
      <c r="H20" s="862">
        <f>G20*100/F20</f>
        <v>0</v>
      </c>
      <c r="I20" s="281" t="s">
        <v>400</v>
      </c>
      <c r="J20" s="89"/>
      <c r="K20" s="89"/>
      <c r="L20" s="89"/>
      <c r="M20" s="89"/>
      <c r="N20" s="89"/>
      <c r="O20" s="862"/>
      <c r="P20" s="875"/>
    </row>
    <row r="21" spans="1:16" ht="12.75" customHeight="1" thickBot="1">
      <c r="A21" s="282" t="s">
        <v>28</v>
      </c>
      <c r="B21" s="281" t="s">
        <v>198</v>
      </c>
      <c r="C21" s="88"/>
      <c r="D21" s="88"/>
      <c r="E21" s="88"/>
      <c r="F21" s="88"/>
      <c r="G21" s="510"/>
      <c r="H21" s="862"/>
      <c r="I21" s="281" t="s">
        <v>140</v>
      </c>
      <c r="J21" s="89"/>
      <c r="K21" s="89"/>
      <c r="L21" s="89"/>
      <c r="M21" s="89"/>
      <c r="N21" s="89"/>
      <c r="O21" s="862"/>
      <c r="P21" s="875"/>
    </row>
    <row r="22" spans="1:16" ht="12.75" customHeight="1" thickBot="1">
      <c r="A22" s="282" t="s">
        <v>29</v>
      </c>
      <c r="B22" s="281" t="s">
        <v>203</v>
      </c>
      <c r="C22" s="88"/>
      <c r="D22" s="88"/>
      <c r="E22" s="88"/>
      <c r="F22" s="88"/>
      <c r="G22" s="510"/>
      <c r="H22" s="862"/>
      <c r="I22" s="281" t="s">
        <v>141</v>
      </c>
      <c r="J22" s="89"/>
      <c r="K22" s="89"/>
      <c r="L22" s="89"/>
      <c r="M22" s="89"/>
      <c r="N22" s="89"/>
      <c r="O22" s="862"/>
      <c r="P22" s="875"/>
    </row>
    <row r="23" spans="1:16" ht="12.75" customHeight="1" thickBot="1">
      <c r="A23" s="282" t="s">
        <v>30</v>
      </c>
      <c r="B23" s="281" t="s">
        <v>204</v>
      </c>
      <c r="C23" s="88"/>
      <c r="D23" s="88"/>
      <c r="E23" s="88"/>
      <c r="F23" s="88"/>
      <c r="G23" s="510"/>
      <c r="H23" s="862"/>
      <c r="I23" s="280" t="s">
        <v>206</v>
      </c>
      <c r="J23" s="89"/>
      <c r="K23" s="89"/>
      <c r="L23" s="89"/>
      <c r="M23" s="89"/>
      <c r="N23" s="89"/>
      <c r="O23" s="862"/>
      <c r="P23" s="875"/>
    </row>
    <row r="24" spans="1:16" ht="12.75" customHeight="1" thickBot="1">
      <c r="A24" s="282" t="s">
        <v>31</v>
      </c>
      <c r="B24" s="281" t="s">
        <v>397</v>
      </c>
      <c r="C24" s="283">
        <f>+C25+C26</f>
        <v>0</v>
      </c>
      <c r="D24" s="283">
        <f>+D25+D26</f>
        <v>0</v>
      </c>
      <c r="E24" s="283">
        <f>+E25+E26</f>
        <v>0</v>
      </c>
      <c r="F24" s="283">
        <f>+F25+F26</f>
        <v>0</v>
      </c>
      <c r="G24" s="511">
        <f>+G25+G26</f>
        <v>0</v>
      </c>
      <c r="H24" s="862"/>
      <c r="I24" s="281" t="s">
        <v>176</v>
      </c>
      <c r="J24" s="89"/>
      <c r="K24" s="89"/>
      <c r="L24" s="89"/>
      <c r="M24" s="89"/>
      <c r="N24" s="89"/>
      <c r="O24" s="862"/>
      <c r="P24" s="875"/>
    </row>
    <row r="25" spans="1:16" ht="12.75" customHeight="1" thickBot="1">
      <c r="A25" s="279" t="s">
        <v>32</v>
      </c>
      <c r="B25" s="280" t="s">
        <v>394</v>
      </c>
      <c r="C25" s="255"/>
      <c r="D25" s="255"/>
      <c r="E25" s="255"/>
      <c r="F25" s="255"/>
      <c r="G25" s="861"/>
      <c r="H25" s="862"/>
      <c r="I25" s="274" t="s">
        <v>177</v>
      </c>
      <c r="J25" s="260"/>
      <c r="K25" s="260"/>
      <c r="L25" s="260"/>
      <c r="M25" s="260"/>
      <c r="N25" s="260"/>
      <c r="O25" s="862"/>
      <c r="P25" s="875"/>
    </row>
    <row r="26" spans="1:16" ht="12.75" customHeight="1" thickBot="1">
      <c r="A26" s="282" t="s">
        <v>33</v>
      </c>
      <c r="B26" s="281" t="s">
        <v>395</v>
      </c>
      <c r="C26" s="88"/>
      <c r="D26" s="88"/>
      <c r="E26" s="88"/>
      <c r="F26" s="88"/>
      <c r="G26" s="510"/>
      <c r="H26" s="862"/>
      <c r="I26" s="44" t="s">
        <v>523</v>
      </c>
      <c r="J26" s="89"/>
      <c r="K26" s="89">
        <v>309</v>
      </c>
      <c r="L26" s="89">
        <v>309</v>
      </c>
      <c r="M26" s="89">
        <v>1279</v>
      </c>
      <c r="N26" s="89">
        <v>309</v>
      </c>
      <c r="O26" s="862">
        <f>N26*100/M26</f>
        <v>24.159499609069584</v>
      </c>
      <c r="P26" s="875"/>
    </row>
    <row r="27" spans="1:16" ht="15.75" customHeight="1" thickBot="1">
      <c r="A27" s="278" t="s">
        <v>34</v>
      </c>
      <c r="B27" s="116" t="s">
        <v>398</v>
      </c>
      <c r="C27" s="254">
        <f>+C19+C24</f>
        <v>0</v>
      </c>
      <c r="D27" s="254">
        <f>+D19+D24</f>
        <v>650</v>
      </c>
      <c r="E27" s="254">
        <f>+E19+E24</f>
        <v>650</v>
      </c>
      <c r="F27" s="254">
        <f>+F19+F24</f>
        <v>653</v>
      </c>
      <c r="G27" s="508">
        <f>+G19+G24</f>
        <v>0</v>
      </c>
      <c r="H27" s="862">
        <f>G27*100/F27</f>
        <v>0</v>
      </c>
      <c r="I27" s="116" t="s">
        <v>402</v>
      </c>
      <c r="J27" s="259">
        <f>SUM(J19:J26)</f>
        <v>0</v>
      </c>
      <c r="K27" s="259">
        <f>SUM(K19:K26)</f>
        <v>309</v>
      </c>
      <c r="L27" s="259">
        <f>SUM(L19:L26)</f>
        <v>309</v>
      </c>
      <c r="M27" s="259">
        <f>SUM(M19:M26)</f>
        <v>1279</v>
      </c>
      <c r="N27" s="259">
        <f>SUM(N19:N26)</f>
        <v>309</v>
      </c>
      <c r="O27" s="863">
        <f>N27*100/M27</f>
        <v>24.159499609069584</v>
      </c>
      <c r="P27" s="875"/>
    </row>
    <row r="28" spans="1:16" ht="13.5" thickBot="1">
      <c r="A28" s="278" t="s">
        <v>35</v>
      </c>
      <c r="B28" s="284" t="s">
        <v>399</v>
      </c>
      <c r="C28" s="285">
        <f>+C18+C27</f>
        <v>37987</v>
      </c>
      <c r="D28" s="285">
        <f>+D18+D27</f>
        <v>40885</v>
      </c>
      <c r="E28" s="285">
        <f>+E18+E27</f>
        <v>41911</v>
      </c>
      <c r="F28" s="285">
        <f>+F18+F27</f>
        <v>49354</v>
      </c>
      <c r="G28" s="503">
        <f>+G18+G27</f>
        <v>44467</v>
      </c>
      <c r="H28" s="863">
        <f>G28*100/F28</f>
        <v>90.09806702597561</v>
      </c>
      <c r="I28" s="284" t="s">
        <v>403</v>
      </c>
      <c r="J28" s="285">
        <f>+J18+J27</f>
        <v>37987</v>
      </c>
      <c r="K28" s="285">
        <f>+K18+K27</f>
        <v>42536</v>
      </c>
      <c r="L28" s="285">
        <f>+L18+L27</f>
        <v>40667</v>
      </c>
      <c r="M28" s="285">
        <f>+M18+M27</f>
        <v>48110</v>
      </c>
      <c r="N28" s="285">
        <f>+N18+N27</f>
        <v>44467</v>
      </c>
      <c r="O28" s="863">
        <f>N28*100/M28</f>
        <v>92.42776969445022</v>
      </c>
      <c r="P28" s="875"/>
    </row>
    <row r="29" spans="1:16" ht="13.5" thickBot="1">
      <c r="A29" s="278" t="s">
        <v>36</v>
      </c>
      <c r="B29" s="284" t="s">
        <v>153</v>
      </c>
      <c r="C29" s="285">
        <v>0</v>
      </c>
      <c r="D29" s="285">
        <f>IF(D18-K18&lt;0,K18-D18,"-")</f>
        <v>1992</v>
      </c>
      <c r="E29" s="285" t="str">
        <f>IF(E18-L18&lt;0,L18-E18,"-")</f>
        <v>-</v>
      </c>
      <c r="F29" s="285" t="str">
        <f>IF(F18-M18&lt;0,M18-F18,"-")</f>
        <v>-</v>
      </c>
      <c r="G29" s="285" t="s">
        <v>842</v>
      </c>
      <c r="H29" s="285" t="str">
        <f>IF(H18-P18&lt;0,P18-H18,"-")</f>
        <v>-</v>
      </c>
      <c r="I29" s="284" t="s">
        <v>154</v>
      </c>
      <c r="J29" s="285" t="str">
        <f>IF(C18-J18&gt;0,C18-J18,"-")</f>
        <v>-</v>
      </c>
      <c r="K29" s="285" t="str">
        <f>IF(D18-K18&gt;0,D18-K18,"-")</f>
        <v>-</v>
      </c>
      <c r="L29" s="285">
        <f>IF(E18-L18&gt;0,E18-L18,"-")</f>
        <v>903</v>
      </c>
      <c r="M29" s="285"/>
      <c r="N29" s="285"/>
      <c r="O29" s="285" t="str">
        <f>IF(H18-O18&gt;0,H18-O18,"-")</f>
        <v>-</v>
      </c>
      <c r="P29" s="875"/>
    </row>
    <row r="30" spans="1:16" ht="13.5" thickBot="1">
      <c r="A30" s="278" t="s">
        <v>37</v>
      </c>
      <c r="B30" s="284" t="s">
        <v>207</v>
      </c>
      <c r="C30" s="285">
        <v>0</v>
      </c>
      <c r="D30" s="285">
        <f>IF(D18+D19-K28&lt;0,K28-(D18+D19),"-")</f>
        <v>1651</v>
      </c>
      <c r="E30" s="285" t="str">
        <f>IF(E18+E19-L28&lt;0,L28-(E18+E19),"-")</f>
        <v>-</v>
      </c>
      <c r="F30" s="285" t="str">
        <f>IF(F18+F19-M28&lt;0,M28-(F18+F19),"-")</f>
        <v>-</v>
      </c>
      <c r="G30" s="285" t="s">
        <v>842</v>
      </c>
      <c r="H30" s="285" t="str">
        <f>IF(H18+H19-P28&lt;0,P28-(H18+H19),"-")</f>
        <v>-</v>
      </c>
      <c r="I30" s="284" t="s">
        <v>208</v>
      </c>
      <c r="J30" s="285" t="str">
        <f aca="true" t="shared" si="1" ref="J30:O30">IF(C18+C19-J28&gt;0,C18+C19-J28,"-")</f>
        <v>-</v>
      </c>
      <c r="K30" s="285" t="str">
        <f t="shared" si="1"/>
        <v>-</v>
      </c>
      <c r="L30" s="285">
        <f t="shared" si="1"/>
        <v>1244</v>
      </c>
      <c r="M30" s="285">
        <f t="shared" si="1"/>
        <v>1244</v>
      </c>
      <c r="N30" s="285" t="str">
        <f t="shared" si="1"/>
        <v>-</v>
      </c>
      <c r="O30" s="285" t="str">
        <f t="shared" si="1"/>
        <v>-</v>
      </c>
      <c r="P30" s="875"/>
    </row>
    <row r="31" spans="2:8" ht="18.75">
      <c r="B31" s="878"/>
      <c r="C31" s="878"/>
      <c r="D31" s="878"/>
      <c r="E31" s="878"/>
      <c r="F31" s="451"/>
      <c r="G31" s="451"/>
      <c r="H31" s="451"/>
    </row>
    <row r="32" spans="1:2" ht="15.75">
      <c r="A32" s="454"/>
      <c r="B32" s="316"/>
    </row>
  </sheetData>
  <sheetProtection/>
  <mergeCells count="3">
    <mergeCell ref="P1:P30"/>
    <mergeCell ref="A3:A4"/>
    <mergeCell ref="B31:E31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1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P36"/>
  <sheetViews>
    <sheetView view="pageBreakPreview" zoomScale="115" zoomScaleSheetLayoutView="115" zoomScalePageLayoutView="0" workbookViewId="0" topLeftCell="A1">
      <selection activeCell="J14" sqref="J14"/>
    </sheetView>
  </sheetViews>
  <sheetFormatPr defaultColWidth="9.00390625" defaultRowHeight="12.75"/>
  <cols>
    <col min="1" max="1" width="6.875" style="55" customWidth="1"/>
    <col min="2" max="2" width="50.50390625" style="167" customWidth="1"/>
    <col min="3" max="3" width="12.50390625" style="167" customWidth="1"/>
    <col min="4" max="5" width="13.00390625" style="55" hidden="1" customWidth="1"/>
    <col min="6" max="8" width="11.50390625" style="55" customWidth="1"/>
    <col min="9" max="9" width="49.50390625" style="55" bestFit="1" customWidth="1"/>
    <col min="10" max="10" width="13.375" style="55" customWidth="1"/>
    <col min="11" max="12" width="0" style="55" hidden="1" customWidth="1"/>
    <col min="13" max="13" width="12.625" style="55" customWidth="1"/>
    <col min="14" max="14" width="9.375" style="55" customWidth="1"/>
    <col min="15" max="15" width="11.375" style="55" customWidth="1"/>
    <col min="16" max="16384" width="9.375" style="55" customWidth="1"/>
  </cols>
  <sheetData>
    <row r="1" ht="12.75" customHeight="1">
      <c r="P1" s="875" t="s">
        <v>589</v>
      </c>
    </row>
    <row r="2" spans="2:16" ht="31.5" customHeight="1">
      <c r="B2" s="261" t="s">
        <v>143</v>
      </c>
      <c r="C2" s="261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875"/>
    </row>
    <row r="3" spans="11:16" ht="14.25" thickBot="1">
      <c r="K3" s="263"/>
      <c r="L3" s="263" t="s">
        <v>59</v>
      </c>
      <c r="M3" s="263"/>
      <c r="N3" s="263"/>
      <c r="O3" s="263" t="s">
        <v>59</v>
      </c>
      <c r="P3" s="875"/>
    </row>
    <row r="4" spans="1:16" ht="13.5" customHeight="1" thickBot="1">
      <c r="A4" s="879" t="s">
        <v>68</v>
      </c>
      <c r="B4" s="264" t="s">
        <v>52</v>
      </c>
      <c r="C4" s="449"/>
      <c r="D4" s="265"/>
      <c r="E4" s="265"/>
      <c r="F4" s="265"/>
      <c r="G4" s="449"/>
      <c r="H4" s="449"/>
      <c r="I4" s="264" t="s">
        <v>54</v>
      </c>
      <c r="J4" s="450"/>
      <c r="K4" s="266"/>
      <c r="L4" s="266"/>
      <c r="M4" s="266"/>
      <c r="N4" s="266"/>
      <c r="O4" s="266"/>
      <c r="P4" s="875"/>
    </row>
    <row r="5" spans="1:16" s="267" customFormat="1" ht="60.75" thickBot="1">
      <c r="A5" s="880"/>
      <c r="B5" s="168" t="s">
        <v>60</v>
      </c>
      <c r="C5" s="169" t="s">
        <v>485</v>
      </c>
      <c r="D5" s="169" t="s">
        <v>513</v>
      </c>
      <c r="E5" s="169" t="s">
        <v>514</v>
      </c>
      <c r="F5" s="169" t="s">
        <v>518</v>
      </c>
      <c r="G5" s="497" t="s">
        <v>538</v>
      </c>
      <c r="H5" s="497" t="s">
        <v>539</v>
      </c>
      <c r="I5" s="168" t="s">
        <v>60</v>
      </c>
      <c r="J5" s="169" t="s">
        <v>485</v>
      </c>
      <c r="K5" s="169" t="s">
        <v>516</v>
      </c>
      <c r="L5" s="169" t="s">
        <v>519</v>
      </c>
      <c r="M5" s="169" t="s">
        <v>518</v>
      </c>
      <c r="N5" s="169" t="s">
        <v>538</v>
      </c>
      <c r="O5" s="169" t="s">
        <v>539</v>
      </c>
      <c r="P5" s="875"/>
    </row>
    <row r="6" spans="1:16" s="267" customFormat="1" ht="13.5" thickBot="1">
      <c r="A6" s="268">
        <v>1</v>
      </c>
      <c r="B6" s="269">
        <v>2</v>
      </c>
      <c r="C6" s="270">
        <v>3</v>
      </c>
      <c r="D6" s="270">
        <v>4</v>
      </c>
      <c r="E6" s="506">
        <v>5</v>
      </c>
      <c r="F6" s="268">
        <v>4</v>
      </c>
      <c r="G6" s="268">
        <v>5</v>
      </c>
      <c r="H6" s="498">
        <v>6</v>
      </c>
      <c r="I6" s="269">
        <v>7</v>
      </c>
      <c r="J6" s="271">
        <v>8</v>
      </c>
      <c r="K6" s="271">
        <v>9</v>
      </c>
      <c r="L6" s="271">
        <v>10</v>
      </c>
      <c r="M6" s="271">
        <v>9</v>
      </c>
      <c r="N6" s="271">
        <v>10</v>
      </c>
      <c r="O6" s="271">
        <v>11</v>
      </c>
      <c r="P6" s="875"/>
    </row>
    <row r="7" spans="1:16" ht="12.75" customHeight="1">
      <c r="A7" s="273" t="s">
        <v>13</v>
      </c>
      <c r="B7" s="274" t="s">
        <v>404</v>
      </c>
      <c r="C7" s="250">
        <v>9375</v>
      </c>
      <c r="D7" s="250">
        <v>9375</v>
      </c>
      <c r="E7" s="507">
        <v>21748</v>
      </c>
      <c r="F7" s="512">
        <v>19375</v>
      </c>
      <c r="G7" s="512">
        <v>19375</v>
      </c>
      <c r="H7" s="499">
        <f>G7*100/F7</f>
        <v>100</v>
      </c>
      <c r="I7" s="274" t="s">
        <v>199</v>
      </c>
      <c r="J7" s="256"/>
      <c r="K7" s="256">
        <v>15235</v>
      </c>
      <c r="L7" s="256">
        <v>28130</v>
      </c>
      <c r="M7" s="256">
        <v>22439</v>
      </c>
      <c r="N7" s="256">
        <v>19929</v>
      </c>
      <c r="O7" s="256">
        <f>N7*100/M7</f>
        <v>88.81411827621552</v>
      </c>
      <c r="P7" s="875"/>
    </row>
    <row r="8" spans="1:16" ht="12.75">
      <c r="A8" s="275" t="s">
        <v>14</v>
      </c>
      <c r="B8" s="276" t="s">
        <v>405</v>
      </c>
      <c r="C8" s="251"/>
      <c r="D8" s="251"/>
      <c r="E8" s="252"/>
      <c r="F8" s="513"/>
      <c r="G8" s="513"/>
      <c r="H8" s="499"/>
      <c r="I8" s="276" t="s">
        <v>410</v>
      </c>
      <c r="J8" s="257"/>
      <c r="K8" s="257"/>
      <c r="L8" s="257"/>
      <c r="M8" s="257"/>
      <c r="N8" s="257"/>
      <c r="O8" s="256"/>
      <c r="P8" s="875"/>
    </row>
    <row r="9" spans="1:16" ht="12.75" customHeight="1">
      <c r="A9" s="275" t="s">
        <v>15</v>
      </c>
      <c r="B9" s="276" t="s">
        <v>8</v>
      </c>
      <c r="C9" s="251"/>
      <c r="D9" s="251"/>
      <c r="E9" s="252"/>
      <c r="F9" s="513"/>
      <c r="G9" s="513"/>
      <c r="H9" s="499"/>
      <c r="I9" s="276" t="s">
        <v>171</v>
      </c>
      <c r="J9" s="257">
        <v>43802</v>
      </c>
      <c r="K9" s="257">
        <v>30351</v>
      </c>
      <c r="L9" s="257">
        <v>30351</v>
      </c>
      <c r="M9" s="257">
        <v>9744</v>
      </c>
      <c r="N9" s="257">
        <v>8759</v>
      </c>
      <c r="O9" s="256">
        <f>N9*100/M9</f>
        <v>89.89121510673235</v>
      </c>
      <c r="P9" s="875"/>
    </row>
    <row r="10" spans="1:16" ht="12.75" customHeight="1">
      <c r="A10" s="275" t="s">
        <v>16</v>
      </c>
      <c r="B10" s="276" t="s">
        <v>406</v>
      </c>
      <c r="C10" s="251"/>
      <c r="D10" s="251">
        <v>3435</v>
      </c>
      <c r="E10" s="252">
        <v>3435</v>
      </c>
      <c r="F10" s="513">
        <v>3435</v>
      </c>
      <c r="G10" s="513">
        <v>3436</v>
      </c>
      <c r="H10" s="499">
        <f>G10*100/F10</f>
        <v>100.02911208151383</v>
      </c>
      <c r="I10" s="276" t="s">
        <v>411</v>
      </c>
      <c r="J10" s="257">
        <v>18584</v>
      </c>
      <c r="K10" s="257">
        <v>18584</v>
      </c>
      <c r="L10" s="257">
        <v>18584</v>
      </c>
      <c r="M10" s="257"/>
      <c r="N10" s="257"/>
      <c r="O10" s="256"/>
      <c r="P10" s="875"/>
    </row>
    <row r="11" spans="1:16" ht="12.75" customHeight="1">
      <c r="A11" s="275" t="s">
        <v>17</v>
      </c>
      <c r="B11" s="276" t="s">
        <v>407</v>
      </c>
      <c r="C11" s="251"/>
      <c r="D11" s="251"/>
      <c r="E11" s="252"/>
      <c r="F11" s="513"/>
      <c r="G11" s="513"/>
      <c r="H11" s="499"/>
      <c r="I11" s="276" t="s">
        <v>202</v>
      </c>
      <c r="J11" s="257">
        <v>3000</v>
      </c>
      <c r="K11" s="257">
        <v>3000</v>
      </c>
      <c r="L11" s="257">
        <v>5373</v>
      </c>
      <c r="M11" s="257">
        <v>3000</v>
      </c>
      <c r="N11" s="257">
        <v>3000</v>
      </c>
      <c r="O11" s="256">
        <f>N11*100/M11</f>
        <v>100</v>
      </c>
      <c r="P11" s="875"/>
    </row>
    <row r="12" spans="1:16" ht="12.75" customHeight="1">
      <c r="A12" s="275" t="s">
        <v>18</v>
      </c>
      <c r="B12" s="276" t="s">
        <v>408</v>
      </c>
      <c r="C12" s="252"/>
      <c r="D12" s="252"/>
      <c r="E12" s="252"/>
      <c r="F12" s="513"/>
      <c r="G12" s="513"/>
      <c r="H12" s="499"/>
      <c r="I12" s="44" t="s">
        <v>892</v>
      </c>
      <c r="J12" s="257"/>
      <c r="K12" s="257"/>
      <c r="L12" s="257"/>
      <c r="M12" s="257"/>
      <c r="N12" s="257">
        <v>3405</v>
      </c>
      <c r="O12" s="256"/>
      <c r="P12" s="875"/>
    </row>
    <row r="13" spans="1:16" ht="12.75" customHeight="1">
      <c r="A13" s="275" t="s">
        <v>19</v>
      </c>
      <c r="B13" s="44"/>
      <c r="C13" s="251"/>
      <c r="D13" s="251"/>
      <c r="E13" s="252"/>
      <c r="F13" s="513"/>
      <c r="G13" s="513"/>
      <c r="H13" s="499"/>
      <c r="I13" s="44"/>
      <c r="J13" s="257"/>
      <c r="K13" s="257"/>
      <c r="L13" s="257"/>
      <c r="M13" s="257"/>
      <c r="N13" s="257"/>
      <c r="O13" s="257"/>
      <c r="P13" s="875"/>
    </row>
    <row r="14" spans="1:16" ht="12.75" customHeight="1">
      <c r="A14" s="275" t="s">
        <v>20</v>
      </c>
      <c r="B14" s="44"/>
      <c r="C14" s="251"/>
      <c r="D14" s="251"/>
      <c r="E14" s="252"/>
      <c r="F14" s="513"/>
      <c r="G14" s="513"/>
      <c r="H14" s="499"/>
      <c r="I14" s="44"/>
      <c r="J14" s="257"/>
      <c r="K14" s="257"/>
      <c r="L14" s="257"/>
      <c r="M14" s="257"/>
      <c r="N14" s="257"/>
      <c r="O14" s="257"/>
      <c r="P14" s="875"/>
    </row>
    <row r="15" spans="1:16" ht="12.75" customHeight="1">
      <c r="A15" s="275" t="s">
        <v>21</v>
      </c>
      <c r="B15" s="44"/>
      <c r="C15" s="252"/>
      <c r="D15" s="252"/>
      <c r="E15" s="252"/>
      <c r="F15" s="513"/>
      <c r="G15" s="513"/>
      <c r="H15" s="500"/>
      <c r="I15" s="44"/>
      <c r="J15" s="257"/>
      <c r="K15" s="257"/>
      <c r="L15" s="257"/>
      <c r="M15" s="257"/>
      <c r="N15" s="257"/>
      <c r="O15" s="257"/>
      <c r="P15" s="875"/>
    </row>
    <row r="16" spans="1:16" ht="12.75">
      <c r="A16" s="275" t="s">
        <v>22</v>
      </c>
      <c r="B16" s="44"/>
      <c r="C16" s="252"/>
      <c r="D16" s="252"/>
      <c r="E16" s="252"/>
      <c r="F16" s="513"/>
      <c r="G16" s="513"/>
      <c r="H16" s="500"/>
      <c r="I16" s="276" t="s">
        <v>491</v>
      </c>
      <c r="J16" s="257"/>
      <c r="K16" s="257"/>
      <c r="L16" s="257"/>
      <c r="M16" s="257"/>
      <c r="N16" s="257"/>
      <c r="O16" s="257"/>
      <c r="P16" s="875"/>
    </row>
    <row r="17" spans="1:16" ht="12.75" customHeight="1" thickBot="1">
      <c r="A17" s="329" t="s">
        <v>23</v>
      </c>
      <c r="B17" s="361"/>
      <c r="C17" s="331"/>
      <c r="D17" s="331"/>
      <c r="E17" s="331"/>
      <c r="F17" s="514"/>
      <c r="G17" s="514"/>
      <c r="H17" s="504"/>
      <c r="I17" s="330" t="s">
        <v>492</v>
      </c>
      <c r="J17" s="304">
        <v>500</v>
      </c>
      <c r="K17" s="304">
        <v>500</v>
      </c>
      <c r="L17" s="304">
        <v>500</v>
      </c>
      <c r="M17" s="304">
        <v>500</v>
      </c>
      <c r="N17" s="304"/>
      <c r="O17" s="304">
        <f>O32</f>
        <v>98.34655157918337</v>
      </c>
      <c r="P17" s="875"/>
    </row>
    <row r="18" spans="1:16" ht="15.75" customHeight="1" thickBot="1">
      <c r="A18" s="278" t="s">
        <v>24</v>
      </c>
      <c r="B18" s="116" t="s">
        <v>434</v>
      </c>
      <c r="C18" s="254">
        <f>+C7+C9+C10+C12+C13+C14+C15+C16+C17</f>
        <v>9375</v>
      </c>
      <c r="D18" s="254">
        <f>+D7+D9+D10+D12+D13+D14+D15+D16+D17</f>
        <v>12810</v>
      </c>
      <c r="E18" s="508">
        <f>+E7+E9+E10+E12+E13+E14+E15+E16+E17</f>
        <v>25183</v>
      </c>
      <c r="F18" s="515">
        <f>+F7+F9+F10+F12+F13+F14+F15+F16+F17</f>
        <v>22810</v>
      </c>
      <c r="G18" s="515">
        <f>+G7+G9+G10+G12+G13+G14+G15+G16+G17</f>
        <v>22811</v>
      </c>
      <c r="H18" s="501">
        <f>G18*100/F18</f>
        <v>100.0043840420868</v>
      </c>
      <c r="I18" s="116" t="s">
        <v>435</v>
      </c>
      <c r="J18" s="259">
        <f>+J7+J9+J11+J12+J13+J14+J15+J16+J17</f>
        <v>47302</v>
      </c>
      <c r="K18" s="259">
        <f>+K7+K9+K11+K12+K13+K14+K15+K16+K17</f>
        <v>49086</v>
      </c>
      <c r="L18" s="259">
        <f>+L7+L9+L11+L12+L13+L14+L15+L16+L17</f>
        <v>64354</v>
      </c>
      <c r="M18" s="259">
        <f>+M7+M9+M11+M12+M13+M14+M15+M16+M17</f>
        <v>35683</v>
      </c>
      <c r="N18" s="259">
        <f>+N7+N9+N11+N12+N13+N14+N15+N16+N17</f>
        <v>35093</v>
      </c>
      <c r="O18" s="259">
        <f>N18*100/M18</f>
        <v>98.34655157918337</v>
      </c>
      <c r="P18" s="875"/>
    </row>
    <row r="19" spans="1:16" ht="12.75" customHeight="1">
      <c r="A19" s="273" t="s">
        <v>25</v>
      </c>
      <c r="B19" s="286" t="s">
        <v>220</v>
      </c>
      <c r="C19" s="293">
        <f>+C20+C21+C22+C23+C24</f>
        <v>11629</v>
      </c>
      <c r="D19" s="293">
        <f>+D20+D21+D22+D23+D24</f>
        <v>11629</v>
      </c>
      <c r="E19" s="509">
        <f>+E20+E21+E22+E23+E24</f>
        <v>11629</v>
      </c>
      <c r="F19" s="516">
        <f>+F20+F21+F22+F23+F24</f>
        <v>11629</v>
      </c>
      <c r="G19" s="516">
        <v>12282</v>
      </c>
      <c r="H19" s="505">
        <f>G19*100/F19</f>
        <v>105.61527216441654</v>
      </c>
      <c r="I19" s="281" t="s">
        <v>175</v>
      </c>
      <c r="J19" s="86"/>
      <c r="K19" s="86"/>
      <c r="L19" s="86"/>
      <c r="M19" s="86"/>
      <c r="N19" s="86"/>
      <c r="O19" s="86"/>
      <c r="P19" s="875"/>
    </row>
    <row r="20" spans="1:16" ht="12.75" customHeight="1">
      <c r="A20" s="275" t="s">
        <v>26</v>
      </c>
      <c r="B20" s="287" t="s">
        <v>209</v>
      </c>
      <c r="C20" s="88">
        <v>11629</v>
      </c>
      <c r="D20" s="88">
        <v>11629</v>
      </c>
      <c r="E20" s="510">
        <v>11629</v>
      </c>
      <c r="F20" s="517">
        <v>11629</v>
      </c>
      <c r="G20" s="517">
        <v>12282</v>
      </c>
      <c r="H20" s="505">
        <f>G20*100/F20</f>
        <v>105.61527216441654</v>
      </c>
      <c r="I20" s="281" t="s">
        <v>178</v>
      </c>
      <c r="J20" s="89"/>
      <c r="K20" s="89"/>
      <c r="L20" s="89"/>
      <c r="M20" s="89"/>
      <c r="N20" s="89"/>
      <c r="O20" s="89"/>
      <c r="P20" s="875"/>
    </row>
    <row r="21" spans="1:16" ht="12.75" customHeight="1">
      <c r="A21" s="273" t="s">
        <v>27</v>
      </c>
      <c r="B21" s="287" t="s">
        <v>210</v>
      </c>
      <c r="C21" s="88"/>
      <c r="D21" s="88"/>
      <c r="E21" s="510"/>
      <c r="F21" s="517"/>
      <c r="G21" s="517"/>
      <c r="H21" s="505"/>
      <c r="I21" s="281" t="s">
        <v>140</v>
      </c>
      <c r="J21" s="89"/>
      <c r="K21" s="89"/>
      <c r="L21" s="89"/>
      <c r="M21" s="89"/>
      <c r="N21" s="89"/>
      <c r="O21" s="89"/>
      <c r="P21" s="875"/>
    </row>
    <row r="22" spans="1:16" ht="12.75" customHeight="1">
      <c r="A22" s="275" t="s">
        <v>28</v>
      </c>
      <c r="B22" s="287" t="s">
        <v>211</v>
      </c>
      <c r="C22" s="88"/>
      <c r="D22" s="88"/>
      <c r="E22" s="510"/>
      <c r="F22" s="517"/>
      <c r="G22" s="517"/>
      <c r="H22" s="505"/>
      <c r="I22" s="281" t="s">
        <v>141</v>
      </c>
      <c r="J22" s="89"/>
      <c r="K22" s="89"/>
      <c r="L22" s="89"/>
      <c r="M22" s="89"/>
      <c r="N22" s="89"/>
      <c r="O22" s="89"/>
      <c r="P22" s="875"/>
    </row>
    <row r="23" spans="1:16" ht="12.75" customHeight="1">
      <c r="A23" s="273" t="s">
        <v>29</v>
      </c>
      <c r="B23" s="287" t="s">
        <v>212</v>
      </c>
      <c r="C23" s="88"/>
      <c r="D23" s="88"/>
      <c r="E23" s="510"/>
      <c r="F23" s="517"/>
      <c r="G23" s="518"/>
      <c r="H23" s="502"/>
      <c r="I23" s="280" t="s">
        <v>206</v>
      </c>
      <c r="J23" s="89"/>
      <c r="K23" s="89"/>
      <c r="L23" s="89"/>
      <c r="M23" s="89"/>
      <c r="N23" s="89"/>
      <c r="O23" s="89"/>
      <c r="P23" s="875"/>
    </row>
    <row r="24" spans="1:16" ht="12.75" customHeight="1">
      <c r="A24" s="275" t="s">
        <v>30</v>
      </c>
      <c r="B24" s="288" t="s">
        <v>213</v>
      </c>
      <c r="C24" s="88"/>
      <c r="D24" s="88"/>
      <c r="E24" s="510"/>
      <c r="F24" s="517"/>
      <c r="G24" s="517"/>
      <c r="H24" s="119"/>
      <c r="I24" s="281" t="s">
        <v>179</v>
      </c>
      <c r="J24" s="89"/>
      <c r="K24" s="89"/>
      <c r="L24" s="89"/>
      <c r="M24" s="89"/>
      <c r="N24" s="89"/>
      <c r="O24" s="89"/>
      <c r="P24" s="875"/>
    </row>
    <row r="25" spans="1:16" ht="12.75" customHeight="1">
      <c r="A25" s="273" t="s">
        <v>31</v>
      </c>
      <c r="B25" s="289" t="s">
        <v>214</v>
      </c>
      <c r="C25" s="283">
        <f>+C26+C27+C28+C29+C30</f>
        <v>26298</v>
      </c>
      <c r="D25" s="283">
        <f>+D26+D27+D28+D29+D30</f>
        <v>26298</v>
      </c>
      <c r="E25" s="511">
        <f>+E26+E27+E28+E29+E30</f>
        <v>26298</v>
      </c>
      <c r="F25" s="519"/>
      <c r="G25" s="516"/>
      <c r="H25" s="505"/>
      <c r="I25" s="290" t="s">
        <v>177</v>
      </c>
      <c r="J25" s="89"/>
      <c r="K25" s="89"/>
      <c r="L25" s="89"/>
      <c r="M25" s="89"/>
      <c r="N25" s="89"/>
      <c r="O25" s="89"/>
      <c r="P25" s="875"/>
    </row>
    <row r="26" spans="1:16" ht="12.75" customHeight="1">
      <c r="A26" s="275" t="s">
        <v>32</v>
      </c>
      <c r="B26" s="288" t="s">
        <v>215</v>
      </c>
      <c r="C26" s="88">
        <v>26298</v>
      </c>
      <c r="D26" s="88">
        <v>26298</v>
      </c>
      <c r="E26" s="510">
        <v>26298</v>
      </c>
      <c r="F26" s="517"/>
      <c r="G26" s="520"/>
      <c r="H26" s="118"/>
      <c r="I26" s="290" t="s">
        <v>412</v>
      </c>
      <c r="J26" s="89"/>
      <c r="K26" s="89"/>
      <c r="L26" s="89"/>
      <c r="M26" s="89"/>
      <c r="N26" s="89"/>
      <c r="O26" s="89"/>
      <c r="P26" s="875"/>
    </row>
    <row r="27" spans="1:16" ht="12.75" customHeight="1">
      <c r="A27" s="273" t="s">
        <v>33</v>
      </c>
      <c r="B27" s="288" t="s">
        <v>216</v>
      </c>
      <c r="C27" s="88"/>
      <c r="D27" s="88"/>
      <c r="E27" s="510"/>
      <c r="F27" s="517"/>
      <c r="G27" s="520"/>
      <c r="H27" s="868"/>
      <c r="I27" s="869" t="s">
        <v>386</v>
      </c>
      <c r="J27" s="89"/>
      <c r="K27" s="89"/>
      <c r="L27" s="89"/>
      <c r="M27" s="89"/>
      <c r="N27" s="89"/>
      <c r="O27" s="89"/>
      <c r="P27" s="875"/>
    </row>
    <row r="28" spans="1:16" ht="12.75" customHeight="1">
      <c r="A28" s="275" t="s">
        <v>34</v>
      </c>
      <c r="B28" s="287" t="s">
        <v>217</v>
      </c>
      <c r="C28" s="88"/>
      <c r="D28" s="88"/>
      <c r="E28" s="510"/>
      <c r="F28" s="517"/>
      <c r="G28" s="520"/>
      <c r="H28" s="118"/>
      <c r="I28" s="112"/>
      <c r="J28" s="89"/>
      <c r="K28" s="89"/>
      <c r="L28" s="89"/>
      <c r="M28" s="89"/>
      <c r="N28" s="89"/>
      <c r="O28" s="89"/>
      <c r="P28" s="875"/>
    </row>
    <row r="29" spans="1:16" ht="12.75" customHeight="1">
      <c r="A29" s="273" t="s">
        <v>35</v>
      </c>
      <c r="B29" s="291" t="s">
        <v>218</v>
      </c>
      <c r="C29" s="88"/>
      <c r="D29" s="88"/>
      <c r="E29" s="510"/>
      <c r="F29" s="517"/>
      <c r="G29" s="517"/>
      <c r="H29" s="119"/>
      <c r="I29" s="44"/>
      <c r="J29" s="89"/>
      <c r="K29" s="89"/>
      <c r="L29" s="89"/>
      <c r="M29" s="89"/>
      <c r="N29" s="89"/>
      <c r="O29" s="89"/>
      <c r="P29" s="875"/>
    </row>
    <row r="30" spans="1:16" ht="12.75" customHeight="1" thickBot="1">
      <c r="A30" s="275" t="s">
        <v>36</v>
      </c>
      <c r="B30" s="292" t="s">
        <v>219</v>
      </c>
      <c r="C30" s="88"/>
      <c r="D30" s="88"/>
      <c r="E30" s="510"/>
      <c r="F30" s="517"/>
      <c r="G30" s="520"/>
      <c r="H30" s="118"/>
      <c r="I30" s="112"/>
      <c r="J30" s="89"/>
      <c r="K30" s="89"/>
      <c r="L30" s="89"/>
      <c r="M30" s="89"/>
      <c r="N30" s="89"/>
      <c r="O30" s="89"/>
      <c r="P30" s="875"/>
    </row>
    <row r="31" spans="1:15" ht="21.75" customHeight="1" thickBot="1">
      <c r="A31" s="278" t="s">
        <v>37</v>
      </c>
      <c r="B31" s="116" t="s">
        <v>409</v>
      </c>
      <c r="C31" s="254">
        <f>+C19+C25</f>
        <v>37927</v>
      </c>
      <c r="D31" s="254">
        <f>+D19+D25</f>
        <v>37927</v>
      </c>
      <c r="E31" s="508">
        <f>+E19+E25</f>
        <v>37927</v>
      </c>
      <c r="F31" s="515">
        <f>+F19+F25</f>
        <v>11629</v>
      </c>
      <c r="G31" s="515">
        <v>12282</v>
      </c>
      <c r="H31" s="501">
        <f>G31*100/F31</f>
        <v>105.61527216441654</v>
      </c>
      <c r="I31" s="116" t="s">
        <v>413</v>
      </c>
      <c r="J31" s="259">
        <f aca="true" t="shared" si="0" ref="J31:O31">SUM(J19:J30)</f>
        <v>0</v>
      </c>
      <c r="K31" s="259">
        <f t="shared" si="0"/>
        <v>0</v>
      </c>
      <c r="L31" s="259">
        <f t="shared" si="0"/>
        <v>0</v>
      </c>
      <c r="M31" s="259">
        <f t="shared" si="0"/>
        <v>0</v>
      </c>
      <c r="N31" s="259">
        <f t="shared" si="0"/>
        <v>0</v>
      </c>
      <c r="O31" s="259">
        <f t="shared" si="0"/>
        <v>0</v>
      </c>
    </row>
    <row r="32" spans="1:15" ht="13.5" thickBot="1">
      <c r="A32" s="278" t="s">
        <v>38</v>
      </c>
      <c r="B32" s="284" t="s">
        <v>414</v>
      </c>
      <c r="C32" s="285">
        <f>+C18+C31</f>
        <v>47302</v>
      </c>
      <c r="D32" s="285">
        <f>+D18+D31</f>
        <v>50737</v>
      </c>
      <c r="E32" s="503">
        <f>+E18+E31</f>
        <v>63110</v>
      </c>
      <c r="F32" s="521">
        <f>+F18+F31</f>
        <v>34439</v>
      </c>
      <c r="G32" s="521">
        <f>G18+G31</f>
        <v>35093</v>
      </c>
      <c r="H32" s="501">
        <f>G32*100/F32</f>
        <v>101.89900984349138</v>
      </c>
      <c r="I32" s="284" t="s">
        <v>415</v>
      </c>
      <c r="J32" s="285">
        <f aca="true" t="shared" si="1" ref="J32:O32">+J18+J31</f>
        <v>47302</v>
      </c>
      <c r="K32" s="285">
        <f t="shared" si="1"/>
        <v>49086</v>
      </c>
      <c r="L32" s="285">
        <f t="shared" si="1"/>
        <v>64354</v>
      </c>
      <c r="M32" s="285">
        <f t="shared" si="1"/>
        <v>35683</v>
      </c>
      <c r="N32" s="285">
        <f t="shared" si="1"/>
        <v>35093</v>
      </c>
      <c r="O32" s="285">
        <f t="shared" si="1"/>
        <v>98.34655157918337</v>
      </c>
    </row>
    <row r="33" spans="1:15" ht="13.5" thickBot="1">
      <c r="A33" s="278" t="s">
        <v>39</v>
      </c>
      <c r="B33" s="284" t="s">
        <v>153</v>
      </c>
      <c r="C33" s="285">
        <v>0</v>
      </c>
      <c r="D33" s="285">
        <v>37927</v>
      </c>
      <c r="E33" s="503">
        <v>37927</v>
      </c>
      <c r="F33" s="521">
        <f>F31</f>
        <v>11629</v>
      </c>
      <c r="G33" s="521"/>
      <c r="H33" s="503"/>
      <c r="I33" s="284" t="s">
        <v>154</v>
      </c>
      <c r="J33" s="285" t="str">
        <f aca="true" t="shared" si="2" ref="J33:O33">IF(C18-J18&gt;0,C18-J18,"-")</f>
        <v>-</v>
      </c>
      <c r="K33" s="285" t="str">
        <f t="shared" si="2"/>
        <v>-</v>
      </c>
      <c r="L33" s="285" t="str">
        <f t="shared" si="2"/>
        <v>-</v>
      </c>
      <c r="M33" s="285" t="str">
        <f t="shared" si="2"/>
        <v>-</v>
      </c>
      <c r="N33" s="285" t="str">
        <f>IF(G22-N22&gt;0,G22-N22,"-")</f>
        <v>-</v>
      </c>
      <c r="O33" s="285">
        <f t="shared" si="2"/>
        <v>1.6578324629034284</v>
      </c>
    </row>
    <row r="34" spans="1:15" ht="13.5" thickBot="1">
      <c r="A34" s="278" t="s">
        <v>40</v>
      </c>
      <c r="B34" s="284" t="s">
        <v>207</v>
      </c>
      <c r="C34" s="285">
        <v>0</v>
      </c>
      <c r="D34" s="285">
        <v>26298</v>
      </c>
      <c r="E34" s="503">
        <v>26298</v>
      </c>
      <c r="F34" s="521"/>
      <c r="G34" s="521"/>
      <c r="H34" s="503"/>
      <c r="I34" s="284" t="s">
        <v>208</v>
      </c>
      <c r="J34" s="285" t="str">
        <f aca="true" t="shared" si="3" ref="J34:O34">IF(C18+C19-J32&gt;0,C18+C19-J32,"-")</f>
        <v>-</v>
      </c>
      <c r="K34" s="285" t="str">
        <f t="shared" si="3"/>
        <v>-</v>
      </c>
      <c r="L34" s="285" t="str">
        <f t="shared" si="3"/>
        <v>-</v>
      </c>
      <c r="M34" s="285" t="str">
        <f t="shared" si="3"/>
        <v>-</v>
      </c>
      <c r="N34" s="285" t="str">
        <f t="shared" si="3"/>
        <v>-</v>
      </c>
      <c r="O34" s="285">
        <f t="shared" si="3"/>
        <v>107.27310462731998</v>
      </c>
    </row>
    <row r="36" spans="1:2" ht="15.75">
      <c r="A36" s="454"/>
      <c r="B36" s="316"/>
    </row>
  </sheetData>
  <sheetProtection/>
  <mergeCells count="2">
    <mergeCell ref="A4:A5"/>
    <mergeCell ref="P1:P30"/>
  </mergeCells>
  <printOptions horizontalCentered="1"/>
  <pageMargins left="0" right="0" top="0.4724409448818898" bottom="0.7874015748031497" header="0.4724409448818898" footer="0.7874015748031497"/>
  <pageSetup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H11"/>
  <sheetViews>
    <sheetView view="pageLayout" zoomScaleNormal="120" workbookViewId="0" topLeftCell="A1">
      <selection activeCell="F14" sqref="F14"/>
    </sheetView>
  </sheetViews>
  <sheetFormatPr defaultColWidth="9.00390625" defaultRowHeight="12.75"/>
  <cols>
    <col min="1" max="1" width="5.625" style="131" customWidth="1"/>
    <col min="2" max="2" width="35.625" style="131" customWidth="1"/>
    <col min="3" max="4" width="14.00390625" style="131" customWidth="1"/>
    <col min="5" max="5" width="15.375" style="131" customWidth="1"/>
    <col min="6" max="6" width="18.375" style="131" customWidth="1"/>
    <col min="7" max="7" width="14.00390625" style="131" customWidth="1"/>
    <col min="8" max="16384" width="9.375" style="131" customWidth="1"/>
  </cols>
  <sheetData>
    <row r="1" spans="1:7" ht="33" customHeight="1">
      <c r="A1" s="881" t="s">
        <v>454</v>
      </c>
      <c r="B1" s="881"/>
      <c r="C1" s="881"/>
      <c r="D1" s="881"/>
      <c r="E1" s="881"/>
      <c r="F1" s="881"/>
      <c r="G1" s="881"/>
    </row>
    <row r="2" spans="1:8" ht="15.75" customHeight="1" thickBot="1">
      <c r="A2" s="132"/>
      <c r="B2" s="132"/>
      <c r="C2" s="882"/>
      <c r="D2" s="882"/>
      <c r="E2" s="496"/>
      <c r="F2" s="889" t="s">
        <v>49</v>
      </c>
      <c r="G2" s="889"/>
      <c r="H2" s="139"/>
    </row>
    <row r="3" spans="1:7" ht="63" customHeight="1">
      <c r="A3" s="885" t="s">
        <v>11</v>
      </c>
      <c r="B3" s="887" t="s">
        <v>182</v>
      </c>
      <c r="C3" s="887" t="s">
        <v>228</v>
      </c>
      <c r="D3" s="887"/>
      <c r="E3" s="887"/>
      <c r="F3" s="887"/>
      <c r="G3" s="883" t="s">
        <v>223</v>
      </c>
    </row>
    <row r="4" spans="1:7" ht="15.75" thickBot="1">
      <c r="A4" s="886"/>
      <c r="B4" s="888"/>
      <c r="C4" s="134" t="s">
        <v>221</v>
      </c>
      <c r="D4" s="134" t="s">
        <v>222</v>
      </c>
      <c r="E4" s="134" t="s">
        <v>540</v>
      </c>
      <c r="F4" s="134" t="s">
        <v>429</v>
      </c>
      <c r="G4" s="884"/>
    </row>
    <row r="5" spans="1:7" ht="15.75" thickBot="1">
      <c r="A5" s="136">
        <v>1</v>
      </c>
      <c r="B5" s="137">
        <v>2</v>
      </c>
      <c r="C5" s="137">
        <v>3</v>
      </c>
      <c r="D5" s="137">
        <v>4</v>
      </c>
      <c r="E5" s="137">
        <v>5</v>
      </c>
      <c r="F5" s="137">
        <v>7</v>
      </c>
      <c r="G5" s="138">
        <v>8</v>
      </c>
    </row>
    <row r="6" spans="1:7" ht="15">
      <c r="A6" s="135" t="s">
        <v>13</v>
      </c>
      <c r="B6" s="145" t="s">
        <v>451</v>
      </c>
      <c r="C6" s="146">
        <v>3000</v>
      </c>
      <c r="D6" s="146">
        <v>1500</v>
      </c>
      <c r="E6" s="146">
        <v>3000</v>
      </c>
      <c r="F6" s="146"/>
      <c r="G6" s="142">
        <f>SUM(C6:F6)</f>
        <v>7500</v>
      </c>
    </row>
    <row r="7" spans="1:7" ht="15">
      <c r="A7" s="133" t="s">
        <v>14</v>
      </c>
      <c r="B7" s="147"/>
      <c r="C7" s="148"/>
      <c r="D7" s="148"/>
      <c r="E7" s="148"/>
      <c r="F7" s="148"/>
      <c r="G7" s="143">
        <f>SUM(C7:F7)</f>
        <v>0</v>
      </c>
    </row>
    <row r="8" spans="1:7" ht="15">
      <c r="A8" s="133" t="s">
        <v>15</v>
      </c>
      <c r="B8" s="147"/>
      <c r="C8" s="148"/>
      <c r="D8" s="148"/>
      <c r="E8" s="148"/>
      <c r="F8" s="148"/>
      <c r="G8" s="143">
        <f>SUM(C8:F8)</f>
        <v>0</v>
      </c>
    </row>
    <row r="9" spans="1:7" ht="15">
      <c r="A9" s="133" t="s">
        <v>16</v>
      </c>
      <c r="B9" s="147"/>
      <c r="C9" s="148"/>
      <c r="D9" s="148"/>
      <c r="E9" s="148"/>
      <c r="F9" s="148"/>
      <c r="G9" s="143">
        <f>SUM(C9:F9)</f>
        <v>0</v>
      </c>
    </row>
    <row r="10" spans="1:7" ht="15.75" thickBot="1">
      <c r="A10" s="140" t="s">
        <v>17</v>
      </c>
      <c r="B10" s="149"/>
      <c r="C10" s="150"/>
      <c r="D10" s="150"/>
      <c r="E10" s="150"/>
      <c r="F10" s="150"/>
      <c r="G10" s="143">
        <f>SUM(C10:F10)</f>
        <v>0</v>
      </c>
    </row>
    <row r="11" spans="1:7" s="380" customFormat="1" ht="15" thickBot="1">
      <c r="A11" s="377" t="s">
        <v>18</v>
      </c>
      <c r="B11" s="141" t="s">
        <v>183</v>
      </c>
      <c r="C11" s="378">
        <f>SUM(C6:C10)</f>
        <v>3000</v>
      </c>
      <c r="D11" s="378">
        <f>SUM(D6:D10)</f>
        <v>1500</v>
      </c>
      <c r="E11" s="378">
        <f>E6</f>
        <v>3000</v>
      </c>
      <c r="F11" s="378">
        <f>SUM(F6:F10)</f>
        <v>0</v>
      </c>
      <c r="G11" s="379">
        <f>SUM(G6:G10)</f>
        <v>7500</v>
      </c>
    </row>
  </sheetData>
  <sheetProtection/>
  <mergeCells count="7">
    <mergeCell ref="A1:G1"/>
    <mergeCell ref="C2:D2"/>
    <mergeCell ref="G3:G4"/>
    <mergeCell ref="A3:A4"/>
    <mergeCell ref="B3:B4"/>
    <mergeCell ref="C3:F3"/>
    <mergeCell ref="F2:G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76" r:id="rId1"/>
  <headerFooter alignWithMargins="0">
    <oddHeader>&amp;R&amp;"Times New Roman CE,Félkövér dőlt"&amp;11 3. melléklet az .../2016. (I.27.)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workbookViewId="0" topLeftCell="A1">
      <selection activeCell="D17" sqref="D17"/>
    </sheetView>
  </sheetViews>
  <sheetFormatPr defaultColWidth="9.00390625" defaultRowHeight="12.75"/>
  <cols>
    <col min="1" max="1" width="5.625" style="131" customWidth="1"/>
    <col min="2" max="2" width="68.625" style="131" customWidth="1"/>
    <col min="3" max="4" width="19.50390625" style="131" customWidth="1"/>
    <col min="5" max="16384" width="9.375" style="131" customWidth="1"/>
  </cols>
  <sheetData>
    <row r="1" spans="1:3" ht="33" customHeight="1">
      <c r="A1" s="881" t="s">
        <v>455</v>
      </c>
      <c r="B1" s="881"/>
      <c r="C1" s="881"/>
    </row>
    <row r="2" spans="1:4" ht="15.75" customHeight="1" thickBot="1">
      <c r="A2" s="132"/>
      <c r="B2" s="132"/>
      <c r="C2" s="144"/>
      <c r="D2" s="144"/>
    </row>
    <row r="3" spans="1:4" ht="26.25" customHeight="1" thickBot="1">
      <c r="A3" s="151" t="s">
        <v>11</v>
      </c>
      <c r="B3" s="152" t="s">
        <v>180</v>
      </c>
      <c r="C3" s="153" t="s">
        <v>485</v>
      </c>
      <c r="D3" s="153" t="s">
        <v>541</v>
      </c>
    </row>
    <row r="4" spans="1:4" ht="15.75" thickBot="1">
      <c r="A4" s="154">
        <v>1</v>
      </c>
      <c r="B4" s="155">
        <v>2</v>
      </c>
      <c r="C4" s="156">
        <v>3</v>
      </c>
      <c r="D4" s="156">
        <v>4</v>
      </c>
    </row>
    <row r="5" spans="1:4" ht="15">
      <c r="A5" s="157" t="s">
        <v>13</v>
      </c>
      <c r="B5" s="297" t="s">
        <v>53</v>
      </c>
      <c r="C5" s="294">
        <v>22385</v>
      </c>
      <c r="D5" s="294">
        <v>18754</v>
      </c>
    </row>
    <row r="6" spans="1:4" ht="24.75">
      <c r="A6" s="158" t="s">
        <v>14</v>
      </c>
      <c r="B6" s="320" t="s">
        <v>224</v>
      </c>
      <c r="C6" s="295">
        <v>1058</v>
      </c>
      <c r="D6" s="295"/>
    </row>
    <row r="7" spans="1:4" ht="15">
      <c r="A7" s="158" t="s">
        <v>15</v>
      </c>
      <c r="B7" s="321" t="s">
        <v>450</v>
      </c>
      <c r="C7" s="295"/>
      <c r="D7" s="295"/>
    </row>
    <row r="8" spans="1:4" ht="24.75">
      <c r="A8" s="158" t="s">
        <v>16</v>
      </c>
      <c r="B8" s="321" t="s">
        <v>226</v>
      </c>
      <c r="C8" s="295"/>
      <c r="D8" s="295"/>
    </row>
    <row r="9" spans="1:4" ht="15">
      <c r="A9" s="159" t="s">
        <v>17</v>
      </c>
      <c r="B9" s="321" t="s">
        <v>225</v>
      </c>
      <c r="C9" s="296">
        <v>226</v>
      </c>
      <c r="D9" s="296">
        <v>115</v>
      </c>
    </row>
    <row r="10" spans="1:4" ht="15.75" thickBot="1">
      <c r="A10" s="158" t="s">
        <v>18</v>
      </c>
      <c r="B10" s="322" t="s">
        <v>181</v>
      </c>
      <c r="C10" s="295"/>
      <c r="D10" s="295"/>
    </row>
    <row r="11" spans="1:4" ht="15.75" thickBot="1">
      <c r="A11" s="890" t="s">
        <v>184</v>
      </c>
      <c r="B11" s="891"/>
      <c r="C11" s="160">
        <f>SUM(C5:C10)</f>
        <v>23669</v>
      </c>
      <c r="D11" s="160">
        <f>SUM(D5:D10)</f>
        <v>18869</v>
      </c>
    </row>
    <row r="12" spans="1:3" ht="23.25" customHeight="1">
      <c r="A12" s="892" t="s">
        <v>196</v>
      </c>
      <c r="B12" s="892"/>
      <c r="C12" s="892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71" r:id="rId1"/>
  <headerFooter alignWithMargins="0">
    <oddHeader>&amp;R&amp;"Times New Roman CE,Félkövér dőlt"&amp;11 4. melléklet az ...../2016. (IV.27.)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Éva</cp:lastModifiedBy>
  <cp:lastPrinted>2016-04-18T09:41:30Z</cp:lastPrinted>
  <dcterms:created xsi:type="dcterms:W3CDTF">1999-10-30T10:30:45Z</dcterms:created>
  <dcterms:modified xsi:type="dcterms:W3CDTF">2016-04-20T11:42:55Z</dcterms:modified>
  <cp:category/>
  <cp:version/>
  <cp:contentType/>
  <cp:contentStatus/>
</cp:coreProperties>
</file>