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." sheetId="5" r:id="rId5"/>
    <sheet name="2.2.sz.mell ." sheetId="6" r:id="rId6"/>
    <sheet name="3.sz.mell." sheetId="7" r:id="rId7"/>
    <sheet name="4.sz.mell." sheetId="8" r:id="rId8"/>
    <sheet name="5.sz.mell." sheetId="9" r:id="rId9"/>
    <sheet name="6.sz.mell." sheetId="10" r:id="rId10"/>
    <sheet name="9.1. sz. mell." sheetId="11" r:id="rId11"/>
    <sheet name="9.1.1. sz. mell." sheetId="12" r:id="rId12"/>
    <sheet name="9.1.2. sz. mell." sheetId="13" r:id="rId13"/>
    <sheet name="9.2. sz. mell." sheetId="14" r:id="rId14"/>
    <sheet name="9.2.1. sz. mell" sheetId="15" r:id="rId15"/>
    <sheet name="9.2.3. sz. mell." sheetId="16" r:id="rId16"/>
    <sheet name="9.3. sz. mell." sheetId="17" r:id="rId17"/>
    <sheet name="9.3.1. sz. mell EOI" sheetId="18" r:id="rId18"/>
    <sheet name="9.6. sz. mell VK" sheetId="19" r:id="rId19"/>
    <sheet name="9.6.1. sz. mell VK" sheetId="20" r:id="rId20"/>
    <sheet name="9.6.2. sz. mell VK" sheetId="21" r:id="rId21"/>
    <sheet name="9.7. sz. mell TISZEK" sheetId="22" r:id="rId22"/>
    <sheet name="9.7.1. sz. mell TISZEK " sheetId="23" r:id="rId23"/>
    <sheet name="9.7.2. sz. mell TISZEK" sheetId="24" r:id="rId24"/>
    <sheet name="9.8. sz. mell TIB" sheetId="25" r:id="rId25"/>
    <sheet name="9.8.1. sz. mell TIB " sheetId="26" r:id="rId26"/>
    <sheet name="9.9. sz. mell EKIK" sheetId="27" r:id="rId27"/>
    <sheet name="9.9.1. sz. mell EKIK" sheetId="28" r:id="rId28"/>
    <sheet name="int.összesítő" sheetId="29" r:id="rId29"/>
    <sheet name="engedélyezett álláshelyek" sheetId="30" r:id="rId30"/>
    <sheet name="tartalék" sheetId="31" r:id="rId31"/>
    <sheet name="3.sz tájékoztató t." sheetId="32" r:id="rId32"/>
    <sheet name="4.sz. tájékoztató" sheetId="33" r:id="rId33"/>
    <sheet name="szakfeladatos Önk." sheetId="34" r:id="rId34"/>
  </sheets>
  <definedNames>
    <definedName name="_xlfn.IFERROR" hidden="1">#NAME?</definedName>
    <definedName name="_xlnm.Print_Titles" localSheetId="10">'9.1. sz. mell.'!$1:$6</definedName>
    <definedName name="_xlnm.Print_Titles" localSheetId="11">'9.1.1. sz. mell.'!$1:$6</definedName>
    <definedName name="_xlnm.Print_Titles" localSheetId="12">'9.1.2. sz. mell.'!$1:$6</definedName>
    <definedName name="_xlnm.Print_Titles" localSheetId="13">'9.2. sz. mell.'!$1:$6</definedName>
    <definedName name="_xlnm.Print_Titles" localSheetId="14">'9.2.1. sz. mell'!$1:$6</definedName>
    <definedName name="_xlnm.Print_Titles" localSheetId="15">'9.2.3. sz. mell.'!$1:$6</definedName>
    <definedName name="_xlnm.Print_Titles" localSheetId="16">'9.3. sz. mell.'!$1:$6</definedName>
    <definedName name="_xlnm.Print_Titles" localSheetId="17">'9.3.1. sz. mell EOI'!$1:$6</definedName>
    <definedName name="_xlnm.Print_Titles" localSheetId="18">'9.6. sz. mell VK'!$1:$6</definedName>
    <definedName name="_xlnm.Print_Titles" localSheetId="19">'9.6.1. sz. mell VK'!$1:$6</definedName>
    <definedName name="_xlnm.Print_Titles" localSheetId="20">'9.6.2. sz. mell VK'!$1:$6</definedName>
    <definedName name="_xlnm.Print_Titles" localSheetId="21">'9.7. sz. mell TISZEK'!$1:$6</definedName>
    <definedName name="_xlnm.Print_Titles" localSheetId="22">'9.7.1. sz. mell TISZEK '!$1:$6</definedName>
    <definedName name="_xlnm.Print_Titles" localSheetId="23">'9.7.2. sz. mell TISZEK'!$1:$6</definedName>
    <definedName name="_xlnm.Print_Titles" localSheetId="24">'9.8. sz. mell TIB'!$1:$6</definedName>
    <definedName name="_xlnm.Print_Titles" localSheetId="25">'9.8.1. sz. mell TIB 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<sst xmlns="http://schemas.openxmlformats.org/spreadsheetml/2006/main" count="4463" uniqueCount="733">
  <si>
    <t>Kornisné Központ gépkocsi vásárlás</t>
  </si>
  <si>
    <t>EKIK 1db televízió beszerzése</t>
  </si>
  <si>
    <t>Városi Kincstár-Városi Sportcsarnakba 100 db szék, 10 db asztal beszerzése</t>
  </si>
  <si>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</si>
  <si>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</si>
  <si>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</si>
  <si>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</si>
  <si>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</si>
  <si>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</si>
  <si>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</si>
  <si>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</si>
  <si>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</si>
  <si>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</si>
  <si>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</si>
  <si>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</si>
  <si>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</si>
  <si>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</si>
  <si>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</si>
  <si>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</si>
  <si>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</si>
  <si>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</si>
  <si>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</si>
  <si>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</si>
  <si>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</si>
  <si>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</si>
  <si>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</si>
  <si>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</si>
  <si>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</si>
  <si>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</si>
  <si>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</si>
  <si>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</si>
  <si>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</si>
  <si>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</si>
  <si>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</si>
  <si>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</si>
  <si>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</si>
  <si>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</si>
  <si>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</si>
  <si>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</si>
  <si>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</si>
  <si>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</si>
  <si>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</si>
  <si>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</si>
  <si>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</si>
  <si>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</si>
  <si>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</si>
  <si>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</si>
  <si>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</si>
  <si>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</si>
  <si>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</si>
  <si>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</si>
  <si>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</si>
  <si>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</si>
  <si>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</si>
  <si>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</si>
  <si>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</si>
  <si>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</si>
  <si>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</si>
  <si>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</si>
  <si>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</si>
  <si>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</si>
  <si>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</si>
  <si>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</si>
  <si>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</si>
  <si>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</si>
  <si>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</si>
  <si>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</si>
  <si>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</si>
  <si>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</si>
  <si>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</si>
  <si>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</si>
  <si>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</si>
  <si>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</si>
  <si>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</si>
  <si>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</si>
  <si>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</si>
  <si>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</si>
  <si>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</si>
  <si>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</si>
  <si>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</si>
  <si>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</si>
  <si>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</si>
  <si>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</si>
  <si>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</si>
  <si>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</si>
  <si>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</si>
  <si>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</si>
  <si>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</si>
  <si>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</si>
  <si>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</si>
  <si>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</si>
  <si>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</si>
  <si>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</si>
  <si>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</si>
  <si>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</si>
  <si>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</si>
  <si>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</si>
  <si>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</si>
  <si>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</si>
  <si>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</si>
  <si>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</si>
  <si>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</si>
  <si>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</si>
  <si>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</si>
  <si>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</si>
  <si>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</si>
  <si>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</si>
  <si>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</si>
  <si>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</si>
  <si>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</si>
  <si>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</si>
  <si>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</si>
  <si>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</si>
  <si>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</si>
  <si>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</si>
  <si>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</si>
  <si>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</si>
  <si>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</si>
  <si>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</si>
  <si>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</si>
  <si>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</si>
  <si>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</si>
  <si>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</si>
  <si>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</si>
  <si>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</si>
  <si>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</si>
  <si>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</si>
  <si>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</si>
  <si>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</si>
  <si>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</si>
  <si>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</si>
  <si>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</si>
  <si>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</si>
  <si>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</si>
  <si>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</si>
  <si>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</si>
  <si>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</si>
  <si>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</si>
  <si>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</si>
  <si>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</si>
  <si>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</si>
  <si>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</si>
  <si>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</si>
  <si>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</si>
  <si>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</si>
  <si>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</si>
  <si>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</si>
  <si>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</si>
  <si>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</si>
  <si>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</si>
  <si>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</si>
  <si>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</si>
  <si>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</si>
  <si>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</si>
  <si>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</si>
  <si>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</si>
  <si>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</si>
  <si>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</si>
  <si>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</si>
  <si>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</si>
  <si>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</si>
  <si>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</si>
  <si>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</si>
  <si>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</si>
  <si>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</si>
  <si>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</si>
  <si>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</si>
  <si>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</si>
  <si>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</si>
  <si>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</si>
  <si>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</si>
  <si>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</si>
  <si>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</si>
  <si>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</si>
  <si>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</si>
  <si>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</si>
  <si>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</si>
  <si>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</si>
  <si>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</si>
  <si>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</si>
  <si>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</si>
  <si>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</si>
  <si>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</si>
  <si>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</si>
  <si>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</si>
  <si>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</si>
  <si>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</si>
  <si>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</si>
  <si>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</si>
  <si>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</si>
  <si>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</si>
  <si>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</si>
  <si>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</si>
  <si>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</si>
  <si>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</si>
  <si>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</si>
  <si>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</si>
  <si>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</si>
  <si>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</si>
  <si>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</si>
  <si>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</si>
  <si>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</si>
  <si>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</si>
  <si>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</si>
  <si>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</si>
  <si>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</si>
  <si>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</si>
  <si>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</si>
  <si>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</si>
  <si>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</si>
  <si>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</si>
  <si>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</si>
  <si>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</si>
  <si>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</si>
  <si>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</si>
  <si>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</si>
  <si>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</si>
  <si>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</si>
  <si>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</si>
  <si>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</si>
  <si>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</si>
  <si>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</si>
  <si>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</si>
  <si>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</si>
  <si>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</si>
  <si>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</si>
  <si>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</si>
  <si>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</si>
  <si>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</si>
  <si>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</si>
  <si>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</si>
  <si>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</si>
  <si>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</si>
  <si>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</si>
  <si>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</si>
  <si>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</si>
  <si>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</si>
  <si>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</si>
  <si>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</si>
  <si>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</si>
  <si>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</si>
  <si>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</si>
  <si>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</si>
  <si>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</si>
  <si>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</si>
  <si>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</si>
  <si>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</si>
  <si>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</si>
  <si>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</si>
  <si>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</si>
  <si>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</si>
  <si>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</si>
  <si>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</si>
  <si>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</si>
  <si>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</si>
  <si>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</si>
  <si>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</si>
  <si>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</si>
  <si>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</si>
  <si>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</si>
  <si>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</si>
  <si>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</si>
  <si>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</si>
  <si>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</si>
  <si>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</si>
  <si>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</si>
  <si>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</si>
  <si>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</si>
  <si>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</si>
  <si>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</si>
  <si>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</si>
  <si>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</si>
  <si>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</si>
  <si>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</si>
  <si>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</si>
  <si>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</si>
  <si>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</si>
  <si>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</si>
  <si>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</si>
  <si>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</si>
  <si>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</si>
  <si>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</si>
  <si>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</si>
  <si>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</si>
  <si>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</si>
  <si>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</si>
  <si>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</si>
  <si>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</si>
  <si>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</si>
  <si>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</si>
  <si>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</si>
  <si>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</si>
  <si>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</si>
  <si>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</si>
  <si>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</si>
  <si>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</si>
  <si>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</si>
  <si>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</si>
  <si>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</si>
  <si>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</si>
  <si>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</si>
  <si>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</si>
  <si>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</si>
  <si>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</si>
  <si>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</si>
  <si>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</si>
  <si>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</si>
  <si>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</si>
  <si>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</si>
  <si>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</si>
  <si>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</si>
  <si>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</si>
  <si>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</si>
  <si>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</si>
  <si>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</si>
  <si>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</si>
  <si>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</si>
  <si>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</si>
  <si>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</si>
  <si>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</si>
  <si>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</si>
  <si>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</si>
  <si>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</si>
  <si>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</si>
  <si>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</si>
  <si>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</si>
  <si>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</si>
  <si>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</si>
  <si>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</si>
  <si>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</si>
  <si>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</si>
  <si>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</si>
  <si>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</si>
  <si>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</si>
  <si>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</si>
  <si>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</si>
  <si>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</si>
  <si>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</si>
  <si>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</si>
  <si>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</si>
  <si>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</si>
  <si>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</si>
  <si>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</si>
  <si>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</si>
  <si>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</si>
  <si>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</si>
  <si>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</si>
  <si>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</si>
  <si>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</si>
  <si>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</si>
  <si>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</si>
  <si>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</si>
  <si>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</si>
  <si>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</si>
  <si>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</si>
  <si>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</si>
  <si>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</si>
  <si>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</si>
  <si>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</si>
  <si>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</si>
  <si>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</si>
  <si>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</si>
  <si>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</si>
  <si>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</si>
  <si>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</si>
  <si>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</si>
  <si>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</si>
  <si>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</si>
  <si>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</si>
  <si>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</si>
  <si>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</si>
  <si>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</si>
  <si>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</si>
  <si>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</si>
  <si>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</si>
  <si>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</si>
  <si>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</si>
  <si>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</si>
  <si>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</si>
  <si>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</si>
  <si>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</si>
  <si>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</si>
  <si>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</si>
  <si>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</si>
  <si>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</si>
  <si>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</si>
  <si>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</si>
  <si>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</si>
  <si>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</si>
  <si>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</si>
  <si>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</si>
  <si>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</si>
  <si>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</si>
  <si>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</si>
  <si>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</si>
  <si>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</si>
  <si>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</si>
  <si>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</si>
  <si>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</si>
  <si>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</si>
  <si>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</si>
  <si>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</si>
  <si>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</si>
  <si>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</si>
  <si>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</si>
  <si>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</si>
  <si>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</si>
  <si>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</si>
  <si>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</si>
  <si>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</si>
  <si>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</si>
  <si>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</si>
  <si>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</si>
  <si>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</si>
  <si>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</si>
  <si>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</si>
  <si>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</si>
  <si>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</si>
  <si>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</si>
  <si>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</si>
  <si>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</si>
  <si>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</si>
  <si>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</si>
  <si>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</si>
  <si>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</si>
  <si>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</si>
  <si>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</si>
  <si>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</si>
  <si>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</si>
  <si>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</si>
  <si>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</si>
  <si>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</si>
  <si>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</si>
  <si>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</si>
  <si>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</si>
  <si>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</si>
  <si>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</si>
  <si>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</si>
  <si>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</si>
  <si>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</si>
  <si>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</si>
  <si>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</si>
  <si>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</si>
  <si>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</si>
  <si>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</si>
  <si>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</si>
  <si>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</si>
  <si>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</si>
  <si>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</si>
  <si>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</si>
  <si>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</si>
  <si>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</si>
  <si>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</si>
  <si>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</si>
  <si>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</si>
  <si>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</si>
  <si>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</si>
  <si>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</si>
  <si>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</si>
  <si>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</si>
  <si>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</si>
  <si>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</si>
  <si>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</si>
  <si>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</si>
  <si>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</si>
  <si>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</si>
  <si>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</si>
  <si>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</si>
  <si>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</si>
  <si>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</si>
  <si>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</si>
  <si>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</si>
  <si>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</si>
  <si>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</si>
  <si>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</si>
  <si>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</si>
  <si>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</si>
  <si>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</si>
  <si>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</si>
  <si>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</si>
  <si>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</si>
  <si>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</si>
  <si>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</si>
  <si>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</si>
  <si>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</si>
  <si>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Mindösszesen közfoglalkoztattok nélkül:</t>
  </si>
  <si>
    <t>Tiszavasvári Város Önkormányzata adósságot keletkeztető ügyletekből és kezességvállalásokból fennálló kötelezettségei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</si>
  <si>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</si>
  <si>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</si>
  <si>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Kistérségi startmunka mintaprogram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</si>
  <si>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</si>
  <si>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</si>
  <si>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</si>
  <si>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</si>
  <si>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</si>
  <si>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</si>
  <si>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</si>
  <si>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</si>
  <si>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</si>
  <si>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</si>
  <si>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</si>
  <si>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</si>
  <si>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</si>
  <si>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</si>
  <si>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</si>
  <si>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</si>
  <si>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</si>
  <si>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</si>
  <si>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</si>
  <si>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</si>
  <si>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</si>
  <si>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</si>
  <si>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</si>
  <si>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</si>
  <si>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</si>
  <si>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</si>
  <si>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</si>
  <si>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</si>
  <si>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</si>
  <si>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</si>
  <si>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</si>
  <si>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</si>
  <si>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</si>
  <si>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</si>
  <si>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</si>
  <si>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</si>
  <si>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</si>
  <si>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</si>
  <si>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</si>
  <si>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</si>
  <si>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</si>
  <si>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</si>
  <si>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</si>
  <si>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</si>
  <si>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</si>
  <si>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</si>
  <si>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</si>
  <si>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</si>
  <si>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</si>
  <si>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</si>
  <si>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</si>
  <si>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</si>
  <si>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</si>
  <si>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</si>
  <si>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</si>
  <si>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</si>
  <si>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</si>
  <si>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</si>
  <si>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</si>
  <si>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</si>
  <si>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</si>
  <si>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</si>
  <si>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</si>
  <si>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</si>
  <si>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</si>
  <si>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</si>
  <si>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</si>
  <si>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</si>
  <si>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</si>
  <si>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</si>
  <si>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</si>
  <si>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</si>
  <si>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</si>
  <si>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</si>
  <si>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</si>
  <si>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</si>
  <si>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</si>
  <si>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</si>
  <si>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</si>
  <si>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</si>
  <si>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</si>
  <si>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</si>
  <si>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</si>
  <si>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</si>
  <si>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</si>
  <si>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</si>
  <si>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</si>
  <si>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</si>
  <si>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</si>
  <si>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</si>
  <si>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Szociális feladat támogatás maradvány</t>
  </si>
  <si>
    <t>ÉAOP Óvodabővítés projekt saját erő hitel</t>
  </si>
  <si>
    <t>Víziközmű hitel</t>
  </si>
  <si>
    <t>A települési önkormányzatok működésének támogatása</t>
  </si>
  <si>
    <t>A települési önkormányzatok szociális feladatainak egyéb támogatása</t>
  </si>
  <si>
    <t>Összesen
(6=3+4+5)</t>
  </si>
  <si>
    <t>Folyószámlahitel (keret: 100.000 eFt)*</t>
  </si>
  <si>
    <t>Belterületi vízrendezés projekt saját erő hitel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</si>
  <si>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</si>
  <si>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</si>
  <si>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</si>
  <si>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</si>
  <si>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</si>
  <si>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</si>
  <si>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</si>
  <si>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</si>
  <si>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</si>
  <si>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</si>
  <si>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</si>
  <si>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</si>
  <si>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</si>
  <si>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</si>
  <si>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</si>
  <si>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</si>
  <si>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</si>
  <si>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</si>
  <si>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</si>
  <si>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</si>
  <si>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</si>
  <si>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Romák társadalmi integrációját segítő tev.</t>
  </si>
  <si>
    <t>Gyakorlati képz. - szoc. gondozó és ápoló (fő)</t>
  </si>
  <si>
    <t>NRSZH pályázat - megvált. munkakép. fogl.létszám (fő)</t>
  </si>
  <si>
    <t>Maradvány</t>
  </si>
  <si>
    <t>Egyenleg 2015.12.31.</t>
  </si>
  <si>
    <t xml:space="preserve">2016. évi költségvetése </t>
  </si>
  <si>
    <t>Előirányzat-felhasználási terv
2016 évre</t>
  </si>
  <si>
    <t>A 2016. évi általános működés és ágazati feladatok támogatásának alakulása jogcímenként</t>
  </si>
  <si>
    <t>2016. évi támogatás összesen</t>
  </si>
  <si>
    <t>Települési önkormányzatok által biztosított egyes szociális szakosított ellátások, valamint a gyermekek átmeneti gondozásával kapcsolatos feladatok támogatása</t>
  </si>
  <si>
    <t>Támogató szolgáltatás</t>
  </si>
  <si>
    <t>Köznevelési intézmények működtetéséhz kapcsolódó támogatás</t>
  </si>
  <si>
    <t>A 2015. évről áthúzódó bérkompenzáció támogatása</t>
  </si>
  <si>
    <t>A helyi önkormányzatok működésének általános támogatása</t>
  </si>
  <si>
    <t>Kiegészítő támogatás óvodapedagógusok minősítéséből adódó többletkiadásokhoz</t>
  </si>
  <si>
    <t>Az önkormányzat 2016. évi költségvetésének</t>
  </si>
  <si>
    <t>2016 év</t>
  </si>
  <si>
    <t>2016. év</t>
  </si>
  <si>
    <t>Ifjuság utcai csomópont és megvilágítás kiépítése</t>
  </si>
  <si>
    <t>2016</t>
  </si>
  <si>
    <t>Felhasználás
2015. XII.31-ig</t>
  </si>
  <si>
    <t xml:space="preserve">
2016. év utáni szükséglet
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</si>
  <si>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</si>
  <si>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</si>
  <si>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</si>
  <si>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</si>
  <si>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</si>
  <si>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</si>
  <si>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</si>
  <si>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Sopron úti telephelyen épület építés</t>
  </si>
  <si>
    <t>2016. évi előirányzat</t>
  </si>
  <si>
    <t>Tiszavasvári Város Önkormányzata 2016. évi adósságot keletkeztető fejlesztési céljai</t>
  </si>
  <si>
    <t>- Temető üzemeltetési tartalék</t>
  </si>
  <si>
    <t>-  Üdülő VKT bevétel terhére kiadási tartalék</t>
  </si>
  <si>
    <t>Talaj és talajvíz szennyeződésmentesítése</t>
  </si>
  <si>
    <t>Út-, autópálya építés</t>
  </si>
  <si>
    <t>Intézményen kívüli gyermekétkeztetés</t>
  </si>
  <si>
    <t xml:space="preserve">Petőfi utca járda tervezés </t>
  </si>
  <si>
    <t>Közúti jelzőtáblák beszerzése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</si>
  <si>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</si>
  <si>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</si>
  <si>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</si>
  <si>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</si>
  <si>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</si>
  <si>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</si>
  <si>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</si>
  <si>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</si>
  <si>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</si>
  <si>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</si>
  <si>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</si>
  <si>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</si>
  <si>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</si>
  <si>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</si>
  <si>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</si>
  <si>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</si>
  <si>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</si>
  <si>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</si>
  <si>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</si>
  <si>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</si>
  <si>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</si>
  <si>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</si>
  <si>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</si>
  <si>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</si>
  <si>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</si>
  <si>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</si>
  <si>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</si>
  <si>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</si>
  <si>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</si>
  <si>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</si>
  <si>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</si>
  <si>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</si>
  <si>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</si>
  <si>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 xml:space="preserve">Kornisné Liptay Elza Központ </t>
  </si>
  <si>
    <t>Tiszavasvári Polgármesteri Hivatal</t>
  </si>
  <si>
    <t>Felhalmozási hitel TAO pályázat önerőhöz **</t>
  </si>
  <si>
    <r>
      <t xml:space="preserve">*: </t>
    </r>
    <r>
      <rPr>
        <sz val="9"/>
        <rFont val="Times New Roman"/>
        <family val="1"/>
      </rPr>
      <t>A likviditási hitelkeret azért nem került feltüntetésre a 3. oszlopban, mert csak a lejáratkor ténylegesen igénybevett hitelösszeg került törlesztésre.</t>
    </r>
  </si>
  <si>
    <r>
      <t xml:space="preserve">**: </t>
    </r>
    <r>
      <rPr>
        <sz val="9"/>
        <rFont val="Times New Roman"/>
        <family val="1"/>
      </rPr>
      <t>A hitel 2016-ban kerül felvételre, a törlesztések tervezettek.</t>
    </r>
  </si>
  <si>
    <t>TAO pályázat önerejéhez biztosított felhalmozási támogatás</t>
  </si>
  <si>
    <t>Műv. Központ és Könyvtár 1 db telefon beszerzése</t>
  </si>
  <si>
    <t>Család és Gyermekjóléti multifunkcionális nyomtató vásárlás</t>
  </si>
  <si>
    <t>Fólia fűtés kialakítása II. ütem és pótmunka</t>
  </si>
  <si>
    <t>Vendéglakás berendezése</t>
  </si>
  <si>
    <t>Egyesített Közművelődési Intézmény és Könyvtár</t>
  </si>
  <si>
    <t>Összes bevétel és kiadás</t>
  </si>
  <si>
    <t>Egyesített Közm. Int. és Könyvt.</t>
  </si>
  <si>
    <t>- Egyesített Közművelődési Intézmény és Könyvtár</t>
  </si>
  <si>
    <t xml:space="preserve">2016. évi költségvetésében rendelkezésre álló tartalékok 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</si>
  <si>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</si>
  <si>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</si>
  <si>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</si>
  <si>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</si>
  <si>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</si>
  <si>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</si>
  <si>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</si>
  <si>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</si>
  <si>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>Raiffeisen LTP</t>
  </si>
  <si>
    <t>Bérkompenzáció</t>
  </si>
  <si>
    <t>Szociális ágazati pótlék</t>
  </si>
  <si>
    <t>Kiegészítő ágazati pótlék</t>
  </si>
  <si>
    <t>Köztemető üzemeltetése</t>
  </si>
  <si>
    <t>Közmunkához gép, egyéb  tárgyi eszköz  beszerzés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</si>
  <si>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</si>
  <si>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</si>
  <si>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</si>
  <si>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</si>
  <si>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</si>
  <si>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Felhalmozási hitel fűtéskorszerűsítésre **</t>
  </si>
  <si>
    <t>Széles-Keskeny utca -vízelvezető csatorna építés</t>
  </si>
  <si>
    <t>Városi Kincstár - fúrógép és hosszabbító beszerzés</t>
  </si>
  <si>
    <t>- Vasvári P. utca fűtéskorszerűsítés</t>
  </si>
  <si>
    <t>Támogatási tartalék ( EÜ Kft:0 eFt,Nyírs.Tiszk: 0 eFt,Nyírv.K.K.: 0 eFt)</t>
  </si>
  <si>
    <t>EOI udvari játékok beszerzése</t>
  </si>
  <si>
    <t>TIB konyhai eszköz beszerzés</t>
  </si>
  <si>
    <t>Sopron úti telephelyre lakókocsi vásárlás</t>
  </si>
  <si>
    <t>Városi Kincstár sarokcsiszoló és szúrófűrész beszerzés</t>
  </si>
  <si>
    <t>1956-os emlékmű pályázat saját erő</t>
  </si>
  <si>
    <t>Kiegészítő ágazati pótlék - 2015. évi elszámolás</t>
  </si>
  <si>
    <t>Felhalmozási hitel fűtéskorszerűsítésre - Kornisné Központ</t>
  </si>
  <si>
    <t>Közvilágítási hálózat fejl.- Vasvári P. u. 1-7. sz.</t>
  </si>
  <si>
    <t>Kamererendszer bővítés</t>
  </si>
  <si>
    <t>Sopron úti telephelyen 2 db kút (tervezés, eng., bevizsgálás)</t>
  </si>
  <si>
    <t>Sopron úti telephelyen villanyszerelés és kamera vezetékelés</t>
  </si>
  <si>
    <t>Fólia II. építés, fűtés tervezés</t>
  </si>
  <si>
    <t xml:space="preserve">33. melléklet a 22/2016.(X.4.) önkormányzati rendelethez  Tájékoztató tábla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</si>
</sst>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1"/>
      <name val="Times New Roman"/>
      <family val="1"/>
    </font>
    <font>
      <b/>
      <sz val="11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50" fillId="1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6" borderId="7" applyNumberFormat="0" applyFont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8" applyNumberFormat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17" borderId="0" applyNumberFormat="0" applyBorder="0" applyAlignment="0" applyProtection="0"/>
    <xf numFmtId="0" fontId="65" fillId="11" borderId="0" applyNumberFormat="0" applyBorder="0" applyAlignment="0" applyProtection="0"/>
    <xf numFmtId="0" fontId="66" fillId="16" borderId="1" applyNumberFormat="0" applyAlignment="0" applyProtection="0"/>
    <xf numFmtId="9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5" xfId="68" applyFont="1" applyFill="1" applyBorder="1" applyAlignment="1" applyProtection="1">
      <alignment vertical="center" wrapText="1"/>
      <protection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6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6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/>
      <protection/>
    </xf>
    <xf numFmtId="0" fontId="7" fillId="0" borderId="32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6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6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7" fillId="0" borderId="34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35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26" xfId="6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166" fontId="0" fillId="0" borderId="30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166" fontId="0" fillId="0" borderId="11" xfId="46" applyNumberFormat="1" applyFont="1" applyFill="1" applyBorder="1" applyAlignment="1" applyProtection="1">
      <alignment/>
      <protection locked="0"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36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26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3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0" fontId="17" fillId="0" borderId="15" xfId="6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4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 quotePrefix="1">
      <alignment horizontal="right" vertical="center" indent="1"/>
      <protection/>
    </xf>
    <xf numFmtId="0" fontId="7" fillId="0" borderId="32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5" xfId="68" applyFont="1" applyFill="1" applyBorder="1" applyAlignment="1" applyProtection="1">
      <alignment horizontal="center" vertical="center" wrapText="1"/>
      <protection/>
    </xf>
    <xf numFmtId="0" fontId="15" fillId="0" borderId="32" xfId="68" applyFont="1" applyFill="1" applyBorder="1" applyAlignment="1" applyProtection="1">
      <alignment horizontal="center" vertical="center" wrapText="1"/>
      <protection/>
    </xf>
    <xf numFmtId="164" fontId="17" fillId="0" borderId="30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4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3" xfId="68" applyNumberFormat="1" applyFont="1" applyFill="1" applyBorder="1">
      <alignment/>
      <protection/>
    </xf>
    <xf numFmtId="0" fontId="4" fillId="0" borderId="0" xfId="68" applyFont="1" applyFill="1">
      <alignment/>
      <protection/>
    </xf>
    <xf numFmtId="0" fontId="15" fillId="0" borderId="22" xfId="68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4" fillId="0" borderId="0" xfId="67" applyFont="1" applyAlignment="1">
      <alignment horizontal="centerContinuous"/>
      <protection/>
    </xf>
    <xf numFmtId="166" fontId="3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6" xfId="67" applyFont="1" applyBorder="1" applyAlignment="1">
      <alignment vertical="center"/>
      <protection/>
    </xf>
    <xf numFmtId="0" fontId="2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166" fontId="6" fillId="0" borderId="47" xfId="46" applyNumberFormat="1" applyFont="1" applyBorder="1" applyAlignment="1">
      <alignment horizontal="center" vertical="center"/>
    </xf>
    <xf numFmtId="0" fontId="32" fillId="0" borderId="0" xfId="67" applyAlignment="1">
      <alignment vertical="center"/>
      <protection/>
    </xf>
    <xf numFmtId="166" fontId="6" fillId="0" borderId="55" xfId="46" applyNumberFormat="1" applyFont="1" applyBorder="1" applyAlignment="1">
      <alignment/>
    </xf>
    <xf numFmtId="166" fontId="6" fillId="0" borderId="59" xfId="46" applyNumberFormat="1" applyFont="1" applyBorder="1" applyAlignment="1">
      <alignment/>
    </xf>
    <xf numFmtId="166" fontId="6" fillId="0" borderId="60" xfId="46" applyNumberFormat="1" applyFont="1" applyBorder="1" applyAlignment="1">
      <alignment/>
    </xf>
    <xf numFmtId="0" fontId="32" fillId="0" borderId="0" xfId="67" applyFill="1" applyBorder="1">
      <alignment/>
      <protection/>
    </xf>
    <xf numFmtId="0" fontId="32" fillId="0" borderId="0" xfId="67" applyBorder="1">
      <alignment/>
      <protection/>
    </xf>
    <xf numFmtId="166" fontId="6" fillId="0" borderId="61" xfId="46" applyNumberFormat="1" applyFont="1" applyBorder="1" applyAlignment="1">
      <alignment/>
    </xf>
    <xf numFmtId="166" fontId="2" fillId="0" borderId="62" xfId="46" applyNumberFormat="1" applyFont="1" applyBorder="1" applyAlignment="1" quotePrefix="1">
      <alignment/>
    </xf>
    <xf numFmtId="166" fontId="2" fillId="0" borderId="44" xfId="46" applyNumberFormat="1" applyFont="1" applyBorder="1" applyAlignment="1" quotePrefix="1">
      <alignment/>
    </xf>
    <xf numFmtId="166" fontId="2" fillId="0" borderId="44" xfId="46" applyNumberFormat="1" applyFont="1" applyBorder="1" applyAlignment="1">
      <alignment/>
    </xf>
    <xf numFmtId="0" fontId="0" fillId="0" borderId="61" xfId="67" applyFont="1" applyBorder="1" quotePrefix="1">
      <alignment/>
      <protection/>
    </xf>
    <xf numFmtId="0" fontId="0" fillId="0" borderId="62" xfId="67" applyFont="1" applyBorder="1">
      <alignment/>
      <protection/>
    </xf>
    <xf numFmtId="0" fontId="0" fillId="0" borderId="44" xfId="67" applyFont="1" applyBorder="1">
      <alignment/>
      <protection/>
    </xf>
    <xf numFmtId="166" fontId="0" fillId="0" borderId="44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1" xfId="67" applyFont="1" applyBorder="1">
      <alignment/>
      <protection/>
    </xf>
    <xf numFmtId="166" fontId="35" fillId="0" borderId="0" xfId="46" applyNumberFormat="1" applyFont="1" applyBorder="1" applyAlignment="1">
      <alignment/>
    </xf>
    <xf numFmtId="0" fontId="0" fillId="0" borderId="61" xfId="67" applyFont="1" applyBorder="1">
      <alignment/>
      <protection/>
    </xf>
    <xf numFmtId="0" fontId="0" fillId="0" borderId="62" xfId="67" applyFont="1" applyBorder="1">
      <alignment/>
      <protection/>
    </xf>
    <xf numFmtId="0" fontId="35" fillId="0" borderId="62" xfId="67" applyFont="1" applyBorder="1">
      <alignment/>
      <protection/>
    </xf>
    <xf numFmtId="0" fontId="35" fillId="0" borderId="44" xfId="67" applyFont="1" applyBorder="1">
      <alignment/>
      <protection/>
    </xf>
    <xf numFmtId="166" fontId="6" fillId="0" borderId="62" xfId="46" applyNumberFormat="1" applyFont="1" applyBorder="1" applyAlignment="1">
      <alignment/>
    </xf>
    <xf numFmtId="166" fontId="6" fillId="0" borderId="44" xfId="46" applyNumberFormat="1" applyFont="1" applyBorder="1" applyAlignment="1">
      <alignment/>
    </xf>
    <xf numFmtId="166" fontId="3" fillId="0" borderId="44" xfId="46" applyNumberFormat="1" applyFont="1" applyBorder="1" applyAlignment="1">
      <alignment/>
    </xf>
    <xf numFmtId="166" fontId="6" fillId="0" borderId="37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166" fontId="6" fillId="0" borderId="64" xfId="46" applyNumberFormat="1" applyFont="1" applyBorder="1" applyAlignment="1">
      <alignment/>
    </xf>
    <xf numFmtId="166" fontId="3" fillId="0" borderId="64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3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23" fillId="0" borderId="0" xfId="69" applyFont="1" applyAlignment="1">
      <alignment horizontal="centerContinuous"/>
      <protection/>
    </xf>
    <xf numFmtId="0" fontId="32" fillId="0" borderId="0" xfId="72" applyAlignment="1">
      <alignment horizontal="right"/>
      <protection/>
    </xf>
    <xf numFmtId="0" fontId="34" fillId="0" borderId="0" xfId="72" applyFont="1" applyAlignment="1">
      <alignment horizontal="left"/>
      <protection/>
    </xf>
    <xf numFmtId="0" fontId="34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8" fillId="0" borderId="0" xfId="72" applyFont="1" applyAlignment="1">
      <alignment horizontal="right"/>
      <protection/>
    </xf>
    <xf numFmtId="0" fontId="17" fillId="0" borderId="65" xfId="72" applyFont="1" applyBorder="1">
      <alignment/>
      <protection/>
    </xf>
    <xf numFmtId="0" fontId="15" fillId="0" borderId="0" xfId="72" applyFont="1" applyBorder="1" applyAlignment="1">
      <alignment horizontal="left"/>
      <protection/>
    </xf>
    <xf numFmtId="0" fontId="32" fillId="0" borderId="0" xfId="72" applyBorder="1" applyAlignment="1">
      <alignment horizontal="left"/>
      <protection/>
    </xf>
    <xf numFmtId="0" fontId="15" fillId="0" borderId="0" xfId="72" applyFont="1" applyBorder="1" applyAlignment="1">
      <alignment horizontal="center"/>
      <protection/>
    </xf>
    <xf numFmtId="0" fontId="37" fillId="0" borderId="0" xfId="72" applyFont="1" applyBorder="1" applyAlignment="1">
      <alignment horizontal="center"/>
      <protection/>
    </xf>
    <xf numFmtId="0" fontId="15" fillId="0" borderId="51" xfId="72" applyFont="1" applyBorder="1" applyAlignment="1">
      <alignment horizontal="center"/>
      <protection/>
    </xf>
    <xf numFmtId="0" fontId="15" fillId="0" borderId="66" xfId="72" applyFont="1" applyBorder="1" applyAlignment="1">
      <alignment horizontal="center"/>
      <protection/>
    </xf>
    <xf numFmtId="49" fontId="17" fillId="0" borderId="67" xfId="71" applyNumberFormat="1" applyFont="1" applyBorder="1">
      <alignment/>
      <protection/>
    </xf>
    <xf numFmtId="3" fontId="17" fillId="0" borderId="0" xfId="72" applyNumberFormat="1" applyFont="1" applyBorder="1">
      <alignment/>
      <protection/>
    </xf>
    <xf numFmtId="3" fontId="17" fillId="0" borderId="0" xfId="72" applyNumberFormat="1" applyFont="1" applyFill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0" fontId="32" fillId="0" borderId="0" xfId="72" applyFont="1">
      <alignment/>
      <protection/>
    </xf>
    <xf numFmtId="0" fontId="17" fillId="0" borderId="61" xfId="71" applyFont="1" applyBorder="1" quotePrefix="1">
      <alignment/>
      <protection/>
    </xf>
    <xf numFmtId="3" fontId="17" fillId="0" borderId="0" xfId="46" applyNumberFormat="1" applyFont="1" applyBorder="1" applyAlignment="1" quotePrefix="1">
      <alignment horizontal="right"/>
    </xf>
    <xf numFmtId="3" fontId="17" fillId="0" borderId="0" xfId="46" applyNumberFormat="1" applyFont="1" applyBorder="1" applyAlignment="1">
      <alignment horizontal="right"/>
    </xf>
    <xf numFmtId="3" fontId="17" fillId="0" borderId="0" xfId="46" applyNumberFormat="1" applyFont="1" applyFill="1" applyBorder="1" applyAlignment="1">
      <alignment horizontal="right"/>
    </xf>
    <xf numFmtId="3" fontId="15" fillId="0" borderId="0" xfId="46" applyNumberFormat="1" applyFont="1" applyBorder="1" applyAlignment="1">
      <alignment horizontal="right"/>
    </xf>
    <xf numFmtId="49" fontId="17" fillId="0" borderId="61" xfId="71" applyNumberFormat="1" applyFont="1" applyBorder="1">
      <alignment/>
      <protection/>
    </xf>
    <xf numFmtId="0" fontId="17" fillId="0" borderId="61" xfId="71" applyFont="1" applyBorder="1" quotePrefix="1">
      <alignment/>
      <protection/>
    </xf>
    <xf numFmtId="0" fontId="17" fillId="0" borderId="0" xfId="72" applyFont="1" applyBorder="1">
      <alignment/>
      <protection/>
    </xf>
    <xf numFmtId="0" fontId="3" fillId="0" borderId="42" xfId="72" applyFont="1" applyBorder="1">
      <alignment/>
      <protection/>
    </xf>
    <xf numFmtId="3" fontId="15" fillId="0" borderId="0" xfId="72" applyNumberFormat="1" applyFont="1" applyBorder="1">
      <alignment/>
      <protection/>
    </xf>
    <xf numFmtId="3" fontId="6" fillId="0" borderId="0" xfId="72" applyNumberFormat="1" applyFont="1" applyBorder="1">
      <alignment/>
      <protection/>
    </xf>
    <xf numFmtId="0" fontId="3" fillId="0" borderId="37" xfId="72" applyFont="1" applyBorder="1">
      <alignment/>
      <protection/>
    </xf>
    <xf numFmtId="0" fontId="17" fillId="0" borderId="56" xfId="72" applyFont="1" applyBorder="1">
      <alignment/>
      <protection/>
    </xf>
    <xf numFmtId="0" fontId="15" fillId="0" borderId="50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36" xfId="72" applyFont="1" applyBorder="1" applyAlignment="1">
      <alignment horizontal="center"/>
      <protection/>
    </xf>
    <xf numFmtId="0" fontId="15" fillId="0" borderId="68" xfId="72" applyFont="1" applyBorder="1" applyAlignment="1">
      <alignment horizontal="center"/>
      <protection/>
    </xf>
    <xf numFmtId="0" fontId="15" fillId="0" borderId="69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35" xfId="72" applyFont="1" applyBorder="1" applyAlignment="1">
      <alignment horizontal="center"/>
      <protection/>
    </xf>
    <xf numFmtId="0" fontId="15" fillId="0" borderId="31" xfId="72" applyFont="1" applyBorder="1" applyAlignment="1">
      <alignment horizontal="center"/>
      <protection/>
    </xf>
    <xf numFmtId="0" fontId="15" fillId="0" borderId="70" xfId="72" applyFont="1" applyBorder="1" applyAlignment="1">
      <alignment horizontal="center"/>
      <protection/>
    </xf>
    <xf numFmtId="0" fontId="17" fillId="0" borderId="65" xfId="72" applyFont="1" applyBorder="1" applyAlignment="1">
      <alignment horizontal="left"/>
      <protection/>
    </xf>
    <xf numFmtId="0" fontId="17" fillId="0" borderId="49" xfId="72" applyFont="1" applyBorder="1" applyAlignment="1">
      <alignment horizontal="left"/>
      <protection/>
    </xf>
    <xf numFmtId="3" fontId="17" fillId="0" borderId="11" xfId="46" applyNumberFormat="1" applyFont="1" applyBorder="1" applyAlignment="1">
      <alignment horizontal="right"/>
    </xf>
    <xf numFmtId="0" fontId="17" fillId="0" borderId="71" xfId="71" applyFont="1" applyBorder="1" applyAlignment="1">
      <alignment horizontal="left"/>
      <protection/>
    </xf>
    <xf numFmtId="0" fontId="0" fillId="0" borderId="42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47" xfId="46" applyNumberFormat="1" applyFont="1" applyBorder="1" applyAlignment="1">
      <alignment horizontal="right"/>
    </xf>
    <xf numFmtId="177" fontId="17" fillId="0" borderId="28" xfId="72" applyNumberFormat="1" applyFont="1" applyFill="1" applyBorder="1">
      <alignment/>
      <protection/>
    </xf>
    <xf numFmtId="164" fontId="3" fillId="0" borderId="0" xfId="68" applyNumberFormat="1" applyFont="1" applyFill="1" applyBorder="1" applyAlignment="1" applyProtection="1">
      <alignment horizontal="centerContinuous" vertical="center"/>
      <protection/>
    </xf>
    <xf numFmtId="3" fontId="0" fillId="0" borderId="11" xfId="68" applyNumberFormat="1" applyFont="1" applyFill="1" applyBorder="1" applyProtection="1">
      <alignment/>
      <protection locked="0"/>
    </xf>
    <xf numFmtId="3" fontId="0" fillId="0" borderId="11" xfId="68" applyNumberFormat="1" applyFont="1" applyFill="1" applyBorder="1" applyAlignment="1" applyProtection="1">
      <alignment/>
      <protection locked="0"/>
    </xf>
    <xf numFmtId="166" fontId="0" fillId="0" borderId="11" xfId="46" applyNumberFormat="1" applyFont="1" applyFill="1" applyBorder="1" applyAlignment="1" applyProtection="1">
      <alignment horizontal="right"/>
      <protection locked="0"/>
    </xf>
    <xf numFmtId="0" fontId="32" fillId="0" borderId="0" xfId="65">
      <alignment/>
      <protection/>
    </xf>
    <xf numFmtId="0" fontId="0" fillId="0" borderId="0" xfId="65" applyFont="1">
      <alignment/>
      <protection/>
    </xf>
    <xf numFmtId="0" fontId="38" fillId="0" borderId="0" xfId="65" applyFont="1" applyAlignment="1">
      <alignment horizontal="centerContinuous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2" fillId="0" borderId="0" xfId="65" applyFont="1">
      <alignment/>
      <protection/>
    </xf>
    <xf numFmtId="0" fontId="3" fillId="0" borderId="55" xfId="65" applyFont="1" applyBorder="1" applyAlignment="1">
      <alignment horizontal="left" vertical="center" wrapText="1"/>
      <protection/>
    </xf>
    <xf numFmtId="0" fontId="0" fillId="0" borderId="67" xfId="65" applyFont="1" applyBorder="1" applyAlignment="1">
      <alignment horizontal="left" vertical="center" wrapText="1"/>
      <protection/>
    </xf>
    <xf numFmtId="0" fontId="0" fillId="0" borderId="67" xfId="65" applyFont="1" applyBorder="1" applyAlignment="1">
      <alignment wrapText="1"/>
      <protection/>
    </xf>
    <xf numFmtId="0" fontId="6" fillId="0" borderId="67" xfId="65" applyFont="1" applyBorder="1" applyAlignment="1">
      <alignment wrapText="1"/>
      <protection/>
    </xf>
    <xf numFmtId="0" fontId="0" fillId="0" borderId="61" xfId="65" applyFont="1" applyBorder="1" applyAlignment="1">
      <alignment wrapText="1"/>
      <protection/>
    </xf>
    <xf numFmtId="0" fontId="0" fillId="0" borderId="61" xfId="65" applyFont="1" applyBorder="1">
      <alignment/>
      <protection/>
    </xf>
    <xf numFmtId="0" fontId="6" fillId="0" borderId="61" xfId="65" applyFont="1" applyBorder="1" applyAlignment="1">
      <alignment wrapText="1"/>
      <protection/>
    </xf>
    <xf numFmtId="0" fontId="0" fillId="0" borderId="61" xfId="65" applyFont="1" applyBorder="1">
      <alignment/>
      <protection/>
    </xf>
    <xf numFmtId="0" fontId="0" fillId="0" borderId="61" xfId="65" applyFont="1" applyBorder="1" applyAlignment="1">
      <alignment wrapText="1"/>
      <protection/>
    </xf>
    <xf numFmtId="3" fontId="3" fillId="0" borderId="73" xfId="65" applyNumberFormat="1" applyFont="1" applyBorder="1" applyAlignment="1">
      <alignment horizontal="center" vertical="center" wrapText="1"/>
      <protection/>
    </xf>
    <xf numFmtId="166" fontId="24" fillId="0" borderId="48" xfId="46" applyNumberFormat="1" applyFont="1" applyBorder="1" applyAlignment="1">
      <alignment horizontal="center"/>
    </xf>
    <xf numFmtId="177" fontId="17" fillId="0" borderId="29" xfId="72" applyNumberFormat="1" applyFont="1" applyFill="1" applyBorder="1">
      <alignment/>
      <protection/>
    </xf>
    <xf numFmtId="177" fontId="17" fillId="0" borderId="30" xfId="72" applyNumberFormat="1" applyFont="1" applyFill="1" applyBorder="1">
      <alignment/>
      <protection/>
    </xf>
    <xf numFmtId="0" fontId="3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40" fillId="0" borderId="0" xfId="66" applyFont="1" applyAlignment="1">
      <alignment horizontal="centerContinuous"/>
      <protection/>
    </xf>
    <xf numFmtId="0" fontId="6" fillId="0" borderId="56" xfId="66" applyFont="1" applyBorder="1">
      <alignment/>
      <protection/>
    </xf>
    <xf numFmtId="0" fontId="6" fillId="0" borderId="57" xfId="66" applyFont="1" applyBorder="1" applyAlignment="1">
      <alignment horizontal="center"/>
      <protection/>
    </xf>
    <xf numFmtId="0" fontId="16" fillId="0" borderId="50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29" xfId="66" applyFont="1" applyBorder="1" applyAlignment="1">
      <alignment horizontal="center"/>
      <protection/>
    </xf>
    <xf numFmtId="0" fontId="7" fillId="0" borderId="51" xfId="66" applyFont="1" applyBorder="1" applyAlignment="1">
      <alignment horizontal="center"/>
      <protection/>
    </xf>
    <xf numFmtId="0" fontId="14" fillId="0" borderId="69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4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5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36" xfId="66" applyNumberFormat="1" applyFont="1" applyBorder="1">
      <alignment/>
      <protection/>
    </xf>
    <xf numFmtId="3" fontId="7" fillId="0" borderId="57" xfId="66" applyNumberFormat="1" applyFont="1" applyBorder="1">
      <alignment/>
      <protection/>
    </xf>
    <xf numFmtId="3" fontId="14" fillId="0" borderId="13" xfId="66" applyNumberFormat="1" applyFont="1" applyBorder="1" applyAlignment="1">
      <alignment/>
      <protection/>
    </xf>
    <xf numFmtId="0" fontId="33" fillId="0" borderId="0" xfId="66" applyFont="1">
      <alignment/>
      <protection/>
    </xf>
    <xf numFmtId="0" fontId="14" fillId="0" borderId="61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8" xfId="66" applyNumberFormat="1" applyFont="1" applyBorder="1">
      <alignment/>
      <protection/>
    </xf>
    <xf numFmtId="3" fontId="7" fillId="0" borderId="51" xfId="66" applyNumberFormat="1" applyFont="1" applyBorder="1">
      <alignment/>
      <protection/>
    </xf>
    <xf numFmtId="0" fontId="14" fillId="0" borderId="61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1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7" fillId="0" borderId="28" xfId="66" applyNumberFormat="1" applyFont="1" applyBorder="1">
      <alignment/>
      <protection/>
    </xf>
    <xf numFmtId="3" fontId="44" fillId="0" borderId="11" xfId="66" applyNumberFormat="1" applyFont="1" applyBorder="1">
      <alignment/>
      <protection/>
    </xf>
    <xf numFmtId="3" fontId="16" fillId="0" borderId="51" xfId="66" applyNumberFormat="1" applyFont="1" applyBorder="1">
      <alignment/>
      <protection/>
    </xf>
    <xf numFmtId="49" fontId="14" fillId="0" borderId="61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0" fontId="7" fillId="0" borderId="61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2" fillId="0" borderId="61" xfId="66" applyNumberFormat="1" applyFont="1" applyBorder="1">
      <alignment/>
      <protection/>
    </xf>
    <xf numFmtId="3" fontId="16" fillId="0" borderId="28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2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2" fillId="0" borderId="17" xfId="66" applyNumberFormat="1" applyFont="1" applyBorder="1">
      <alignment/>
      <protection/>
    </xf>
    <xf numFmtId="3" fontId="16" fillId="0" borderId="28" xfId="66" applyNumberFormat="1" applyFont="1" applyBorder="1">
      <alignment/>
      <protection/>
    </xf>
    <xf numFmtId="0" fontId="14" fillId="0" borderId="38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0" xfId="66" applyFont="1" applyBorder="1">
      <alignment/>
      <protection/>
    </xf>
    <xf numFmtId="3" fontId="7" fillId="0" borderId="29" xfId="66" applyNumberFormat="1" applyFont="1" applyBorder="1">
      <alignment/>
      <protection/>
    </xf>
    <xf numFmtId="3" fontId="7" fillId="0" borderId="29" xfId="66" applyNumberFormat="1" applyFont="1" applyBorder="1">
      <alignment/>
      <protection/>
    </xf>
    <xf numFmtId="0" fontId="7" fillId="0" borderId="55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3" xfId="66" applyNumberFormat="1" applyFont="1" applyBorder="1">
      <alignment/>
      <protection/>
    </xf>
    <xf numFmtId="0" fontId="14" fillId="0" borderId="61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8" xfId="66" applyNumberFormat="1" applyFont="1" applyBorder="1">
      <alignment/>
      <protection/>
    </xf>
    <xf numFmtId="0" fontId="7" fillId="0" borderId="74" xfId="66" applyFont="1" applyBorder="1">
      <alignment/>
      <protection/>
    </xf>
    <xf numFmtId="3" fontId="7" fillId="0" borderId="75" xfId="66" applyNumberFormat="1" applyFont="1" applyBorder="1">
      <alignment/>
      <protection/>
    </xf>
    <xf numFmtId="3" fontId="7" fillId="0" borderId="35" xfId="66" applyNumberFormat="1" applyFont="1" applyBorder="1">
      <alignment/>
      <protection/>
    </xf>
    <xf numFmtId="3" fontId="7" fillId="0" borderId="74" xfId="66" applyNumberFormat="1" applyFont="1" applyBorder="1">
      <alignment/>
      <protection/>
    </xf>
    <xf numFmtId="3" fontId="7" fillId="0" borderId="31" xfId="66" applyNumberFormat="1" applyFont="1" applyBorder="1">
      <alignment/>
      <protection/>
    </xf>
    <xf numFmtId="0" fontId="42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2" fillId="0" borderId="0" xfId="66" applyNumberFormat="1" applyFont="1" applyFill="1" applyBorder="1">
      <alignment/>
      <protection/>
    </xf>
    <xf numFmtId="3" fontId="44" fillId="0" borderId="0" xfId="66" applyNumberFormat="1" applyFont="1" applyBorder="1">
      <alignment/>
      <protection/>
    </xf>
    <xf numFmtId="0" fontId="3" fillId="0" borderId="47" xfId="72" applyFont="1" applyBorder="1">
      <alignment/>
      <protection/>
    </xf>
    <xf numFmtId="0" fontId="17" fillId="0" borderId="50" xfId="72" applyFont="1" applyBorder="1">
      <alignment/>
      <protection/>
    </xf>
    <xf numFmtId="0" fontId="17" fillId="0" borderId="38" xfId="72" applyFont="1" applyBorder="1">
      <alignment/>
      <protection/>
    </xf>
    <xf numFmtId="0" fontId="27" fillId="0" borderId="42" xfId="72" applyFont="1" applyBorder="1">
      <alignment/>
      <protection/>
    </xf>
    <xf numFmtId="14" fontId="15" fillId="0" borderId="76" xfId="72" applyNumberFormat="1" applyFont="1" applyBorder="1" applyAlignment="1">
      <alignment horizontal="center"/>
      <protection/>
    </xf>
    <xf numFmtId="3" fontId="42" fillId="0" borderId="15" xfId="66" applyNumberFormat="1" applyFont="1" applyBorder="1">
      <alignment/>
      <protection/>
    </xf>
    <xf numFmtId="3" fontId="16" fillId="0" borderId="71" xfId="66" applyNumberFormat="1" applyFont="1" applyBorder="1">
      <alignment/>
      <protection/>
    </xf>
    <xf numFmtId="3" fontId="7" fillId="0" borderId="45" xfId="66" applyNumberFormat="1" applyFont="1" applyBorder="1">
      <alignment/>
      <protection/>
    </xf>
    <xf numFmtId="166" fontId="45" fillId="0" borderId="28" xfId="46" applyNumberFormat="1" applyFont="1" applyFill="1" applyBorder="1" applyAlignment="1" applyProtection="1">
      <alignment/>
      <protection locked="0"/>
    </xf>
    <xf numFmtId="0" fontId="47" fillId="0" borderId="0" xfId="72" applyFont="1">
      <alignment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5" xfId="66" applyNumberFormat="1" applyFont="1" applyFill="1" applyBorder="1">
      <alignment/>
      <protection/>
    </xf>
    <xf numFmtId="164" fontId="45" fillId="0" borderId="28" xfId="0" applyNumberFormat="1" applyFont="1" applyFill="1" applyBorder="1" applyAlignment="1" applyProtection="1">
      <alignment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9" xfId="66" applyFont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2" fontId="15" fillId="0" borderId="47" xfId="72" applyNumberFormat="1" applyFont="1" applyBorder="1">
      <alignment/>
      <protection/>
    </xf>
    <xf numFmtId="2" fontId="15" fillId="0" borderId="31" xfId="72" applyNumberFormat="1" applyFont="1" applyBorder="1">
      <alignment/>
      <protection/>
    </xf>
    <xf numFmtId="3" fontId="17" fillId="0" borderId="14" xfId="46" applyNumberFormat="1" applyFont="1" applyBorder="1" applyAlignment="1">
      <alignment horizontal="right"/>
    </xf>
    <xf numFmtId="2" fontId="22" fillId="0" borderId="47" xfId="72" applyNumberFormat="1" applyFont="1" applyBorder="1">
      <alignment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0" fontId="17" fillId="0" borderId="35" xfId="68" applyFont="1" applyFill="1" applyBorder="1" applyAlignment="1" applyProtection="1">
      <alignment horizontal="left" vertical="center" wrapText="1" indent="7"/>
      <protection/>
    </xf>
    <xf numFmtId="0" fontId="15" fillId="0" borderId="27" xfId="68" applyFont="1" applyFill="1" applyBorder="1" applyAlignment="1" applyProtection="1">
      <alignment horizontal="left" vertical="center" wrapText="1" indent="1"/>
      <protection/>
    </xf>
    <xf numFmtId="0" fontId="15" fillId="0" borderId="34" xfId="68" applyFont="1" applyFill="1" applyBorder="1" applyAlignment="1" applyProtection="1">
      <alignment vertical="center" wrapText="1"/>
      <protection/>
    </xf>
    <xf numFmtId="164" fontId="15" fillId="0" borderId="76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3" fontId="17" fillId="0" borderId="45" xfId="46" applyNumberFormat="1" applyFont="1" applyBorder="1" applyAlignment="1">
      <alignment horizontal="right"/>
    </xf>
    <xf numFmtId="0" fontId="8" fillId="0" borderId="0" xfId="65" applyFont="1" applyAlignment="1">
      <alignment horizontal="center"/>
      <protection/>
    </xf>
    <xf numFmtId="166" fontId="24" fillId="0" borderId="48" xfId="46" applyNumberFormat="1" applyFont="1" applyBorder="1" applyAlignment="1">
      <alignment/>
    </xf>
    <xf numFmtId="0" fontId="2" fillId="0" borderId="61" xfId="65" applyFont="1" applyBorder="1" applyAlignment="1">
      <alignment wrapText="1"/>
      <protection/>
    </xf>
    <xf numFmtId="166" fontId="32" fillId="0" borderId="0" xfId="65" applyNumberFormat="1" applyFont="1">
      <alignment/>
      <protection/>
    </xf>
    <xf numFmtId="166" fontId="0" fillId="0" borderId="49" xfId="46" applyNumberFormat="1" applyFont="1" applyBorder="1" applyAlignment="1">
      <alignment horizontal="center"/>
    </xf>
    <xf numFmtId="4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7" fontId="17" fillId="0" borderId="29" xfId="72" applyNumberFormat="1" applyFont="1" applyFill="1" applyBorder="1">
      <alignment/>
      <protection/>
    </xf>
    <xf numFmtId="164" fontId="4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3" xfId="72" applyFont="1" applyBorder="1" applyAlignment="1">
      <alignment horizontal="center"/>
      <protection/>
    </xf>
    <xf numFmtId="0" fontId="15" fillId="0" borderId="74" xfId="72" applyFont="1" applyBorder="1" applyAlignment="1">
      <alignment horizontal="center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5" xfId="72" applyNumberFormat="1" applyFont="1" applyBorder="1" applyAlignment="1">
      <alignment horizontal="right"/>
      <protection/>
    </xf>
    <xf numFmtId="3" fontId="17" fillId="0" borderId="77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78" xfId="72" applyNumberFormat="1" applyFont="1" applyBorder="1" applyAlignment="1">
      <alignment horizontal="right"/>
      <protection/>
    </xf>
    <xf numFmtId="3" fontId="17" fillId="0" borderId="15" xfId="72" applyNumberFormat="1" applyFont="1" applyBorder="1" applyAlignment="1">
      <alignment horizontal="right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45" xfId="72" applyNumberFormat="1" applyFont="1" applyBorder="1" applyAlignment="1">
      <alignment horizontal="right"/>
      <protection/>
    </xf>
    <xf numFmtId="3" fontId="17" fillId="0" borderId="17" xfId="46" applyNumberFormat="1" applyFont="1" applyBorder="1" applyAlignment="1" quotePrefix="1">
      <alignment horizontal="right"/>
    </xf>
    <xf numFmtId="3" fontId="17" fillId="0" borderId="35" xfId="72" applyNumberFormat="1" applyFont="1" applyBorder="1" applyAlignment="1">
      <alignment horizontal="right"/>
      <protection/>
    </xf>
    <xf numFmtId="3" fontId="15" fillId="0" borderId="42" xfId="46" applyNumberFormat="1" applyFont="1" applyBorder="1" applyAlignment="1">
      <alignment horizontal="right"/>
    </xf>
    <xf numFmtId="166" fontId="24" fillId="0" borderId="51" xfId="46" applyNumberFormat="1" applyFont="1" applyBorder="1" applyAlignment="1">
      <alignment horizontal="center"/>
    </xf>
    <xf numFmtId="0" fontId="13" fillId="0" borderId="69" xfId="65" applyFont="1" applyBorder="1" applyAlignment="1">
      <alignment horizontal="left"/>
      <protection/>
    </xf>
    <xf numFmtId="166" fontId="39" fillId="0" borderId="66" xfId="65" applyNumberFormat="1" applyFont="1" applyBorder="1" applyAlignment="1">
      <alignment horizontal="center"/>
      <protection/>
    </xf>
    <xf numFmtId="3" fontId="41" fillId="0" borderId="15" xfId="66" applyNumberFormat="1" applyFont="1" applyBorder="1">
      <alignment/>
      <protection/>
    </xf>
    <xf numFmtId="164" fontId="17" fillId="0" borderId="26" xfId="68" applyNumberFormat="1" applyFont="1" applyFill="1" applyBorder="1" applyAlignment="1" applyProtection="1">
      <alignment horizontal="right" vertical="center" wrapText="1" indent="1"/>
      <protection/>
    </xf>
    <xf numFmtId="166" fontId="17" fillId="0" borderId="40" xfId="46" applyNumberFormat="1" applyFont="1" applyFill="1" applyBorder="1" applyAlignment="1" applyProtection="1">
      <alignment/>
      <protection locked="0"/>
    </xf>
    <xf numFmtId="0" fontId="6" fillId="0" borderId="0" xfId="70" applyFont="1" applyFill="1" applyAlignment="1" applyProtection="1">
      <alignment vertical="center"/>
      <protection locked="0"/>
    </xf>
    <xf numFmtId="0" fontId="17" fillId="0" borderId="0" xfId="66" applyFont="1">
      <alignment/>
      <protection/>
    </xf>
    <xf numFmtId="3" fontId="17" fillId="0" borderId="21" xfId="46" applyNumberFormat="1" applyFont="1" applyBorder="1" applyAlignment="1" quotePrefix="1">
      <alignment horizontal="right"/>
    </xf>
    <xf numFmtId="3" fontId="17" fillId="0" borderId="79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5" fillId="0" borderId="46" xfId="70" applyNumberFormat="1" applyFont="1" applyFill="1" applyBorder="1" applyAlignment="1" applyProtection="1">
      <alignment vertical="center"/>
      <protection/>
    </xf>
    <xf numFmtId="164" fontId="15" fillId="0" borderId="28" xfId="70" applyNumberFormat="1" applyFont="1" applyFill="1" applyBorder="1" applyAlignment="1" applyProtection="1">
      <alignment vertical="center"/>
      <protection/>
    </xf>
    <xf numFmtId="164" fontId="15" fillId="0" borderId="30" xfId="70" applyNumberFormat="1" applyFont="1" applyFill="1" applyBorder="1" applyAlignment="1" applyProtection="1">
      <alignment vertical="center"/>
      <protection/>
    </xf>
    <xf numFmtId="164" fontId="17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7" xfId="72" applyNumberFormat="1" applyFont="1" applyBorder="1" applyAlignment="1">
      <alignment horizontal="right"/>
      <protection/>
    </xf>
    <xf numFmtId="3" fontId="17" fillId="0" borderId="80" xfId="46" applyNumberFormat="1" applyFont="1" applyBorder="1" applyAlignment="1">
      <alignment horizontal="right"/>
    </xf>
    <xf numFmtId="164" fontId="4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0" xfId="66" applyNumberFormat="1" applyFont="1" applyBorder="1" applyAlignment="1">
      <alignment horizontal="right"/>
      <protection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 wrapText="1"/>
    </xf>
    <xf numFmtId="0" fontId="67" fillId="0" borderId="0" xfId="0" applyFont="1" applyFill="1" applyAlignment="1" applyProtection="1">
      <alignment vertical="center" wrapText="1"/>
      <protection/>
    </xf>
    <xf numFmtId="0" fontId="17" fillId="0" borderId="61" xfId="71" applyFont="1" applyFill="1" applyBorder="1" quotePrefix="1">
      <alignment/>
      <protection/>
    </xf>
    <xf numFmtId="3" fontId="41" fillId="0" borderId="11" xfId="66" applyNumberFormat="1" applyFont="1" applyFill="1" applyBorder="1">
      <alignment/>
      <protection/>
    </xf>
    <xf numFmtId="3" fontId="1" fillId="0" borderId="48" xfId="65" applyNumberFormat="1" applyFont="1" applyBorder="1" applyAlignment="1">
      <alignment horizontal="right"/>
      <protection/>
    </xf>
    <xf numFmtId="166" fontId="1" fillId="0" borderId="48" xfId="46" applyNumberFormat="1" applyFont="1" applyBorder="1" applyAlignment="1">
      <alignment horizontal="right"/>
    </xf>
    <xf numFmtId="166" fontId="1" fillId="0" borderId="48" xfId="46" applyNumberFormat="1" applyFont="1" applyBorder="1" applyAlignment="1">
      <alignment horizontal="center"/>
    </xf>
    <xf numFmtId="0" fontId="0" fillId="0" borderId="61" xfId="65" applyFont="1" applyBorder="1" applyAlignment="1">
      <alignment horizontal="left" wrapText="1"/>
      <protection/>
    </xf>
    <xf numFmtId="0" fontId="6" fillId="0" borderId="49" xfId="65" applyFont="1" applyBorder="1" applyAlignment="1">
      <alignment wrapText="1"/>
      <protection/>
    </xf>
    <xf numFmtId="0" fontId="0" fillId="0" borderId="50" xfId="65" applyFont="1" applyBorder="1">
      <alignment/>
      <protection/>
    </xf>
    <xf numFmtId="0" fontId="0" fillId="0" borderId="50" xfId="65" applyFont="1" applyBorder="1" applyAlignment="1">
      <alignment wrapText="1"/>
      <protection/>
    </xf>
    <xf numFmtId="166" fontId="1" fillId="0" borderId="48" xfId="46" applyNumberFormat="1" applyFont="1" applyBorder="1" applyAlignment="1">
      <alignment/>
    </xf>
    <xf numFmtId="3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9" xfId="66" applyNumberFormat="1" applyFont="1" applyFill="1" applyBorder="1">
      <alignment/>
      <protection/>
    </xf>
    <xf numFmtId="164" fontId="48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18" borderId="34" xfId="0" applyNumberFormat="1" applyFont="1" applyFill="1" applyBorder="1" applyAlignment="1" applyProtection="1">
      <alignment vertical="center" wrapText="1"/>
      <protection/>
    </xf>
    <xf numFmtId="164" fontId="15" fillId="0" borderId="76" xfId="0" applyNumberFormat="1" applyFont="1" applyFill="1" applyBorder="1" applyAlignment="1" applyProtection="1">
      <alignment vertical="center" wrapText="1"/>
      <protection/>
    </xf>
    <xf numFmtId="164" fontId="17" fillId="0" borderId="73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7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9" xfId="68" applyFont="1" applyFill="1" applyBorder="1" applyProtection="1">
      <alignment/>
      <protection locked="0"/>
    </xf>
    <xf numFmtId="164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49" xfId="0" applyFont="1" applyFill="1" applyBorder="1" applyAlignment="1">
      <alignment vertical="center"/>
    </xf>
    <xf numFmtId="0" fontId="68" fillId="0" borderId="49" xfId="0" applyFont="1" applyFill="1" applyBorder="1" applyAlignment="1" quotePrefix="1">
      <alignment vertical="center"/>
    </xf>
    <xf numFmtId="0" fontId="68" fillId="0" borderId="49" xfId="0" applyFont="1" applyFill="1" applyBorder="1" applyAlignment="1" quotePrefix="1">
      <alignment vertical="center" wrapText="1"/>
    </xf>
    <xf numFmtId="0" fontId="68" fillId="0" borderId="49" xfId="0" applyFont="1" applyFill="1" applyBorder="1" applyAlignment="1">
      <alignment vertical="center" wrapText="1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17" fillId="0" borderId="71" xfId="0" applyNumberFormat="1" applyFont="1" applyFill="1" applyBorder="1" applyAlignment="1" applyProtection="1">
      <alignment vertical="center" wrapText="1"/>
      <protection locked="0"/>
    </xf>
    <xf numFmtId="3" fontId="69" fillId="0" borderId="49" xfId="46" applyNumberFormat="1" applyFont="1" applyFill="1" applyBorder="1" applyAlignment="1">
      <alignment wrapText="1"/>
    </xf>
    <xf numFmtId="3" fontId="69" fillId="0" borderId="49" xfId="46" applyNumberFormat="1" applyFont="1" applyFill="1" applyBorder="1" applyAlignment="1">
      <alignment/>
    </xf>
    <xf numFmtId="3" fontId="69" fillId="16" borderId="49" xfId="46" applyNumberFormat="1" applyFont="1" applyFill="1" applyBorder="1" applyAlignment="1">
      <alignment wrapText="1"/>
    </xf>
    <xf numFmtId="164" fontId="17" fillId="0" borderId="48" xfId="0" applyNumberFormat="1" applyFont="1" applyFill="1" applyBorder="1" applyAlignment="1" applyProtection="1">
      <alignment vertical="center" wrapText="1"/>
      <protection locked="0"/>
    </xf>
    <xf numFmtId="164" fontId="17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1" xfId="68" applyFont="1" applyFill="1" applyBorder="1" applyAlignment="1">
      <alignment horizontal="center" vertical="center"/>
      <protection/>
    </xf>
    <xf numFmtId="0" fontId="0" fillId="0" borderId="14" xfId="68" applyFont="1" applyFill="1" applyBorder="1" applyProtection="1">
      <alignment/>
      <protection locked="0"/>
    </xf>
    <xf numFmtId="0" fontId="3" fillId="0" borderId="41" xfId="68" applyFont="1" applyFill="1" applyBorder="1">
      <alignment/>
      <protection/>
    </xf>
    <xf numFmtId="0" fontId="0" fillId="0" borderId="49" xfId="68" applyFont="1" applyFill="1" applyBorder="1" applyAlignment="1">
      <alignment horizontal="center" vertical="center"/>
      <protection/>
    </xf>
    <xf numFmtId="0" fontId="0" fillId="0" borderId="48" xfId="68" applyFont="1" applyFill="1" applyBorder="1" applyAlignment="1">
      <alignment horizontal="center" vertical="center"/>
      <protection/>
    </xf>
    <xf numFmtId="0" fontId="0" fillId="0" borderId="47" xfId="68" applyFont="1" applyFill="1" applyBorder="1" applyAlignment="1">
      <alignment horizontal="center" vertical="center"/>
      <protection/>
    </xf>
    <xf numFmtId="0" fontId="17" fillId="0" borderId="49" xfId="71" applyFont="1" applyBorder="1" applyAlignment="1">
      <alignment horizontal="left"/>
      <protection/>
    </xf>
    <xf numFmtId="0" fontId="17" fillId="0" borderId="38" xfId="72" applyFont="1" applyBorder="1">
      <alignment/>
      <protection/>
    </xf>
    <xf numFmtId="0" fontId="0" fillId="0" borderId="49" xfId="65" applyFont="1" applyBorder="1" applyAlignment="1">
      <alignment wrapText="1"/>
      <protection/>
    </xf>
    <xf numFmtId="0" fontId="0" fillId="0" borderId="71" xfId="68" applyFont="1" applyFill="1" applyBorder="1" applyAlignment="1">
      <alignment horizontal="center" vertical="center"/>
      <protection/>
    </xf>
    <xf numFmtId="0" fontId="0" fillId="0" borderId="81" xfId="68" applyFont="1" applyFill="1" applyBorder="1" applyProtection="1">
      <alignment/>
      <protection locked="0"/>
    </xf>
    <xf numFmtId="3" fontId="0" fillId="0" borderId="10" xfId="68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68" applyFont="1" applyFill="1">
      <alignment/>
      <protection/>
    </xf>
    <xf numFmtId="0" fontId="17" fillId="0" borderId="13" xfId="68" applyFont="1" applyFill="1" applyBorder="1" applyAlignment="1" applyProtection="1">
      <alignment horizontal="left"/>
      <protection locked="0"/>
    </xf>
    <xf numFmtId="3" fontId="17" fillId="0" borderId="19" xfId="46" applyNumberFormat="1" applyFont="1" applyBorder="1" applyAlignment="1" quotePrefix="1">
      <alignment horizontal="right"/>
    </xf>
    <xf numFmtId="2" fontId="17" fillId="0" borderId="29" xfId="72" applyNumberFormat="1" applyFont="1" applyFill="1" applyBorder="1">
      <alignment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3" fontId="14" fillId="0" borderId="20" xfId="66" applyNumberFormat="1" applyFont="1" applyBorder="1" applyAlignment="1">
      <alignment horizontal="center"/>
      <protection/>
    </xf>
    <xf numFmtId="0" fontId="14" fillId="0" borderId="49" xfId="66" applyFont="1" applyBorder="1">
      <alignment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8" xfId="46" applyNumberFormat="1" applyFont="1" applyFill="1" applyBorder="1" applyAlignment="1">
      <alignment/>
    </xf>
    <xf numFmtId="0" fontId="0" fillId="0" borderId="38" xfId="68" applyFont="1" applyFill="1" applyBorder="1" applyAlignment="1">
      <alignment horizontal="center" vertical="center"/>
      <protection/>
    </xf>
    <xf numFmtId="0" fontId="0" fillId="0" borderId="15" xfId="68" applyFont="1" applyFill="1" applyBorder="1" applyProtection="1">
      <alignment/>
      <protection locked="0"/>
    </xf>
    <xf numFmtId="3" fontId="0" fillId="0" borderId="15" xfId="68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46" xfId="46" applyNumberFormat="1" applyFont="1" applyFill="1" applyBorder="1" applyAlignment="1">
      <alignment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71" xfId="46" applyNumberFormat="1" applyFont="1" applyBorder="1" applyAlignment="1">
      <alignment horizontal="center"/>
    </xf>
    <xf numFmtId="166" fontId="1" fillId="0" borderId="51" xfId="46" applyNumberFormat="1" applyFont="1" applyBorder="1" applyAlignment="1">
      <alignment horizontal="center"/>
    </xf>
    <xf numFmtId="164" fontId="17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77" fontId="17" fillId="0" borderId="29" xfId="72" applyNumberFormat="1" applyFont="1" applyBorder="1">
      <alignment/>
      <protection/>
    </xf>
    <xf numFmtId="177" fontId="17" fillId="0" borderId="46" xfId="72" applyNumberFormat="1" applyFont="1" applyBorder="1">
      <alignment/>
      <protection/>
    </xf>
    <xf numFmtId="0" fontId="0" fillId="0" borderId="49" xfId="65" applyFont="1" applyBorder="1" applyAlignment="1">
      <alignment wrapText="1"/>
      <protection/>
    </xf>
    <xf numFmtId="3" fontId="7" fillId="0" borderId="19" xfId="66" applyNumberFormat="1" applyFont="1" applyBorder="1">
      <alignment/>
      <protection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4" xfId="46" applyNumberFormat="1" applyFont="1" applyBorder="1" applyAlignment="1">
      <alignment/>
    </xf>
    <xf numFmtId="166" fontId="4" fillId="0" borderId="49" xfId="46" applyNumberFormat="1" applyFont="1" applyBorder="1" applyAlignment="1">
      <alignment horizontal="center"/>
    </xf>
    <xf numFmtId="164" fontId="45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45" fillId="0" borderId="60" xfId="46" applyNumberFormat="1" applyFont="1" applyFill="1" applyBorder="1" applyAlignment="1" applyProtection="1">
      <alignment/>
      <protection locked="0"/>
    </xf>
    <xf numFmtId="166" fontId="45" fillId="0" borderId="44" xfId="46" applyNumberFormat="1" applyFont="1" applyFill="1" applyBorder="1" applyAlignment="1" applyProtection="1">
      <alignment/>
      <protection locked="0"/>
    </xf>
    <xf numFmtId="0" fontId="46" fillId="0" borderId="15" xfId="68" applyFont="1" applyFill="1" applyBorder="1" applyProtection="1">
      <alignment/>
      <protection locked="0"/>
    </xf>
    <xf numFmtId="164" fontId="45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45" fillId="0" borderId="19" xfId="0" applyNumberFormat="1" applyFont="1" applyFill="1" applyBorder="1" applyAlignment="1" applyProtection="1">
      <alignment vertical="center" wrapText="1"/>
      <protection locked="0"/>
    </xf>
    <xf numFmtId="49" fontId="4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15" xfId="0" applyNumberFormat="1" applyFont="1" applyFill="1" applyBorder="1" applyAlignment="1" applyProtection="1">
      <alignment vertical="center" wrapText="1"/>
      <protection locked="0"/>
    </xf>
    <xf numFmtId="164" fontId="4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45" fillId="0" borderId="17" xfId="0" applyNumberFormat="1" applyFont="1" applyFill="1" applyBorder="1" applyAlignment="1" applyProtection="1">
      <alignment vertical="center" wrapText="1"/>
      <protection locked="0"/>
    </xf>
    <xf numFmtId="164" fontId="45" fillId="0" borderId="11" xfId="0" applyNumberFormat="1" applyFont="1" applyFill="1" applyBorder="1" applyAlignment="1" applyProtection="1">
      <alignment vertical="center" wrapText="1"/>
      <protection locked="0"/>
    </xf>
    <xf numFmtId="164" fontId="45" fillId="0" borderId="21" xfId="0" applyNumberFormat="1" applyFont="1" applyFill="1" applyBorder="1" applyAlignment="1" applyProtection="1">
      <alignment vertical="center" wrapText="1"/>
      <protection locked="0"/>
    </xf>
    <xf numFmtId="164" fontId="45" fillId="0" borderId="35" xfId="0" applyNumberFormat="1" applyFont="1" applyFill="1" applyBorder="1" applyAlignment="1" applyProtection="1">
      <alignment vertical="center" wrapText="1"/>
      <protection locked="0"/>
    </xf>
    <xf numFmtId="3" fontId="15" fillId="0" borderId="32" xfId="72" applyNumberFormat="1" applyFont="1" applyBorder="1" applyAlignment="1">
      <alignment horizontal="right"/>
      <protection/>
    </xf>
    <xf numFmtId="3" fontId="15" fillId="0" borderId="48" xfId="72" applyNumberFormat="1" applyFont="1" applyBorder="1" applyAlignment="1">
      <alignment horizontal="right"/>
      <protection/>
    </xf>
    <xf numFmtId="3" fontId="15" fillId="0" borderId="29" xfId="72" applyNumberFormat="1" applyFont="1" applyBorder="1" applyAlignment="1">
      <alignment horizontal="right"/>
      <protection/>
    </xf>
    <xf numFmtId="3" fontId="15" fillId="0" borderId="49" xfId="72" applyNumberFormat="1" applyFont="1" applyBorder="1" applyAlignment="1">
      <alignment horizontal="right"/>
      <protection/>
    </xf>
    <xf numFmtId="3" fontId="15" fillId="0" borderId="49" xfId="72" applyNumberFormat="1" applyFont="1" applyBorder="1" applyAlignment="1">
      <alignment horizontal="right"/>
      <protection/>
    </xf>
    <xf numFmtId="3" fontId="15" fillId="0" borderId="31" xfId="72" applyNumberFormat="1" applyFont="1" applyBorder="1" applyAlignment="1">
      <alignment horizontal="right"/>
      <protection/>
    </xf>
    <xf numFmtId="3" fontId="15" fillId="0" borderId="71" xfId="72" applyNumberFormat="1" applyFont="1" applyBorder="1" applyAlignment="1">
      <alignment horizontal="right"/>
      <protection/>
    </xf>
    <xf numFmtId="177" fontId="45" fillId="0" borderId="29" xfId="72" applyNumberFormat="1" applyFont="1" applyFill="1" applyBorder="1">
      <alignment/>
      <protection/>
    </xf>
    <xf numFmtId="172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46" fillId="0" borderId="60" xfId="46" applyNumberFormat="1" applyFont="1" applyBorder="1" applyAlignment="1">
      <alignment/>
    </xf>
    <xf numFmtId="166" fontId="71" fillId="0" borderId="49" xfId="46" applyNumberFormat="1" applyFont="1" applyBorder="1" applyAlignment="1">
      <alignment horizontal="center"/>
    </xf>
    <xf numFmtId="3" fontId="41" fillId="0" borderId="17" xfId="66" applyNumberFormat="1" applyFont="1" applyFill="1" applyBorder="1">
      <alignment/>
      <protection/>
    </xf>
    <xf numFmtId="3" fontId="41" fillId="0" borderId="17" xfId="66" applyNumberFormat="1" applyFont="1" applyBorder="1">
      <alignment/>
      <protection/>
    </xf>
    <xf numFmtId="3" fontId="41" fillId="0" borderId="19" xfId="66" applyNumberFormat="1" applyFont="1" applyBorder="1">
      <alignment/>
      <protection/>
    </xf>
    <xf numFmtId="3" fontId="41" fillId="0" borderId="19" xfId="66" applyNumberFormat="1" applyFont="1" applyFill="1" applyBorder="1">
      <alignment/>
      <protection/>
    </xf>
    <xf numFmtId="3" fontId="41" fillId="0" borderId="11" xfId="66" applyNumberFormat="1" applyFont="1" applyBorder="1">
      <alignment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33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33" xfId="68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68" applyFont="1" applyFill="1" applyBorder="1" applyAlignment="1">
      <alignment horizontal="center" vertical="center" wrapText="1"/>
      <protection/>
    </xf>
    <xf numFmtId="0" fontId="3" fillId="0" borderId="29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9" xfId="68" applyFont="1" applyFill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57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/>
      <protection/>
    </xf>
    <xf numFmtId="0" fontId="15" fillId="0" borderId="42" xfId="72" applyFont="1" applyBorder="1" applyAlignment="1">
      <alignment horizontal="left"/>
      <protection/>
    </xf>
    <xf numFmtId="0" fontId="32" fillId="0" borderId="43" xfId="72" applyBorder="1" applyAlignment="1">
      <alignment horizontal="left"/>
      <protection/>
    </xf>
    <xf numFmtId="0" fontId="32" fillId="0" borderId="52" xfId="72" applyBorder="1" applyAlignment="1">
      <alignment horizontal="left"/>
      <protection/>
    </xf>
    <xf numFmtId="0" fontId="15" fillId="0" borderId="32" xfId="72" applyFont="1" applyBorder="1" applyAlignment="1">
      <alignment horizontal="center" wrapText="1"/>
      <protection/>
    </xf>
    <xf numFmtId="0" fontId="33" fillId="0" borderId="46" xfId="69" applyFont="1" applyBorder="1" applyAlignment="1">
      <alignment wrapText="1"/>
      <protection/>
    </xf>
    <xf numFmtId="0" fontId="23" fillId="0" borderId="0" xfId="69" applyFont="1" applyFill="1" applyAlignment="1">
      <alignment horizontal="center"/>
      <protection/>
    </xf>
    <xf numFmtId="0" fontId="0" fillId="0" borderId="61" xfId="67" applyFont="1" applyBorder="1" applyAlignment="1">
      <alignment horizontal="left"/>
      <protection/>
    </xf>
    <xf numFmtId="0" fontId="0" fillId="0" borderId="62" xfId="67" applyFont="1" applyBorder="1" applyAlignment="1" quotePrefix="1">
      <alignment horizontal="left"/>
      <protection/>
    </xf>
    <xf numFmtId="0" fontId="0" fillId="0" borderId="61" xfId="67" applyFont="1" applyBorder="1" applyAlignment="1">
      <alignment horizontal="center"/>
      <protection/>
    </xf>
    <xf numFmtId="0" fontId="0" fillId="0" borderId="62" xfId="67" applyFont="1" applyBorder="1" applyAlignment="1">
      <alignment horizontal="center"/>
      <protection/>
    </xf>
    <xf numFmtId="0" fontId="0" fillId="0" borderId="44" xfId="67" applyFont="1" applyBorder="1" applyAlignment="1">
      <alignment horizontal="center"/>
      <protection/>
    </xf>
    <xf numFmtId="0" fontId="16" fillId="0" borderId="82" xfId="70" applyFont="1" applyFill="1" applyBorder="1" applyAlignment="1" applyProtection="1">
      <alignment horizontal="left" vertical="center" indent="1"/>
      <protection/>
    </xf>
    <xf numFmtId="0" fontId="16" fillId="0" borderId="43" xfId="70" applyFont="1" applyFill="1" applyBorder="1" applyAlignment="1" applyProtection="1">
      <alignment horizontal="left" vertical="center" indent="1"/>
      <protection/>
    </xf>
    <xf numFmtId="0" fontId="16" fillId="0" borderId="52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5" xfId="65" applyFont="1" applyBorder="1" applyAlignment="1">
      <alignment horizontal="center" vertical="center" wrapText="1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3" fillId="0" borderId="66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3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0">
    <tabColor rgb="FF92D050"/>
  </sheetPr>
  <dimension ref="A1:I159"/>
  <sheetViews>
    <sheetView tabSelected="1" zoomScaleSheetLayoutView="100" workbookViewId="0" topLeftCell="A109">
      <selection activeCell="E145" sqref="E145"/>
    </sheetView>
  </sheetViews>
  <sheetFormatPr defaultColWidth="9.00390625" defaultRowHeight="12.75"/>
  <cols>
    <col min="1" max="1" width="9.50390625" style="232" customWidth="1"/>
    <col min="2" max="2" width="91.625" style="232" customWidth="1"/>
    <col min="3" max="3" width="21.625" style="233" customWidth="1"/>
    <col min="4" max="4" width="9.00390625" style="248" customWidth="1"/>
    <col min="5" max="16384" width="9.375" style="248" customWidth="1"/>
  </cols>
  <sheetData>
    <row r="1" spans="1:3" ht="15.75" customHeight="1">
      <c r="A1" s="725" t="s">
        <v>14</v>
      </c>
      <c r="B1" s="725"/>
      <c r="C1" s="725"/>
    </row>
    <row r="2" spans="1:3" ht="15.75" customHeight="1" thickBot="1">
      <c r="A2" s="724" t="s">
        <v>120</v>
      </c>
      <c r="B2" s="724"/>
      <c r="C2" s="166" t="s">
        <v>170</v>
      </c>
    </row>
    <row r="3" spans="1:3" ht="37.5" customHeight="1" thickBot="1">
      <c r="A3" s="22" t="s">
        <v>68</v>
      </c>
      <c r="B3" s="23" t="s">
        <v>16</v>
      </c>
      <c r="C3" s="31" t="s">
        <v>639</v>
      </c>
    </row>
    <row r="4" spans="1:3" s="249" customFormat="1" ht="12" customHeight="1" thickBot="1">
      <c r="A4" s="243" t="s">
        <v>491</v>
      </c>
      <c r="B4" s="244" t="s">
        <v>492</v>
      </c>
      <c r="C4" s="245" t="s">
        <v>493</v>
      </c>
    </row>
    <row r="5" spans="1:3" s="250" customFormat="1" ht="12" customHeight="1" thickBot="1">
      <c r="A5" s="19" t="s">
        <v>17</v>
      </c>
      <c r="B5" s="20" t="s">
        <v>195</v>
      </c>
      <c r="C5" s="157">
        <f>+C6+C7+C8+C9+C10+C11</f>
        <v>1129967</v>
      </c>
    </row>
    <row r="6" spans="1:3" s="250" customFormat="1" ht="12" customHeight="1">
      <c r="A6" s="14" t="s">
        <v>93</v>
      </c>
      <c r="B6" s="251" t="s">
        <v>196</v>
      </c>
      <c r="C6" s="291">
        <v>231988</v>
      </c>
    </row>
    <row r="7" spans="1:3" s="250" customFormat="1" ht="12" customHeight="1">
      <c r="A7" s="13" t="s">
        <v>94</v>
      </c>
      <c r="B7" s="252" t="s">
        <v>197</v>
      </c>
      <c r="C7" s="161">
        <v>217885</v>
      </c>
    </row>
    <row r="8" spans="1:3" s="250" customFormat="1" ht="12" customHeight="1">
      <c r="A8" s="13" t="s">
        <v>95</v>
      </c>
      <c r="B8" s="252" t="s">
        <v>651</v>
      </c>
      <c r="C8" s="161">
        <v>536016</v>
      </c>
    </row>
    <row r="9" spans="1:3" s="250" customFormat="1" ht="12" customHeight="1">
      <c r="A9" s="13" t="s">
        <v>96</v>
      </c>
      <c r="B9" s="252" t="s">
        <v>199</v>
      </c>
      <c r="C9" s="161">
        <v>26943</v>
      </c>
    </row>
    <row r="10" spans="1:3" s="250" customFormat="1" ht="12" customHeight="1">
      <c r="A10" s="13" t="s">
        <v>117</v>
      </c>
      <c r="B10" s="153" t="s">
        <v>494</v>
      </c>
      <c r="C10" s="687">
        <v>115396</v>
      </c>
    </row>
    <row r="11" spans="1:3" s="250" customFormat="1" ht="12" customHeight="1" thickBot="1">
      <c r="A11" s="15" t="s">
        <v>97</v>
      </c>
      <c r="B11" s="154" t="s">
        <v>495</v>
      </c>
      <c r="C11" s="161">
        <v>1739</v>
      </c>
    </row>
    <row r="12" spans="1:3" s="250" customFormat="1" ht="12" customHeight="1" thickBot="1">
      <c r="A12" s="19" t="s">
        <v>18</v>
      </c>
      <c r="B12" s="152" t="s">
        <v>200</v>
      </c>
      <c r="C12" s="157">
        <f>+C13+C14+C15+C16+C17</f>
        <v>706584</v>
      </c>
    </row>
    <row r="13" spans="1:3" s="250" customFormat="1" ht="12" customHeight="1">
      <c r="A13" s="14" t="s">
        <v>99</v>
      </c>
      <c r="B13" s="251" t="s">
        <v>201</v>
      </c>
      <c r="C13" s="159"/>
    </row>
    <row r="14" spans="1:3" s="250" customFormat="1" ht="12" customHeight="1">
      <c r="A14" s="13" t="s">
        <v>100</v>
      </c>
      <c r="B14" s="252" t="s">
        <v>202</v>
      </c>
      <c r="C14" s="158"/>
    </row>
    <row r="15" spans="1:3" s="250" customFormat="1" ht="12" customHeight="1">
      <c r="A15" s="13" t="s">
        <v>101</v>
      </c>
      <c r="B15" s="252" t="s">
        <v>371</v>
      </c>
      <c r="C15" s="158"/>
    </row>
    <row r="16" spans="1:3" s="250" customFormat="1" ht="12" customHeight="1">
      <c r="A16" s="13" t="s">
        <v>102</v>
      </c>
      <c r="B16" s="252" t="s">
        <v>372</v>
      </c>
      <c r="C16" s="158"/>
    </row>
    <row r="17" spans="1:3" s="250" customFormat="1" ht="12" customHeight="1">
      <c r="A17" s="13" t="s">
        <v>103</v>
      </c>
      <c r="B17" s="252" t="s">
        <v>203</v>
      </c>
      <c r="C17" s="687">
        <v>706584</v>
      </c>
    </row>
    <row r="18" spans="1:3" s="250" customFormat="1" ht="12" customHeight="1" thickBot="1">
      <c r="A18" s="15" t="s">
        <v>112</v>
      </c>
      <c r="B18" s="154" t="s">
        <v>204</v>
      </c>
      <c r="C18" s="240"/>
    </row>
    <row r="19" spans="1:3" s="250" customFormat="1" ht="12" customHeight="1" thickBot="1">
      <c r="A19" s="19" t="s">
        <v>19</v>
      </c>
      <c r="B19" s="20" t="s">
        <v>205</v>
      </c>
      <c r="C19" s="157">
        <f>+C20+C21+C22+C23+C24</f>
        <v>16508</v>
      </c>
    </row>
    <row r="20" spans="1:3" s="250" customFormat="1" ht="12" customHeight="1">
      <c r="A20" s="14" t="s">
        <v>82</v>
      </c>
      <c r="B20" s="251" t="s">
        <v>206</v>
      </c>
      <c r="C20" s="291">
        <v>750</v>
      </c>
    </row>
    <row r="21" spans="1:3" s="250" customFormat="1" ht="12" customHeight="1">
      <c r="A21" s="13" t="s">
        <v>83</v>
      </c>
      <c r="B21" s="252" t="s">
        <v>207</v>
      </c>
      <c r="C21" s="161"/>
    </row>
    <row r="22" spans="1:3" s="250" customFormat="1" ht="12" customHeight="1">
      <c r="A22" s="13" t="s">
        <v>84</v>
      </c>
      <c r="B22" s="252" t="s">
        <v>373</v>
      </c>
      <c r="C22" s="161"/>
    </row>
    <row r="23" spans="1:3" s="250" customFormat="1" ht="12" customHeight="1">
      <c r="A23" s="13" t="s">
        <v>85</v>
      </c>
      <c r="B23" s="252" t="s">
        <v>374</v>
      </c>
      <c r="C23" s="161"/>
    </row>
    <row r="24" spans="1:3" s="250" customFormat="1" ht="12" customHeight="1">
      <c r="A24" s="13" t="s">
        <v>129</v>
      </c>
      <c r="B24" s="252" t="s">
        <v>208</v>
      </c>
      <c r="C24" s="161">
        <v>15758</v>
      </c>
    </row>
    <row r="25" spans="1:3" s="250" customFormat="1" ht="12" customHeight="1" thickBot="1">
      <c r="A25" s="15" t="s">
        <v>130</v>
      </c>
      <c r="B25" s="253" t="s">
        <v>209</v>
      </c>
      <c r="C25" s="240"/>
    </row>
    <row r="26" spans="1:3" s="250" customFormat="1" ht="12" customHeight="1" thickBot="1">
      <c r="A26" s="19" t="s">
        <v>131</v>
      </c>
      <c r="B26" s="20" t="s">
        <v>210</v>
      </c>
      <c r="C26" s="162">
        <f>+C27+C31+C32+C33</f>
        <v>307560</v>
      </c>
    </row>
    <row r="27" spans="1:3" s="250" customFormat="1" ht="12" customHeight="1">
      <c r="A27" s="14" t="s">
        <v>211</v>
      </c>
      <c r="B27" s="251" t="s">
        <v>496</v>
      </c>
      <c r="C27" s="246">
        <f>SUM(C28:C30)</f>
        <v>267740</v>
      </c>
    </row>
    <row r="28" spans="1:3" s="250" customFormat="1" ht="12" customHeight="1">
      <c r="A28" s="13" t="s">
        <v>212</v>
      </c>
      <c r="B28" s="252" t="s">
        <v>217</v>
      </c>
      <c r="C28" s="687">
        <v>75100</v>
      </c>
    </row>
    <row r="29" spans="1:3" s="250" customFormat="1" ht="12" customHeight="1">
      <c r="A29" s="13" t="s">
        <v>213</v>
      </c>
      <c r="B29" s="252" t="s">
        <v>602</v>
      </c>
      <c r="C29" s="687">
        <v>192500</v>
      </c>
    </row>
    <row r="30" spans="1:3" s="250" customFormat="1" ht="12" customHeight="1">
      <c r="A30" s="13" t="s">
        <v>214</v>
      </c>
      <c r="B30" s="252" t="s">
        <v>603</v>
      </c>
      <c r="C30" s="161">
        <v>140</v>
      </c>
    </row>
    <row r="31" spans="1:3" s="250" customFormat="1" ht="12" customHeight="1">
      <c r="A31" s="13" t="s">
        <v>604</v>
      </c>
      <c r="B31" s="252" t="s">
        <v>219</v>
      </c>
      <c r="C31" s="158">
        <v>26200</v>
      </c>
    </row>
    <row r="32" spans="1:3" s="250" customFormat="1" ht="12" customHeight="1">
      <c r="A32" s="13" t="s">
        <v>216</v>
      </c>
      <c r="B32" s="252" t="s">
        <v>220</v>
      </c>
      <c r="C32" s="158">
        <v>5620</v>
      </c>
    </row>
    <row r="33" spans="1:3" s="250" customFormat="1" ht="12" customHeight="1" thickBot="1">
      <c r="A33" s="15" t="s">
        <v>605</v>
      </c>
      <c r="B33" s="253" t="s">
        <v>221</v>
      </c>
      <c r="C33" s="240">
        <v>8000</v>
      </c>
    </row>
    <row r="34" spans="1:3" s="250" customFormat="1" ht="12" customHeight="1" thickBot="1">
      <c r="A34" s="19" t="s">
        <v>21</v>
      </c>
      <c r="B34" s="20" t="s">
        <v>499</v>
      </c>
      <c r="C34" s="157">
        <f>SUM(C35:C45)</f>
        <v>455862</v>
      </c>
    </row>
    <row r="35" spans="1:3" s="250" customFormat="1" ht="12" customHeight="1">
      <c r="A35" s="14" t="s">
        <v>86</v>
      </c>
      <c r="B35" s="251" t="s">
        <v>224</v>
      </c>
      <c r="C35" s="291">
        <v>12050</v>
      </c>
    </row>
    <row r="36" spans="1:3" s="250" customFormat="1" ht="12" customHeight="1">
      <c r="A36" s="13" t="s">
        <v>87</v>
      </c>
      <c r="B36" s="252" t="s">
        <v>225</v>
      </c>
      <c r="C36" s="687">
        <v>97924</v>
      </c>
    </row>
    <row r="37" spans="1:3" s="250" customFormat="1" ht="12" customHeight="1">
      <c r="A37" s="13" t="s">
        <v>88</v>
      </c>
      <c r="B37" s="252" t="s">
        <v>226</v>
      </c>
      <c r="C37" s="161">
        <v>95710</v>
      </c>
    </row>
    <row r="38" spans="1:3" s="250" customFormat="1" ht="12" customHeight="1">
      <c r="A38" s="13" t="s">
        <v>133</v>
      </c>
      <c r="B38" s="252" t="s">
        <v>227</v>
      </c>
      <c r="C38" s="161">
        <v>376</v>
      </c>
    </row>
    <row r="39" spans="1:3" s="250" customFormat="1" ht="12" customHeight="1">
      <c r="A39" s="13" t="s">
        <v>134</v>
      </c>
      <c r="B39" s="252" t="s">
        <v>228</v>
      </c>
      <c r="C39" s="161">
        <v>182275</v>
      </c>
    </row>
    <row r="40" spans="1:3" s="250" customFormat="1" ht="12" customHeight="1">
      <c r="A40" s="13" t="s">
        <v>135</v>
      </c>
      <c r="B40" s="252" t="s">
        <v>229</v>
      </c>
      <c r="C40" s="161">
        <v>43482</v>
      </c>
    </row>
    <row r="41" spans="1:3" s="250" customFormat="1" ht="12" customHeight="1">
      <c r="A41" s="13" t="s">
        <v>136</v>
      </c>
      <c r="B41" s="252" t="s">
        <v>230</v>
      </c>
      <c r="C41" s="161">
        <v>22424</v>
      </c>
    </row>
    <row r="42" spans="1:3" s="250" customFormat="1" ht="12" customHeight="1">
      <c r="A42" s="13" t="s">
        <v>137</v>
      </c>
      <c r="B42" s="252" t="s">
        <v>648</v>
      </c>
      <c r="C42" s="161">
        <v>21</v>
      </c>
    </row>
    <row r="43" spans="1:3" s="250" customFormat="1" ht="12" customHeight="1">
      <c r="A43" s="13" t="s">
        <v>222</v>
      </c>
      <c r="B43" s="252" t="s">
        <v>232</v>
      </c>
      <c r="C43" s="161"/>
    </row>
    <row r="44" spans="1:3" s="250" customFormat="1" ht="12" customHeight="1">
      <c r="A44" s="15" t="s">
        <v>223</v>
      </c>
      <c r="B44" s="253" t="s">
        <v>500</v>
      </c>
      <c r="C44" s="688">
        <v>500</v>
      </c>
    </row>
    <row r="45" spans="1:3" s="250" customFormat="1" ht="12" customHeight="1" thickBot="1">
      <c r="A45" s="15" t="s">
        <v>501</v>
      </c>
      <c r="B45" s="154" t="s">
        <v>233</v>
      </c>
      <c r="C45" s="240">
        <v>1100</v>
      </c>
    </row>
    <row r="46" spans="1:3" s="250" customFormat="1" ht="12" customHeight="1" thickBot="1">
      <c r="A46" s="19" t="s">
        <v>22</v>
      </c>
      <c r="B46" s="20" t="s">
        <v>234</v>
      </c>
      <c r="C46" s="157">
        <f>SUM(C47:C51)</f>
        <v>3484</v>
      </c>
    </row>
    <row r="47" spans="1:3" s="250" customFormat="1" ht="12" customHeight="1">
      <c r="A47" s="14" t="s">
        <v>89</v>
      </c>
      <c r="B47" s="251" t="s">
        <v>238</v>
      </c>
      <c r="C47" s="291"/>
    </row>
    <row r="48" spans="1:3" s="250" customFormat="1" ht="12" customHeight="1">
      <c r="A48" s="13" t="s">
        <v>90</v>
      </c>
      <c r="B48" s="252" t="s">
        <v>239</v>
      </c>
      <c r="C48" s="161">
        <v>3274</v>
      </c>
    </row>
    <row r="49" spans="1:3" s="250" customFormat="1" ht="12" customHeight="1">
      <c r="A49" s="13" t="s">
        <v>235</v>
      </c>
      <c r="B49" s="252" t="s">
        <v>240</v>
      </c>
      <c r="C49" s="687">
        <v>210</v>
      </c>
    </row>
    <row r="50" spans="1:3" s="250" customFormat="1" ht="12" customHeight="1">
      <c r="A50" s="13" t="s">
        <v>236</v>
      </c>
      <c r="B50" s="252" t="s">
        <v>241</v>
      </c>
      <c r="C50" s="161"/>
    </row>
    <row r="51" spans="1:3" s="250" customFormat="1" ht="12" customHeight="1" thickBot="1">
      <c r="A51" s="15" t="s">
        <v>237</v>
      </c>
      <c r="B51" s="154" t="s">
        <v>242</v>
      </c>
      <c r="C51" s="240"/>
    </row>
    <row r="52" spans="1:3" s="250" customFormat="1" ht="12" customHeight="1" thickBot="1">
      <c r="A52" s="19" t="s">
        <v>138</v>
      </c>
      <c r="B52" s="20" t="s">
        <v>243</v>
      </c>
      <c r="C52" s="157">
        <f>SUM(C53:C55)</f>
        <v>17053</v>
      </c>
    </row>
    <row r="53" spans="1:3" s="250" customFormat="1" ht="12" customHeight="1">
      <c r="A53" s="14" t="s">
        <v>91</v>
      </c>
      <c r="B53" s="251" t="s">
        <v>244</v>
      </c>
      <c r="C53" s="159"/>
    </row>
    <row r="54" spans="1:3" s="250" customFormat="1" ht="12" customHeight="1">
      <c r="A54" s="13" t="s">
        <v>92</v>
      </c>
      <c r="B54" s="252" t="s">
        <v>375</v>
      </c>
      <c r="C54" s="161">
        <v>3366</v>
      </c>
    </row>
    <row r="55" spans="1:3" s="250" customFormat="1" ht="12" customHeight="1">
      <c r="A55" s="13" t="s">
        <v>247</v>
      </c>
      <c r="B55" s="252" t="s">
        <v>245</v>
      </c>
      <c r="C55" s="161">
        <v>13687</v>
      </c>
    </row>
    <row r="56" spans="1:3" s="250" customFormat="1" ht="12" customHeight="1" thickBot="1">
      <c r="A56" s="15" t="s">
        <v>248</v>
      </c>
      <c r="B56" s="154" t="s">
        <v>246</v>
      </c>
      <c r="C56" s="160"/>
    </row>
    <row r="57" spans="1:3" s="250" customFormat="1" ht="12" customHeight="1" thickBot="1">
      <c r="A57" s="19" t="s">
        <v>24</v>
      </c>
      <c r="B57" s="152" t="s">
        <v>249</v>
      </c>
      <c r="C57" s="157">
        <f>SUM(C58:C60)</f>
        <v>1280</v>
      </c>
    </row>
    <row r="58" spans="1:3" s="250" customFormat="1" ht="12" customHeight="1">
      <c r="A58" s="14" t="s">
        <v>139</v>
      </c>
      <c r="B58" s="251" t="s">
        <v>251</v>
      </c>
      <c r="C58" s="161"/>
    </row>
    <row r="59" spans="1:3" s="250" customFormat="1" ht="12" customHeight="1">
      <c r="A59" s="13" t="s">
        <v>140</v>
      </c>
      <c r="B59" s="252" t="s">
        <v>376</v>
      </c>
      <c r="C59" s="161"/>
    </row>
    <row r="60" spans="1:3" s="250" customFormat="1" ht="12" customHeight="1">
      <c r="A60" s="13" t="s">
        <v>171</v>
      </c>
      <c r="B60" s="252" t="s">
        <v>252</v>
      </c>
      <c r="C60" s="687">
        <v>1280</v>
      </c>
    </row>
    <row r="61" spans="1:3" s="250" customFormat="1" ht="12" customHeight="1" thickBot="1">
      <c r="A61" s="15" t="s">
        <v>250</v>
      </c>
      <c r="B61" s="154" t="s">
        <v>253</v>
      </c>
      <c r="C61" s="161"/>
    </row>
    <row r="62" spans="1:3" s="250" customFormat="1" ht="12" customHeight="1" thickBot="1">
      <c r="A62" s="538" t="s">
        <v>502</v>
      </c>
      <c r="B62" s="20" t="s">
        <v>254</v>
      </c>
      <c r="C62" s="162">
        <f>+C5+C12+C19+C26+C34+C46+C52+C57</f>
        <v>2638298</v>
      </c>
    </row>
    <row r="63" spans="1:3" s="250" customFormat="1" ht="12" customHeight="1" thickBot="1">
      <c r="A63" s="539" t="s">
        <v>255</v>
      </c>
      <c r="B63" s="152" t="s">
        <v>256</v>
      </c>
      <c r="C63" s="157">
        <f>SUM(C64:C66)</f>
        <v>150000</v>
      </c>
    </row>
    <row r="64" spans="1:3" s="250" customFormat="1" ht="12" customHeight="1">
      <c r="A64" s="14" t="s">
        <v>287</v>
      </c>
      <c r="B64" s="251" t="s">
        <v>257</v>
      </c>
      <c r="C64" s="161">
        <v>50000</v>
      </c>
    </row>
    <row r="65" spans="1:3" s="250" customFormat="1" ht="12" customHeight="1">
      <c r="A65" s="13" t="s">
        <v>296</v>
      </c>
      <c r="B65" s="252" t="s">
        <v>258</v>
      </c>
      <c r="C65" s="161">
        <v>100000</v>
      </c>
    </row>
    <row r="66" spans="1:3" s="250" customFormat="1" ht="12" customHeight="1" thickBot="1">
      <c r="A66" s="15" t="s">
        <v>297</v>
      </c>
      <c r="B66" s="540" t="s">
        <v>503</v>
      </c>
      <c r="C66" s="161"/>
    </row>
    <row r="67" spans="1:3" s="250" customFormat="1" ht="12" customHeight="1" thickBot="1">
      <c r="A67" s="539" t="s">
        <v>260</v>
      </c>
      <c r="B67" s="152" t="s">
        <v>261</v>
      </c>
      <c r="C67" s="157">
        <f>SUM(C68:C71)</f>
        <v>0</v>
      </c>
    </row>
    <row r="68" spans="1:3" s="250" customFormat="1" ht="12" customHeight="1">
      <c r="A68" s="14" t="s">
        <v>118</v>
      </c>
      <c r="B68" s="251" t="s">
        <v>262</v>
      </c>
      <c r="C68" s="161"/>
    </row>
    <row r="69" spans="1:3" s="250" customFormat="1" ht="12" customHeight="1">
      <c r="A69" s="13" t="s">
        <v>119</v>
      </c>
      <c r="B69" s="252" t="s">
        <v>263</v>
      </c>
      <c r="C69" s="161"/>
    </row>
    <row r="70" spans="1:3" s="250" customFormat="1" ht="12" customHeight="1">
      <c r="A70" s="13" t="s">
        <v>288</v>
      </c>
      <c r="B70" s="252" t="s">
        <v>264</v>
      </c>
      <c r="C70" s="161"/>
    </row>
    <row r="71" spans="1:3" s="250" customFormat="1" ht="12" customHeight="1" thickBot="1">
      <c r="A71" s="15" t="s">
        <v>289</v>
      </c>
      <c r="B71" s="154" t="s">
        <v>265</v>
      </c>
      <c r="C71" s="161"/>
    </row>
    <row r="72" spans="1:3" s="250" customFormat="1" ht="12" customHeight="1" thickBot="1">
      <c r="A72" s="539" t="s">
        <v>266</v>
      </c>
      <c r="B72" s="152" t="s">
        <v>267</v>
      </c>
      <c r="C72" s="157">
        <f>SUM(C73:C74)</f>
        <v>264948</v>
      </c>
    </row>
    <row r="73" spans="1:3" s="250" customFormat="1" ht="12" customHeight="1">
      <c r="A73" s="14" t="s">
        <v>290</v>
      </c>
      <c r="B73" s="251" t="s">
        <v>268</v>
      </c>
      <c r="C73" s="161">
        <v>264948</v>
      </c>
    </row>
    <row r="74" spans="1:3" s="250" customFormat="1" ht="12" customHeight="1" thickBot="1">
      <c r="A74" s="15" t="s">
        <v>291</v>
      </c>
      <c r="B74" s="154" t="s">
        <v>269</v>
      </c>
      <c r="C74" s="161"/>
    </row>
    <row r="75" spans="1:3" s="250" customFormat="1" ht="12" customHeight="1" thickBot="1">
      <c r="A75" s="539" t="s">
        <v>270</v>
      </c>
      <c r="B75" s="152" t="s">
        <v>271</v>
      </c>
      <c r="C75" s="157">
        <f>SUM(C76:C78)</f>
        <v>0</v>
      </c>
    </row>
    <row r="76" spans="1:3" s="250" customFormat="1" ht="12" customHeight="1">
      <c r="A76" s="14" t="s">
        <v>292</v>
      </c>
      <c r="B76" s="251" t="s">
        <v>272</v>
      </c>
      <c r="C76" s="161"/>
    </row>
    <row r="77" spans="1:3" s="250" customFormat="1" ht="12" customHeight="1">
      <c r="A77" s="13" t="s">
        <v>293</v>
      </c>
      <c r="B77" s="252" t="s">
        <v>273</v>
      </c>
      <c r="C77" s="161"/>
    </row>
    <row r="78" spans="1:3" s="250" customFormat="1" ht="12" customHeight="1" thickBot="1">
      <c r="A78" s="15" t="s">
        <v>294</v>
      </c>
      <c r="B78" s="154" t="s">
        <v>274</v>
      </c>
      <c r="C78" s="161"/>
    </row>
    <row r="79" spans="1:3" s="250" customFormat="1" ht="12" customHeight="1" thickBot="1">
      <c r="A79" s="539" t="s">
        <v>275</v>
      </c>
      <c r="B79" s="152" t="s">
        <v>295</v>
      </c>
      <c r="C79" s="157">
        <f>SUM(C80:C83)</f>
        <v>0</v>
      </c>
    </row>
    <row r="80" spans="1:3" s="250" customFormat="1" ht="12" customHeight="1">
      <c r="A80" s="255" t="s">
        <v>276</v>
      </c>
      <c r="B80" s="251" t="s">
        <v>277</v>
      </c>
      <c r="C80" s="161"/>
    </row>
    <row r="81" spans="1:3" s="250" customFormat="1" ht="12" customHeight="1">
      <c r="A81" s="256" t="s">
        <v>278</v>
      </c>
      <c r="B81" s="252" t="s">
        <v>279</v>
      </c>
      <c r="C81" s="161"/>
    </row>
    <row r="82" spans="1:3" s="250" customFormat="1" ht="12" customHeight="1">
      <c r="A82" s="256" t="s">
        <v>280</v>
      </c>
      <c r="B82" s="252" t="s">
        <v>281</v>
      </c>
      <c r="C82" s="161"/>
    </row>
    <row r="83" spans="1:3" s="250" customFormat="1" ht="12" customHeight="1" thickBot="1">
      <c r="A83" s="257" t="s">
        <v>282</v>
      </c>
      <c r="B83" s="154" t="s">
        <v>283</v>
      </c>
      <c r="C83" s="161"/>
    </row>
    <row r="84" spans="1:3" s="250" customFormat="1" ht="12" customHeight="1" thickBot="1">
      <c r="A84" s="539" t="s">
        <v>284</v>
      </c>
      <c r="B84" s="152" t="s">
        <v>504</v>
      </c>
      <c r="C84" s="292"/>
    </row>
    <row r="85" spans="1:3" s="250" customFormat="1" ht="13.5" customHeight="1" thickBot="1">
      <c r="A85" s="539" t="s">
        <v>286</v>
      </c>
      <c r="B85" s="152" t="s">
        <v>285</v>
      </c>
      <c r="C85" s="292"/>
    </row>
    <row r="86" spans="1:3" s="250" customFormat="1" ht="15.75" customHeight="1" thickBot="1">
      <c r="A86" s="539" t="s">
        <v>298</v>
      </c>
      <c r="B86" s="258" t="s">
        <v>505</v>
      </c>
      <c r="C86" s="162">
        <f>+C63+C67+C72+C75+C79+C85+C84</f>
        <v>414948</v>
      </c>
    </row>
    <row r="87" spans="1:3" s="250" customFormat="1" ht="16.5" customHeight="1" thickBot="1">
      <c r="A87" s="541" t="s">
        <v>506</v>
      </c>
      <c r="B87" s="259" t="s">
        <v>507</v>
      </c>
      <c r="C87" s="162">
        <f>+C62+C86</f>
        <v>3053246</v>
      </c>
    </row>
    <row r="88" spans="1:3" s="250" customFormat="1" ht="83.25" customHeight="1">
      <c r="A88" s="4"/>
      <c r="B88" s="5"/>
      <c r="C88" s="163"/>
    </row>
    <row r="89" spans="1:3" ht="16.5" customHeight="1">
      <c r="A89" s="725" t="s">
        <v>45</v>
      </c>
      <c r="B89" s="725"/>
      <c r="C89" s="725"/>
    </row>
    <row r="90" spans="1:3" s="260" customFormat="1" ht="16.5" customHeight="1" thickBot="1">
      <c r="A90" s="726" t="s">
        <v>121</v>
      </c>
      <c r="B90" s="726"/>
      <c r="C90" s="81" t="s">
        <v>170</v>
      </c>
    </row>
    <row r="91" spans="1:3" ht="37.5" customHeight="1" thickBot="1">
      <c r="A91" s="22" t="s">
        <v>68</v>
      </c>
      <c r="B91" s="23" t="s">
        <v>46</v>
      </c>
      <c r="C91" s="31" t="str">
        <f>+C3</f>
        <v>2016. évi előirányzat</v>
      </c>
    </row>
    <row r="92" spans="1:3" s="249" customFormat="1" ht="12" customHeight="1" thickBot="1">
      <c r="A92" s="27" t="s">
        <v>491</v>
      </c>
      <c r="B92" s="28" t="s">
        <v>492</v>
      </c>
      <c r="C92" s="29" t="s">
        <v>493</v>
      </c>
    </row>
    <row r="93" spans="1:3" ht="12" customHeight="1" thickBot="1">
      <c r="A93" s="21" t="s">
        <v>17</v>
      </c>
      <c r="B93" s="26" t="s">
        <v>545</v>
      </c>
      <c r="C93" s="156">
        <f>C94+C95+C96+C97+C98+C111</f>
        <v>2795071</v>
      </c>
    </row>
    <row r="94" spans="1:3" ht="12" customHeight="1">
      <c r="A94" s="16" t="s">
        <v>93</v>
      </c>
      <c r="B94" s="9" t="s">
        <v>47</v>
      </c>
      <c r="C94" s="689">
        <v>1289561</v>
      </c>
    </row>
    <row r="95" spans="1:3" ht="12" customHeight="1">
      <c r="A95" s="13" t="s">
        <v>94</v>
      </c>
      <c r="B95" s="7" t="s">
        <v>141</v>
      </c>
      <c r="C95" s="687">
        <v>282713</v>
      </c>
    </row>
    <row r="96" spans="1:3" ht="12" customHeight="1">
      <c r="A96" s="13" t="s">
        <v>95</v>
      </c>
      <c r="B96" s="7" t="s">
        <v>116</v>
      </c>
      <c r="C96" s="688">
        <v>877828</v>
      </c>
    </row>
    <row r="97" spans="1:3" ht="12" customHeight="1">
      <c r="A97" s="13" t="s">
        <v>96</v>
      </c>
      <c r="B97" s="10" t="s">
        <v>142</v>
      </c>
      <c r="C97" s="240">
        <v>76140</v>
      </c>
    </row>
    <row r="98" spans="1:3" ht="12" customHeight="1">
      <c r="A98" s="13" t="s">
        <v>107</v>
      </c>
      <c r="B98" s="18" t="s">
        <v>143</v>
      </c>
      <c r="C98" s="688">
        <v>182358</v>
      </c>
    </row>
    <row r="99" spans="1:3" ht="12" customHeight="1">
      <c r="A99" s="13" t="s">
        <v>97</v>
      </c>
      <c r="B99" s="7" t="s">
        <v>508</v>
      </c>
      <c r="C99" s="240">
        <v>6599</v>
      </c>
    </row>
    <row r="100" spans="1:3" ht="12" customHeight="1">
      <c r="A100" s="13" t="s">
        <v>98</v>
      </c>
      <c r="B100" s="85" t="s">
        <v>509</v>
      </c>
      <c r="C100" s="240"/>
    </row>
    <row r="101" spans="1:3" ht="12" customHeight="1">
      <c r="A101" s="13" t="s">
        <v>108</v>
      </c>
      <c r="B101" s="85" t="s">
        <v>510</v>
      </c>
      <c r="C101" s="240"/>
    </row>
    <row r="102" spans="1:3" ht="12" customHeight="1">
      <c r="A102" s="13" t="s">
        <v>109</v>
      </c>
      <c r="B102" s="83" t="s">
        <v>301</v>
      </c>
      <c r="C102" s="240"/>
    </row>
    <row r="103" spans="1:3" ht="12" customHeight="1">
      <c r="A103" s="13" t="s">
        <v>110</v>
      </c>
      <c r="B103" s="84" t="s">
        <v>302</v>
      </c>
      <c r="C103" s="240"/>
    </row>
    <row r="104" spans="1:3" ht="12" customHeight="1">
      <c r="A104" s="13" t="s">
        <v>111</v>
      </c>
      <c r="B104" s="84" t="s">
        <v>303</v>
      </c>
      <c r="C104" s="240"/>
    </row>
    <row r="105" spans="1:3" ht="12" customHeight="1">
      <c r="A105" s="13" t="s">
        <v>113</v>
      </c>
      <c r="B105" s="83" t="s">
        <v>304</v>
      </c>
      <c r="C105" s="688">
        <v>113294</v>
      </c>
    </row>
    <row r="106" spans="1:3" ht="12" customHeight="1">
      <c r="A106" s="13" t="s">
        <v>144</v>
      </c>
      <c r="B106" s="83" t="s">
        <v>305</v>
      </c>
      <c r="C106" s="240"/>
    </row>
    <row r="107" spans="1:3" ht="12" customHeight="1">
      <c r="A107" s="13" t="s">
        <v>299</v>
      </c>
      <c r="B107" s="84" t="s">
        <v>306</v>
      </c>
      <c r="C107" s="240"/>
    </row>
    <row r="108" spans="1:3" ht="12" customHeight="1">
      <c r="A108" s="12" t="s">
        <v>300</v>
      </c>
      <c r="B108" s="85" t="s">
        <v>307</v>
      </c>
      <c r="C108" s="240"/>
    </row>
    <row r="109" spans="1:3" ht="12" customHeight="1">
      <c r="A109" s="13" t="s">
        <v>511</v>
      </c>
      <c r="B109" s="85" t="s">
        <v>308</v>
      </c>
      <c r="C109" s="240"/>
    </row>
    <row r="110" spans="1:3" ht="12" customHeight="1">
      <c r="A110" s="15" t="s">
        <v>512</v>
      </c>
      <c r="B110" s="85" t="s">
        <v>309</v>
      </c>
      <c r="C110" s="240">
        <v>62465</v>
      </c>
    </row>
    <row r="111" spans="1:3" ht="12" customHeight="1">
      <c r="A111" s="13" t="s">
        <v>513</v>
      </c>
      <c r="B111" s="10" t="s">
        <v>48</v>
      </c>
      <c r="C111" s="161">
        <f>C112+C113</f>
        <v>86471</v>
      </c>
    </row>
    <row r="112" spans="1:3" ht="12" customHeight="1">
      <c r="A112" s="13" t="s">
        <v>514</v>
      </c>
      <c r="B112" s="7" t="s">
        <v>515</v>
      </c>
      <c r="C112" s="687">
        <v>1787</v>
      </c>
    </row>
    <row r="113" spans="1:3" ht="12" customHeight="1" thickBot="1">
      <c r="A113" s="17" t="s">
        <v>516</v>
      </c>
      <c r="B113" s="542" t="s">
        <v>517</v>
      </c>
      <c r="C113" s="684">
        <v>84684</v>
      </c>
    </row>
    <row r="114" spans="1:3" ht="12" customHeight="1" thickBot="1">
      <c r="A114" s="543" t="s">
        <v>18</v>
      </c>
      <c r="B114" s="544" t="s">
        <v>310</v>
      </c>
      <c r="C114" s="545">
        <f>+C115+C117+C119</f>
        <v>121328</v>
      </c>
    </row>
    <row r="115" spans="1:3" ht="12" customHeight="1">
      <c r="A115" s="14" t="s">
        <v>99</v>
      </c>
      <c r="B115" s="7" t="s">
        <v>169</v>
      </c>
      <c r="C115" s="690">
        <v>75608</v>
      </c>
    </row>
    <row r="116" spans="1:3" ht="12" customHeight="1">
      <c r="A116" s="14" t="s">
        <v>100</v>
      </c>
      <c r="B116" s="11" t="s">
        <v>314</v>
      </c>
      <c r="C116" s="291"/>
    </row>
    <row r="117" spans="1:3" ht="12" customHeight="1">
      <c r="A117" s="14" t="s">
        <v>101</v>
      </c>
      <c r="B117" s="11" t="s">
        <v>145</v>
      </c>
      <c r="C117" s="161">
        <v>35375</v>
      </c>
    </row>
    <row r="118" spans="1:3" ht="12" customHeight="1">
      <c r="A118" s="14" t="s">
        <v>102</v>
      </c>
      <c r="B118" s="11" t="s">
        <v>315</v>
      </c>
      <c r="C118" s="562"/>
    </row>
    <row r="119" spans="1:3" ht="12" customHeight="1">
      <c r="A119" s="14" t="s">
        <v>103</v>
      </c>
      <c r="B119" s="154" t="s">
        <v>172</v>
      </c>
      <c r="C119" s="562">
        <v>10345</v>
      </c>
    </row>
    <row r="120" spans="1:3" ht="12" customHeight="1">
      <c r="A120" s="14" t="s">
        <v>112</v>
      </c>
      <c r="B120" s="153" t="s">
        <v>377</v>
      </c>
      <c r="C120" s="562"/>
    </row>
    <row r="121" spans="1:3" ht="12" customHeight="1">
      <c r="A121" s="14" t="s">
        <v>114</v>
      </c>
      <c r="B121" s="247" t="s">
        <v>320</v>
      </c>
      <c r="C121" s="562"/>
    </row>
    <row r="122" spans="1:3" ht="15.75">
      <c r="A122" s="14" t="s">
        <v>146</v>
      </c>
      <c r="B122" s="84" t="s">
        <v>303</v>
      </c>
      <c r="C122" s="562"/>
    </row>
    <row r="123" spans="1:3" ht="12" customHeight="1">
      <c r="A123" s="14" t="s">
        <v>147</v>
      </c>
      <c r="B123" s="84" t="s">
        <v>319</v>
      </c>
      <c r="C123" s="562"/>
    </row>
    <row r="124" spans="1:3" ht="12" customHeight="1">
      <c r="A124" s="14" t="s">
        <v>148</v>
      </c>
      <c r="B124" s="84" t="s">
        <v>318</v>
      </c>
      <c r="C124" s="562"/>
    </row>
    <row r="125" spans="1:3" ht="12" customHeight="1">
      <c r="A125" s="14" t="s">
        <v>311</v>
      </c>
      <c r="B125" s="84" t="s">
        <v>306</v>
      </c>
      <c r="C125" s="562"/>
    </row>
    <row r="126" spans="1:3" ht="12" customHeight="1">
      <c r="A126" s="14" t="s">
        <v>312</v>
      </c>
      <c r="B126" s="84" t="s">
        <v>317</v>
      </c>
      <c r="C126" s="562"/>
    </row>
    <row r="127" spans="1:3" ht="16.5" thickBot="1">
      <c r="A127" s="12" t="s">
        <v>313</v>
      </c>
      <c r="B127" s="84" t="s">
        <v>316</v>
      </c>
      <c r="C127" s="592">
        <v>10345</v>
      </c>
    </row>
    <row r="128" spans="1:3" ht="12" customHeight="1" thickBot="1">
      <c r="A128" s="19" t="s">
        <v>19</v>
      </c>
      <c r="B128" s="78" t="s">
        <v>518</v>
      </c>
      <c r="C128" s="157">
        <f>+C93+C114</f>
        <v>2916399</v>
      </c>
    </row>
    <row r="129" spans="1:3" ht="12" customHeight="1" thickBot="1">
      <c r="A129" s="19" t="s">
        <v>20</v>
      </c>
      <c r="B129" s="78" t="s">
        <v>519</v>
      </c>
      <c r="C129" s="157">
        <f>+C130+C131+C132</f>
        <v>103545</v>
      </c>
    </row>
    <row r="130" spans="1:3" ht="12" customHeight="1">
      <c r="A130" s="14" t="s">
        <v>211</v>
      </c>
      <c r="B130" s="11" t="s">
        <v>520</v>
      </c>
      <c r="C130" s="562">
        <v>3545</v>
      </c>
    </row>
    <row r="131" spans="1:3" ht="12" customHeight="1">
      <c r="A131" s="14" t="s">
        <v>214</v>
      </c>
      <c r="B131" s="11" t="s">
        <v>521</v>
      </c>
      <c r="C131" s="144">
        <v>100000</v>
      </c>
    </row>
    <row r="132" spans="1:3" ht="12" customHeight="1" thickBot="1">
      <c r="A132" s="12" t="s">
        <v>215</v>
      </c>
      <c r="B132" s="11" t="s">
        <v>522</v>
      </c>
      <c r="C132" s="144"/>
    </row>
    <row r="133" spans="1:3" ht="12" customHeight="1" thickBot="1">
      <c r="A133" s="19" t="s">
        <v>21</v>
      </c>
      <c r="B133" s="78" t="s">
        <v>523</v>
      </c>
      <c r="C133" s="157">
        <f>SUM(C134:C139)</f>
        <v>0</v>
      </c>
    </row>
    <row r="134" spans="1:3" ht="12" customHeight="1">
      <c r="A134" s="14" t="s">
        <v>86</v>
      </c>
      <c r="B134" s="8" t="s">
        <v>524</v>
      </c>
      <c r="C134" s="144"/>
    </row>
    <row r="135" spans="1:3" ht="12" customHeight="1">
      <c r="A135" s="14" t="s">
        <v>87</v>
      </c>
      <c r="B135" s="8" t="s">
        <v>525</v>
      </c>
      <c r="C135" s="144"/>
    </row>
    <row r="136" spans="1:3" ht="12" customHeight="1">
      <c r="A136" s="14" t="s">
        <v>88</v>
      </c>
      <c r="B136" s="8" t="s">
        <v>526</v>
      </c>
      <c r="C136" s="144"/>
    </row>
    <row r="137" spans="1:3" ht="12" customHeight="1">
      <c r="A137" s="14" t="s">
        <v>133</v>
      </c>
      <c r="B137" s="8" t="s">
        <v>527</v>
      </c>
      <c r="C137" s="144"/>
    </row>
    <row r="138" spans="1:3" ht="12" customHeight="1">
      <c r="A138" s="14" t="s">
        <v>134</v>
      </c>
      <c r="B138" s="8" t="s">
        <v>528</v>
      </c>
      <c r="C138" s="144"/>
    </row>
    <row r="139" spans="1:3" ht="12" customHeight="1" thickBot="1">
      <c r="A139" s="12" t="s">
        <v>135</v>
      </c>
      <c r="B139" s="8" t="s">
        <v>529</v>
      </c>
      <c r="C139" s="144"/>
    </row>
    <row r="140" spans="1:3" ht="12" customHeight="1" thickBot="1">
      <c r="A140" s="19" t="s">
        <v>22</v>
      </c>
      <c r="B140" s="78" t="s">
        <v>530</v>
      </c>
      <c r="C140" s="162">
        <f>+C141+C142+C143+C144</f>
        <v>33302</v>
      </c>
    </row>
    <row r="141" spans="1:3" ht="12" customHeight="1">
      <c r="A141" s="14" t="s">
        <v>89</v>
      </c>
      <c r="B141" s="8" t="s">
        <v>321</v>
      </c>
      <c r="C141" s="144"/>
    </row>
    <row r="142" spans="1:3" ht="12" customHeight="1">
      <c r="A142" s="14" t="s">
        <v>90</v>
      </c>
      <c r="B142" s="8" t="s">
        <v>322</v>
      </c>
      <c r="C142" s="144">
        <v>33302</v>
      </c>
    </row>
    <row r="143" spans="1:3" ht="12" customHeight="1">
      <c r="A143" s="14" t="s">
        <v>235</v>
      </c>
      <c r="B143" s="8" t="s">
        <v>531</v>
      </c>
      <c r="C143" s="144"/>
    </row>
    <row r="144" spans="1:3" ht="12" customHeight="1" thickBot="1">
      <c r="A144" s="12" t="s">
        <v>236</v>
      </c>
      <c r="B144" s="6" t="s">
        <v>340</v>
      </c>
      <c r="C144" s="144"/>
    </row>
    <row r="145" spans="1:3" ht="12" customHeight="1" thickBot="1">
      <c r="A145" s="19" t="s">
        <v>23</v>
      </c>
      <c r="B145" s="78" t="s">
        <v>532</v>
      </c>
      <c r="C145" s="165">
        <f>SUM(C146:C150)</f>
        <v>0</v>
      </c>
    </row>
    <row r="146" spans="1:3" ht="12" customHeight="1">
      <c r="A146" s="14" t="s">
        <v>91</v>
      </c>
      <c r="B146" s="8" t="s">
        <v>533</v>
      </c>
      <c r="C146" s="144"/>
    </row>
    <row r="147" spans="1:3" ht="12" customHeight="1">
      <c r="A147" s="14" t="s">
        <v>92</v>
      </c>
      <c r="B147" s="8" t="s">
        <v>534</v>
      </c>
      <c r="C147" s="144"/>
    </row>
    <row r="148" spans="1:3" ht="12" customHeight="1">
      <c r="A148" s="14" t="s">
        <v>247</v>
      </c>
      <c r="B148" s="8" t="s">
        <v>535</v>
      </c>
      <c r="C148" s="144"/>
    </row>
    <row r="149" spans="1:3" ht="12" customHeight="1">
      <c r="A149" s="14" t="s">
        <v>248</v>
      </c>
      <c r="B149" s="8" t="s">
        <v>536</v>
      </c>
      <c r="C149" s="144"/>
    </row>
    <row r="150" spans="1:3" ht="12" customHeight="1" thickBot="1">
      <c r="A150" s="14" t="s">
        <v>537</v>
      </c>
      <c r="B150" s="8" t="s">
        <v>538</v>
      </c>
      <c r="C150" s="144"/>
    </row>
    <row r="151" spans="1:3" ht="12" customHeight="1" thickBot="1">
      <c r="A151" s="19" t="s">
        <v>24</v>
      </c>
      <c r="B151" s="78" t="s">
        <v>539</v>
      </c>
      <c r="C151" s="546"/>
    </row>
    <row r="152" spans="1:3" ht="12" customHeight="1" thickBot="1">
      <c r="A152" s="19" t="s">
        <v>25</v>
      </c>
      <c r="B152" s="78" t="s">
        <v>540</v>
      </c>
      <c r="C152" s="546"/>
    </row>
    <row r="153" spans="1:9" ht="15" customHeight="1" thickBot="1">
      <c r="A153" s="19" t="s">
        <v>26</v>
      </c>
      <c r="B153" s="78" t="s">
        <v>541</v>
      </c>
      <c r="C153" s="261">
        <f>+C129+C133+C140+C145+C151+C152</f>
        <v>136847</v>
      </c>
      <c r="F153" s="262"/>
      <c r="G153" s="263"/>
      <c r="H153" s="263"/>
      <c r="I153" s="263"/>
    </row>
    <row r="154" spans="1:3" s="250" customFormat="1" ht="12.75" customHeight="1" thickBot="1">
      <c r="A154" s="155" t="s">
        <v>27</v>
      </c>
      <c r="B154" s="231" t="s">
        <v>542</v>
      </c>
      <c r="C154" s="261">
        <f>+C128+C153</f>
        <v>3053246</v>
      </c>
    </row>
    <row r="155" ht="7.5" customHeight="1"/>
    <row r="156" spans="1:3" ht="15.75">
      <c r="A156" s="727" t="s">
        <v>323</v>
      </c>
      <c r="B156" s="727"/>
      <c r="C156" s="727"/>
    </row>
    <row r="157" spans="1:3" ht="15" customHeight="1" thickBot="1">
      <c r="A157" s="724" t="s">
        <v>122</v>
      </c>
      <c r="B157" s="724"/>
      <c r="C157" s="166" t="s">
        <v>170</v>
      </c>
    </row>
    <row r="158" spans="1:4" ht="13.5" customHeight="1" thickBot="1">
      <c r="A158" s="19">
        <v>1</v>
      </c>
      <c r="B158" s="25" t="s">
        <v>543</v>
      </c>
      <c r="C158" s="157">
        <f>+C62-C128</f>
        <v>-278101</v>
      </c>
      <c r="D158" s="264"/>
    </row>
    <row r="159" spans="1:3" ht="27.75" customHeight="1" thickBot="1">
      <c r="A159" s="19" t="s">
        <v>18</v>
      </c>
      <c r="B159" s="25" t="s">
        <v>544</v>
      </c>
      <c r="C159" s="157">
        <f>+C86-C153</f>
        <v>278101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22/2016.(X.4.)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5">
    <tabColor rgb="FF92D050"/>
    <pageSetUpPr fitToPage="1"/>
  </sheetPr>
  <dimension ref="A1:F71"/>
  <sheetViews>
    <sheetView workbookViewId="0" topLeftCell="A55">
      <selection activeCell="B65" sqref="B65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9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5.5" customHeight="1">
      <c r="A1" s="746" t="s">
        <v>7</v>
      </c>
      <c r="B1" s="746"/>
      <c r="C1" s="746"/>
      <c r="D1" s="746"/>
      <c r="E1" s="746"/>
      <c r="F1" s="746"/>
    </row>
    <row r="2" spans="1:6" ht="22.5" customHeight="1" thickBot="1">
      <c r="A2" s="109"/>
      <c r="B2" s="39"/>
      <c r="C2" s="39"/>
      <c r="D2" s="39"/>
      <c r="E2" s="39"/>
      <c r="F2" s="36" t="s">
        <v>61</v>
      </c>
    </row>
    <row r="3" spans="1:6" s="34" customFormat="1" ht="44.25" customHeight="1" thickBot="1">
      <c r="A3" s="110" t="s">
        <v>65</v>
      </c>
      <c r="B3" s="111" t="s">
        <v>66</v>
      </c>
      <c r="C3" s="111" t="s">
        <v>67</v>
      </c>
      <c r="D3" s="111" t="s">
        <v>629</v>
      </c>
      <c r="E3" s="111" t="s">
        <v>639</v>
      </c>
      <c r="F3" s="37" t="s">
        <v>630</v>
      </c>
    </row>
    <row r="4" spans="1:6" s="39" customFormat="1" ht="12" customHeight="1" thickBot="1">
      <c r="A4" s="38">
        <v>1</v>
      </c>
      <c r="B4" s="618">
        <v>2</v>
      </c>
      <c r="C4" s="618">
        <v>3</v>
      </c>
      <c r="D4" s="618">
        <v>4</v>
      </c>
      <c r="E4" s="618">
        <v>5</v>
      </c>
      <c r="F4" s="619" t="s">
        <v>81</v>
      </c>
    </row>
    <row r="5" spans="1:6" ht="15.75" customHeight="1">
      <c r="A5" s="624" t="s">
        <v>627</v>
      </c>
      <c r="B5" s="526"/>
      <c r="C5" s="527"/>
      <c r="D5" s="528"/>
      <c r="E5" s="529"/>
      <c r="F5" s="530">
        <f aca="true" t="shared" si="0" ref="F5:F17">B5-D5-E5</f>
        <v>0</v>
      </c>
    </row>
    <row r="6" spans="1:6" ht="15.75" customHeight="1">
      <c r="A6" s="625" t="s">
        <v>647</v>
      </c>
      <c r="B6" s="46">
        <v>601</v>
      </c>
      <c r="C6" s="296" t="s">
        <v>628</v>
      </c>
      <c r="D6" s="24"/>
      <c r="E6" s="24">
        <v>601</v>
      </c>
      <c r="F6" s="40">
        <f t="shared" si="0"/>
        <v>0</v>
      </c>
    </row>
    <row r="7" spans="1:6" ht="15.75" customHeight="1">
      <c r="A7" s="625" t="s">
        <v>646</v>
      </c>
      <c r="B7" s="599">
        <v>351</v>
      </c>
      <c r="C7" s="296" t="s">
        <v>628</v>
      </c>
      <c r="D7" s="24"/>
      <c r="E7" s="600">
        <v>351</v>
      </c>
      <c r="F7" s="40">
        <f t="shared" si="0"/>
        <v>0</v>
      </c>
    </row>
    <row r="8" spans="1:6" ht="15.75" customHeight="1">
      <c r="A8" s="625" t="s">
        <v>689</v>
      </c>
      <c r="B8" s="702">
        <v>2003</v>
      </c>
      <c r="C8" s="521" t="s">
        <v>628</v>
      </c>
      <c r="D8" s="600"/>
      <c r="E8" s="703">
        <v>2003</v>
      </c>
      <c r="F8" s="659">
        <f t="shared" si="0"/>
        <v>0</v>
      </c>
    </row>
    <row r="9" spans="1:6" ht="15.75" customHeight="1">
      <c r="A9" s="626" t="s">
        <v>631</v>
      </c>
      <c r="B9" s="46">
        <v>131</v>
      </c>
      <c r="C9" s="296" t="s">
        <v>628</v>
      </c>
      <c r="D9" s="24"/>
      <c r="E9" s="24">
        <v>131</v>
      </c>
      <c r="F9" s="40">
        <f t="shared" si="0"/>
        <v>0</v>
      </c>
    </row>
    <row r="10" spans="1:6" ht="15.75" customHeight="1">
      <c r="A10" s="627" t="s">
        <v>632</v>
      </c>
      <c r="B10" s="599">
        <v>1290</v>
      </c>
      <c r="C10" s="521" t="s">
        <v>628</v>
      </c>
      <c r="D10" s="600"/>
      <c r="E10" s="600">
        <v>1290</v>
      </c>
      <c r="F10" s="40">
        <f t="shared" si="0"/>
        <v>0</v>
      </c>
    </row>
    <row r="11" spans="1:6" ht="25.5" customHeight="1">
      <c r="A11" s="626" t="s">
        <v>633</v>
      </c>
      <c r="B11" s="531">
        <v>500</v>
      </c>
      <c r="C11" s="522" t="s">
        <v>628</v>
      </c>
      <c r="D11" s="523"/>
      <c r="E11" s="523">
        <v>500</v>
      </c>
      <c r="F11" s="40">
        <f t="shared" si="0"/>
        <v>0</v>
      </c>
    </row>
    <row r="12" spans="1:6" ht="15.75" customHeight="1">
      <c r="A12" s="628" t="s">
        <v>634</v>
      </c>
      <c r="B12" s="532"/>
      <c r="C12" s="519"/>
      <c r="D12" s="516"/>
      <c r="E12" s="516"/>
      <c r="F12" s="40">
        <f t="shared" si="0"/>
        <v>0</v>
      </c>
    </row>
    <row r="13" spans="1:6" ht="18.75" customHeight="1">
      <c r="A13" s="629" t="s">
        <v>635</v>
      </c>
      <c r="B13" s="599">
        <v>381</v>
      </c>
      <c r="C13" s="521" t="s">
        <v>628</v>
      </c>
      <c r="D13" s="600"/>
      <c r="E13" s="600">
        <v>381</v>
      </c>
      <c r="F13" s="40">
        <f t="shared" si="0"/>
        <v>0</v>
      </c>
    </row>
    <row r="14" spans="1:6" ht="15.75" customHeight="1">
      <c r="A14" s="625" t="s">
        <v>636</v>
      </c>
      <c r="B14" s="599">
        <v>6350</v>
      </c>
      <c r="C14" s="521" t="s">
        <v>628</v>
      </c>
      <c r="D14" s="672"/>
      <c r="E14" s="600">
        <v>6350</v>
      </c>
      <c r="F14" s="299">
        <f t="shared" si="0"/>
        <v>0</v>
      </c>
    </row>
    <row r="15" spans="1:6" ht="15.75" customHeight="1">
      <c r="A15" s="625" t="s">
        <v>637</v>
      </c>
      <c r="B15" s="599">
        <v>375</v>
      </c>
      <c r="C15" s="521" t="s">
        <v>628</v>
      </c>
      <c r="D15" s="600"/>
      <c r="E15" s="600">
        <v>375</v>
      </c>
      <c r="F15" s="40">
        <f t="shared" si="0"/>
        <v>0</v>
      </c>
    </row>
    <row r="16" spans="1:6" ht="15.75" customHeight="1">
      <c r="A16" s="625" t="s">
        <v>709</v>
      </c>
      <c r="B16" s="599">
        <v>616</v>
      </c>
      <c r="C16" s="521" t="s">
        <v>628</v>
      </c>
      <c r="D16" s="600"/>
      <c r="E16" s="600">
        <v>616</v>
      </c>
      <c r="F16" s="40">
        <f t="shared" si="0"/>
        <v>0</v>
      </c>
    </row>
    <row r="17" spans="1:6" ht="15.75" customHeight="1">
      <c r="A17" s="626" t="s">
        <v>638</v>
      </c>
      <c r="B17" s="702">
        <v>8587</v>
      </c>
      <c r="C17" s="296" t="s">
        <v>628</v>
      </c>
      <c r="D17" s="24"/>
      <c r="E17" s="703">
        <v>8587</v>
      </c>
      <c r="F17" s="40">
        <f t="shared" si="0"/>
        <v>0</v>
      </c>
    </row>
    <row r="18" spans="1:6" ht="15.75" customHeight="1">
      <c r="A18" s="630" t="s">
        <v>658</v>
      </c>
      <c r="B18" s="46">
        <v>524</v>
      </c>
      <c r="C18" s="296" t="s">
        <v>628</v>
      </c>
      <c r="D18" s="24"/>
      <c r="E18" s="24">
        <v>524</v>
      </c>
      <c r="F18" s="40"/>
    </row>
    <row r="19" spans="1:6" ht="15.75" customHeight="1">
      <c r="A19" s="630" t="s">
        <v>659</v>
      </c>
      <c r="B19" s="46">
        <v>415</v>
      </c>
      <c r="C19" s="296" t="s">
        <v>628</v>
      </c>
      <c r="D19" s="24"/>
      <c r="E19" s="24">
        <v>415</v>
      </c>
      <c r="F19" s="40"/>
    </row>
    <row r="20" spans="1:6" ht="15.75" customHeight="1">
      <c r="A20" s="630" t="s">
        <v>660</v>
      </c>
      <c r="B20" s="46">
        <v>105</v>
      </c>
      <c r="C20" s="296" t="s">
        <v>628</v>
      </c>
      <c r="D20" s="24"/>
      <c r="E20" s="24">
        <v>105</v>
      </c>
      <c r="F20" s="518"/>
    </row>
    <row r="21" spans="1:6" ht="27.75" customHeight="1">
      <c r="A21" s="630" t="s">
        <v>661</v>
      </c>
      <c r="B21" s="46">
        <v>121</v>
      </c>
      <c r="C21" s="296" t="s">
        <v>628</v>
      </c>
      <c r="D21" s="24"/>
      <c r="E21" s="24">
        <v>121</v>
      </c>
      <c r="F21" s="40"/>
    </row>
    <row r="22" spans="1:6" ht="18.75" customHeight="1">
      <c r="A22" s="630" t="s">
        <v>662</v>
      </c>
      <c r="B22" s="46">
        <v>165</v>
      </c>
      <c r="C22" s="296" t="s">
        <v>628</v>
      </c>
      <c r="D22" s="24"/>
      <c r="E22" s="24">
        <v>165</v>
      </c>
      <c r="F22" s="43"/>
    </row>
    <row r="23" spans="1:6" ht="17.25" customHeight="1">
      <c r="A23" s="630" t="s">
        <v>663</v>
      </c>
      <c r="B23" s="46">
        <v>100</v>
      </c>
      <c r="C23" s="296" t="s">
        <v>628</v>
      </c>
      <c r="D23" s="24"/>
      <c r="E23" s="24">
        <v>100</v>
      </c>
      <c r="F23" s="43"/>
    </row>
    <row r="24" spans="1:6" ht="21.75" customHeight="1">
      <c r="A24" s="630" t="s">
        <v>664</v>
      </c>
      <c r="B24" s="46">
        <v>30</v>
      </c>
      <c r="C24" s="296" t="s">
        <v>628</v>
      </c>
      <c r="D24" s="24"/>
      <c r="E24" s="24">
        <v>30</v>
      </c>
      <c r="F24" s="43"/>
    </row>
    <row r="25" spans="1:6" ht="20.25" customHeight="1">
      <c r="A25" s="625" t="s">
        <v>665</v>
      </c>
      <c r="B25" s="46">
        <v>240</v>
      </c>
      <c r="C25" s="296" t="s">
        <v>628</v>
      </c>
      <c r="D25" s="24"/>
      <c r="E25" s="24">
        <v>240</v>
      </c>
      <c r="F25" s="43">
        <f aca="true" t="shared" si="1" ref="F25:F70">B25-D25-E25</f>
        <v>0</v>
      </c>
    </row>
    <row r="26" spans="1:6" ht="20.25" customHeight="1">
      <c r="A26" s="631" t="s">
        <v>666</v>
      </c>
      <c r="B26" s="46">
        <v>1975</v>
      </c>
      <c r="C26" s="296" t="s">
        <v>628</v>
      </c>
      <c r="D26" s="24"/>
      <c r="E26" s="24">
        <v>1975</v>
      </c>
      <c r="F26" s="43">
        <f t="shared" si="1"/>
        <v>0</v>
      </c>
    </row>
    <row r="27" spans="1:6" ht="27" customHeight="1">
      <c r="A27" s="632" t="s">
        <v>667</v>
      </c>
      <c r="B27" s="46">
        <v>280</v>
      </c>
      <c r="C27" s="296" t="s">
        <v>628</v>
      </c>
      <c r="D27" s="24"/>
      <c r="E27" s="24">
        <v>280</v>
      </c>
      <c r="F27" s="43">
        <f t="shared" si="1"/>
        <v>0</v>
      </c>
    </row>
    <row r="28" spans="1:6" ht="25.5" customHeight="1">
      <c r="A28" s="632" t="s">
        <v>688</v>
      </c>
      <c r="B28" s="599">
        <v>51</v>
      </c>
      <c r="C28" s="296" t="s">
        <v>628</v>
      </c>
      <c r="D28" s="600"/>
      <c r="E28" s="600">
        <v>51</v>
      </c>
      <c r="F28" s="43">
        <f t="shared" si="1"/>
        <v>0</v>
      </c>
    </row>
    <row r="29" spans="1:6" ht="20.25" customHeight="1">
      <c r="A29" s="631" t="s">
        <v>668</v>
      </c>
      <c r="B29" s="599">
        <v>135</v>
      </c>
      <c r="C29" s="296" t="s">
        <v>628</v>
      </c>
      <c r="D29" s="600"/>
      <c r="E29" s="600">
        <v>135</v>
      </c>
      <c r="F29" s="43">
        <f t="shared" si="1"/>
        <v>0</v>
      </c>
    </row>
    <row r="30" spans="1:6" ht="20.25" customHeight="1">
      <c r="A30" s="631" t="s">
        <v>669</v>
      </c>
      <c r="B30" s="599">
        <v>36</v>
      </c>
      <c r="C30" s="296" t="s">
        <v>628</v>
      </c>
      <c r="D30" s="600"/>
      <c r="E30" s="600">
        <v>36</v>
      </c>
      <c r="F30" s="43">
        <f t="shared" si="1"/>
        <v>0</v>
      </c>
    </row>
    <row r="31" spans="1:6" ht="20.25" customHeight="1">
      <c r="A31" s="631" t="s">
        <v>670</v>
      </c>
      <c r="B31" s="599">
        <v>51</v>
      </c>
      <c r="C31" s="296" t="s">
        <v>628</v>
      </c>
      <c r="D31" s="600"/>
      <c r="E31" s="600">
        <v>51</v>
      </c>
      <c r="F31" s="43">
        <f t="shared" si="1"/>
        <v>0</v>
      </c>
    </row>
    <row r="32" spans="1:6" ht="24.75" customHeight="1">
      <c r="A32" s="633" t="s">
        <v>671</v>
      </c>
      <c r="B32" s="599">
        <v>1155</v>
      </c>
      <c r="C32" s="296" t="s">
        <v>628</v>
      </c>
      <c r="D32" s="600"/>
      <c r="E32" s="600">
        <v>1155</v>
      </c>
      <c r="F32" s="43">
        <f t="shared" si="1"/>
        <v>0</v>
      </c>
    </row>
    <row r="33" spans="1:6" ht="20.25" customHeight="1">
      <c r="A33" s="634" t="s">
        <v>672</v>
      </c>
      <c r="B33" s="702">
        <v>4537</v>
      </c>
      <c r="C33" s="296" t="s">
        <v>628</v>
      </c>
      <c r="D33" s="600"/>
      <c r="E33" s="703">
        <v>4537</v>
      </c>
      <c r="F33" s="43">
        <f t="shared" si="1"/>
        <v>0</v>
      </c>
    </row>
    <row r="34" spans="1:6" ht="22.5" customHeight="1">
      <c r="A34" s="635" t="s">
        <v>673</v>
      </c>
      <c r="B34" s="599">
        <v>4322</v>
      </c>
      <c r="C34" s="521" t="s">
        <v>628</v>
      </c>
      <c r="D34" s="600"/>
      <c r="E34" s="600">
        <v>4322</v>
      </c>
      <c r="F34" s="43">
        <f t="shared" si="1"/>
        <v>0</v>
      </c>
    </row>
    <row r="35" spans="1:6" ht="24.75" customHeight="1">
      <c r="A35" s="636" t="s">
        <v>674</v>
      </c>
      <c r="B35" s="599">
        <v>100</v>
      </c>
      <c r="C35" s="296" t="s">
        <v>628</v>
      </c>
      <c r="D35" s="600"/>
      <c r="E35" s="600">
        <v>100</v>
      </c>
      <c r="F35" s="43">
        <f t="shared" si="1"/>
        <v>0</v>
      </c>
    </row>
    <row r="36" spans="1:6" ht="24.75" customHeight="1">
      <c r="A36" s="636" t="s">
        <v>687</v>
      </c>
      <c r="B36" s="599">
        <v>26</v>
      </c>
      <c r="C36" s="296" t="s">
        <v>628</v>
      </c>
      <c r="D36" s="600"/>
      <c r="E36" s="600">
        <v>26</v>
      </c>
      <c r="F36" s="43">
        <f t="shared" si="1"/>
        <v>0</v>
      </c>
    </row>
    <row r="37" spans="1:6" ht="20.25" customHeight="1">
      <c r="A37" s="637" t="s">
        <v>675</v>
      </c>
      <c r="B37" s="599">
        <v>41</v>
      </c>
      <c r="C37" s="296" t="s">
        <v>628</v>
      </c>
      <c r="D37" s="600"/>
      <c r="E37" s="600">
        <v>41</v>
      </c>
      <c r="F37" s="43">
        <f t="shared" si="1"/>
        <v>0</v>
      </c>
    </row>
    <row r="38" spans="1:6" ht="20.25" customHeight="1">
      <c r="A38" s="637" t="s">
        <v>676</v>
      </c>
      <c r="B38" s="599">
        <v>1527</v>
      </c>
      <c r="C38" s="296" t="s">
        <v>628</v>
      </c>
      <c r="D38" s="600"/>
      <c r="E38" s="600">
        <v>1527</v>
      </c>
      <c r="F38" s="43">
        <f t="shared" si="1"/>
        <v>0</v>
      </c>
    </row>
    <row r="39" spans="1:6" ht="24" customHeight="1">
      <c r="A39" s="638" t="s">
        <v>677</v>
      </c>
      <c r="B39" s="599">
        <v>2000</v>
      </c>
      <c r="C39" s="296" t="s">
        <v>628</v>
      </c>
      <c r="D39" s="600"/>
      <c r="E39" s="600">
        <v>2000</v>
      </c>
      <c r="F39" s="43">
        <f t="shared" si="1"/>
        <v>0</v>
      </c>
    </row>
    <row r="40" spans="1:6" ht="25.5" customHeight="1">
      <c r="A40" s="639" t="s">
        <v>678</v>
      </c>
      <c r="B40" s="599">
        <v>70</v>
      </c>
      <c r="C40" s="296" t="s">
        <v>628</v>
      </c>
      <c r="D40" s="600"/>
      <c r="E40" s="600">
        <v>70</v>
      </c>
      <c r="F40" s="43">
        <f t="shared" si="1"/>
        <v>0</v>
      </c>
    </row>
    <row r="41" spans="1:6" ht="18.75" customHeight="1">
      <c r="A41" s="640" t="s">
        <v>679</v>
      </c>
      <c r="B41" s="599">
        <v>1778</v>
      </c>
      <c r="C41" s="521" t="s">
        <v>628</v>
      </c>
      <c r="D41" s="600"/>
      <c r="E41" s="600">
        <v>1778</v>
      </c>
      <c r="F41" s="43">
        <f t="shared" si="1"/>
        <v>0</v>
      </c>
    </row>
    <row r="42" spans="1:6" ht="21" customHeight="1">
      <c r="A42" s="640" t="s">
        <v>680</v>
      </c>
      <c r="B42" s="599">
        <v>3810</v>
      </c>
      <c r="C42" s="521" t="s">
        <v>628</v>
      </c>
      <c r="D42" s="600"/>
      <c r="E42" s="600">
        <v>3810</v>
      </c>
      <c r="F42" s="43">
        <f t="shared" si="1"/>
        <v>0</v>
      </c>
    </row>
    <row r="43" spans="1:6" ht="21" customHeight="1">
      <c r="A43" s="640" t="s">
        <v>690</v>
      </c>
      <c r="B43" s="599">
        <v>267</v>
      </c>
      <c r="C43" s="521" t="s">
        <v>628</v>
      </c>
      <c r="D43" s="600"/>
      <c r="E43" s="600">
        <v>267</v>
      </c>
      <c r="F43" s="43">
        <f t="shared" si="1"/>
        <v>0</v>
      </c>
    </row>
    <row r="44" spans="1:6" ht="21" customHeight="1">
      <c r="A44" s="640" t="s">
        <v>696</v>
      </c>
      <c r="B44" s="599">
        <v>5930</v>
      </c>
      <c r="C44" s="521" t="s">
        <v>628</v>
      </c>
      <c r="D44" s="600"/>
      <c r="E44" s="600">
        <v>5930</v>
      </c>
      <c r="F44" s="43">
        <f t="shared" si="1"/>
        <v>0</v>
      </c>
    </row>
    <row r="45" spans="1:6" ht="21" customHeight="1">
      <c r="A45" s="640" t="s">
        <v>697</v>
      </c>
      <c r="B45" s="599">
        <v>9555</v>
      </c>
      <c r="C45" s="521" t="s">
        <v>628</v>
      </c>
      <c r="D45" s="600"/>
      <c r="E45" s="600">
        <v>9555</v>
      </c>
      <c r="F45" s="43">
        <f t="shared" si="1"/>
        <v>0</v>
      </c>
    </row>
    <row r="46" spans="1:6" ht="21" customHeight="1">
      <c r="A46" s="640" t="s">
        <v>698</v>
      </c>
      <c r="B46" s="599">
        <v>50</v>
      </c>
      <c r="C46" s="521" t="s">
        <v>628</v>
      </c>
      <c r="D46" s="600"/>
      <c r="E46" s="600">
        <v>50</v>
      </c>
      <c r="F46" s="43">
        <f t="shared" si="1"/>
        <v>0</v>
      </c>
    </row>
    <row r="47" spans="1:6" ht="21" customHeight="1">
      <c r="A47" s="661" t="s">
        <v>699</v>
      </c>
      <c r="B47" s="599">
        <v>154</v>
      </c>
      <c r="C47" s="521" t="s">
        <v>628</v>
      </c>
      <c r="D47" s="600"/>
      <c r="E47" s="600">
        <v>154</v>
      </c>
      <c r="F47" s="43">
        <f t="shared" si="1"/>
        <v>0</v>
      </c>
    </row>
    <row r="48" spans="1:6" ht="21" customHeight="1">
      <c r="A48" s="640" t="s">
        <v>700</v>
      </c>
      <c r="B48" s="599">
        <v>54</v>
      </c>
      <c r="C48" s="521" t="s">
        <v>628</v>
      </c>
      <c r="D48" s="600"/>
      <c r="E48" s="600">
        <v>54</v>
      </c>
      <c r="F48" s="43">
        <f t="shared" si="1"/>
        <v>0</v>
      </c>
    </row>
    <row r="49" spans="1:6" ht="21" customHeight="1">
      <c r="A49" s="640" t="s">
        <v>701</v>
      </c>
      <c r="B49" s="599">
        <v>62</v>
      </c>
      <c r="C49" s="521" t="s">
        <v>628</v>
      </c>
      <c r="D49" s="600"/>
      <c r="E49" s="600">
        <v>62</v>
      </c>
      <c r="F49" s="43">
        <f t="shared" si="1"/>
        <v>0</v>
      </c>
    </row>
    <row r="50" spans="1:6" ht="21" customHeight="1">
      <c r="A50" s="640" t="s">
        <v>702</v>
      </c>
      <c r="B50" s="599">
        <v>400</v>
      </c>
      <c r="C50" s="521" t="s">
        <v>628</v>
      </c>
      <c r="D50" s="600"/>
      <c r="E50" s="600">
        <v>400</v>
      </c>
      <c r="F50" s="43">
        <f t="shared" si="1"/>
        <v>0</v>
      </c>
    </row>
    <row r="51" spans="1:6" ht="21" customHeight="1">
      <c r="A51" s="640" t="s">
        <v>703</v>
      </c>
      <c r="B51" s="599">
        <v>1569</v>
      </c>
      <c r="C51" s="521" t="s">
        <v>628</v>
      </c>
      <c r="D51" s="600"/>
      <c r="E51" s="600">
        <v>1569</v>
      </c>
      <c r="F51" s="43">
        <f t="shared" si="1"/>
        <v>0</v>
      </c>
    </row>
    <row r="52" spans="1:6" ht="21" customHeight="1">
      <c r="A52" s="640" t="s">
        <v>710</v>
      </c>
      <c r="B52" s="599">
        <v>273</v>
      </c>
      <c r="C52" s="521" t="s">
        <v>628</v>
      </c>
      <c r="D52" s="600"/>
      <c r="E52" s="600">
        <v>273</v>
      </c>
      <c r="F52" s="43">
        <f t="shared" si="1"/>
        <v>0</v>
      </c>
    </row>
    <row r="53" spans="1:6" ht="21" customHeight="1">
      <c r="A53" s="640" t="s">
        <v>711</v>
      </c>
      <c r="B53" s="599">
        <v>120</v>
      </c>
      <c r="C53" s="521" t="s">
        <v>628</v>
      </c>
      <c r="D53" s="600"/>
      <c r="E53" s="600">
        <v>120</v>
      </c>
      <c r="F53" s="43">
        <f t="shared" si="1"/>
        <v>0</v>
      </c>
    </row>
    <row r="54" spans="1:6" ht="21" customHeight="1">
      <c r="A54" s="640" t="s">
        <v>712</v>
      </c>
      <c r="B54" s="599">
        <v>178</v>
      </c>
      <c r="C54" s="521" t="s">
        <v>628</v>
      </c>
      <c r="D54" s="600"/>
      <c r="E54" s="600">
        <v>178</v>
      </c>
      <c r="F54" s="43">
        <f t="shared" si="1"/>
        <v>0</v>
      </c>
    </row>
    <row r="55" spans="1:6" ht="21" customHeight="1">
      <c r="A55" s="640" t="s">
        <v>713</v>
      </c>
      <c r="B55" s="599">
        <v>160</v>
      </c>
      <c r="C55" s="521" t="s">
        <v>628</v>
      </c>
      <c r="D55" s="600"/>
      <c r="E55" s="600">
        <v>160</v>
      </c>
      <c r="F55" s="43">
        <f t="shared" si="1"/>
        <v>0</v>
      </c>
    </row>
    <row r="56" spans="1:6" ht="21" customHeight="1">
      <c r="A56" s="640" t="s">
        <v>714</v>
      </c>
      <c r="B56" s="599">
        <v>1419</v>
      </c>
      <c r="C56" s="521" t="s">
        <v>628</v>
      </c>
      <c r="D56" s="600"/>
      <c r="E56" s="600">
        <v>1419</v>
      </c>
      <c r="F56" s="43">
        <f t="shared" si="1"/>
        <v>0</v>
      </c>
    </row>
    <row r="57" spans="1:6" ht="21" customHeight="1">
      <c r="A57" s="640" t="s">
        <v>720</v>
      </c>
      <c r="B57" s="599">
        <v>150</v>
      </c>
      <c r="C57" s="521" t="s">
        <v>628</v>
      </c>
      <c r="D57" s="600"/>
      <c r="E57" s="600">
        <v>150</v>
      </c>
      <c r="F57" s="43">
        <f t="shared" si="1"/>
        <v>0</v>
      </c>
    </row>
    <row r="58" spans="1:6" ht="21" customHeight="1">
      <c r="A58" s="640" t="s">
        <v>721</v>
      </c>
      <c r="B58" s="702">
        <v>79</v>
      </c>
      <c r="C58" s="521" t="s">
        <v>628</v>
      </c>
      <c r="D58" s="600"/>
      <c r="E58" s="703">
        <v>79</v>
      </c>
      <c r="F58" s="43">
        <f t="shared" si="1"/>
        <v>0</v>
      </c>
    </row>
    <row r="59" spans="1:6" ht="21" customHeight="1">
      <c r="A59" s="640" t="s">
        <v>722</v>
      </c>
      <c r="B59" s="599">
        <v>350</v>
      </c>
      <c r="C59" s="521" t="s">
        <v>628</v>
      </c>
      <c r="D59" s="600"/>
      <c r="E59" s="600">
        <v>350</v>
      </c>
      <c r="F59" s="43">
        <f t="shared" si="1"/>
        <v>0</v>
      </c>
    </row>
    <row r="60" spans="1:6" ht="21" customHeight="1">
      <c r="A60" s="640" t="s">
        <v>723</v>
      </c>
      <c r="B60" s="599">
        <v>110</v>
      </c>
      <c r="C60" s="521" t="s">
        <v>628</v>
      </c>
      <c r="D60" s="600"/>
      <c r="E60" s="600">
        <v>110</v>
      </c>
      <c r="F60" s="43">
        <f t="shared" si="1"/>
        <v>0</v>
      </c>
    </row>
    <row r="61" spans="1:6" ht="21" customHeight="1">
      <c r="A61" s="640" t="s">
        <v>716</v>
      </c>
      <c r="B61" s="599">
        <v>5301</v>
      </c>
      <c r="C61" s="521" t="s">
        <v>628</v>
      </c>
      <c r="D61" s="600"/>
      <c r="E61" s="600">
        <v>5301</v>
      </c>
      <c r="F61" s="43">
        <f t="shared" si="1"/>
        <v>0</v>
      </c>
    </row>
    <row r="62" spans="1:6" ht="21" customHeight="1">
      <c r="A62" s="697" t="s">
        <v>727</v>
      </c>
      <c r="B62" s="698">
        <v>135</v>
      </c>
      <c r="C62" s="699" t="s">
        <v>628</v>
      </c>
      <c r="D62" s="700"/>
      <c r="E62" s="700">
        <v>135</v>
      </c>
      <c r="F62" s="44">
        <f t="shared" si="1"/>
        <v>0</v>
      </c>
    </row>
    <row r="63" spans="1:6" ht="21" customHeight="1">
      <c r="A63" s="697" t="s">
        <v>728</v>
      </c>
      <c r="B63" s="698">
        <v>491</v>
      </c>
      <c r="C63" s="699" t="s">
        <v>628</v>
      </c>
      <c r="D63" s="700"/>
      <c r="E63" s="700">
        <v>491</v>
      </c>
      <c r="F63" s="44">
        <f t="shared" si="1"/>
        <v>0</v>
      </c>
    </row>
    <row r="64" spans="1:6" ht="21" customHeight="1">
      <c r="A64" s="697" t="s">
        <v>729</v>
      </c>
      <c r="B64" s="698">
        <v>819</v>
      </c>
      <c r="C64" s="699" t="s">
        <v>628</v>
      </c>
      <c r="D64" s="700"/>
      <c r="E64" s="700">
        <v>819</v>
      </c>
      <c r="F64" s="44">
        <f t="shared" si="1"/>
        <v>0</v>
      </c>
    </row>
    <row r="65" spans="1:6" ht="21" customHeight="1">
      <c r="A65" s="697" t="s">
        <v>730</v>
      </c>
      <c r="B65" s="698">
        <v>155</v>
      </c>
      <c r="C65" s="699" t="s">
        <v>628</v>
      </c>
      <c r="D65" s="700"/>
      <c r="E65" s="700">
        <v>155</v>
      </c>
      <c r="F65" s="44">
        <f t="shared" si="1"/>
        <v>0</v>
      </c>
    </row>
    <row r="66" spans="1:6" ht="21" customHeight="1">
      <c r="A66" s="697" t="s">
        <v>731</v>
      </c>
      <c r="B66" s="698">
        <v>1411</v>
      </c>
      <c r="C66" s="699" t="s">
        <v>628</v>
      </c>
      <c r="D66" s="700"/>
      <c r="E66" s="700">
        <v>1411</v>
      </c>
      <c r="F66" s="44">
        <f t="shared" si="1"/>
        <v>0</v>
      </c>
    </row>
    <row r="67" spans="1:6" ht="21" customHeight="1">
      <c r="A67" s="701" t="s">
        <v>0</v>
      </c>
      <c r="B67" s="698">
        <v>1170</v>
      </c>
      <c r="C67" s="699" t="s">
        <v>628</v>
      </c>
      <c r="D67" s="700"/>
      <c r="E67" s="700">
        <v>1170</v>
      </c>
      <c r="F67" s="44">
        <f t="shared" si="1"/>
        <v>0</v>
      </c>
    </row>
    <row r="68" spans="1:6" ht="21" customHeight="1">
      <c r="A68" s="697" t="s">
        <v>1</v>
      </c>
      <c r="B68" s="698">
        <v>70</v>
      </c>
      <c r="C68" s="699" t="s">
        <v>628</v>
      </c>
      <c r="D68" s="700"/>
      <c r="E68" s="700">
        <v>70</v>
      </c>
      <c r="F68" s="44">
        <f t="shared" si="1"/>
        <v>0</v>
      </c>
    </row>
    <row r="69" spans="1:6" ht="21" customHeight="1">
      <c r="A69" s="697" t="s">
        <v>2</v>
      </c>
      <c r="B69" s="698">
        <v>283</v>
      </c>
      <c r="C69" s="699" t="s">
        <v>628</v>
      </c>
      <c r="D69" s="700"/>
      <c r="E69" s="700">
        <v>283</v>
      </c>
      <c r="F69" s="44">
        <f t="shared" si="1"/>
        <v>0</v>
      </c>
    </row>
    <row r="70" spans="1:6" ht="16.5" customHeight="1" thickBot="1">
      <c r="A70" s="676" t="s">
        <v>717</v>
      </c>
      <c r="B70" s="704">
        <v>114</v>
      </c>
      <c r="C70" s="677" t="s">
        <v>628</v>
      </c>
      <c r="D70" s="678"/>
      <c r="E70" s="705">
        <v>114</v>
      </c>
      <c r="F70" s="620">
        <f t="shared" si="1"/>
        <v>0</v>
      </c>
    </row>
    <row r="71" spans="1:6" s="42" customFormat="1" ht="18" customHeight="1" thickBot="1">
      <c r="A71" s="112" t="s">
        <v>64</v>
      </c>
      <c r="B71" s="621">
        <f>SUM(B5:B70)</f>
        <v>75608</v>
      </c>
      <c r="C71" s="622"/>
      <c r="D71" s="621">
        <f>SUM(D5:D70)</f>
        <v>0</v>
      </c>
      <c r="E71" s="621">
        <f>SUM(E5:E70)</f>
        <v>75608</v>
      </c>
      <c r="F71" s="623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47" r:id="rId1"/>
  <headerFooter alignWithMargins="0">
    <oddHeader>&amp;R&amp;"Times New Roman CE,Félkövér dőlt"&amp;11 10. melléklet a  22/2016.(X.4.)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0">
    <tabColor rgb="FF92D050"/>
  </sheetPr>
  <dimension ref="A1:K158"/>
  <sheetViews>
    <sheetView zoomScaleSheetLayoutView="85" workbookViewId="0" topLeftCell="A128">
      <selection activeCell="C155" sqref="C155"/>
    </sheetView>
  </sheetViews>
  <sheetFormatPr defaultColWidth="9.00390625" defaultRowHeight="12.75"/>
  <cols>
    <col min="1" max="1" width="19.50390625" style="300" customWidth="1"/>
    <col min="2" max="2" width="72.00390625" style="301" customWidth="1"/>
    <col min="3" max="3" width="25.00390625" style="302" customWidth="1"/>
    <col min="4" max="16384" width="9.375" style="2" customWidth="1"/>
  </cols>
  <sheetData>
    <row r="1" spans="1:3" s="1" customFormat="1" ht="16.5" customHeight="1" thickBot="1">
      <c r="A1" s="117"/>
      <c r="B1" s="119"/>
      <c r="C1" s="142"/>
    </row>
    <row r="2" spans="1:3" s="51" customFormat="1" ht="21" customHeight="1">
      <c r="A2" s="241" t="s">
        <v>62</v>
      </c>
      <c r="B2" s="213" t="s">
        <v>165</v>
      </c>
      <c r="C2" s="215" t="s">
        <v>51</v>
      </c>
    </row>
    <row r="3" spans="1:3" s="51" customFormat="1" ht="16.5" thickBot="1">
      <c r="A3" s="120" t="s">
        <v>160</v>
      </c>
      <c r="B3" s="214" t="s">
        <v>348</v>
      </c>
      <c r="C3" s="550" t="s">
        <v>51</v>
      </c>
    </row>
    <row r="4" spans="1:3" s="52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216" t="s">
        <v>54</v>
      </c>
    </row>
    <row r="6" spans="1:3" s="45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45" customFormat="1" ht="15.75" customHeight="1" thickBot="1">
      <c r="A7" s="125"/>
      <c r="B7" s="126" t="s">
        <v>55</v>
      </c>
      <c r="C7" s="217"/>
    </row>
    <row r="8" spans="1:3" s="45" customFormat="1" ht="12" customHeight="1" thickBot="1">
      <c r="A8" s="27" t="s">
        <v>17</v>
      </c>
      <c r="B8" s="20" t="s">
        <v>195</v>
      </c>
      <c r="C8" s="157">
        <f>+C9+C10+C11+C12+C13+C14</f>
        <v>1129967</v>
      </c>
    </row>
    <row r="9" spans="1:3" s="53" customFormat="1" ht="12" customHeight="1">
      <c r="A9" s="267" t="s">
        <v>93</v>
      </c>
      <c r="B9" s="251" t="s">
        <v>196</v>
      </c>
      <c r="C9" s="291">
        <v>231988</v>
      </c>
    </row>
    <row r="10" spans="1:3" s="54" customFormat="1" ht="12" customHeight="1">
      <c r="A10" s="268" t="s">
        <v>94</v>
      </c>
      <c r="B10" s="252" t="s">
        <v>197</v>
      </c>
      <c r="C10" s="161">
        <v>217885</v>
      </c>
    </row>
    <row r="11" spans="1:3" s="54" customFormat="1" ht="12" customHeight="1">
      <c r="A11" s="268" t="s">
        <v>95</v>
      </c>
      <c r="B11" s="252" t="s">
        <v>198</v>
      </c>
      <c r="C11" s="161">
        <v>536016</v>
      </c>
    </row>
    <row r="12" spans="1:3" s="54" customFormat="1" ht="12" customHeight="1">
      <c r="A12" s="268" t="s">
        <v>96</v>
      </c>
      <c r="B12" s="252" t="s">
        <v>199</v>
      </c>
      <c r="C12" s="161">
        <v>26943</v>
      </c>
    </row>
    <row r="13" spans="1:3" s="54" customFormat="1" ht="12" customHeight="1">
      <c r="A13" s="268" t="s">
        <v>117</v>
      </c>
      <c r="B13" s="252" t="s">
        <v>555</v>
      </c>
      <c r="C13" s="687">
        <v>115396</v>
      </c>
    </row>
    <row r="14" spans="1:3" s="53" customFormat="1" ht="12" customHeight="1" thickBot="1">
      <c r="A14" s="269" t="s">
        <v>97</v>
      </c>
      <c r="B14" s="253" t="s">
        <v>495</v>
      </c>
      <c r="C14" s="161">
        <v>1739</v>
      </c>
    </row>
    <row r="15" spans="1:3" s="53" customFormat="1" ht="12" customHeight="1" thickBot="1">
      <c r="A15" s="27" t="s">
        <v>18</v>
      </c>
      <c r="B15" s="152" t="s">
        <v>200</v>
      </c>
      <c r="C15" s="157">
        <f>+C16+C17+C18+C19+C20</f>
        <v>696173</v>
      </c>
    </row>
    <row r="16" spans="1:3" s="53" customFormat="1" ht="12" customHeight="1">
      <c r="A16" s="267" t="s">
        <v>99</v>
      </c>
      <c r="B16" s="251" t="s">
        <v>201</v>
      </c>
      <c r="C16" s="159"/>
    </row>
    <row r="17" spans="1:3" s="53" customFormat="1" ht="12" customHeight="1">
      <c r="A17" s="268" t="s">
        <v>100</v>
      </c>
      <c r="B17" s="252" t="s">
        <v>202</v>
      </c>
      <c r="C17" s="158"/>
    </row>
    <row r="18" spans="1:3" s="53" customFormat="1" ht="12" customHeight="1">
      <c r="A18" s="268" t="s">
        <v>101</v>
      </c>
      <c r="B18" s="252" t="s">
        <v>371</v>
      </c>
      <c r="C18" s="158"/>
    </row>
    <row r="19" spans="1:3" s="53" customFormat="1" ht="12" customHeight="1">
      <c r="A19" s="268" t="s">
        <v>102</v>
      </c>
      <c r="B19" s="252" t="s">
        <v>372</v>
      </c>
      <c r="C19" s="158"/>
    </row>
    <row r="20" spans="1:3" s="53" customFormat="1" ht="12" customHeight="1">
      <c r="A20" s="268" t="s">
        <v>103</v>
      </c>
      <c r="B20" s="252" t="s">
        <v>203</v>
      </c>
      <c r="C20" s="687">
        <v>696173</v>
      </c>
    </row>
    <row r="21" spans="1:3" s="54" customFormat="1" ht="12" customHeight="1" thickBot="1">
      <c r="A21" s="269" t="s">
        <v>112</v>
      </c>
      <c r="B21" s="253" t="s">
        <v>204</v>
      </c>
      <c r="C21" s="240"/>
    </row>
    <row r="22" spans="1:3" s="54" customFormat="1" ht="12" customHeight="1" thickBot="1">
      <c r="A22" s="27" t="s">
        <v>19</v>
      </c>
      <c r="B22" s="20" t="s">
        <v>205</v>
      </c>
      <c r="C22" s="157">
        <f>+C23+C24+C25+C26+C27</f>
        <v>16508</v>
      </c>
    </row>
    <row r="23" spans="1:3" s="54" customFormat="1" ht="12" customHeight="1">
      <c r="A23" s="267" t="s">
        <v>82</v>
      </c>
      <c r="B23" s="251" t="s">
        <v>206</v>
      </c>
      <c r="C23" s="291">
        <v>750</v>
      </c>
    </row>
    <row r="24" spans="1:3" s="53" customFormat="1" ht="12" customHeight="1">
      <c r="A24" s="268" t="s">
        <v>83</v>
      </c>
      <c r="B24" s="252" t="s">
        <v>207</v>
      </c>
      <c r="C24" s="161"/>
    </row>
    <row r="25" spans="1:3" s="54" customFormat="1" ht="12" customHeight="1">
      <c r="A25" s="268" t="s">
        <v>84</v>
      </c>
      <c r="B25" s="252" t="s">
        <v>373</v>
      </c>
      <c r="C25" s="161"/>
    </row>
    <row r="26" spans="1:3" s="54" customFormat="1" ht="12" customHeight="1">
      <c r="A26" s="268" t="s">
        <v>85</v>
      </c>
      <c r="B26" s="252" t="s">
        <v>374</v>
      </c>
      <c r="C26" s="161"/>
    </row>
    <row r="27" spans="1:3" s="54" customFormat="1" ht="12" customHeight="1">
      <c r="A27" s="268" t="s">
        <v>129</v>
      </c>
      <c r="B27" s="252" t="s">
        <v>208</v>
      </c>
      <c r="C27" s="161">
        <v>15758</v>
      </c>
    </row>
    <row r="28" spans="1:3" s="54" customFormat="1" ht="12" customHeight="1" thickBot="1">
      <c r="A28" s="269" t="s">
        <v>130</v>
      </c>
      <c r="B28" s="253" t="s">
        <v>209</v>
      </c>
      <c r="C28" s="240"/>
    </row>
    <row r="29" spans="1:3" s="54" customFormat="1" ht="12" customHeight="1" thickBot="1">
      <c r="A29" s="27" t="s">
        <v>131</v>
      </c>
      <c r="B29" s="20" t="s">
        <v>210</v>
      </c>
      <c r="C29" s="162">
        <f>+C30+C34+C35+C36</f>
        <v>307560</v>
      </c>
    </row>
    <row r="30" spans="1:3" s="54" customFormat="1" ht="12" customHeight="1">
      <c r="A30" s="267" t="s">
        <v>211</v>
      </c>
      <c r="B30" s="251" t="s">
        <v>556</v>
      </c>
      <c r="C30" s="246">
        <f>SUM(C31:C33)</f>
        <v>267740</v>
      </c>
    </row>
    <row r="31" spans="1:3" s="54" customFormat="1" ht="12" customHeight="1">
      <c r="A31" s="268" t="s">
        <v>212</v>
      </c>
      <c r="B31" s="252" t="s">
        <v>217</v>
      </c>
      <c r="C31" s="687">
        <v>75100</v>
      </c>
    </row>
    <row r="32" spans="1:3" s="54" customFormat="1" ht="12" customHeight="1">
      <c r="A32" s="268" t="s">
        <v>213</v>
      </c>
      <c r="B32" s="252" t="s">
        <v>606</v>
      </c>
      <c r="C32" s="687">
        <v>192500</v>
      </c>
    </row>
    <row r="33" spans="1:3" s="54" customFormat="1" ht="12" customHeight="1">
      <c r="A33" s="268" t="s">
        <v>497</v>
      </c>
      <c r="B33" s="252" t="s">
        <v>603</v>
      </c>
      <c r="C33" s="161">
        <v>140</v>
      </c>
    </row>
    <row r="34" spans="1:3" s="54" customFormat="1" ht="12" customHeight="1">
      <c r="A34" s="268" t="s">
        <v>214</v>
      </c>
      <c r="B34" s="252" t="s">
        <v>219</v>
      </c>
      <c r="C34" s="158">
        <v>26200</v>
      </c>
    </row>
    <row r="35" spans="1:3" s="54" customFormat="1" ht="12" customHeight="1">
      <c r="A35" s="268" t="s">
        <v>215</v>
      </c>
      <c r="B35" s="252" t="s">
        <v>220</v>
      </c>
      <c r="C35" s="158">
        <v>5620</v>
      </c>
    </row>
    <row r="36" spans="1:3" s="54" customFormat="1" ht="12" customHeight="1" thickBot="1">
      <c r="A36" s="269" t="s">
        <v>216</v>
      </c>
      <c r="B36" s="253" t="s">
        <v>221</v>
      </c>
      <c r="C36" s="240">
        <v>8000</v>
      </c>
    </row>
    <row r="37" spans="1:3" s="54" customFormat="1" ht="12" customHeight="1" thickBot="1">
      <c r="A37" s="27" t="s">
        <v>21</v>
      </c>
      <c r="B37" s="20" t="s">
        <v>499</v>
      </c>
      <c r="C37" s="157">
        <f>SUM(C38:C48)</f>
        <v>52672</v>
      </c>
    </row>
    <row r="38" spans="1:3" s="54" customFormat="1" ht="12" customHeight="1">
      <c r="A38" s="267" t="s">
        <v>86</v>
      </c>
      <c r="B38" s="251" t="s">
        <v>224</v>
      </c>
      <c r="C38" s="291">
        <v>12000</v>
      </c>
    </row>
    <row r="39" spans="1:3" s="54" customFormat="1" ht="12" customHeight="1">
      <c r="A39" s="268" t="s">
        <v>87</v>
      </c>
      <c r="B39" s="252" t="s">
        <v>225</v>
      </c>
      <c r="C39" s="687">
        <v>23206</v>
      </c>
    </row>
    <row r="40" spans="1:3" s="54" customFormat="1" ht="12" customHeight="1">
      <c r="A40" s="268" t="s">
        <v>88</v>
      </c>
      <c r="B40" s="252" t="s">
        <v>226</v>
      </c>
      <c r="C40" s="161">
        <v>8027</v>
      </c>
    </row>
    <row r="41" spans="1:3" s="54" customFormat="1" ht="12" customHeight="1">
      <c r="A41" s="268" t="s">
        <v>133</v>
      </c>
      <c r="B41" s="252" t="s">
        <v>227</v>
      </c>
      <c r="C41" s="161">
        <v>376</v>
      </c>
    </row>
    <row r="42" spans="1:3" s="54" customFormat="1" ht="12" customHeight="1">
      <c r="A42" s="268" t="s">
        <v>134</v>
      </c>
      <c r="B42" s="252" t="s">
        <v>228</v>
      </c>
      <c r="C42" s="161"/>
    </row>
    <row r="43" spans="1:3" s="54" customFormat="1" ht="12" customHeight="1">
      <c r="A43" s="268" t="s">
        <v>135</v>
      </c>
      <c r="B43" s="252" t="s">
        <v>229</v>
      </c>
      <c r="C43" s="161">
        <v>7753</v>
      </c>
    </row>
    <row r="44" spans="1:3" s="54" customFormat="1" ht="12" customHeight="1">
      <c r="A44" s="268" t="s">
        <v>136</v>
      </c>
      <c r="B44" s="252" t="s">
        <v>230</v>
      </c>
      <c r="C44" s="161"/>
    </row>
    <row r="45" spans="1:3" s="54" customFormat="1" ht="12" customHeight="1">
      <c r="A45" s="268" t="s">
        <v>137</v>
      </c>
      <c r="B45" s="252" t="s">
        <v>231</v>
      </c>
      <c r="C45" s="161">
        <v>10</v>
      </c>
    </row>
    <row r="46" spans="1:3" s="54" customFormat="1" ht="12" customHeight="1">
      <c r="A46" s="268" t="s">
        <v>222</v>
      </c>
      <c r="B46" s="252" t="s">
        <v>232</v>
      </c>
      <c r="C46" s="161"/>
    </row>
    <row r="47" spans="1:3" s="54" customFormat="1" ht="12" customHeight="1">
      <c r="A47" s="269" t="s">
        <v>223</v>
      </c>
      <c r="B47" s="253" t="s">
        <v>500</v>
      </c>
      <c r="C47" s="688">
        <v>500</v>
      </c>
    </row>
    <row r="48" spans="1:3" s="54" customFormat="1" ht="12" customHeight="1" thickBot="1">
      <c r="A48" s="269" t="s">
        <v>501</v>
      </c>
      <c r="B48" s="253" t="s">
        <v>233</v>
      </c>
      <c r="C48" s="240">
        <v>800</v>
      </c>
    </row>
    <row r="49" spans="1:3" s="54" customFormat="1" ht="12" customHeight="1" thickBot="1">
      <c r="A49" s="27" t="s">
        <v>22</v>
      </c>
      <c r="B49" s="20" t="s">
        <v>234</v>
      </c>
      <c r="C49" s="157">
        <f>SUM(C50:C54)</f>
        <v>2774</v>
      </c>
    </row>
    <row r="50" spans="1:3" s="54" customFormat="1" ht="12" customHeight="1">
      <c r="A50" s="267" t="s">
        <v>89</v>
      </c>
      <c r="B50" s="251" t="s">
        <v>238</v>
      </c>
      <c r="C50" s="291"/>
    </row>
    <row r="51" spans="1:3" s="54" customFormat="1" ht="12" customHeight="1">
      <c r="A51" s="268" t="s">
        <v>90</v>
      </c>
      <c r="B51" s="252" t="s">
        <v>239</v>
      </c>
      <c r="C51" s="161">
        <v>2774</v>
      </c>
    </row>
    <row r="52" spans="1:3" s="54" customFormat="1" ht="12" customHeight="1">
      <c r="A52" s="268" t="s">
        <v>235</v>
      </c>
      <c r="B52" s="252" t="s">
        <v>240</v>
      </c>
      <c r="C52" s="161"/>
    </row>
    <row r="53" spans="1:3" s="54" customFormat="1" ht="12" customHeight="1">
      <c r="A53" s="268" t="s">
        <v>236</v>
      </c>
      <c r="B53" s="252" t="s">
        <v>241</v>
      </c>
      <c r="C53" s="161"/>
    </row>
    <row r="54" spans="1:3" s="54" customFormat="1" ht="12" customHeight="1" thickBot="1">
      <c r="A54" s="269" t="s">
        <v>237</v>
      </c>
      <c r="B54" s="253" t="s">
        <v>242</v>
      </c>
      <c r="C54" s="240"/>
    </row>
    <row r="55" spans="1:3" s="54" customFormat="1" ht="12" customHeight="1" thickBot="1">
      <c r="A55" s="27" t="s">
        <v>138</v>
      </c>
      <c r="B55" s="20" t="s">
        <v>243</v>
      </c>
      <c r="C55" s="157">
        <f>SUM(C56:C58)</f>
        <v>16253</v>
      </c>
    </row>
    <row r="56" spans="1:3" s="54" customFormat="1" ht="12" customHeight="1">
      <c r="A56" s="267" t="s">
        <v>91</v>
      </c>
      <c r="B56" s="251" t="s">
        <v>244</v>
      </c>
      <c r="C56" s="159"/>
    </row>
    <row r="57" spans="1:3" s="54" customFormat="1" ht="12" customHeight="1">
      <c r="A57" s="268" t="s">
        <v>92</v>
      </c>
      <c r="B57" s="252" t="s">
        <v>375</v>
      </c>
      <c r="C57" s="161">
        <v>3366</v>
      </c>
    </row>
    <row r="58" spans="1:3" s="54" customFormat="1" ht="12" customHeight="1">
      <c r="A58" s="268" t="s">
        <v>247</v>
      </c>
      <c r="B58" s="252" t="s">
        <v>245</v>
      </c>
      <c r="C58" s="161">
        <v>12887</v>
      </c>
    </row>
    <row r="59" spans="1:3" s="54" customFormat="1" ht="12" customHeight="1" thickBot="1">
      <c r="A59" s="269" t="s">
        <v>248</v>
      </c>
      <c r="B59" s="253" t="s">
        <v>246</v>
      </c>
      <c r="C59" s="160"/>
    </row>
    <row r="60" spans="1:3" s="54" customFormat="1" ht="12" customHeight="1" thickBot="1">
      <c r="A60" s="27" t="s">
        <v>24</v>
      </c>
      <c r="B60" s="152" t="s">
        <v>249</v>
      </c>
      <c r="C60" s="157">
        <f>SUM(C61:C63)</f>
        <v>0</v>
      </c>
    </row>
    <row r="61" spans="1:3" s="54" customFormat="1" ht="12" customHeight="1">
      <c r="A61" s="267" t="s">
        <v>139</v>
      </c>
      <c r="B61" s="251" t="s">
        <v>251</v>
      </c>
      <c r="C61" s="161"/>
    </row>
    <row r="62" spans="1:3" s="54" customFormat="1" ht="12" customHeight="1">
      <c r="A62" s="268" t="s">
        <v>140</v>
      </c>
      <c r="B62" s="252" t="s">
        <v>376</v>
      </c>
      <c r="C62" s="161"/>
    </row>
    <row r="63" spans="1:3" s="54" customFormat="1" ht="12" customHeight="1">
      <c r="A63" s="268" t="s">
        <v>171</v>
      </c>
      <c r="B63" s="252" t="s">
        <v>252</v>
      </c>
      <c r="C63" s="161"/>
    </row>
    <row r="64" spans="1:3" s="54" customFormat="1" ht="12" customHeight="1" thickBot="1">
      <c r="A64" s="269" t="s">
        <v>250</v>
      </c>
      <c r="B64" s="253" t="s">
        <v>253</v>
      </c>
      <c r="C64" s="161"/>
    </row>
    <row r="65" spans="1:3" s="54" customFormat="1" ht="12" customHeight="1" thickBot="1">
      <c r="A65" s="27" t="s">
        <v>25</v>
      </c>
      <c r="B65" s="20" t="s">
        <v>254</v>
      </c>
      <c r="C65" s="162">
        <f>+C8+C15+C22+C29+C37+C49+C55+C60</f>
        <v>2221907</v>
      </c>
    </row>
    <row r="66" spans="1:3" s="54" customFormat="1" ht="12" customHeight="1" thickBot="1">
      <c r="A66" s="270" t="s">
        <v>344</v>
      </c>
      <c r="B66" s="152" t="s">
        <v>256</v>
      </c>
      <c r="C66" s="157">
        <f>SUM(C67:C69)</f>
        <v>150000</v>
      </c>
    </row>
    <row r="67" spans="1:3" s="54" customFormat="1" ht="12" customHeight="1">
      <c r="A67" s="267" t="s">
        <v>287</v>
      </c>
      <c r="B67" s="251" t="s">
        <v>257</v>
      </c>
      <c r="C67" s="161">
        <v>50000</v>
      </c>
    </row>
    <row r="68" spans="1:3" s="54" customFormat="1" ht="12" customHeight="1">
      <c r="A68" s="268" t="s">
        <v>296</v>
      </c>
      <c r="B68" s="252" t="s">
        <v>258</v>
      </c>
      <c r="C68" s="161">
        <v>100000</v>
      </c>
    </row>
    <row r="69" spans="1:3" s="54" customFormat="1" ht="12" customHeight="1" thickBot="1">
      <c r="A69" s="269" t="s">
        <v>297</v>
      </c>
      <c r="B69" s="254" t="s">
        <v>259</v>
      </c>
      <c r="C69" s="161"/>
    </row>
    <row r="70" spans="1:3" s="54" customFormat="1" ht="12" customHeight="1" thickBot="1">
      <c r="A70" s="270" t="s">
        <v>260</v>
      </c>
      <c r="B70" s="152" t="s">
        <v>261</v>
      </c>
      <c r="C70" s="157">
        <f>SUM(C71:C74)</f>
        <v>0</v>
      </c>
    </row>
    <row r="71" spans="1:3" s="54" customFormat="1" ht="12" customHeight="1">
      <c r="A71" s="267" t="s">
        <v>118</v>
      </c>
      <c r="B71" s="251" t="s">
        <v>262</v>
      </c>
      <c r="C71" s="161"/>
    </row>
    <row r="72" spans="1:3" s="54" customFormat="1" ht="12" customHeight="1">
      <c r="A72" s="268" t="s">
        <v>119</v>
      </c>
      <c r="B72" s="252" t="s">
        <v>263</v>
      </c>
      <c r="C72" s="161"/>
    </row>
    <row r="73" spans="1:3" s="54" customFormat="1" ht="12" customHeight="1">
      <c r="A73" s="268" t="s">
        <v>288</v>
      </c>
      <c r="B73" s="252" t="s">
        <v>264</v>
      </c>
      <c r="C73" s="161"/>
    </row>
    <row r="74" spans="1:3" s="54" customFormat="1" ht="12" customHeight="1" thickBot="1">
      <c r="A74" s="269" t="s">
        <v>289</v>
      </c>
      <c r="B74" s="253" t="s">
        <v>265</v>
      </c>
      <c r="C74" s="161"/>
    </row>
    <row r="75" spans="1:3" s="54" customFormat="1" ht="12" customHeight="1" thickBot="1">
      <c r="A75" s="270" t="s">
        <v>266</v>
      </c>
      <c r="B75" s="152" t="s">
        <v>267</v>
      </c>
      <c r="C75" s="157">
        <f>SUM(C76:C77)</f>
        <v>257029</v>
      </c>
    </row>
    <row r="76" spans="1:3" s="54" customFormat="1" ht="12" customHeight="1">
      <c r="A76" s="267" t="s">
        <v>290</v>
      </c>
      <c r="B76" s="251" t="s">
        <v>268</v>
      </c>
      <c r="C76" s="161">
        <v>257029</v>
      </c>
    </row>
    <row r="77" spans="1:3" s="54" customFormat="1" ht="12" customHeight="1" thickBot="1">
      <c r="A77" s="269" t="s">
        <v>291</v>
      </c>
      <c r="B77" s="253" t="s">
        <v>269</v>
      </c>
      <c r="C77" s="161"/>
    </row>
    <row r="78" spans="1:3" s="53" customFormat="1" ht="12" customHeight="1" thickBot="1">
      <c r="A78" s="270" t="s">
        <v>270</v>
      </c>
      <c r="B78" s="152" t="s">
        <v>271</v>
      </c>
      <c r="C78" s="157">
        <f>SUM(C79:C81)</f>
        <v>0</v>
      </c>
    </row>
    <row r="79" spans="1:3" s="54" customFormat="1" ht="12" customHeight="1">
      <c r="A79" s="267" t="s">
        <v>292</v>
      </c>
      <c r="B79" s="251" t="s">
        <v>272</v>
      </c>
      <c r="C79" s="161"/>
    </row>
    <row r="80" spans="1:3" s="54" customFormat="1" ht="12" customHeight="1">
      <c r="A80" s="268" t="s">
        <v>293</v>
      </c>
      <c r="B80" s="252" t="s">
        <v>273</v>
      </c>
      <c r="C80" s="161"/>
    </row>
    <row r="81" spans="1:3" s="54" customFormat="1" ht="12" customHeight="1" thickBot="1">
      <c r="A81" s="269" t="s">
        <v>294</v>
      </c>
      <c r="B81" s="253" t="s">
        <v>274</v>
      </c>
      <c r="C81" s="161"/>
    </row>
    <row r="82" spans="1:3" s="54" customFormat="1" ht="12" customHeight="1" thickBot="1">
      <c r="A82" s="270" t="s">
        <v>275</v>
      </c>
      <c r="B82" s="152" t="s">
        <v>295</v>
      </c>
      <c r="C82" s="157">
        <f>SUM(C83:C86)</f>
        <v>0</v>
      </c>
    </row>
    <row r="83" spans="1:3" s="54" customFormat="1" ht="12" customHeight="1">
      <c r="A83" s="271" t="s">
        <v>276</v>
      </c>
      <c r="B83" s="251" t="s">
        <v>277</v>
      </c>
      <c r="C83" s="161"/>
    </row>
    <row r="84" spans="1:3" s="54" customFormat="1" ht="12" customHeight="1">
      <c r="A84" s="272" t="s">
        <v>278</v>
      </c>
      <c r="B84" s="252" t="s">
        <v>279</v>
      </c>
      <c r="C84" s="161"/>
    </row>
    <row r="85" spans="1:3" s="54" customFormat="1" ht="12" customHeight="1">
      <c r="A85" s="272" t="s">
        <v>280</v>
      </c>
      <c r="B85" s="252" t="s">
        <v>281</v>
      </c>
      <c r="C85" s="161"/>
    </row>
    <row r="86" spans="1:3" s="53" customFormat="1" ht="12" customHeight="1" thickBot="1">
      <c r="A86" s="273" t="s">
        <v>282</v>
      </c>
      <c r="B86" s="253" t="s">
        <v>283</v>
      </c>
      <c r="C86" s="161"/>
    </row>
    <row r="87" spans="1:3" s="53" customFormat="1" ht="12" customHeight="1" thickBot="1">
      <c r="A87" s="270" t="s">
        <v>284</v>
      </c>
      <c r="B87" s="152" t="s">
        <v>504</v>
      </c>
      <c r="C87" s="292"/>
    </row>
    <row r="88" spans="1:3" s="53" customFormat="1" ht="12" customHeight="1" thickBot="1">
      <c r="A88" s="270" t="s">
        <v>557</v>
      </c>
      <c r="B88" s="152" t="s">
        <v>285</v>
      </c>
      <c r="C88" s="292"/>
    </row>
    <row r="89" spans="1:3" s="53" customFormat="1" ht="12" customHeight="1" thickBot="1">
      <c r="A89" s="270" t="s">
        <v>558</v>
      </c>
      <c r="B89" s="258" t="s">
        <v>505</v>
      </c>
      <c r="C89" s="162">
        <f>+C66+C70+C75+C78+C82+C88+C87</f>
        <v>407029</v>
      </c>
    </row>
    <row r="90" spans="1:3" s="53" customFormat="1" ht="12" customHeight="1" thickBot="1">
      <c r="A90" s="274" t="s">
        <v>559</v>
      </c>
      <c r="B90" s="259" t="s">
        <v>560</v>
      </c>
      <c r="C90" s="162">
        <f>+C65+C89</f>
        <v>2628936</v>
      </c>
    </row>
    <row r="91" spans="1:3" s="54" customFormat="1" ht="15" customHeight="1" thickBot="1">
      <c r="A91" s="131"/>
      <c r="B91" s="132"/>
      <c r="C91" s="222"/>
    </row>
    <row r="92" spans="1:3" s="45" customFormat="1" ht="16.5" customHeight="1" thickBot="1">
      <c r="A92" s="135"/>
      <c r="B92" s="136" t="s">
        <v>56</v>
      </c>
      <c r="C92" s="224"/>
    </row>
    <row r="93" spans="1:3" s="55" customFormat="1" ht="12" customHeight="1" thickBot="1">
      <c r="A93" s="243" t="s">
        <v>17</v>
      </c>
      <c r="B93" s="26" t="s">
        <v>571</v>
      </c>
      <c r="C93" s="156">
        <f>+C94+C95+C96+C97+C98+C111</f>
        <v>1227160</v>
      </c>
    </row>
    <row r="94" spans="1:3" ht="12" customHeight="1">
      <c r="A94" s="275" t="s">
        <v>93</v>
      </c>
      <c r="B94" s="9" t="s">
        <v>47</v>
      </c>
      <c r="C94" s="689">
        <v>581104</v>
      </c>
    </row>
    <row r="95" spans="1:3" ht="12" customHeight="1">
      <c r="A95" s="268" t="s">
        <v>94</v>
      </c>
      <c r="B95" s="7" t="s">
        <v>141</v>
      </c>
      <c r="C95" s="687">
        <v>82875</v>
      </c>
    </row>
    <row r="96" spans="1:3" ht="12" customHeight="1">
      <c r="A96" s="268" t="s">
        <v>95</v>
      </c>
      <c r="B96" s="7" t="s">
        <v>116</v>
      </c>
      <c r="C96" s="688">
        <v>241987</v>
      </c>
    </row>
    <row r="97" spans="1:5" ht="12" customHeight="1">
      <c r="A97" s="268" t="s">
        <v>96</v>
      </c>
      <c r="B97" s="10" t="s">
        <v>142</v>
      </c>
      <c r="C97" s="240">
        <v>52365</v>
      </c>
      <c r="E97" s="660"/>
    </row>
    <row r="98" spans="1:3" ht="12" customHeight="1">
      <c r="A98" s="268" t="s">
        <v>107</v>
      </c>
      <c r="B98" s="18" t="s">
        <v>143</v>
      </c>
      <c r="C98" s="688">
        <v>182358</v>
      </c>
    </row>
    <row r="99" spans="1:3" ht="12" customHeight="1">
      <c r="A99" s="268" t="s">
        <v>97</v>
      </c>
      <c r="B99" s="7" t="s">
        <v>561</v>
      </c>
      <c r="C99" s="240">
        <v>6599</v>
      </c>
    </row>
    <row r="100" spans="1:3" ht="12" customHeight="1">
      <c r="A100" s="268" t="s">
        <v>98</v>
      </c>
      <c r="B100" s="83" t="s">
        <v>509</v>
      </c>
      <c r="C100" s="240"/>
    </row>
    <row r="101" spans="1:3" ht="12" customHeight="1">
      <c r="A101" s="268" t="s">
        <v>108</v>
      </c>
      <c r="B101" s="83" t="s">
        <v>510</v>
      </c>
      <c r="C101" s="240"/>
    </row>
    <row r="102" spans="1:3" ht="12" customHeight="1">
      <c r="A102" s="268" t="s">
        <v>109</v>
      </c>
      <c r="B102" s="83" t="s">
        <v>301</v>
      </c>
      <c r="C102" s="240"/>
    </row>
    <row r="103" spans="1:3" ht="12" customHeight="1">
      <c r="A103" s="268" t="s">
        <v>110</v>
      </c>
      <c r="B103" s="84" t="s">
        <v>302</v>
      </c>
      <c r="C103" s="240"/>
    </row>
    <row r="104" spans="1:3" ht="12" customHeight="1">
      <c r="A104" s="268" t="s">
        <v>111</v>
      </c>
      <c r="B104" s="84" t="s">
        <v>303</v>
      </c>
      <c r="C104" s="240"/>
    </row>
    <row r="105" spans="1:3" ht="12" customHeight="1">
      <c r="A105" s="268" t="s">
        <v>113</v>
      </c>
      <c r="B105" s="83" t="s">
        <v>304</v>
      </c>
      <c r="C105" s="688">
        <v>113294</v>
      </c>
    </row>
    <row r="106" spans="1:3" ht="12" customHeight="1">
      <c r="A106" s="268" t="s">
        <v>144</v>
      </c>
      <c r="B106" s="83" t="s">
        <v>305</v>
      </c>
      <c r="C106" s="240"/>
    </row>
    <row r="107" spans="1:3" ht="12" customHeight="1">
      <c r="A107" s="268" t="s">
        <v>299</v>
      </c>
      <c r="B107" s="84" t="s">
        <v>306</v>
      </c>
      <c r="C107" s="240"/>
    </row>
    <row r="108" spans="1:3" ht="12" customHeight="1">
      <c r="A108" s="276" t="s">
        <v>300</v>
      </c>
      <c r="B108" s="85" t="s">
        <v>307</v>
      </c>
      <c r="C108" s="240"/>
    </row>
    <row r="109" spans="1:3" ht="12" customHeight="1">
      <c r="A109" s="268" t="s">
        <v>511</v>
      </c>
      <c r="B109" s="85" t="s">
        <v>308</v>
      </c>
      <c r="C109" s="240"/>
    </row>
    <row r="110" spans="1:3" ht="12" customHeight="1">
      <c r="A110" s="268" t="s">
        <v>512</v>
      </c>
      <c r="B110" s="84" t="s">
        <v>309</v>
      </c>
      <c r="C110" s="161">
        <v>62465</v>
      </c>
    </row>
    <row r="111" spans="1:3" ht="12" customHeight="1">
      <c r="A111" s="268" t="s">
        <v>513</v>
      </c>
      <c r="B111" s="10" t="s">
        <v>48</v>
      </c>
      <c r="C111" s="687">
        <v>86471</v>
      </c>
    </row>
    <row r="112" spans="1:3" ht="12" customHeight="1">
      <c r="A112" s="269" t="s">
        <v>514</v>
      </c>
      <c r="B112" s="7" t="s">
        <v>562</v>
      </c>
      <c r="C112" s="240">
        <v>2199</v>
      </c>
    </row>
    <row r="113" spans="1:3" ht="12" customHeight="1" thickBot="1">
      <c r="A113" s="277" t="s">
        <v>516</v>
      </c>
      <c r="B113" s="86" t="s">
        <v>563</v>
      </c>
      <c r="C113" s="684">
        <v>84684</v>
      </c>
    </row>
    <row r="114" spans="1:3" ht="12" customHeight="1" thickBot="1">
      <c r="A114" s="27" t="s">
        <v>18</v>
      </c>
      <c r="B114" s="25" t="s">
        <v>310</v>
      </c>
      <c r="C114" s="157">
        <f>+C115+C117+C119</f>
        <v>91199</v>
      </c>
    </row>
    <row r="115" spans="1:3" ht="12" customHeight="1">
      <c r="A115" s="267" t="s">
        <v>99</v>
      </c>
      <c r="B115" s="7" t="s">
        <v>169</v>
      </c>
      <c r="C115" s="690">
        <v>47734</v>
      </c>
    </row>
    <row r="116" spans="1:3" ht="12" customHeight="1">
      <c r="A116" s="267" t="s">
        <v>100</v>
      </c>
      <c r="B116" s="11" t="s">
        <v>314</v>
      </c>
      <c r="C116" s="291"/>
    </row>
    <row r="117" spans="1:3" ht="12" customHeight="1">
      <c r="A117" s="267" t="s">
        <v>101</v>
      </c>
      <c r="B117" s="11" t="s">
        <v>145</v>
      </c>
      <c r="C117" s="161">
        <v>33120</v>
      </c>
    </row>
    <row r="118" spans="1:3" ht="12" customHeight="1">
      <c r="A118" s="267" t="s">
        <v>102</v>
      </c>
      <c r="B118" s="11" t="s">
        <v>315</v>
      </c>
      <c r="C118" s="562"/>
    </row>
    <row r="119" spans="1:3" ht="12" customHeight="1">
      <c r="A119" s="267" t="s">
        <v>103</v>
      </c>
      <c r="B119" s="154" t="s">
        <v>172</v>
      </c>
      <c r="C119" s="562">
        <v>10345</v>
      </c>
    </row>
    <row r="120" spans="1:3" ht="12" customHeight="1">
      <c r="A120" s="267" t="s">
        <v>112</v>
      </c>
      <c r="B120" s="153" t="s">
        <v>377</v>
      </c>
      <c r="C120" s="562"/>
    </row>
    <row r="121" spans="1:3" ht="12" customHeight="1">
      <c r="A121" s="267" t="s">
        <v>114</v>
      </c>
      <c r="B121" s="247" t="s">
        <v>320</v>
      </c>
      <c r="C121" s="562"/>
    </row>
    <row r="122" spans="1:3" ht="12" customHeight="1">
      <c r="A122" s="267" t="s">
        <v>146</v>
      </c>
      <c r="B122" s="84" t="s">
        <v>303</v>
      </c>
      <c r="C122" s="562"/>
    </row>
    <row r="123" spans="1:3" ht="12" customHeight="1">
      <c r="A123" s="267" t="s">
        <v>147</v>
      </c>
      <c r="B123" s="84" t="s">
        <v>319</v>
      </c>
      <c r="C123" s="562"/>
    </row>
    <row r="124" spans="1:3" ht="12" customHeight="1">
      <c r="A124" s="267" t="s">
        <v>148</v>
      </c>
      <c r="B124" s="84" t="s">
        <v>318</v>
      </c>
      <c r="C124" s="562"/>
    </row>
    <row r="125" spans="1:3" ht="12" customHeight="1">
      <c r="A125" s="267" t="s">
        <v>311</v>
      </c>
      <c r="B125" s="84" t="s">
        <v>306</v>
      </c>
      <c r="C125" s="562"/>
    </row>
    <row r="126" spans="1:3" ht="12" customHeight="1">
      <c r="A126" s="267" t="s">
        <v>312</v>
      </c>
      <c r="B126" s="84" t="s">
        <v>317</v>
      </c>
      <c r="C126" s="562"/>
    </row>
    <row r="127" spans="1:3" ht="12" customHeight="1" thickBot="1">
      <c r="A127" s="276" t="s">
        <v>313</v>
      </c>
      <c r="B127" s="84" t="s">
        <v>316</v>
      </c>
      <c r="C127" s="592">
        <v>10345</v>
      </c>
    </row>
    <row r="128" spans="1:3" ht="12" customHeight="1" thickBot="1">
      <c r="A128" s="27" t="s">
        <v>19</v>
      </c>
      <c r="B128" s="78" t="s">
        <v>518</v>
      </c>
      <c r="C128" s="157">
        <f>+C93+C114</f>
        <v>1318359</v>
      </c>
    </row>
    <row r="129" spans="1:3" ht="12" customHeight="1" thickBot="1">
      <c r="A129" s="27" t="s">
        <v>20</v>
      </c>
      <c r="B129" s="78" t="s">
        <v>519</v>
      </c>
      <c r="C129" s="157">
        <f>+C130+C131+C132</f>
        <v>103545</v>
      </c>
    </row>
    <row r="130" spans="1:3" s="55" customFormat="1" ht="12" customHeight="1">
      <c r="A130" s="267" t="s">
        <v>211</v>
      </c>
      <c r="B130" s="8" t="s">
        <v>564</v>
      </c>
      <c r="C130" s="562">
        <v>3545</v>
      </c>
    </row>
    <row r="131" spans="1:3" ht="12" customHeight="1">
      <c r="A131" s="267" t="s">
        <v>214</v>
      </c>
      <c r="B131" s="8" t="s">
        <v>521</v>
      </c>
      <c r="C131" s="144">
        <v>100000</v>
      </c>
    </row>
    <row r="132" spans="1:3" ht="12" customHeight="1" thickBot="1">
      <c r="A132" s="276" t="s">
        <v>215</v>
      </c>
      <c r="B132" s="6" t="s">
        <v>565</v>
      </c>
      <c r="C132" s="144"/>
    </row>
    <row r="133" spans="1:3" ht="12" customHeight="1" thickBot="1">
      <c r="A133" s="27" t="s">
        <v>21</v>
      </c>
      <c r="B133" s="78" t="s">
        <v>523</v>
      </c>
      <c r="C133" s="157">
        <f>+C134+C135+C136+C137+C138+C139</f>
        <v>0</v>
      </c>
    </row>
    <row r="134" spans="1:3" ht="12" customHeight="1">
      <c r="A134" s="267" t="s">
        <v>86</v>
      </c>
      <c r="B134" s="8" t="s">
        <v>524</v>
      </c>
      <c r="C134" s="144"/>
    </row>
    <row r="135" spans="1:3" ht="12" customHeight="1">
      <c r="A135" s="267" t="s">
        <v>87</v>
      </c>
      <c r="B135" s="8" t="s">
        <v>525</v>
      </c>
      <c r="C135" s="144"/>
    </row>
    <row r="136" spans="1:3" ht="12" customHeight="1">
      <c r="A136" s="267" t="s">
        <v>88</v>
      </c>
      <c r="B136" s="8" t="s">
        <v>526</v>
      </c>
      <c r="C136" s="144"/>
    </row>
    <row r="137" spans="1:3" ht="12" customHeight="1">
      <c r="A137" s="267" t="s">
        <v>133</v>
      </c>
      <c r="B137" s="8" t="s">
        <v>566</v>
      </c>
      <c r="C137" s="144"/>
    </row>
    <row r="138" spans="1:3" ht="12" customHeight="1">
      <c r="A138" s="267" t="s">
        <v>134</v>
      </c>
      <c r="B138" s="8" t="s">
        <v>528</v>
      </c>
      <c r="C138" s="144"/>
    </row>
    <row r="139" spans="1:3" s="55" customFormat="1" ht="12" customHeight="1" thickBot="1">
      <c r="A139" s="276" t="s">
        <v>135</v>
      </c>
      <c r="B139" s="6" t="s">
        <v>529</v>
      </c>
      <c r="C139" s="144"/>
    </row>
    <row r="140" spans="1:11" ht="12" customHeight="1" thickBot="1">
      <c r="A140" s="27" t="s">
        <v>22</v>
      </c>
      <c r="B140" s="78" t="s">
        <v>567</v>
      </c>
      <c r="C140" s="162">
        <f>+C141+C142+C144+C145+C143</f>
        <v>33302</v>
      </c>
      <c r="K140" s="143"/>
    </row>
    <row r="141" spans="1:3" ht="12.75">
      <c r="A141" s="267" t="s">
        <v>89</v>
      </c>
      <c r="B141" s="8" t="s">
        <v>321</v>
      </c>
      <c r="C141" s="144"/>
    </row>
    <row r="142" spans="1:3" ht="12" customHeight="1">
      <c r="A142" s="267" t="s">
        <v>90</v>
      </c>
      <c r="B142" s="8" t="s">
        <v>322</v>
      </c>
      <c r="C142" s="144">
        <v>33302</v>
      </c>
    </row>
    <row r="143" spans="1:3" ht="12" customHeight="1">
      <c r="A143" s="267" t="s">
        <v>235</v>
      </c>
      <c r="B143" s="8" t="s">
        <v>568</v>
      </c>
      <c r="C143" s="144"/>
    </row>
    <row r="144" spans="1:3" s="55" customFormat="1" ht="12" customHeight="1">
      <c r="A144" s="267" t="s">
        <v>236</v>
      </c>
      <c r="B144" s="8" t="s">
        <v>531</v>
      </c>
      <c r="C144" s="144"/>
    </row>
    <row r="145" spans="1:3" s="55" customFormat="1" ht="12" customHeight="1" thickBot="1">
      <c r="A145" s="276" t="s">
        <v>237</v>
      </c>
      <c r="B145" s="6" t="s">
        <v>340</v>
      </c>
      <c r="C145" s="144"/>
    </row>
    <row r="146" spans="1:3" s="55" customFormat="1" ht="12" customHeight="1" thickBot="1">
      <c r="A146" s="27" t="s">
        <v>23</v>
      </c>
      <c r="B146" s="78" t="s">
        <v>532</v>
      </c>
      <c r="C146" s="165">
        <f>+C147+C148+C149+C150+C151</f>
        <v>0</v>
      </c>
    </row>
    <row r="147" spans="1:3" s="55" customFormat="1" ht="12" customHeight="1">
      <c r="A147" s="267" t="s">
        <v>91</v>
      </c>
      <c r="B147" s="8" t="s">
        <v>533</v>
      </c>
      <c r="C147" s="144"/>
    </row>
    <row r="148" spans="1:3" s="55" customFormat="1" ht="12" customHeight="1">
      <c r="A148" s="267" t="s">
        <v>92</v>
      </c>
      <c r="B148" s="8" t="s">
        <v>534</v>
      </c>
      <c r="C148" s="144"/>
    </row>
    <row r="149" spans="1:3" s="55" customFormat="1" ht="12" customHeight="1">
      <c r="A149" s="267" t="s">
        <v>247</v>
      </c>
      <c r="B149" s="8" t="s">
        <v>535</v>
      </c>
      <c r="C149" s="144"/>
    </row>
    <row r="150" spans="1:3" s="55" customFormat="1" ht="12" customHeight="1">
      <c r="A150" s="267" t="s">
        <v>248</v>
      </c>
      <c r="B150" s="8" t="s">
        <v>569</v>
      </c>
      <c r="C150" s="144"/>
    </row>
    <row r="151" spans="1:3" ht="12.75" customHeight="1" thickBot="1">
      <c r="A151" s="276" t="s">
        <v>537</v>
      </c>
      <c r="B151" s="6" t="s">
        <v>538</v>
      </c>
      <c r="C151" s="145"/>
    </row>
    <row r="152" spans="1:3" ht="12.75" customHeight="1" thickBot="1">
      <c r="A152" s="551" t="s">
        <v>24</v>
      </c>
      <c r="B152" s="78" t="s">
        <v>539</v>
      </c>
      <c r="C152" s="165"/>
    </row>
    <row r="153" spans="1:3" ht="12.75" customHeight="1" thickBot="1">
      <c r="A153" s="551" t="s">
        <v>25</v>
      </c>
      <c r="B153" s="78" t="s">
        <v>540</v>
      </c>
      <c r="C153" s="165"/>
    </row>
    <row r="154" spans="1:3" ht="12" customHeight="1" thickBot="1">
      <c r="A154" s="27" t="s">
        <v>26</v>
      </c>
      <c r="B154" s="78" t="s">
        <v>541</v>
      </c>
      <c r="C154" s="261">
        <f>+C129+C133+C140+C146+C152+C153</f>
        <v>136847</v>
      </c>
    </row>
    <row r="155" spans="1:3" ht="15" customHeight="1" thickBot="1">
      <c r="A155" s="278" t="s">
        <v>27</v>
      </c>
      <c r="B155" s="231" t="s">
        <v>542</v>
      </c>
      <c r="C155" s="261">
        <f>+C128+C154</f>
        <v>1455206</v>
      </c>
    </row>
    <row r="156" ht="13.5" thickBot="1"/>
    <row r="157" spans="1:3" ht="15" customHeight="1" thickBot="1">
      <c r="A157" s="140" t="s">
        <v>570</v>
      </c>
      <c r="B157" s="141"/>
      <c r="C157" s="673">
        <v>3</v>
      </c>
    </row>
    <row r="158" spans="1:3" ht="14.25" customHeight="1" thickBot="1">
      <c r="A158" s="140" t="s">
        <v>163</v>
      </c>
      <c r="B158" s="141"/>
      <c r="C158" s="7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22/2016.(X.4.)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52">
    <tabColor rgb="FF92D050"/>
  </sheetPr>
  <dimension ref="A1:K158"/>
  <sheetViews>
    <sheetView zoomScaleSheetLayoutView="85" workbookViewId="0" topLeftCell="A133">
      <selection activeCell="C111" sqref="C111"/>
    </sheetView>
  </sheetViews>
  <sheetFormatPr defaultColWidth="9.00390625" defaultRowHeight="12.75"/>
  <cols>
    <col min="1" max="1" width="19.50390625" style="300" customWidth="1"/>
    <col min="2" max="2" width="72.00390625" style="301" customWidth="1"/>
    <col min="3" max="3" width="25.00390625" style="302" customWidth="1"/>
    <col min="4" max="16384" width="9.375" style="2" customWidth="1"/>
  </cols>
  <sheetData>
    <row r="1" spans="1:3" s="1" customFormat="1" ht="16.5" customHeight="1" thickBot="1">
      <c r="A1" s="117"/>
      <c r="B1" s="119"/>
      <c r="C1" s="142"/>
    </row>
    <row r="2" spans="1:3" s="51" customFormat="1" ht="21" customHeight="1">
      <c r="A2" s="241" t="s">
        <v>62</v>
      </c>
      <c r="B2" s="213" t="s">
        <v>165</v>
      </c>
      <c r="C2" s="215" t="s">
        <v>51</v>
      </c>
    </row>
    <row r="3" spans="1:3" s="51" customFormat="1" ht="16.5" thickBot="1">
      <c r="A3" s="120" t="s">
        <v>160</v>
      </c>
      <c r="B3" s="214" t="s">
        <v>378</v>
      </c>
      <c r="C3" s="550" t="s">
        <v>59</v>
      </c>
    </row>
    <row r="4" spans="1:3" s="52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216" t="s">
        <v>54</v>
      </c>
    </row>
    <row r="6" spans="1:3" s="45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45" customFormat="1" ht="15.75" customHeight="1" thickBot="1">
      <c r="A7" s="125"/>
      <c r="B7" s="126" t="s">
        <v>55</v>
      </c>
      <c r="C7" s="217"/>
    </row>
    <row r="8" spans="1:3" s="45" customFormat="1" ht="12" customHeight="1" thickBot="1">
      <c r="A8" s="27" t="s">
        <v>17</v>
      </c>
      <c r="B8" s="20" t="s">
        <v>195</v>
      </c>
      <c r="C8" s="157">
        <f>+C9+C10+C11+C12+C13+C14</f>
        <v>1129967</v>
      </c>
    </row>
    <row r="9" spans="1:3" s="53" customFormat="1" ht="12" customHeight="1">
      <c r="A9" s="267" t="s">
        <v>93</v>
      </c>
      <c r="B9" s="251" t="s">
        <v>196</v>
      </c>
      <c r="C9" s="291">
        <v>231988</v>
      </c>
    </row>
    <row r="10" spans="1:3" s="54" customFormat="1" ht="12" customHeight="1">
      <c r="A10" s="268" t="s">
        <v>94</v>
      </c>
      <c r="B10" s="252" t="s">
        <v>197</v>
      </c>
      <c r="C10" s="161">
        <v>217885</v>
      </c>
    </row>
    <row r="11" spans="1:3" s="54" customFormat="1" ht="12" customHeight="1">
      <c r="A11" s="268" t="s">
        <v>95</v>
      </c>
      <c r="B11" s="252" t="s">
        <v>198</v>
      </c>
      <c r="C11" s="161">
        <v>536016</v>
      </c>
    </row>
    <row r="12" spans="1:3" s="54" customFormat="1" ht="12" customHeight="1">
      <c r="A12" s="268" t="s">
        <v>96</v>
      </c>
      <c r="B12" s="252" t="s">
        <v>199</v>
      </c>
      <c r="C12" s="161">
        <v>26943</v>
      </c>
    </row>
    <row r="13" spans="1:3" s="54" customFormat="1" ht="12" customHeight="1">
      <c r="A13" s="268" t="s">
        <v>117</v>
      </c>
      <c r="B13" s="252" t="s">
        <v>555</v>
      </c>
      <c r="C13" s="687">
        <v>115396</v>
      </c>
    </row>
    <row r="14" spans="1:3" s="53" customFormat="1" ht="12" customHeight="1" thickBot="1">
      <c r="A14" s="269" t="s">
        <v>97</v>
      </c>
      <c r="B14" s="253" t="s">
        <v>495</v>
      </c>
      <c r="C14" s="161">
        <v>1739</v>
      </c>
    </row>
    <row r="15" spans="1:3" s="53" customFormat="1" ht="12" customHeight="1" thickBot="1">
      <c r="A15" s="27" t="s">
        <v>18</v>
      </c>
      <c r="B15" s="152" t="s">
        <v>200</v>
      </c>
      <c r="C15" s="157">
        <f>+C16+C17+C18+C19+C20</f>
        <v>570368</v>
      </c>
    </row>
    <row r="16" spans="1:3" s="53" customFormat="1" ht="12" customHeight="1">
      <c r="A16" s="267" t="s">
        <v>99</v>
      </c>
      <c r="B16" s="251" t="s">
        <v>201</v>
      </c>
      <c r="C16" s="159"/>
    </row>
    <row r="17" spans="1:3" s="53" customFormat="1" ht="12" customHeight="1">
      <c r="A17" s="268" t="s">
        <v>100</v>
      </c>
      <c r="B17" s="252" t="s">
        <v>202</v>
      </c>
      <c r="C17" s="158"/>
    </row>
    <row r="18" spans="1:3" s="53" customFormat="1" ht="12" customHeight="1">
      <c r="A18" s="268" t="s">
        <v>101</v>
      </c>
      <c r="B18" s="252" t="s">
        <v>371</v>
      </c>
      <c r="C18" s="158"/>
    </row>
    <row r="19" spans="1:3" s="53" customFormat="1" ht="12" customHeight="1">
      <c r="A19" s="268" t="s">
        <v>102</v>
      </c>
      <c r="B19" s="252" t="s">
        <v>372</v>
      </c>
      <c r="C19" s="158"/>
    </row>
    <row r="20" spans="1:3" s="53" customFormat="1" ht="12" customHeight="1">
      <c r="A20" s="268" t="s">
        <v>103</v>
      </c>
      <c r="B20" s="252" t="s">
        <v>203</v>
      </c>
      <c r="C20" s="687">
        <v>570368</v>
      </c>
    </row>
    <row r="21" spans="1:3" s="54" customFormat="1" ht="12" customHeight="1" thickBot="1">
      <c r="A21" s="269" t="s">
        <v>112</v>
      </c>
      <c r="B21" s="253" t="s">
        <v>204</v>
      </c>
      <c r="C21" s="160"/>
    </row>
    <row r="22" spans="1:3" s="54" customFormat="1" ht="12" customHeight="1" thickBot="1">
      <c r="A22" s="27" t="s">
        <v>19</v>
      </c>
      <c r="B22" s="20" t="s">
        <v>205</v>
      </c>
      <c r="C22" s="157">
        <f>+C23+C24+C25+C26+C27</f>
        <v>16508</v>
      </c>
    </row>
    <row r="23" spans="1:3" s="54" customFormat="1" ht="12" customHeight="1">
      <c r="A23" s="267" t="s">
        <v>82</v>
      </c>
      <c r="B23" s="251" t="s">
        <v>206</v>
      </c>
      <c r="C23" s="291">
        <v>750</v>
      </c>
    </row>
    <row r="24" spans="1:3" s="53" customFormat="1" ht="12" customHeight="1">
      <c r="A24" s="268" t="s">
        <v>83</v>
      </c>
      <c r="B24" s="252" t="s">
        <v>207</v>
      </c>
      <c r="C24" s="161"/>
    </row>
    <row r="25" spans="1:3" s="54" customFormat="1" ht="12" customHeight="1">
      <c r="A25" s="268" t="s">
        <v>84</v>
      </c>
      <c r="B25" s="252" t="s">
        <v>373</v>
      </c>
      <c r="C25" s="161"/>
    </row>
    <row r="26" spans="1:3" s="54" customFormat="1" ht="12" customHeight="1">
      <c r="A26" s="268" t="s">
        <v>85</v>
      </c>
      <c r="B26" s="252" t="s">
        <v>374</v>
      </c>
      <c r="C26" s="161"/>
    </row>
    <row r="27" spans="1:3" s="54" customFormat="1" ht="12" customHeight="1">
      <c r="A27" s="268" t="s">
        <v>129</v>
      </c>
      <c r="B27" s="252" t="s">
        <v>208</v>
      </c>
      <c r="C27" s="161">
        <v>15758</v>
      </c>
    </row>
    <row r="28" spans="1:3" s="54" customFormat="1" ht="12" customHeight="1" thickBot="1">
      <c r="A28" s="269" t="s">
        <v>130</v>
      </c>
      <c r="B28" s="253" t="s">
        <v>209</v>
      </c>
      <c r="C28" s="240"/>
    </row>
    <row r="29" spans="1:3" s="54" customFormat="1" ht="12" customHeight="1" thickBot="1">
      <c r="A29" s="27" t="s">
        <v>131</v>
      </c>
      <c r="B29" s="20" t="s">
        <v>210</v>
      </c>
      <c r="C29" s="162">
        <f>+C30+C34+C35+C36</f>
        <v>307560</v>
      </c>
    </row>
    <row r="30" spans="1:3" s="54" customFormat="1" ht="12" customHeight="1">
      <c r="A30" s="267" t="s">
        <v>211</v>
      </c>
      <c r="B30" s="251" t="s">
        <v>556</v>
      </c>
      <c r="C30" s="246">
        <f>SUM(C31:C33)</f>
        <v>267740</v>
      </c>
    </row>
    <row r="31" spans="1:3" s="54" customFormat="1" ht="12" customHeight="1">
      <c r="A31" s="268" t="s">
        <v>212</v>
      </c>
      <c r="B31" s="252" t="s">
        <v>217</v>
      </c>
      <c r="C31" s="687">
        <v>75100</v>
      </c>
    </row>
    <row r="32" spans="1:3" s="54" customFormat="1" ht="12" customHeight="1">
      <c r="A32" s="268" t="s">
        <v>213</v>
      </c>
      <c r="B32" s="252" t="s">
        <v>606</v>
      </c>
      <c r="C32" s="687">
        <v>192500</v>
      </c>
    </row>
    <row r="33" spans="1:3" s="54" customFormat="1" ht="12" customHeight="1">
      <c r="A33" s="268" t="s">
        <v>497</v>
      </c>
      <c r="B33" s="252" t="s">
        <v>603</v>
      </c>
      <c r="C33" s="161">
        <v>140</v>
      </c>
    </row>
    <row r="34" spans="1:3" s="54" customFormat="1" ht="12" customHeight="1">
      <c r="A34" s="268" t="s">
        <v>214</v>
      </c>
      <c r="B34" s="252" t="s">
        <v>219</v>
      </c>
      <c r="C34" s="161">
        <v>26200</v>
      </c>
    </row>
    <row r="35" spans="1:3" s="54" customFormat="1" ht="12" customHeight="1">
      <c r="A35" s="268" t="s">
        <v>215</v>
      </c>
      <c r="B35" s="252" t="s">
        <v>220</v>
      </c>
      <c r="C35" s="161">
        <v>5620</v>
      </c>
    </row>
    <row r="36" spans="1:3" s="54" customFormat="1" ht="12" customHeight="1" thickBot="1">
      <c r="A36" s="269" t="s">
        <v>216</v>
      </c>
      <c r="B36" s="253" t="s">
        <v>221</v>
      </c>
      <c r="C36" s="240">
        <v>8000</v>
      </c>
    </row>
    <row r="37" spans="1:3" s="54" customFormat="1" ht="12" customHeight="1" thickBot="1">
      <c r="A37" s="27" t="s">
        <v>21</v>
      </c>
      <c r="B37" s="20" t="s">
        <v>499</v>
      </c>
      <c r="C37" s="157">
        <f>SUM(C38:C48)</f>
        <v>42502</v>
      </c>
    </row>
    <row r="38" spans="1:3" s="54" customFormat="1" ht="12" customHeight="1">
      <c r="A38" s="267" t="s">
        <v>86</v>
      </c>
      <c r="B38" s="251" t="s">
        <v>224</v>
      </c>
      <c r="C38" s="291">
        <v>4000</v>
      </c>
    </row>
    <row r="39" spans="1:3" s="54" customFormat="1" ht="12" customHeight="1">
      <c r="A39" s="268" t="s">
        <v>87</v>
      </c>
      <c r="B39" s="252" t="s">
        <v>225</v>
      </c>
      <c r="C39" s="687">
        <v>23206</v>
      </c>
    </row>
    <row r="40" spans="1:3" s="54" customFormat="1" ht="12" customHeight="1">
      <c r="A40" s="268" t="s">
        <v>88</v>
      </c>
      <c r="B40" s="252" t="s">
        <v>226</v>
      </c>
      <c r="C40" s="161">
        <v>8027</v>
      </c>
    </row>
    <row r="41" spans="1:3" s="54" customFormat="1" ht="12" customHeight="1">
      <c r="A41" s="268" t="s">
        <v>133</v>
      </c>
      <c r="B41" s="252" t="s">
        <v>227</v>
      </c>
      <c r="C41" s="161">
        <v>376</v>
      </c>
    </row>
    <row r="42" spans="1:3" s="54" customFormat="1" ht="12" customHeight="1">
      <c r="A42" s="268" t="s">
        <v>134</v>
      </c>
      <c r="B42" s="252" t="s">
        <v>228</v>
      </c>
      <c r="C42" s="161"/>
    </row>
    <row r="43" spans="1:3" s="54" customFormat="1" ht="12" customHeight="1">
      <c r="A43" s="268" t="s">
        <v>135</v>
      </c>
      <c r="B43" s="252" t="s">
        <v>229</v>
      </c>
      <c r="C43" s="161">
        <v>5593</v>
      </c>
    </row>
    <row r="44" spans="1:3" s="54" customFormat="1" ht="12" customHeight="1">
      <c r="A44" s="268" t="s">
        <v>136</v>
      </c>
      <c r="B44" s="252" t="s">
        <v>230</v>
      </c>
      <c r="C44" s="161"/>
    </row>
    <row r="45" spans="1:3" s="54" customFormat="1" ht="12" customHeight="1">
      <c r="A45" s="268" t="s">
        <v>137</v>
      </c>
      <c r="B45" s="252" t="s">
        <v>231</v>
      </c>
      <c r="C45" s="161"/>
    </row>
    <row r="46" spans="1:3" s="54" customFormat="1" ht="12" customHeight="1">
      <c r="A46" s="268" t="s">
        <v>222</v>
      </c>
      <c r="B46" s="252" t="s">
        <v>232</v>
      </c>
      <c r="C46" s="161"/>
    </row>
    <row r="47" spans="1:3" s="54" customFormat="1" ht="12" customHeight="1">
      <c r="A47" s="269" t="s">
        <v>223</v>
      </c>
      <c r="B47" s="253" t="s">
        <v>500</v>
      </c>
      <c r="C47" s="688">
        <v>500</v>
      </c>
    </row>
    <row r="48" spans="1:3" s="54" customFormat="1" ht="12" customHeight="1" thickBot="1">
      <c r="A48" s="269" t="s">
        <v>501</v>
      </c>
      <c r="B48" s="253" t="s">
        <v>233</v>
      </c>
      <c r="C48" s="240">
        <v>800</v>
      </c>
    </row>
    <row r="49" spans="1:3" s="54" customFormat="1" ht="12" customHeight="1" thickBot="1">
      <c r="A49" s="27" t="s">
        <v>22</v>
      </c>
      <c r="B49" s="20" t="s">
        <v>234</v>
      </c>
      <c r="C49" s="157">
        <f>SUM(C50:C54)</f>
        <v>2774</v>
      </c>
    </row>
    <row r="50" spans="1:3" s="54" customFormat="1" ht="12" customHeight="1">
      <c r="A50" s="267" t="s">
        <v>89</v>
      </c>
      <c r="B50" s="251" t="s">
        <v>238</v>
      </c>
      <c r="C50" s="291"/>
    </row>
    <row r="51" spans="1:3" s="54" customFormat="1" ht="12" customHeight="1">
      <c r="A51" s="268" t="s">
        <v>90</v>
      </c>
      <c r="B51" s="252" t="s">
        <v>239</v>
      </c>
      <c r="C51" s="161">
        <v>2774</v>
      </c>
    </row>
    <row r="52" spans="1:3" s="54" customFormat="1" ht="12" customHeight="1">
      <c r="A52" s="268" t="s">
        <v>235</v>
      </c>
      <c r="B52" s="252" t="s">
        <v>240</v>
      </c>
      <c r="C52" s="161"/>
    </row>
    <row r="53" spans="1:3" s="54" customFormat="1" ht="12" customHeight="1">
      <c r="A53" s="268" t="s">
        <v>236</v>
      </c>
      <c r="B53" s="252" t="s">
        <v>241</v>
      </c>
      <c r="C53" s="161"/>
    </row>
    <row r="54" spans="1:3" s="54" customFormat="1" ht="12" customHeight="1" thickBot="1">
      <c r="A54" s="269" t="s">
        <v>237</v>
      </c>
      <c r="B54" s="253" t="s">
        <v>242</v>
      </c>
      <c r="C54" s="240"/>
    </row>
    <row r="55" spans="1:3" s="54" customFormat="1" ht="12" customHeight="1" thickBot="1">
      <c r="A55" s="27" t="s">
        <v>138</v>
      </c>
      <c r="B55" s="20" t="s">
        <v>243</v>
      </c>
      <c r="C55" s="157">
        <f>SUM(C56:C58)</f>
        <v>13887</v>
      </c>
    </row>
    <row r="56" spans="1:3" s="54" customFormat="1" ht="12" customHeight="1">
      <c r="A56" s="267" t="s">
        <v>91</v>
      </c>
      <c r="B56" s="251" t="s">
        <v>244</v>
      </c>
      <c r="C56" s="159"/>
    </row>
    <row r="57" spans="1:3" s="54" customFormat="1" ht="12" customHeight="1">
      <c r="A57" s="268" t="s">
        <v>92</v>
      </c>
      <c r="B57" s="252" t="s">
        <v>375</v>
      </c>
      <c r="C57" s="161">
        <v>1000</v>
      </c>
    </row>
    <row r="58" spans="1:3" s="54" customFormat="1" ht="12" customHeight="1">
      <c r="A58" s="268" t="s">
        <v>247</v>
      </c>
      <c r="B58" s="252" t="s">
        <v>245</v>
      </c>
      <c r="C58" s="161">
        <v>12887</v>
      </c>
    </row>
    <row r="59" spans="1:3" s="54" customFormat="1" ht="12" customHeight="1" thickBot="1">
      <c r="A59" s="269" t="s">
        <v>248</v>
      </c>
      <c r="B59" s="253" t="s">
        <v>246</v>
      </c>
      <c r="C59" s="160"/>
    </row>
    <row r="60" spans="1:3" s="54" customFormat="1" ht="12" customHeight="1" thickBot="1">
      <c r="A60" s="27" t="s">
        <v>24</v>
      </c>
      <c r="B60" s="152" t="s">
        <v>249</v>
      </c>
      <c r="C60" s="157">
        <f>SUM(C61:C63)</f>
        <v>0</v>
      </c>
    </row>
    <row r="61" spans="1:3" s="54" customFormat="1" ht="12" customHeight="1">
      <c r="A61" s="267" t="s">
        <v>139</v>
      </c>
      <c r="B61" s="251" t="s">
        <v>251</v>
      </c>
      <c r="C61" s="161"/>
    </row>
    <row r="62" spans="1:3" s="54" customFormat="1" ht="12" customHeight="1">
      <c r="A62" s="268" t="s">
        <v>140</v>
      </c>
      <c r="B62" s="252" t="s">
        <v>376</v>
      </c>
      <c r="C62" s="161"/>
    </row>
    <row r="63" spans="1:3" s="54" customFormat="1" ht="12" customHeight="1">
      <c r="A63" s="268" t="s">
        <v>171</v>
      </c>
      <c r="B63" s="252" t="s">
        <v>252</v>
      </c>
      <c r="C63" s="161"/>
    </row>
    <row r="64" spans="1:3" s="54" customFormat="1" ht="12" customHeight="1" thickBot="1">
      <c r="A64" s="269" t="s">
        <v>250</v>
      </c>
      <c r="B64" s="253" t="s">
        <v>253</v>
      </c>
      <c r="C64" s="161"/>
    </row>
    <row r="65" spans="1:3" s="54" customFormat="1" ht="12" customHeight="1" thickBot="1">
      <c r="A65" s="27" t="s">
        <v>25</v>
      </c>
      <c r="B65" s="20" t="s">
        <v>254</v>
      </c>
      <c r="C65" s="162">
        <f>+C8+C15+C22+C29+C37+C49+C55+C60</f>
        <v>2083566</v>
      </c>
    </row>
    <row r="66" spans="1:3" s="54" customFormat="1" ht="12" customHeight="1" thickBot="1">
      <c r="A66" s="270" t="s">
        <v>344</v>
      </c>
      <c r="B66" s="152" t="s">
        <v>256</v>
      </c>
      <c r="C66" s="157">
        <f>SUM(C67:C69)</f>
        <v>0</v>
      </c>
    </row>
    <row r="67" spans="1:3" s="54" customFormat="1" ht="12" customHeight="1">
      <c r="A67" s="267" t="s">
        <v>287</v>
      </c>
      <c r="B67" s="251" t="s">
        <v>257</v>
      </c>
      <c r="C67" s="161"/>
    </row>
    <row r="68" spans="1:3" s="54" customFormat="1" ht="12" customHeight="1">
      <c r="A68" s="268" t="s">
        <v>296</v>
      </c>
      <c r="B68" s="252" t="s">
        <v>258</v>
      </c>
      <c r="C68" s="161"/>
    </row>
    <row r="69" spans="1:3" s="54" customFormat="1" ht="12" customHeight="1" thickBot="1">
      <c r="A69" s="269" t="s">
        <v>297</v>
      </c>
      <c r="B69" s="254" t="s">
        <v>259</v>
      </c>
      <c r="C69" s="161"/>
    </row>
    <row r="70" spans="1:3" s="54" customFormat="1" ht="12" customHeight="1" thickBot="1">
      <c r="A70" s="270" t="s">
        <v>260</v>
      </c>
      <c r="B70" s="152" t="s">
        <v>261</v>
      </c>
      <c r="C70" s="157">
        <f>SUM(C71:C74)</f>
        <v>0</v>
      </c>
    </row>
    <row r="71" spans="1:3" s="54" customFormat="1" ht="12" customHeight="1">
      <c r="A71" s="267" t="s">
        <v>118</v>
      </c>
      <c r="B71" s="251" t="s">
        <v>262</v>
      </c>
      <c r="C71" s="161"/>
    </row>
    <row r="72" spans="1:3" s="54" customFormat="1" ht="12" customHeight="1">
      <c r="A72" s="268" t="s">
        <v>119</v>
      </c>
      <c r="B72" s="252" t="s">
        <v>263</v>
      </c>
      <c r="C72" s="161"/>
    </row>
    <row r="73" spans="1:3" s="54" customFormat="1" ht="12" customHeight="1">
      <c r="A73" s="268" t="s">
        <v>288</v>
      </c>
      <c r="B73" s="252" t="s">
        <v>264</v>
      </c>
      <c r="C73" s="161"/>
    </row>
    <row r="74" spans="1:3" s="54" customFormat="1" ht="12" customHeight="1" thickBot="1">
      <c r="A74" s="269" t="s">
        <v>289</v>
      </c>
      <c r="B74" s="253" t="s">
        <v>265</v>
      </c>
      <c r="C74" s="161"/>
    </row>
    <row r="75" spans="1:3" s="54" customFormat="1" ht="12" customHeight="1" thickBot="1">
      <c r="A75" s="270" t="s">
        <v>266</v>
      </c>
      <c r="B75" s="152" t="s">
        <v>267</v>
      </c>
      <c r="C75" s="157">
        <f>SUM(C76:C77)</f>
        <v>257029</v>
      </c>
    </row>
    <row r="76" spans="1:3" s="54" customFormat="1" ht="12" customHeight="1">
      <c r="A76" s="267" t="s">
        <v>290</v>
      </c>
      <c r="B76" s="251" t="s">
        <v>268</v>
      </c>
      <c r="C76" s="161">
        <v>257029</v>
      </c>
    </row>
    <row r="77" spans="1:3" s="54" customFormat="1" ht="12" customHeight="1" thickBot="1">
      <c r="A77" s="269" t="s">
        <v>291</v>
      </c>
      <c r="B77" s="253" t="s">
        <v>269</v>
      </c>
      <c r="C77" s="161"/>
    </row>
    <row r="78" spans="1:3" s="53" customFormat="1" ht="12" customHeight="1" thickBot="1">
      <c r="A78" s="270" t="s">
        <v>270</v>
      </c>
      <c r="B78" s="152" t="s">
        <v>271</v>
      </c>
      <c r="C78" s="157">
        <f>SUM(C79:C81)</f>
        <v>0</v>
      </c>
    </row>
    <row r="79" spans="1:3" s="54" customFormat="1" ht="12" customHeight="1">
      <c r="A79" s="267" t="s">
        <v>292</v>
      </c>
      <c r="B79" s="251" t="s">
        <v>272</v>
      </c>
      <c r="C79" s="161"/>
    </row>
    <row r="80" spans="1:3" s="54" customFormat="1" ht="12" customHeight="1">
      <c r="A80" s="268" t="s">
        <v>293</v>
      </c>
      <c r="B80" s="252" t="s">
        <v>273</v>
      </c>
      <c r="C80" s="161"/>
    </row>
    <row r="81" spans="1:3" s="54" customFormat="1" ht="12" customHeight="1" thickBot="1">
      <c r="A81" s="269" t="s">
        <v>294</v>
      </c>
      <c r="B81" s="253" t="s">
        <v>274</v>
      </c>
      <c r="C81" s="161"/>
    </row>
    <row r="82" spans="1:3" s="54" customFormat="1" ht="12" customHeight="1" thickBot="1">
      <c r="A82" s="270" t="s">
        <v>275</v>
      </c>
      <c r="B82" s="152" t="s">
        <v>295</v>
      </c>
      <c r="C82" s="157">
        <f>SUM(C83:C86)</f>
        <v>0</v>
      </c>
    </row>
    <row r="83" spans="1:3" s="54" customFormat="1" ht="12" customHeight="1">
      <c r="A83" s="271" t="s">
        <v>276</v>
      </c>
      <c r="B83" s="251" t="s">
        <v>277</v>
      </c>
      <c r="C83" s="161"/>
    </row>
    <row r="84" spans="1:3" s="54" customFormat="1" ht="12" customHeight="1">
      <c r="A84" s="272" t="s">
        <v>278</v>
      </c>
      <c r="B84" s="252" t="s">
        <v>279</v>
      </c>
      <c r="C84" s="161"/>
    </row>
    <row r="85" spans="1:3" s="54" customFormat="1" ht="12" customHeight="1">
      <c r="A85" s="272" t="s">
        <v>280</v>
      </c>
      <c r="B85" s="252" t="s">
        <v>281</v>
      </c>
      <c r="C85" s="161"/>
    </row>
    <row r="86" spans="1:3" s="53" customFormat="1" ht="12" customHeight="1" thickBot="1">
      <c r="A86" s="273" t="s">
        <v>282</v>
      </c>
      <c r="B86" s="253" t="s">
        <v>283</v>
      </c>
      <c r="C86" s="161"/>
    </row>
    <row r="87" spans="1:3" s="53" customFormat="1" ht="12" customHeight="1" thickBot="1">
      <c r="A87" s="270" t="s">
        <v>284</v>
      </c>
      <c r="B87" s="152" t="s">
        <v>504</v>
      </c>
      <c r="C87" s="292"/>
    </row>
    <row r="88" spans="1:3" s="53" customFormat="1" ht="12" customHeight="1" thickBot="1">
      <c r="A88" s="270" t="s">
        <v>557</v>
      </c>
      <c r="B88" s="152" t="s">
        <v>285</v>
      </c>
      <c r="C88" s="292"/>
    </row>
    <row r="89" spans="1:3" s="53" customFormat="1" ht="12" customHeight="1" thickBot="1">
      <c r="A89" s="270" t="s">
        <v>558</v>
      </c>
      <c r="B89" s="258" t="s">
        <v>505</v>
      </c>
      <c r="C89" s="162">
        <f>+C66+C70+C75+C78+C82+C88+C87</f>
        <v>257029</v>
      </c>
    </row>
    <row r="90" spans="1:3" s="53" customFormat="1" ht="12" customHeight="1" thickBot="1">
      <c r="A90" s="274" t="s">
        <v>559</v>
      </c>
      <c r="B90" s="259" t="s">
        <v>560</v>
      </c>
      <c r="C90" s="162">
        <f>+C65+C89</f>
        <v>2340595</v>
      </c>
    </row>
    <row r="91" spans="1:3" s="54" customFormat="1" ht="15" customHeight="1" thickBot="1">
      <c r="A91" s="131"/>
      <c r="B91" s="132"/>
      <c r="C91" s="222"/>
    </row>
    <row r="92" spans="1:3" s="45" customFormat="1" ht="16.5" customHeight="1" thickBot="1">
      <c r="A92" s="135"/>
      <c r="B92" s="136" t="s">
        <v>56</v>
      </c>
      <c r="C92" s="224"/>
    </row>
    <row r="93" spans="1:3" s="55" customFormat="1" ht="12" customHeight="1" thickBot="1">
      <c r="A93" s="243" t="s">
        <v>17</v>
      </c>
      <c r="B93" s="26" t="s">
        <v>571</v>
      </c>
      <c r="C93" s="156">
        <f>+C94+C95+C96+C97+C98+C111</f>
        <v>1169145</v>
      </c>
    </row>
    <row r="94" spans="1:3" ht="12" customHeight="1">
      <c r="A94" s="275" t="s">
        <v>93</v>
      </c>
      <c r="B94" s="9" t="s">
        <v>47</v>
      </c>
      <c r="C94" s="689">
        <v>575549</v>
      </c>
    </row>
    <row r="95" spans="1:3" ht="12" customHeight="1">
      <c r="A95" s="268" t="s">
        <v>94</v>
      </c>
      <c r="B95" s="7" t="s">
        <v>141</v>
      </c>
      <c r="C95" s="687">
        <v>80588</v>
      </c>
    </row>
    <row r="96" spans="1:3" ht="12" customHeight="1">
      <c r="A96" s="268" t="s">
        <v>95</v>
      </c>
      <c r="B96" s="7" t="s">
        <v>116</v>
      </c>
      <c r="C96" s="688">
        <v>215583</v>
      </c>
    </row>
    <row r="97" spans="1:3" ht="12" customHeight="1">
      <c r="A97" s="268" t="s">
        <v>96</v>
      </c>
      <c r="B97" s="10" t="s">
        <v>142</v>
      </c>
      <c r="C97" s="240">
        <v>52365</v>
      </c>
    </row>
    <row r="98" spans="1:3" ht="12" customHeight="1">
      <c r="A98" s="268" t="s">
        <v>107</v>
      </c>
      <c r="B98" s="18" t="s">
        <v>143</v>
      </c>
      <c r="C98" s="688">
        <v>158589</v>
      </c>
    </row>
    <row r="99" spans="1:3" ht="12" customHeight="1">
      <c r="A99" s="268" t="s">
        <v>97</v>
      </c>
      <c r="B99" s="7" t="s">
        <v>561</v>
      </c>
      <c r="C99" s="240">
        <v>6599</v>
      </c>
    </row>
    <row r="100" spans="1:3" ht="12" customHeight="1">
      <c r="A100" s="268" t="s">
        <v>98</v>
      </c>
      <c r="B100" s="83" t="s">
        <v>509</v>
      </c>
      <c r="C100" s="240"/>
    </row>
    <row r="101" spans="1:3" ht="12" customHeight="1">
      <c r="A101" s="268" t="s">
        <v>108</v>
      </c>
      <c r="B101" s="83" t="s">
        <v>510</v>
      </c>
      <c r="C101" s="240"/>
    </row>
    <row r="102" spans="1:3" ht="12" customHeight="1">
      <c r="A102" s="268" t="s">
        <v>109</v>
      </c>
      <c r="B102" s="83" t="s">
        <v>301</v>
      </c>
      <c r="C102" s="240"/>
    </row>
    <row r="103" spans="1:3" ht="12" customHeight="1">
      <c r="A103" s="268" t="s">
        <v>110</v>
      </c>
      <c r="B103" s="84" t="s">
        <v>302</v>
      </c>
      <c r="C103" s="240"/>
    </row>
    <row r="104" spans="1:3" ht="12" customHeight="1">
      <c r="A104" s="268" t="s">
        <v>111</v>
      </c>
      <c r="B104" s="84" t="s">
        <v>303</v>
      </c>
      <c r="C104" s="240"/>
    </row>
    <row r="105" spans="1:3" ht="12" customHeight="1">
      <c r="A105" s="268" t="s">
        <v>113</v>
      </c>
      <c r="B105" s="83" t="s">
        <v>304</v>
      </c>
      <c r="C105" s="688">
        <v>104043</v>
      </c>
    </row>
    <row r="106" spans="1:3" ht="12" customHeight="1">
      <c r="A106" s="268" t="s">
        <v>144</v>
      </c>
      <c r="B106" s="83" t="s">
        <v>305</v>
      </c>
      <c r="C106" s="240"/>
    </row>
    <row r="107" spans="1:3" ht="12" customHeight="1">
      <c r="A107" s="268" t="s">
        <v>299</v>
      </c>
      <c r="B107" s="84" t="s">
        <v>306</v>
      </c>
      <c r="C107" s="240"/>
    </row>
    <row r="108" spans="1:3" ht="12" customHeight="1">
      <c r="A108" s="276" t="s">
        <v>300</v>
      </c>
      <c r="B108" s="85" t="s">
        <v>307</v>
      </c>
      <c r="C108" s="240"/>
    </row>
    <row r="109" spans="1:3" ht="12" customHeight="1">
      <c r="A109" s="268" t="s">
        <v>511</v>
      </c>
      <c r="B109" s="85" t="s">
        <v>308</v>
      </c>
      <c r="C109" s="240"/>
    </row>
    <row r="110" spans="1:3" ht="12" customHeight="1">
      <c r="A110" s="268" t="s">
        <v>512</v>
      </c>
      <c r="B110" s="84" t="s">
        <v>309</v>
      </c>
      <c r="C110" s="161">
        <v>47947</v>
      </c>
    </row>
    <row r="111" spans="1:3" ht="12" customHeight="1">
      <c r="A111" s="268" t="s">
        <v>513</v>
      </c>
      <c r="B111" s="10" t="s">
        <v>48</v>
      </c>
      <c r="C111" s="687">
        <v>86471</v>
      </c>
    </row>
    <row r="112" spans="1:3" ht="12" customHeight="1">
      <c r="A112" s="269" t="s">
        <v>514</v>
      </c>
      <c r="B112" s="7" t="s">
        <v>562</v>
      </c>
      <c r="C112" s="240">
        <v>2199</v>
      </c>
    </row>
    <row r="113" spans="1:3" ht="12" customHeight="1" thickBot="1">
      <c r="A113" s="277" t="s">
        <v>516</v>
      </c>
      <c r="B113" s="86" t="s">
        <v>563</v>
      </c>
      <c r="C113" s="684">
        <v>84684</v>
      </c>
    </row>
    <row r="114" spans="1:3" ht="12" customHeight="1" thickBot="1">
      <c r="A114" s="27" t="s">
        <v>18</v>
      </c>
      <c r="B114" s="25" t="s">
        <v>310</v>
      </c>
      <c r="C114" s="157">
        <f>+C115+C117+C119</f>
        <v>90524</v>
      </c>
    </row>
    <row r="115" spans="1:3" ht="12" customHeight="1">
      <c r="A115" s="267" t="s">
        <v>99</v>
      </c>
      <c r="B115" s="7" t="s">
        <v>169</v>
      </c>
      <c r="C115" s="690">
        <v>47059</v>
      </c>
    </row>
    <row r="116" spans="1:3" ht="12" customHeight="1">
      <c r="A116" s="267" t="s">
        <v>100</v>
      </c>
      <c r="B116" s="11" t="s">
        <v>314</v>
      </c>
      <c r="C116" s="291"/>
    </row>
    <row r="117" spans="1:3" ht="12" customHeight="1">
      <c r="A117" s="267" t="s">
        <v>101</v>
      </c>
      <c r="B117" s="11" t="s">
        <v>145</v>
      </c>
      <c r="C117" s="161">
        <v>33120</v>
      </c>
    </row>
    <row r="118" spans="1:3" ht="12" customHeight="1">
      <c r="A118" s="267" t="s">
        <v>102</v>
      </c>
      <c r="B118" s="11" t="s">
        <v>315</v>
      </c>
      <c r="C118" s="562"/>
    </row>
    <row r="119" spans="1:3" ht="12" customHeight="1">
      <c r="A119" s="267" t="s">
        <v>103</v>
      </c>
      <c r="B119" s="154" t="s">
        <v>172</v>
      </c>
      <c r="C119" s="562">
        <v>10345</v>
      </c>
    </row>
    <row r="120" spans="1:3" ht="12" customHeight="1">
      <c r="A120" s="267" t="s">
        <v>112</v>
      </c>
      <c r="B120" s="153" t="s">
        <v>377</v>
      </c>
      <c r="C120" s="562"/>
    </row>
    <row r="121" spans="1:3" ht="12" customHeight="1">
      <c r="A121" s="267" t="s">
        <v>114</v>
      </c>
      <c r="B121" s="247" t="s">
        <v>320</v>
      </c>
      <c r="C121" s="562"/>
    </row>
    <row r="122" spans="1:3" ht="12" customHeight="1">
      <c r="A122" s="267" t="s">
        <v>146</v>
      </c>
      <c r="B122" s="84" t="s">
        <v>303</v>
      </c>
      <c r="C122" s="562"/>
    </row>
    <row r="123" spans="1:3" ht="12" customHeight="1">
      <c r="A123" s="267" t="s">
        <v>147</v>
      </c>
      <c r="B123" s="84" t="s">
        <v>319</v>
      </c>
      <c r="C123" s="562"/>
    </row>
    <row r="124" spans="1:3" ht="12" customHeight="1">
      <c r="A124" s="267" t="s">
        <v>148</v>
      </c>
      <c r="B124" s="84" t="s">
        <v>318</v>
      </c>
      <c r="C124" s="562"/>
    </row>
    <row r="125" spans="1:3" ht="12" customHeight="1">
      <c r="A125" s="267" t="s">
        <v>311</v>
      </c>
      <c r="B125" s="84" t="s">
        <v>306</v>
      </c>
      <c r="C125" s="562"/>
    </row>
    <row r="126" spans="1:3" ht="12" customHeight="1">
      <c r="A126" s="267" t="s">
        <v>312</v>
      </c>
      <c r="B126" s="84" t="s">
        <v>317</v>
      </c>
      <c r="C126" s="562"/>
    </row>
    <row r="127" spans="1:3" ht="12" customHeight="1" thickBot="1">
      <c r="A127" s="276" t="s">
        <v>313</v>
      </c>
      <c r="B127" s="84" t="s">
        <v>316</v>
      </c>
      <c r="C127" s="592">
        <v>10345</v>
      </c>
    </row>
    <row r="128" spans="1:6" ht="12" customHeight="1" thickBot="1">
      <c r="A128" s="27" t="s">
        <v>19</v>
      </c>
      <c r="B128" s="78" t="s">
        <v>518</v>
      </c>
      <c r="C128" s="157">
        <f>+C93+C114</f>
        <v>1259669</v>
      </c>
      <c r="F128" s="601"/>
    </row>
    <row r="129" spans="1:3" ht="12" customHeight="1" thickBot="1">
      <c r="A129" s="27" t="s">
        <v>20</v>
      </c>
      <c r="B129" s="78" t="s">
        <v>519</v>
      </c>
      <c r="C129" s="157">
        <f>+C130+C131+C132</f>
        <v>0</v>
      </c>
    </row>
    <row r="130" spans="1:3" s="55" customFormat="1" ht="12" customHeight="1">
      <c r="A130" s="267" t="s">
        <v>211</v>
      </c>
      <c r="B130" s="8" t="s">
        <v>564</v>
      </c>
      <c r="C130" s="562"/>
    </row>
    <row r="131" spans="1:3" ht="12" customHeight="1">
      <c r="A131" s="267" t="s">
        <v>214</v>
      </c>
      <c r="B131" s="8" t="s">
        <v>521</v>
      </c>
      <c r="C131" s="144"/>
    </row>
    <row r="132" spans="1:3" ht="12" customHeight="1" thickBot="1">
      <c r="A132" s="276" t="s">
        <v>215</v>
      </c>
      <c r="B132" s="6" t="s">
        <v>565</v>
      </c>
      <c r="C132" s="144"/>
    </row>
    <row r="133" spans="1:3" ht="12" customHeight="1" thickBot="1">
      <c r="A133" s="27" t="s">
        <v>21</v>
      </c>
      <c r="B133" s="78" t="s">
        <v>523</v>
      </c>
      <c r="C133" s="157">
        <f>+C134+C135+C136+C137+C138+C139</f>
        <v>0</v>
      </c>
    </row>
    <row r="134" spans="1:3" ht="12" customHeight="1">
      <c r="A134" s="267" t="s">
        <v>86</v>
      </c>
      <c r="B134" s="8" t="s">
        <v>524</v>
      </c>
      <c r="C134" s="144"/>
    </row>
    <row r="135" spans="1:3" ht="12" customHeight="1">
      <c r="A135" s="267" t="s">
        <v>87</v>
      </c>
      <c r="B135" s="8" t="s">
        <v>525</v>
      </c>
      <c r="C135" s="144"/>
    </row>
    <row r="136" spans="1:3" ht="12" customHeight="1">
      <c r="A136" s="267" t="s">
        <v>88</v>
      </c>
      <c r="B136" s="8" t="s">
        <v>526</v>
      </c>
      <c r="C136" s="144"/>
    </row>
    <row r="137" spans="1:3" ht="12" customHeight="1">
      <c r="A137" s="267" t="s">
        <v>133</v>
      </c>
      <c r="B137" s="8" t="s">
        <v>566</v>
      </c>
      <c r="C137" s="144"/>
    </row>
    <row r="138" spans="1:3" ht="12" customHeight="1">
      <c r="A138" s="267" t="s">
        <v>134</v>
      </c>
      <c r="B138" s="8" t="s">
        <v>528</v>
      </c>
      <c r="C138" s="144"/>
    </row>
    <row r="139" spans="1:3" s="55" customFormat="1" ht="12" customHeight="1" thickBot="1">
      <c r="A139" s="276" t="s">
        <v>135</v>
      </c>
      <c r="B139" s="6" t="s">
        <v>529</v>
      </c>
      <c r="C139" s="144"/>
    </row>
    <row r="140" spans="1:11" ht="12" customHeight="1" thickBot="1">
      <c r="A140" s="27" t="s">
        <v>22</v>
      </c>
      <c r="B140" s="78" t="s">
        <v>567</v>
      </c>
      <c r="C140" s="162">
        <f>+C141+C142+C144+C145+C143</f>
        <v>33302</v>
      </c>
      <c r="K140" s="143"/>
    </row>
    <row r="141" spans="1:3" ht="12.75">
      <c r="A141" s="267" t="s">
        <v>89</v>
      </c>
      <c r="B141" s="8" t="s">
        <v>321</v>
      </c>
      <c r="C141" s="144"/>
    </row>
    <row r="142" spans="1:3" ht="12" customHeight="1">
      <c r="A142" s="267" t="s">
        <v>90</v>
      </c>
      <c r="B142" s="8" t="s">
        <v>322</v>
      </c>
      <c r="C142" s="144">
        <v>33302</v>
      </c>
    </row>
    <row r="143" spans="1:3" s="55" customFormat="1" ht="12" customHeight="1">
      <c r="A143" s="267" t="s">
        <v>235</v>
      </c>
      <c r="B143" s="8" t="s">
        <v>568</v>
      </c>
      <c r="C143" s="144"/>
    </row>
    <row r="144" spans="1:3" s="55" customFormat="1" ht="12" customHeight="1">
      <c r="A144" s="267" t="s">
        <v>236</v>
      </c>
      <c r="B144" s="8" t="s">
        <v>531</v>
      </c>
      <c r="C144" s="144"/>
    </row>
    <row r="145" spans="1:3" s="55" customFormat="1" ht="12" customHeight="1" thickBot="1">
      <c r="A145" s="276" t="s">
        <v>237</v>
      </c>
      <c r="B145" s="6" t="s">
        <v>340</v>
      </c>
      <c r="C145" s="144"/>
    </row>
    <row r="146" spans="1:3" s="55" customFormat="1" ht="12" customHeight="1" thickBot="1">
      <c r="A146" s="27" t="s">
        <v>23</v>
      </c>
      <c r="B146" s="78" t="s">
        <v>532</v>
      </c>
      <c r="C146" s="165">
        <f>+C147+C148+C149+C150+C151</f>
        <v>0</v>
      </c>
    </row>
    <row r="147" spans="1:3" s="55" customFormat="1" ht="12" customHeight="1">
      <c r="A147" s="267" t="s">
        <v>91</v>
      </c>
      <c r="B147" s="8" t="s">
        <v>533</v>
      </c>
      <c r="C147" s="144"/>
    </row>
    <row r="148" spans="1:3" s="55" customFormat="1" ht="12" customHeight="1">
      <c r="A148" s="267" t="s">
        <v>92</v>
      </c>
      <c r="B148" s="8" t="s">
        <v>534</v>
      </c>
      <c r="C148" s="144"/>
    </row>
    <row r="149" spans="1:3" s="55" customFormat="1" ht="12" customHeight="1">
      <c r="A149" s="267" t="s">
        <v>247</v>
      </c>
      <c r="B149" s="8" t="s">
        <v>535</v>
      </c>
      <c r="C149" s="144"/>
    </row>
    <row r="150" spans="1:3" ht="12.75" customHeight="1">
      <c r="A150" s="267" t="s">
        <v>248</v>
      </c>
      <c r="B150" s="8" t="s">
        <v>569</v>
      </c>
      <c r="C150" s="144"/>
    </row>
    <row r="151" spans="1:3" ht="12.75" customHeight="1" thickBot="1">
      <c r="A151" s="276" t="s">
        <v>537</v>
      </c>
      <c r="B151" s="6" t="s">
        <v>538</v>
      </c>
      <c r="C151" s="145"/>
    </row>
    <row r="152" spans="1:3" ht="12.75" customHeight="1" thickBot="1">
      <c r="A152" s="551" t="s">
        <v>24</v>
      </c>
      <c r="B152" s="78" t="s">
        <v>539</v>
      </c>
      <c r="C152" s="165"/>
    </row>
    <row r="153" spans="1:3" ht="12" customHeight="1" thickBot="1">
      <c r="A153" s="551" t="s">
        <v>25</v>
      </c>
      <c r="B153" s="78" t="s">
        <v>540</v>
      </c>
      <c r="C153" s="165"/>
    </row>
    <row r="154" spans="1:3" ht="15" customHeight="1" thickBot="1">
      <c r="A154" s="27" t="s">
        <v>26</v>
      </c>
      <c r="B154" s="78" t="s">
        <v>541</v>
      </c>
      <c r="C154" s="261">
        <f>+C129+C133+C140+C146+C152+C153</f>
        <v>33302</v>
      </c>
    </row>
    <row r="155" spans="1:3" ht="13.5" thickBot="1">
      <c r="A155" s="278" t="s">
        <v>27</v>
      </c>
      <c r="B155" s="231" t="s">
        <v>542</v>
      </c>
      <c r="C155" s="261">
        <f>+C128+C154</f>
        <v>1292971</v>
      </c>
    </row>
    <row r="156" ht="15" customHeight="1" thickBot="1"/>
    <row r="157" spans="1:3" ht="14.25" customHeight="1" thickBot="1">
      <c r="A157" s="140" t="s">
        <v>570</v>
      </c>
      <c r="B157" s="141"/>
      <c r="C157" s="76">
        <v>1</v>
      </c>
    </row>
    <row r="158" spans="1:3" ht="13.5" thickBot="1">
      <c r="A158" s="140" t="s">
        <v>163</v>
      </c>
      <c r="B158" s="141"/>
      <c r="C158" s="7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22/2016.(X.4.)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1">
    <tabColor rgb="FF92D050"/>
  </sheetPr>
  <dimension ref="A1:K158"/>
  <sheetViews>
    <sheetView zoomScaleSheetLayoutView="85" workbookViewId="0" topLeftCell="A145">
      <selection activeCell="E106" sqref="E106"/>
    </sheetView>
  </sheetViews>
  <sheetFormatPr defaultColWidth="9.00390625" defaultRowHeight="12.75"/>
  <cols>
    <col min="1" max="1" width="19.50390625" style="300" customWidth="1"/>
    <col min="2" max="2" width="72.00390625" style="301" customWidth="1"/>
    <col min="3" max="3" width="25.00390625" style="302" customWidth="1"/>
    <col min="4" max="16384" width="9.375" style="2" customWidth="1"/>
  </cols>
  <sheetData>
    <row r="1" spans="1:3" s="1" customFormat="1" ht="16.5" customHeight="1" thickBot="1">
      <c r="A1" s="117"/>
      <c r="B1" s="119"/>
      <c r="C1" s="142"/>
    </row>
    <row r="2" spans="1:3" s="51" customFormat="1" ht="21" customHeight="1">
      <c r="A2" s="241" t="s">
        <v>62</v>
      </c>
      <c r="B2" s="213" t="s">
        <v>165</v>
      </c>
      <c r="C2" s="215" t="s">
        <v>51</v>
      </c>
    </row>
    <row r="3" spans="1:3" s="51" customFormat="1" ht="16.5" thickBot="1">
      <c r="A3" s="120" t="s">
        <v>160</v>
      </c>
      <c r="B3" s="214" t="s">
        <v>379</v>
      </c>
      <c r="C3" s="550" t="s">
        <v>60</v>
      </c>
    </row>
    <row r="4" spans="1:3" s="52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216" t="s">
        <v>54</v>
      </c>
    </row>
    <row r="6" spans="1:3" s="45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45" customFormat="1" ht="15.75" customHeight="1" thickBot="1">
      <c r="A7" s="125"/>
      <c r="B7" s="126" t="s">
        <v>55</v>
      </c>
      <c r="C7" s="217"/>
    </row>
    <row r="8" spans="1:3" s="45" customFormat="1" ht="12" customHeight="1" thickBot="1">
      <c r="A8" s="27" t="s">
        <v>17</v>
      </c>
      <c r="B8" s="20" t="s">
        <v>195</v>
      </c>
      <c r="C8" s="157">
        <f>+C9+C10+C11+C12+C13+C14</f>
        <v>0</v>
      </c>
    </row>
    <row r="9" spans="1:3" s="53" customFormat="1" ht="12" customHeight="1">
      <c r="A9" s="267" t="s">
        <v>93</v>
      </c>
      <c r="B9" s="251" t="s">
        <v>196</v>
      </c>
      <c r="C9" s="159"/>
    </row>
    <row r="10" spans="1:3" s="54" customFormat="1" ht="12" customHeight="1">
      <c r="A10" s="268" t="s">
        <v>94</v>
      </c>
      <c r="B10" s="252" t="s">
        <v>197</v>
      </c>
      <c r="C10" s="158"/>
    </row>
    <row r="11" spans="1:3" s="54" customFormat="1" ht="12" customHeight="1">
      <c r="A11" s="268" t="s">
        <v>95</v>
      </c>
      <c r="B11" s="252" t="s">
        <v>198</v>
      </c>
      <c r="C11" s="158"/>
    </row>
    <row r="12" spans="1:3" s="54" customFormat="1" ht="12" customHeight="1">
      <c r="A12" s="268" t="s">
        <v>96</v>
      </c>
      <c r="B12" s="252" t="s">
        <v>199</v>
      </c>
      <c r="C12" s="158"/>
    </row>
    <row r="13" spans="1:3" s="54" customFormat="1" ht="12" customHeight="1">
      <c r="A13" s="268" t="s">
        <v>117</v>
      </c>
      <c r="B13" s="252" t="s">
        <v>555</v>
      </c>
      <c r="C13" s="161"/>
    </row>
    <row r="14" spans="1:3" s="53" customFormat="1" ht="12" customHeight="1" thickBot="1">
      <c r="A14" s="269" t="s">
        <v>97</v>
      </c>
      <c r="B14" s="253" t="s">
        <v>495</v>
      </c>
      <c r="C14" s="158"/>
    </row>
    <row r="15" spans="1:3" s="53" customFormat="1" ht="12" customHeight="1" thickBot="1">
      <c r="A15" s="27" t="s">
        <v>18</v>
      </c>
      <c r="B15" s="152" t="s">
        <v>200</v>
      </c>
      <c r="C15" s="157">
        <f>+C16+C17+C18+C19+C20</f>
        <v>125805</v>
      </c>
    </row>
    <row r="16" spans="1:3" s="53" customFormat="1" ht="12" customHeight="1">
      <c r="A16" s="267" t="s">
        <v>99</v>
      </c>
      <c r="B16" s="251" t="s">
        <v>201</v>
      </c>
      <c r="C16" s="159"/>
    </row>
    <row r="17" spans="1:3" s="53" customFormat="1" ht="12" customHeight="1">
      <c r="A17" s="268" t="s">
        <v>100</v>
      </c>
      <c r="B17" s="252" t="s">
        <v>202</v>
      </c>
      <c r="C17" s="158"/>
    </row>
    <row r="18" spans="1:3" s="53" customFormat="1" ht="12" customHeight="1">
      <c r="A18" s="268" t="s">
        <v>101</v>
      </c>
      <c r="B18" s="252" t="s">
        <v>371</v>
      </c>
      <c r="C18" s="158"/>
    </row>
    <row r="19" spans="1:3" s="53" customFormat="1" ht="12" customHeight="1">
      <c r="A19" s="268" t="s">
        <v>102</v>
      </c>
      <c r="B19" s="252" t="s">
        <v>372</v>
      </c>
      <c r="C19" s="158"/>
    </row>
    <row r="20" spans="1:3" s="53" customFormat="1" ht="12" customHeight="1">
      <c r="A20" s="268" t="s">
        <v>103</v>
      </c>
      <c r="B20" s="252" t="s">
        <v>203</v>
      </c>
      <c r="C20" s="687">
        <v>125805</v>
      </c>
    </row>
    <row r="21" spans="1:3" s="54" customFormat="1" ht="12" customHeight="1" thickBot="1">
      <c r="A21" s="269" t="s">
        <v>112</v>
      </c>
      <c r="B21" s="253" t="s">
        <v>204</v>
      </c>
      <c r="C21" s="240"/>
    </row>
    <row r="22" spans="1:3" s="54" customFormat="1" ht="12" customHeight="1" thickBot="1">
      <c r="A22" s="27" t="s">
        <v>19</v>
      </c>
      <c r="B22" s="20" t="s">
        <v>205</v>
      </c>
      <c r="C22" s="157">
        <f>+C23+C24+C25+C26+C27</f>
        <v>0</v>
      </c>
    </row>
    <row r="23" spans="1:3" s="54" customFormat="1" ht="12" customHeight="1">
      <c r="A23" s="267" t="s">
        <v>82</v>
      </c>
      <c r="B23" s="251" t="s">
        <v>206</v>
      </c>
      <c r="C23" s="159"/>
    </row>
    <row r="24" spans="1:3" s="53" customFormat="1" ht="12" customHeight="1">
      <c r="A24" s="268" t="s">
        <v>83</v>
      </c>
      <c r="B24" s="252" t="s">
        <v>207</v>
      </c>
      <c r="C24" s="158"/>
    </row>
    <row r="25" spans="1:3" s="54" customFormat="1" ht="12" customHeight="1">
      <c r="A25" s="268" t="s">
        <v>84</v>
      </c>
      <c r="B25" s="252" t="s">
        <v>373</v>
      </c>
      <c r="C25" s="158"/>
    </row>
    <row r="26" spans="1:3" s="54" customFormat="1" ht="12" customHeight="1">
      <c r="A26" s="268" t="s">
        <v>85</v>
      </c>
      <c r="B26" s="252" t="s">
        <v>374</v>
      </c>
      <c r="C26" s="158"/>
    </row>
    <row r="27" spans="1:3" s="54" customFormat="1" ht="12" customHeight="1">
      <c r="A27" s="268" t="s">
        <v>129</v>
      </c>
      <c r="B27" s="252" t="s">
        <v>208</v>
      </c>
      <c r="C27" s="161"/>
    </row>
    <row r="28" spans="1:3" s="54" customFormat="1" ht="12" customHeight="1" thickBot="1">
      <c r="A28" s="269" t="s">
        <v>130</v>
      </c>
      <c r="B28" s="253" t="s">
        <v>209</v>
      </c>
      <c r="C28" s="240"/>
    </row>
    <row r="29" spans="1:3" s="54" customFormat="1" ht="12" customHeight="1" thickBot="1">
      <c r="A29" s="27" t="s">
        <v>131</v>
      </c>
      <c r="B29" s="20" t="s">
        <v>210</v>
      </c>
      <c r="C29" s="162">
        <f>+C30+C34+C35+C36</f>
        <v>0</v>
      </c>
    </row>
    <row r="30" spans="1:3" s="54" customFormat="1" ht="12" customHeight="1">
      <c r="A30" s="267" t="s">
        <v>211</v>
      </c>
      <c r="B30" s="251" t="s">
        <v>556</v>
      </c>
      <c r="C30" s="246">
        <f>+C31+C32+C33</f>
        <v>0</v>
      </c>
    </row>
    <row r="31" spans="1:3" s="54" customFormat="1" ht="12" customHeight="1">
      <c r="A31" s="268" t="s">
        <v>212</v>
      </c>
      <c r="B31" s="252" t="s">
        <v>217</v>
      </c>
      <c r="C31" s="158"/>
    </row>
    <row r="32" spans="1:3" s="54" customFormat="1" ht="12" customHeight="1">
      <c r="A32" s="268" t="s">
        <v>213</v>
      </c>
      <c r="B32" s="252" t="s">
        <v>218</v>
      </c>
      <c r="C32" s="158"/>
    </row>
    <row r="33" spans="1:3" s="54" customFormat="1" ht="12" customHeight="1">
      <c r="A33" s="268" t="s">
        <v>497</v>
      </c>
      <c r="B33" s="537" t="s">
        <v>498</v>
      </c>
      <c r="C33" s="158"/>
    </row>
    <row r="34" spans="1:3" s="54" customFormat="1" ht="12" customHeight="1">
      <c r="A34" s="268" t="s">
        <v>214</v>
      </c>
      <c r="B34" s="252" t="s">
        <v>219</v>
      </c>
      <c r="C34" s="158"/>
    </row>
    <row r="35" spans="1:3" s="54" customFormat="1" ht="12" customHeight="1">
      <c r="A35" s="268" t="s">
        <v>215</v>
      </c>
      <c r="B35" s="252" t="s">
        <v>220</v>
      </c>
      <c r="C35" s="158"/>
    </row>
    <row r="36" spans="1:3" s="54" customFormat="1" ht="12" customHeight="1" thickBot="1">
      <c r="A36" s="269" t="s">
        <v>216</v>
      </c>
      <c r="B36" s="253" t="s">
        <v>221</v>
      </c>
      <c r="C36" s="160"/>
    </row>
    <row r="37" spans="1:3" s="54" customFormat="1" ht="12" customHeight="1" thickBot="1">
      <c r="A37" s="27" t="s">
        <v>21</v>
      </c>
      <c r="B37" s="20" t="s">
        <v>499</v>
      </c>
      <c r="C37" s="157">
        <f>SUM(C38:C48)</f>
        <v>10170</v>
      </c>
    </row>
    <row r="38" spans="1:3" s="54" customFormat="1" ht="12" customHeight="1">
      <c r="A38" s="267" t="s">
        <v>86</v>
      </c>
      <c r="B38" s="251" t="s">
        <v>224</v>
      </c>
      <c r="C38" s="159">
        <v>8000</v>
      </c>
    </row>
    <row r="39" spans="1:3" s="54" customFormat="1" ht="12" customHeight="1">
      <c r="A39" s="268" t="s">
        <v>87</v>
      </c>
      <c r="B39" s="252" t="s">
        <v>225</v>
      </c>
      <c r="C39" s="161"/>
    </row>
    <row r="40" spans="1:3" s="54" customFormat="1" ht="12" customHeight="1">
      <c r="A40" s="268" t="s">
        <v>88</v>
      </c>
      <c r="B40" s="252" t="s">
        <v>226</v>
      </c>
      <c r="C40" s="161"/>
    </row>
    <row r="41" spans="1:3" s="54" customFormat="1" ht="12" customHeight="1">
      <c r="A41" s="268" t="s">
        <v>133</v>
      </c>
      <c r="B41" s="252" t="s">
        <v>227</v>
      </c>
      <c r="C41" s="158"/>
    </row>
    <row r="42" spans="1:3" s="54" customFormat="1" ht="12" customHeight="1">
      <c r="A42" s="268" t="s">
        <v>134</v>
      </c>
      <c r="B42" s="252" t="s">
        <v>228</v>
      </c>
      <c r="C42" s="158"/>
    </row>
    <row r="43" spans="1:3" s="54" customFormat="1" ht="12" customHeight="1">
      <c r="A43" s="268" t="s">
        <v>135</v>
      </c>
      <c r="B43" s="252" t="s">
        <v>229</v>
      </c>
      <c r="C43" s="158">
        <v>2160</v>
      </c>
    </row>
    <row r="44" spans="1:3" s="54" customFormat="1" ht="12" customHeight="1">
      <c r="A44" s="268" t="s">
        <v>136</v>
      </c>
      <c r="B44" s="252" t="s">
        <v>230</v>
      </c>
      <c r="C44" s="158"/>
    </row>
    <row r="45" spans="1:3" s="54" customFormat="1" ht="12" customHeight="1">
      <c r="A45" s="268" t="s">
        <v>137</v>
      </c>
      <c r="B45" s="252" t="s">
        <v>231</v>
      </c>
      <c r="C45" s="158">
        <v>10</v>
      </c>
    </row>
    <row r="46" spans="1:3" s="54" customFormat="1" ht="12" customHeight="1">
      <c r="A46" s="268" t="s">
        <v>222</v>
      </c>
      <c r="B46" s="252" t="s">
        <v>232</v>
      </c>
      <c r="C46" s="161"/>
    </row>
    <row r="47" spans="1:3" s="54" customFormat="1" ht="12" customHeight="1">
      <c r="A47" s="269" t="s">
        <v>223</v>
      </c>
      <c r="B47" s="253" t="s">
        <v>500</v>
      </c>
      <c r="C47" s="240"/>
    </row>
    <row r="48" spans="1:3" s="54" customFormat="1" ht="12" customHeight="1" thickBot="1">
      <c r="A48" s="269" t="s">
        <v>501</v>
      </c>
      <c r="B48" s="253" t="s">
        <v>233</v>
      </c>
      <c r="C48" s="240"/>
    </row>
    <row r="49" spans="1:3" s="54" customFormat="1" ht="12" customHeight="1" thickBot="1">
      <c r="A49" s="27" t="s">
        <v>22</v>
      </c>
      <c r="B49" s="20" t="s">
        <v>234</v>
      </c>
      <c r="C49" s="157">
        <f>SUM(C50:C54)</f>
        <v>0</v>
      </c>
    </row>
    <row r="50" spans="1:3" s="54" customFormat="1" ht="12" customHeight="1">
      <c r="A50" s="267" t="s">
        <v>89</v>
      </c>
      <c r="B50" s="251" t="s">
        <v>238</v>
      </c>
      <c r="C50" s="291"/>
    </row>
    <row r="51" spans="1:3" s="54" customFormat="1" ht="12" customHeight="1">
      <c r="A51" s="268" t="s">
        <v>90</v>
      </c>
      <c r="B51" s="252" t="s">
        <v>239</v>
      </c>
      <c r="C51" s="161"/>
    </row>
    <row r="52" spans="1:3" s="54" customFormat="1" ht="12" customHeight="1">
      <c r="A52" s="268" t="s">
        <v>235</v>
      </c>
      <c r="B52" s="252" t="s">
        <v>240</v>
      </c>
      <c r="C52" s="161"/>
    </row>
    <row r="53" spans="1:3" s="54" customFormat="1" ht="12" customHeight="1">
      <c r="A53" s="268" t="s">
        <v>236</v>
      </c>
      <c r="B53" s="252" t="s">
        <v>241</v>
      </c>
      <c r="C53" s="161"/>
    </row>
    <row r="54" spans="1:3" s="54" customFormat="1" ht="12" customHeight="1" thickBot="1">
      <c r="A54" s="269" t="s">
        <v>237</v>
      </c>
      <c r="B54" s="253" t="s">
        <v>242</v>
      </c>
      <c r="C54" s="240"/>
    </row>
    <row r="55" spans="1:3" s="54" customFormat="1" ht="12" customHeight="1" thickBot="1">
      <c r="A55" s="27" t="s">
        <v>138</v>
      </c>
      <c r="B55" s="20" t="s">
        <v>243</v>
      </c>
      <c r="C55" s="157">
        <f>SUM(C56:C58)</f>
        <v>2366</v>
      </c>
    </row>
    <row r="56" spans="1:3" s="54" customFormat="1" ht="12" customHeight="1">
      <c r="A56" s="267" t="s">
        <v>91</v>
      </c>
      <c r="B56" s="251" t="s">
        <v>244</v>
      </c>
      <c r="C56" s="159"/>
    </row>
    <row r="57" spans="1:3" s="54" customFormat="1" ht="12" customHeight="1">
      <c r="A57" s="268" t="s">
        <v>92</v>
      </c>
      <c r="B57" s="252" t="s">
        <v>375</v>
      </c>
      <c r="C57" s="161">
        <v>2366</v>
      </c>
    </row>
    <row r="58" spans="1:3" s="54" customFormat="1" ht="12" customHeight="1">
      <c r="A58" s="268" t="s">
        <v>247</v>
      </c>
      <c r="B58" s="252" t="s">
        <v>245</v>
      </c>
      <c r="C58" s="161"/>
    </row>
    <row r="59" spans="1:3" s="54" customFormat="1" ht="12" customHeight="1" thickBot="1">
      <c r="A59" s="269" t="s">
        <v>248</v>
      </c>
      <c r="B59" s="253" t="s">
        <v>246</v>
      </c>
      <c r="C59" s="160"/>
    </row>
    <row r="60" spans="1:3" s="54" customFormat="1" ht="12" customHeight="1" thickBot="1">
      <c r="A60" s="27" t="s">
        <v>24</v>
      </c>
      <c r="B60" s="152" t="s">
        <v>249</v>
      </c>
      <c r="C60" s="157">
        <f>SUM(C61:C63)</f>
        <v>0</v>
      </c>
    </row>
    <row r="61" spans="1:3" s="54" customFormat="1" ht="12" customHeight="1">
      <c r="A61" s="267" t="s">
        <v>139</v>
      </c>
      <c r="B61" s="251" t="s">
        <v>251</v>
      </c>
      <c r="C61" s="161"/>
    </row>
    <row r="62" spans="1:3" s="54" customFormat="1" ht="12" customHeight="1">
      <c r="A62" s="268" t="s">
        <v>140</v>
      </c>
      <c r="B62" s="252" t="s">
        <v>376</v>
      </c>
      <c r="C62" s="161"/>
    </row>
    <row r="63" spans="1:3" s="54" customFormat="1" ht="12" customHeight="1">
      <c r="A63" s="268" t="s">
        <v>171</v>
      </c>
      <c r="B63" s="252" t="s">
        <v>252</v>
      </c>
      <c r="C63" s="161"/>
    </row>
    <row r="64" spans="1:3" s="54" customFormat="1" ht="12" customHeight="1" thickBot="1">
      <c r="A64" s="269" t="s">
        <v>250</v>
      </c>
      <c r="B64" s="253" t="s">
        <v>253</v>
      </c>
      <c r="C64" s="161"/>
    </row>
    <row r="65" spans="1:3" s="54" customFormat="1" ht="12" customHeight="1" thickBot="1">
      <c r="A65" s="27" t="s">
        <v>25</v>
      </c>
      <c r="B65" s="20" t="s">
        <v>254</v>
      </c>
      <c r="C65" s="162">
        <f>+C8+C15+C22+C29+C37+C49+C55+C60</f>
        <v>138341</v>
      </c>
    </row>
    <row r="66" spans="1:3" s="54" customFormat="1" ht="12" customHeight="1" thickBot="1">
      <c r="A66" s="270" t="s">
        <v>344</v>
      </c>
      <c r="B66" s="152" t="s">
        <v>256</v>
      </c>
      <c r="C66" s="157">
        <f>SUM(C67:C69)</f>
        <v>150000</v>
      </c>
    </row>
    <row r="67" spans="1:3" s="54" customFormat="1" ht="12" customHeight="1">
      <c r="A67" s="267" t="s">
        <v>287</v>
      </c>
      <c r="B67" s="251" t="s">
        <v>257</v>
      </c>
      <c r="C67" s="161">
        <v>50000</v>
      </c>
    </row>
    <row r="68" spans="1:3" s="54" customFormat="1" ht="12" customHeight="1">
      <c r="A68" s="268" t="s">
        <v>296</v>
      </c>
      <c r="B68" s="252" t="s">
        <v>258</v>
      </c>
      <c r="C68" s="161">
        <v>100000</v>
      </c>
    </row>
    <row r="69" spans="1:3" s="54" customFormat="1" ht="12" customHeight="1" thickBot="1">
      <c r="A69" s="269" t="s">
        <v>297</v>
      </c>
      <c r="B69" s="254" t="s">
        <v>259</v>
      </c>
      <c r="C69" s="161"/>
    </row>
    <row r="70" spans="1:3" s="54" customFormat="1" ht="12" customHeight="1" thickBot="1">
      <c r="A70" s="270" t="s">
        <v>260</v>
      </c>
      <c r="B70" s="152" t="s">
        <v>261</v>
      </c>
      <c r="C70" s="157">
        <f>SUM(C71:C74)</f>
        <v>0</v>
      </c>
    </row>
    <row r="71" spans="1:3" s="54" customFormat="1" ht="12" customHeight="1">
      <c r="A71" s="267" t="s">
        <v>118</v>
      </c>
      <c r="B71" s="251" t="s">
        <v>262</v>
      </c>
      <c r="C71" s="161"/>
    </row>
    <row r="72" spans="1:3" s="54" customFormat="1" ht="12" customHeight="1">
      <c r="A72" s="268" t="s">
        <v>119</v>
      </c>
      <c r="B72" s="252" t="s">
        <v>263</v>
      </c>
      <c r="C72" s="161"/>
    </row>
    <row r="73" spans="1:3" s="54" customFormat="1" ht="12" customHeight="1">
      <c r="A73" s="268" t="s">
        <v>288</v>
      </c>
      <c r="B73" s="252" t="s">
        <v>264</v>
      </c>
      <c r="C73" s="161"/>
    </row>
    <row r="74" spans="1:3" s="54" customFormat="1" ht="12" customHeight="1" thickBot="1">
      <c r="A74" s="269" t="s">
        <v>289</v>
      </c>
      <c r="B74" s="253" t="s">
        <v>265</v>
      </c>
      <c r="C74" s="161"/>
    </row>
    <row r="75" spans="1:3" s="54" customFormat="1" ht="12" customHeight="1" thickBot="1">
      <c r="A75" s="270" t="s">
        <v>266</v>
      </c>
      <c r="B75" s="152" t="s">
        <v>267</v>
      </c>
      <c r="C75" s="157">
        <f>SUM(C76:C77)</f>
        <v>0</v>
      </c>
    </row>
    <row r="76" spans="1:3" s="54" customFormat="1" ht="12" customHeight="1">
      <c r="A76" s="267" t="s">
        <v>290</v>
      </c>
      <c r="B76" s="251" t="s">
        <v>268</v>
      </c>
      <c r="C76" s="161"/>
    </row>
    <row r="77" spans="1:3" s="54" customFormat="1" ht="12" customHeight="1" thickBot="1">
      <c r="A77" s="269" t="s">
        <v>291</v>
      </c>
      <c r="B77" s="253" t="s">
        <v>269</v>
      </c>
      <c r="C77" s="161"/>
    </row>
    <row r="78" spans="1:3" s="53" customFormat="1" ht="12" customHeight="1" thickBot="1">
      <c r="A78" s="270" t="s">
        <v>270</v>
      </c>
      <c r="B78" s="152" t="s">
        <v>271</v>
      </c>
      <c r="C78" s="157">
        <f>SUM(C79:C81)</f>
        <v>0</v>
      </c>
    </row>
    <row r="79" spans="1:3" s="54" customFormat="1" ht="12" customHeight="1">
      <c r="A79" s="267" t="s">
        <v>292</v>
      </c>
      <c r="B79" s="251" t="s">
        <v>272</v>
      </c>
      <c r="C79" s="161"/>
    </row>
    <row r="80" spans="1:3" s="54" customFormat="1" ht="12" customHeight="1">
      <c r="A80" s="268" t="s">
        <v>293</v>
      </c>
      <c r="B80" s="252" t="s">
        <v>273</v>
      </c>
      <c r="C80" s="161"/>
    </row>
    <row r="81" spans="1:3" s="54" customFormat="1" ht="12" customHeight="1" thickBot="1">
      <c r="A81" s="269" t="s">
        <v>294</v>
      </c>
      <c r="B81" s="253" t="s">
        <v>274</v>
      </c>
      <c r="C81" s="161"/>
    </row>
    <row r="82" spans="1:3" s="54" customFormat="1" ht="12" customHeight="1" thickBot="1">
      <c r="A82" s="270" t="s">
        <v>275</v>
      </c>
      <c r="B82" s="152" t="s">
        <v>295</v>
      </c>
      <c r="C82" s="157">
        <f>SUM(C83:C86)</f>
        <v>0</v>
      </c>
    </row>
    <row r="83" spans="1:3" s="54" customFormat="1" ht="12" customHeight="1">
      <c r="A83" s="271" t="s">
        <v>276</v>
      </c>
      <c r="B83" s="251" t="s">
        <v>277</v>
      </c>
      <c r="C83" s="161"/>
    </row>
    <row r="84" spans="1:3" s="54" customFormat="1" ht="12" customHeight="1">
      <c r="A84" s="272" t="s">
        <v>278</v>
      </c>
      <c r="B84" s="252" t="s">
        <v>279</v>
      </c>
      <c r="C84" s="161"/>
    </row>
    <row r="85" spans="1:3" s="54" customFormat="1" ht="12" customHeight="1">
      <c r="A85" s="272" t="s">
        <v>280</v>
      </c>
      <c r="B85" s="252" t="s">
        <v>281</v>
      </c>
      <c r="C85" s="161"/>
    </row>
    <row r="86" spans="1:3" s="53" customFormat="1" ht="12" customHeight="1" thickBot="1">
      <c r="A86" s="273" t="s">
        <v>282</v>
      </c>
      <c r="B86" s="253" t="s">
        <v>283</v>
      </c>
      <c r="C86" s="161"/>
    </row>
    <row r="87" spans="1:3" s="53" customFormat="1" ht="12" customHeight="1" thickBot="1">
      <c r="A87" s="270" t="s">
        <v>284</v>
      </c>
      <c r="B87" s="152" t="s">
        <v>504</v>
      </c>
      <c r="C87" s="292"/>
    </row>
    <row r="88" spans="1:3" s="53" customFormat="1" ht="12" customHeight="1" thickBot="1">
      <c r="A88" s="270" t="s">
        <v>557</v>
      </c>
      <c r="B88" s="152" t="s">
        <v>285</v>
      </c>
      <c r="C88" s="292"/>
    </row>
    <row r="89" spans="1:3" s="53" customFormat="1" ht="12" customHeight="1" thickBot="1">
      <c r="A89" s="270" t="s">
        <v>558</v>
      </c>
      <c r="B89" s="258" t="s">
        <v>505</v>
      </c>
      <c r="C89" s="162">
        <f>+C66+C70+C75+C78+C82+C88+C87</f>
        <v>150000</v>
      </c>
    </row>
    <row r="90" spans="1:3" s="53" customFormat="1" ht="12" customHeight="1" thickBot="1">
      <c r="A90" s="274" t="s">
        <v>559</v>
      </c>
      <c r="B90" s="259" t="s">
        <v>560</v>
      </c>
      <c r="C90" s="162">
        <f>+C65+C89</f>
        <v>288341</v>
      </c>
    </row>
    <row r="91" spans="1:3" s="54" customFormat="1" ht="15" customHeight="1" thickBot="1">
      <c r="A91" s="131"/>
      <c r="B91" s="132"/>
      <c r="C91" s="222"/>
    </row>
    <row r="92" spans="1:3" s="45" customFormat="1" ht="16.5" customHeight="1" thickBot="1">
      <c r="A92" s="135"/>
      <c r="B92" s="136" t="s">
        <v>56</v>
      </c>
      <c r="C92" s="224"/>
    </row>
    <row r="93" spans="1:3" s="55" customFormat="1" ht="12" customHeight="1" thickBot="1">
      <c r="A93" s="243" t="s">
        <v>17</v>
      </c>
      <c r="B93" s="26" t="s">
        <v>571</v>
      </c>
      <c r="C93" s="156">
        <f>+C94+C95+C96+C97+C98+C111</f>
        <v>58015</v>
      </c>
    </row>
    <row r="94" spans="1:3" ht="12" customHeight="1">
      <c r="A94" s="275" t="s">
        <v>93</v>
      </c>
      <c r="B94" s="9" t="s">
        <v>47</v>
      </c>
      <c r="C94" s="683">
        <v>5555</v>
      </c>
    </row>
    <row r="95" spans="1:3" ht="12" customHeight="1">
      <c r="A95" s="268" t="s">
        <v>94</v>
      </c>
      <c r="B95" s="7" t="s">
        <v>141</v>
      </c>
      <c r="C95" s="161">
        <v>2287</v>
      </c>
    </row>
    <row r="96" spans="1:3" ht="12" customHeight="1">
      <c r="A96" s="268" t="s">
        <v>95</v>
      </c>
      <c r="B96" s="7" t="s">
        <v>116</v>
      </c>
      <c r="C96" s="688">
        <v>26404</v>
      </c>
    </row>
    <row r="97" spans="1:3" ht="12" customHeight="1">
      <c r="A97" s="268" t="s">
        <v>96</v>
      </c>
      <c r="B97" s="10" t="s">
        <v>142</v>
      </c>
      <c r="C97" s="240"/>
    </row>
    <row r="98" spans="1:3" ht="12" customHeight="1">
      <c r="A98" s="268" t="s">
        <v>107</v>
      </c>
      <c r="B98" s="18" t="s">
        <v>143</v>
      </c>
      <c r="C98" s="240">
        <v>23769</v>
      </c>
    </row>
    <row r="99" spans="1:3" ht="12" customHeight="1">
      <c r="A99" s="268" t="s">
        <v>97</v>
      </c>
      <c r="B99" s="7" t="s">
        <v>561</v>
      </c>
      <c r="C99" s="240"/>
    </row>
    <row r="100" spans="1:3" ht="12" customHeight="1">
      <c r="A100" s="268" t="s">
        <v>98</v>
      </c>
      <c r="B100" s="83" t="s">
        <v>509</v>
      </c>
      <c r="C100" s="240"/>
    </row>
    <row r="101" spans="1:3" ht="12" customHeight="1">
      <c r="A101" s="268" t="s">
        <v>108</v>
      </c>
      <c r="B101" s="83" t="s">
        <v>510</v>
      </c>
      <c r="C101" s="240"/>
    </row>
    <row r="102" spans="1:3" ht="12" customHeight="1">
      <c r="A102" s="268" t="s">
        <v>109</v>
      </c>
      <c r="B102" s="83" t="s">
        <v>301</v>
      </c>
      <c r="C102" s="240"/>
    </row>
    <row r="103" spans="1:3" ht="12" customHeight="1">
      <c r="A103" s="268" t="s">
        <v>110</v>
      </c>
      <c r="B103" s="84" t="s">
        <v>302</v>
      </c>
      <c r="C103" s="240"/>
    </row>
    <row r="104" spans="1:3" ht="12" customHeight="1">
      <c r="A104" s="268" t="s">
        <v>111</v>
      </c>
      <c r="B104" s="84" t="s">
        <v>303</v>
      </c>
      <c r="C104" s="240"/>
    </row>
    <row r="105" spans="1:3" ht="12" customHeight="1">
      <c r="A105" s="268" t="s">
        <v>113</v>
      </c>
      <c r="B105" s="83" t="s">
        <v>304</v>
      </c>
      <c r="C105" s="240">
        <v>9251</v>
      </c>
    </row>
    <row r="106" spans="1:3" ht="12" customHeight="1">
      <c r="A106" s="268" t="s">
        <v>144</v>
      </c>
      <c r="B106" s="83" t="s">
        <v>305</v>
      </c>
      <c r="C106" s="240"/>
    </row>
    <row r="107" spans="1:3" ht="12" customHeight="1">
      <c r="A107" s="268" t="s">
        <v>299</v>
      </c>
      <c r="B107" s="84" t="s">
        <v>306</v>
      </c>
      <c r="C107" s="240"/>
    </row>
    <row r="108" spans="1:3" ht="12" customHeight="1">
      <c r="A108" s="276" t="s">
        <v>300</v>
      </c>
      <c r="B108" s="85" t="s">
        <v>307</v>
      </c>
      <c r="C108" s="240"/>
    </row>
    <row r="109" spans="1:3" ht="12" customHeight="1">
      <c r="A109" s="268" t="s">
        <v>511</v>
      </c>
      <c r="B109" s="85" t="s">
        <v>308</v>
      </c>
      <c r="C109" s="240"/>
    </row>
    <row r="110" spans="1:3" ht="12" customHeight="1">
      <c r="A110" s="268" t="s">
        <v>512</v>
      </c>
      <c r="B110" s="84" t="s">
        <v>309</v>
      </c>
      <c r="C110" s="161">
        <v>14518</v>
      </c>
    </row>
    <row r="111" spans="1:3" ht="12" customHeight="1">
      <c r="A111" s="268" t="s">
        <v>513</v>
      </c>
      <c r="B111" s="10" t="s">
        <v>48</v>
      </c>
      <c r="C111" s="161"/>
    </row>
    <row r="112" spans="1:3" ht="12" customHeight="1">
      <c r="A112" s="269" t="s">
        <v>514</v>
      </c>
      <c r="B112" s="7" t="s">
        <v>562</v>
      </c>
      <c r="C112" s="240"/>
    </row>
    <row r="113" spans="1:3" ht="12" customHeight="1" thickBot="1">
      <c r="A113" s="277" t="s">
        <v>516</v>
      </c>
      <c r="B113" s="86" t="s">
        <v>563</v>
      </c>
      <c r="C113" s="164"/>
    </row>
    <row r="114" spans="1:3" ht="12" customHeight="1" thickBot="1">
      <c r="A114" s="27" t="s">
        <v>18</v>
      </c>
      <c r="B114" s="25" t="s">
        <v>310</v>
      </c>
      <c r="C114" s="157">
        <f>+C115+C117+C119</f>
        <v>675</v>
      </c>
    </row>
    <row r="115" spans="1:3" ht="12" customHeight="1">
      <c r="A115" s="267" t="s">
        <v>99</v>
      </c>
      <c r="B115" s="7" t="s">
        <v>169</v>
      </c>
      <c r="C115" s="291">
        <v>675</v>
      </c>
    </row>
    <row r="116" spans="1:3" ht="12" customHeight="1">
      <c r="A116" s="267" t="s">
        <v>100</v>
      </c>
      <c r="B116" s="11" t="s">
        <v>314</v>
      </c>
      <c r="C116" s="291"/>
    </row>
    <row r="117" spans="1:3" ht="12" customHeight="1">
      <c r="A117" s="267" t="s">
        <v>101</v>
      </c>
      <c r="B117" s="11" t="s">
        <v>145</v>
      </c>
      <c r="C117" s="158"/>
    </row>
    <row r="118" spans="1:3" ht="12" customHeight="1">
      <c r="A118" s="267" t="s">
        <v>102</v>
      </c>
      <c r="B118" s="11" t="s">
        <v>315</v>
      </c>
      <c r="C118" s="144"/>
    </row>
    <row r="119" spans="1:3" ht="12" customHeight="1">
      <c r="A119" s="267" t="s">
        <v>103</v>
      </c>
      <c r="B119" s="154" t="s">
        <v>172</v>
      </c>
      <c r="C119" s="593"/>
    </row>
    <row r="120" spans="1:3" ht="12" customHeight="1">
      <c r="A120" s="267" t="s">
        <v>112</v>
      </c>
      <c r="B120" s="153" t="s">
        <v>377</v>
      </c>
      <c r="C120" s="593"/>
    </row>
    <row r="121" spans="1:3" ht="12" customHeight="1">
      <c r="A121" s="267" t="s">
        <v>114</v>
      </c>
      <c r="B121" s="247" t="s">
        <v>320</v>
      </c>
      <c r="C121" s="593"/>
    </row>
    <row r="122" spans="1:3" ht="12" customHeight="1">
      <c r="A122" s="267" t="s">
        <v>146</v>
      </c>
      <c r="B122" s="84" t="s">
        <v>303</v>
      </c>
      <c r="C122" s="593"/>
    </row>
    <row r="123" spans="1:3" ht="12" customHeight="1">
      <c r="A123" s="267" t="s">
        <v>147</v>
      </c>
      <c r="B123" s="84" t="s">
        <v>319</v>
      </c>
      <c r="C123" s="593"/>
    </row>
    <row r="124" spans="1:3" ht="12" customHeight="1">
      <c r="A124" s="267" t="s">
        <v>148</v>
      </c>
      <c r="B124" s="84" t="s">
        <v>318</v>
      </c>
      <c r="C124" s="593"/>
    </row>
    <row r="125" spans="1:3" ht="12" customHeight="1">
      <c r="A125" s="267" t="s">
        <v>311</v>
      </c>
      <c r="B125" s="84" t="s">
        <v>306</v>
      </c>
      <c r="C125" s="593"/>
    </row>
    <row r="126" spans="1:3" ht="12" customHeight="1">
      <c r="A126" s="267" t="s">
        <v>312</v>
      </c>
      <c r="B126" s="84" t="s">
        <v>317</v>
      </c>
      <c r="C126" s="593"/>
    </row>
    <row r="127" spans="1:3" ht="12" customHeight="1" thickBot="1">
      <c r="A127" s="276" t="s">
        <v>313</v>
      </c>
      <c r="B127" s="84" t="s">
        <v>316</v>
      </c>
      <c r="C127" s="594"/>
    </row>
    <row r="128" spans="1:3" ht="12" customHeight="1" thickBot="1">
      <c r="A128" s="27" t="s">
        <v>19</v>
      </c>
      <c r="B128" s="78" t="s">
        <v>518</v>
      </c>
      <c r="C128" s="157">
        <f>+C93+C114</f>
        <v>58690</v>
      </c>
    </row>
    <row r="129" spans="1:3" ht="12" customHeight="1" thickBot="1">
      <c r="A129" s="27" t="s">
        <v>20</v>
      </c>
      <c r="B129" s="78" t="s">
        <v>519</v>
      </c>
      <c r="C129" s="157">
        <f>+C130+C131+C132</f>
        <v>103545</v>
      </c>
    </row>
    <row r="130" spans="1:3" s="55" customFormat="1" ht="12" customHeight="1">
      <c r="A130" s="267" t="s">
        <v>211</v>
      </c>
      <c r="B130" s="8" t="s">
        <v>564</v>
      </c>
      <c r="C130" s="562">
        <v>3545</v>
      </c>
    </row>
    <row r="131" spans="1:3" ht="12" customHeight="1">
      <c r="A131" s="267" t="s">
        <v>214</v>
      </c>
      <c r="B131" s="8" t="s">
        <v>521</v>
      </c>
      <c r="C131" s="144">
        <v>100000</v>
      </c>
    </row>
    <row r="132" spans="1:3" ht="12" customHeight="1" thickBot="1">
      <c r="A132" s="276" t="s">
        <v>215</v>
      </c>
      <c r="B132" s="6" t="s">
        <v>565</v>
      </c>
      <c r="C132" s="144"/>
    </row>
    <row r="133" spans="1:3" ht="12" customHeight="1" thickBot="1">
      <c r="A133" s="27" t="s">
        <v>21</v>
      </c>
      <c r="B133" s="78" t="s">
        <v>523</v>
      </c>
      <c r="C133" s="157">
        <f>+C134+C135+C136+C137+C138+C139</f>
        <v>0</v>
      </c>
    </row>
    <row r="134" spans="1:3" ht="12" customHeight="1">
      <c r="A134" s="267" t="s">
        <v>86</v>
      </c>
      <c r="B134" s="8" t="s">
        <v>524</v>
      </c>
      <c r="C134" s="144"/>
    </row>
    <row r="135" spans="1:3" ht="12" customHeight="1">
      <c r="A135" s="267" t="s">
        <v>87</v>
      </c>
      <c r="B135" s="8" t="s">
        <v>525</v>
      </c>
      <c r="C135" s="144"/>
    </row>
    <row r="136" spans="1:3" ht="12" customHeight="1">
      <c r="A136" s="267" t="s">
        <v>88</v>
      </c>
      <c r="B136" s="8" t="s">
        <v>526</v>
      </c>
      <c r="C136" s="144"/>
    </row>
    <row r="137" spans="1:3" ht="12" customHeight="1">
      <c r="A137" s="267" t="s">
        <v>133</v>
      </c>
      <c r="B137" s="8" t="s">
        <v>566</v>
      </c>
      <c r="C137" s="144"/>
    </row>
    <row r="138" spans="1:3" ht="12" customHeight="1">
      <c r="A138" s="267" t="s">
        <v>134</v>
      </c>
      <c r="B138" s="8" t="s">
        <v>528</v>
      </c>
      <c r="C138" s="144"/>
    </row>
    <row r="139" spans="1:3" s="55" customFormat="1" ht="12" customHeight="1" thickBot="1">
      <c r="A139" s="276" t="s">
        <v>135</v>
      </c>
      <c r="B139" s="6" t="s">
        <v>529</v>
      </c>
      <c r="C139" s="144"/>
    </row>
    <row r="140" spans="1:11" ht="12" customHeight="1" thickBot="1">
      <c r="A140" s="27" t="s">
        <v>22</v>
      </c>
      <c r="B140" s="78" t="s">
        <v>567</v>
      </c>
      <c r="C140" s="162">
        <f>+C141+C142+C144+C145+C143</f>
        <v>0</v>
      </c>
      <c r="K140" s="143"/>
    </row>
    <row r="141" spans="1:3" ht="12.75">
      <c r="A141" s="267" t="s">
        <v>89</v>
      </c>
      <c r="B141" s="8" t="s">
        <v>321</v>
      </c>
      <c r="C141" s="144"/>
    </row>
    <row r="142" spans="1:3" ht="12" customHeight="1">
      <c r="A142" s="267" t="s">
        <v>90</v>
      </c>
      <c r="B142" s="8" t="s">
        <v>322</v>
      </c>
      <c r="C142" s="144"/>
    </row>
    <row r="143" spans="1:3" s="55" customFormat="1" ht="12" customHeight="1">
      <c r="A143" s="267" t="s">
        <v>235</v>
      </c>
      <c r="B143" s="8" t="s">
        <v>568</v>
      </c>
      <c r="C143" s="144"/>
    </row>
    <row r="144" spans="1:3" s="55" customFormat="1" ht="12" customHeight="1">
      <c r="A144" s="267" t="s">
        <v>236</v>
      </c>
      <c r="B144" s="8" t="s">
        <v>531</v>
      </c>
      <c r="C144" s="144"/>
    </row>
    <row r="145" spans="1:3" s="55" customFormat="1" ht="12" customHeight="1" thickBot="1">
      <c r="A145" s="276" t="s">
        <v>237</v>
      </c>
      <c r="B145" s="6" t="s">
        <v>340</v>
      </c>
      <c r="C145" s="144"/>
    </row>
    <row r="146" spans="1:3" s="55" customFormat="1" ht="12" customHeight="1" thickBot="1">
      <c r="A146" s="27" t="s">
        <v>23</v>
      </c>
      <c r="B146" s="78" t="s">
        <v>532</v>
      </c>
      <c r="C146" s="165">
        <f>+C147+C148+C149+C150+C151</f>
        <v>0</v>
      </c>
    </row>
    <row r="147" spans="1:3" s="55" customFormat="1" ht="12" customHeight="1">
      <c r="A147" s="267" t="s">
        <v>91</v>
      </c>
      <c r="B147" s="8" t="s">
        <v>533</v>
      </c>
      <c r="C147" s="144"/>
    </row>
    <row r="148" spans="1:3" s="55" customFormat="1" ht="12" customHeight="1">
      <c r="A148" s="267" t="s">
        <v>92</v>
      </c>
      <c r="B148" s="8" t="s">
        <v>534</v>
      </c>
      <c r="C148" s="144"/>
    </row>
    <row r="149" spans="1:3" s="55" customFormat="1" ht="12" customHeight="1">
      <c r="A149" s="267" t="s">
        <v>247</v>
      </c>
      <c r="B149" s="8" t="s">
        <v>535</v>
      </c>
      <c r="C149" s="144"/>
    </row>
    <row r="150" spans="1:3" ht="12.75" customHeight="1">
      <c r="A150" s="267" t="s">
        <v>248</v>
      </c>
      <c r="B150" s="8" t="s">
        <v>569</v>
      </c>
      <c r="C150" s="144"/>
    </row>
    <row r="151" spans="1:3" ht="12.75" customHeight="1" thickBot="1">
      <c r="A151" s="276" t="s">
        <v>537</v>
      </c>
      <c r="B151" s="6" t="s">
        <v>538</v>
      </c>
      <c r="C151" s="145"/>
    </row>
    <row r="152" spans="1:3" ht="12.75" customHeight="1" thickBot="1">
      <c r="A152" s="551" t="s">
        <v>24</v>
      </c>
      <c r="B152" s="78" t="s">
        <v>539</v>
      </c>
      <c r="C152" s="165"/>
    </row>
    <row r="153" spans="1:3" ht="12" customHeight="1" thickBot="1">
      <c r="A153" s="551" t="s">
        <v>25</v>
      </c>
      <c r="B153" s="78" t="s">
        <v>540</v>
      </c>
      <c r="C153" s="165"/>
    </row>
    <row r="154" spans="1:3" ht="15" customHeight="1" thickBot="1">
      <c r="A154" s="27" t="s">
        <v>26</v>
      </c>
      <c r="B154" s="78" t="s">
        <v>541</v>
      </c>
      <c r="C154" s="261">
        <f>+C129+C133+C140+C146+C152+C153</f>
        <v>103545</v>
      </c>
    </row>
    <row r="155" spans="1:3" ht="13.5" thickBot="1">
      <c r="A155" s="278" t="s">
        <v>27</v>
      </c>
      <c r="B155" s="231" t="s">
        <v>542</v>
      </c>
      <c r="C155" s="261">
        <f>+C128+C154</f>
        <v>162235</v>
      </c>
    </row>
    <row r="156" ht="15" customHeight="1" thickBot="1"/>
    <row r="157" spans="1:3" ht="14.25" customHeight="1" thickBot="1">
      <c r="A157" s="140" t="s">
        <v>570</v>
      </c>
      <c r="B157" s="141"/>
      <c r="C157" s="673">
        <v>2</v>
      </c>
    </row>
    <row r="158" spans="1:3" ht="13.5" thickBot="1">
      <c r="A158" s="140" t="s">
        <v>163</v>
      </c>
      <c r="B158" s="141"/>
      <c r="C1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22/2016.(X.4.) önkormányzati rendelethez</oddHeader>
  </headerFooter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54">
    <tabColor rgb="FF92D050"/>
  </sheetPr>
  <dimension ref="A1:C61"/>
  <sheetViews>
    <sheetView workbookViewId="0" topLeftCell="A34">
      <selection activeCell="C58" sqref="C58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/>
    </row>
    <row r="2" spans="1:3" s="286" customFormat="1" ht="36" customHeight="1">
      <c r="A2" s="241" t="s">
        <v>161</v>
      </c>
      <c r="B2" s="213" t="s">
        <v>487</v>
      </c>
      <c r="C2" s="227" t="s">
        <v>59</v>
      </c>
    </row>
    <row r="3" spans="1:3" s="286" customFormat="1" ht="24.75" thickBot="1">
      <c r="A3" s="279" t="s">
        <v>160</v>
      </c>
      <c r="B3" s="214" t="s">
        <v>348</v>
      </c>
      <c r="C3" s="228" t="s">
        <v>51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11580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7980</v>
      </c>
    </row>
    <row r="11" spans="1:3" s="229" customFormat="1" ht="12" customHeight="1">
      <c r="A11" s="281" t="s">
        <v>95</v>
      </c>
      <c r="B11" s="7" t="s">
        <v>226</v>
      </c>
      <c r="C11" s="172">
        <v>900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/>
    </row>
    <row r="14" spans="1:3" s="229" customFormat="1" ht="12" customHeight="1">
      <c r="A14" s="281" t="s">
        <v>97</v>
      </c>
      <c r="B14" s="7" t="s">
        <v>349</v>
      </c>
      <c r="C14" s="172">
        <v>2399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>
        <v>1</v>
      </c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>
        <v>300</v>
      </c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1686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561">
        <v>1686</v>
      </c>
    </row>
    <row r="24" spans="1:3" s="289" customFormat="1" ht="12" customHeight="1" thickBot="1">
      <c r="A24" s="281" t="s">
        <v>102</v>
      </c>
      <c r="B24" s="7" t="s">
        <v>574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575</v>
      </c>
      <c r="C26" s="174">
        <f>+C27+C28+C29</f>
        <v>0</v>
      </c>
    </row>
    <row r="27" spans="1:3" s="289" customFormat="1" ht="12" customHeight="1">
      <c r="A27" s="282" t="s">
        <v>211</v>
      </c>
      <c r="B27" s="283" t="s">
        <v>206</v>
      </c>
      <c r="C27" s="47"/>
    </row>
    <row r="28" spans="1:3" s="289" customFormat="1" ht="12" customHeight="1">
      <c r="A28" s="282" t="s">
        <v>214</v>
      </c>
      <c r="B28" s="283" t="s">
        <v>352</v>
      </c>
      <c r="C28" s="172"/>
    </row>
    <row r="29" spans="1:3" s="289" customFormat="1" ht="12" customHeight="1">
      <c r="A29" s="282" t="s">
        <v>215</v>
      </c>
      <c r="B29" s="284" t="s">
        <v>354</v>
      </c>
      <c r="C29" s="172"/>
    </row>
    <row r="30" spans="1:3" s="289" customFormat="1" ht="12" customHeight="1" thickBot="1">
      <c r="A30" s="281" t="s">
        <v>216</v>
      </c>
      <c r="B30" s="82" t="s">
        <v>576</v>
      </c>
      <c r="C30" s="50"/>
    </row>
    <row r="31" spans="1:3" s="289" customFormat="1" ht="12" customHeight="1" thickBot="1">
      <c r="A31" s="116" t="s">
        <v>21</v>
      </c>
      <c r="B31" s="78" t="s">
        <v>355</v>
      </c>
      <c r="C31" s="174">
        <f>+C32+C33+C34</f>
        <v>0</v>
      </c>
    </row>
    <row r="32" spans="1:3" s="289" customFormat="1" ht="12" customHeight="1">
      <c r="A32" s="282" t="s">
        <v>86</v>
      </c>
      <c r="B32" s="283" t="s">
        <v>238</v>
      </c>
      <c r="C32" s="47"/>
    </row>
    <row r="33" spans="1:3" s="289" customFormat="1" ht="12" customHeight="1">
      <c r="A33" s="282" t="s">
        <v>87</v>
      </c>
      <c r="B33" s="284" t="s">
        <v>239</v>
      </c>
      <c r="C33" s="175"/>
    </row>
    <row r="34" spans="1:3" s="289" customFormat="1" ht="12" customHeight="1" thickBot="1">
      <c r="A34" s="281" t="s">
        <v>88</v>
      </c>
      <c r="B34" s="82" t="s">
        <v>240</v>
      </c>
      <c r="C34" s="50"/>
    </row>
    <row r="35" spans="1:3" s="229" customFormat="1" ht="12" customHeight="1" thickBot="1">
      <c r="A35" s="116" t="s">
        <v>22</v>
      </c>
      <c r="B35" s="78" t="s">
        <v>326</v>
      </c>
      <c r="C35" s="201"/>
    </row>
    <row r="36" spans="1:3" s="229" customFormat="1" ht="12" customHeight="1" thickBot="1">
      <c r="A36" s="116" t="s">
        <v>23</v>
      </c>
      <c r="B36" s="78" t="s">
        <v>356</v>
      </c>
      <c r="C36" s="220"/>
    </row>
    <row r="37" spans="1:3" s="229" customFormat="1" ht="12" customHeight="1" thickBot="1">
      <c r="A37" s="113" t="s">
        <v>24</v>
      </c>
      <c r="B37" s="78" t="s">
        <v>357</v>
      </c>
      <c r="C37" s="221">
        <f>+C8+C20+C25+C26+C31+C35+C36</f>
        <v>13266</v>
      </c>
    </row>
    <row r="38" spans="1:3" s="229" customFormat="1" ht="12" customHeight="1" thickBot="1">
      <c r="A38" s="129" t="s">
        <v>25</v>
      </c>
      <c r="B38" s="78" t="s">
        <v>358</v>
      </c>
      <c r="C38" s="221">
        <f>+C39+C40+C41</f>
        <v>401</v>
      </c>
    </row>
    <row r="39" spans="1:3" s="229" customFormat="1" ht="12" customHeight="1">
      <c r="A39" s="282" t="s">
        <v>359</v>
      </c>
      <c r="B39" s="283" t="s">
        <v>179</v>
      </c>
      <c r="C39" s="47">
        <v>401</v>
      </c>
    </row>
    <row r="40" spans="1:3" s="229" customFormat="1" ht="12" customHeight="1">
      <c r="A40" s="282" t="s">
        <v>360</v>
      </c>
      <c r="B40" s="284" t="s">
        <v>8</v>
      </c>
      <c r="C40" s="175"/>
    </row>
    <row r="41" spans="1:3" s="289" customFormat="1" ht="12" customHeight="1" thickBot="1">
      <c r="A41" s="281" t="s">
        <v>361</v>
      </c>
      <c r="B41" s="82" t="s">
        <v>362</v>
      </c>
      <c r="C41" s="50"/>
    </row>
    <row r="42" spans="1:3" s="289" customFormat="1" ht="15" customHeight="1" thickBot="1">
      <c r="A42" s="129" t="s">
        <v>26</v>
      </c>
      <c r="B42" s="130" t="s">
        <v>363</v>
      </c>
      <c r="C42" s="224">
        <f>+C37+C38</f>
        <v>13667</v>
      </c>
    </row>
    <row r="43" spans="1:3" s="289" customFormat="1" ht="15" customHeight="1">
      <c r="A43" s="131"/>
      <c r="B43" s="132"/>
      <c r="C43" s="222"/>
    </row>
    <row r="44" spans="1:3" ht="13.5" thickBot="1">
      <c r="A44" s="133"/>
      <c r="B44" s="134"/>
      <c r="C44" s="223"/>
    </row>
    <row r="45" spans="1:3" s="288" customFormat="1" ht="16.5" customHeight="1" thickBot="1">
      <c r="A45" s="135"/>
      <c r="B45" s="136" t="s">
        <v>56</v>
      </c>
      <c r="C45" s="224"/>
    </row>
    <row r="46" spans="1:3" s="290" customFormat="1" ht="12" customHeight="1" thickBot="1">
      <c r="A46" s="116" t="s">
        <v>17</v>
      </c>
      <c r="B46" s="78" t="s">
        <v>364</v>
      </c>
      <c r="C46" s="174">
        <f>SUM(C47:C51)</f>
        <v>214995</v>
      </c>
    </row>
    <row r="47" spans="1:3" ht="12" customHeight="1">
      <c r="A47" s="281" t="s">
        <v>93</v>
      </c>
      <c r="B47" s="8" t="s">
        <v>47</v>
      </c>
      <c r="C47" s="693">
        <v>107781</v>
      </c>
    </row>
    <row r="48" spans="1:3" ht="12" customHeight="1">
      <c r="A48" s="281" t="s">
        <v>94</v>
      </c>
      <c r="B48" s="7" t="s">
        <v>141</v>
      </c>
      <c r="C48" s="561">
        <v>30725</v>
      </c>
    </row>
    <row r="49" spans="1:3" ht="12" customHeight="1">
      <c r="A49" s="281" t="s">
        <v>95</v>
      </c>
      <c r="B49" s="7" t="s">
        <v>116</v>
      </c>
      <c r="C49" s="561">
        <v>52714</v>
      </c>
    </row>
    <row r="50" spans="1:3" ht="12" customHeight="1">
      <c r="A50" s="281" t="s">
        <v>96</v>
      </c>
      <c r="B50" s="7" t="s">
        <v>142</v>
      </c>
      <c r="C50" s="49">
        <v>23775</v>
      </c>
    </row>
    <row r="51" spans="1:3" ht="12" customHeight="1" thickBot="1">
      <c r="A51" s="281" t="s">
        <v>117</v>
      </c>
      <c r="B51" s="7" t="s">
        <v>143</v>
      </c>
      <c r="C51" s="49"/>
    </row>
    <row r="52" spans="1:3" ht="12" customHeight="1" thickBot="1">
      <c r="A52" s="116" t="s">
        <v>18</v>
      </c>
      <c r="B52" s="78" t="s">
        <v>365</v>
      </c>
      <c r="C52" s="174">
        <f>SUM(C53:C55)</f>
        <v>5588</v>
      </c>
    </row>
    <row r="53" spans="1:3" s="290" customFormat="1" ht="12" customHeight="1">
      <c r="A53" s="281" t="s">
        <v>99</v>
      </c>
      <c r="B53" s="8" t="s">
        <v>169</v>
      </c>
      <c r="C53" s="47">
        <v>5588</v>
      </c>
    </row>
    <row r="54" spans="1:3" ht="12" customHeight="1">
      <c r="A54" s="281" t="s">
        <v>100</v>
      </c>
      <c r="B54" s="7" t="s">
        <v>145</v>
      </c>
      <c r="C54" s="49"/>
    </row>
    <row r="55" spans="1:3" ht="12" customHeight="1">
      <c r="A55" s="281" t="s">
        <v>101</v>
      </c>
      <c r="B55" s="7" t="s">
        <v>57</v>
      </c>
      <c r="C55" s="49"/>
    </row>
    <row r="56" spans="1:3" ht="12" customHeight="1" thickBot="1">
      <c r="A56" s="281" t="s">
        <v>102</v>
      </c>
      <c r="B56" s="7" t="s">
        <v>577</v>
      </c>
      <c r="C56" s="49"/>
    </row>
    <row r="57" spans="1:3" ht="12" customHeight="1" thickBot="1">
      <c r="A57" s="116" t="s">
        <v>19</v>
      </c>
      <c r="B57" s="78" t="s">
        <v>12</v>
      </c>
      <c r="C57" s="201"/>
    </row>
    <row r="58" spans="1:3" ht="15" customHeight="1" thickBot="1">
      <c r="A58" s="116" t="s">
        <v>20</v>
      </c>
      <c r="B58" s="137" t="s">
        <v>578</v>
      </c>
      <c r="C58" s="225">
        <f>+C46+C52+C57</f>
        <v>220583</v>
      </c>
    </row>
    <row r="59" ht="13.5" thickBot="1">
      <c r="C59" s="226"/>
    </row>
    <row r="60" spans="1:3" ht="15" customHeight="1" thickBot="1">
      <c r="A60" s="140" t="s">
        <v>570</v>
      </c>
      <c r="B60" s="141"/>
      <c r="C60" s="673">
        <v>43</v>
      </c>
    </row>
    <row r="61" spans="1:3" ht="14.25" customHeight="1" thickBot="1">
      <c r="A61" s="140" t="s">
        <v>163</v>
      </c>
      <c r="B61" s="141"/>
      <c r="C61" s="7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 melléklet a 22/2016.(X.4.)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1"/>
  <sheetViews>
    <sheetView workbookViewId="0" topLeftCell="A37">
      <selection activeCell="F49" sqref="F49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/>
    </row>
    <row r="2" spans="1:3" s="286" customFormat="1" ht="35.25" customHeight="1">
      <c r="A2" s="241" t="s">
        <v>161</v>
      </c>
      <c r="B2" s="213" t="s">
        <v>572</v>
      </c>
      <c r="C2" s="227" t="s">
        <v>59</v>
      </c>
    </row>
    <row r="3" spans="1:3" s="286" customFormat="1" ht="24.75" thickBot="1">
      <c r="A3" s="279" t="s">
        <v>160</v>
      </c>
      <c r="B3" s="214" t="s">
        <v>366</v>
      </c>
      <c r="C3" s="228" t="s">
        <v>59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2833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2230</v>
      </c>
    </row>
    <row r="11" spans="1:3" s="229" customFormat="1" ht="12" customHeight="1">
      <c r="A11" s="281" t="s">
        <v>95</v>
      </c>
      <c r="B11" s="7" t="s">
        <v>226</v>
      </c>
      <c r="C11" s="172"/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/>
    </row>
    <row r="14" spans="1:3" s="229" customFormat="1" ht="12" customHeight="1">
      <c r="A14" s="281" t="s">
        <v>97</v>
      </c>
      <c r="B14" s="7" t="s">
        <v>349</v>
      </c>
      <c r="C14" s="172">
        <v>603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1686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561">
        <v>1686</v>
      </c>
    </row>
    <row r="24" spans="1:3" s="289" customFormat="1" ht="12" customHeight="1" thickBot="1">
      <c r="A24" s="281" t="s">
        <v>102</v>
      </c>
      <c r="B24" s="7" t="s">
        <v>574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575</v>
      </c>
      <c r="C26" s="174">
        <f>+C27+C28+C29</f>
        <v>0</v>
      </c>
    </row>
    <row r="27" spans="1:3" s="289" customFormat="1" ht="12" customHeight="1">
      <c r="A27" s="282" t="s">
        <v>211</v>
      </c>
      <c r="B27" s="283" t="s">
        <v>206</v>
      </c>
      <c r="C27" s="47"/>
    </row>
    <row r="28" spans="1:3" s="289" customFormat="1" ht="12" customHeight="1">
      <c r="A28" s="282" t="s">
        <v>214</v>
      </c>
      <c r="B28" s="283" t="s">
        <v>352</v>
      </c>
      <c r="C28" s="172"/>
    </row>
    <row r="29" spans="1:3" s="289" customFormat="1" ht="12" customHeight="1">
      <c r="A29" s="282" t="s">
        <v>215</v>
      </c>
      <c r="B29" s="284" t="s">
        <v>354</v>
      </c>
      <c r="C29" s="172"/>
    </row>
    <row r="30" spans="1:3" s="289" customFormat="1" ht="12" customHeight="1" thickBot="1">
      <c r="A30" s="281" t="s">
        <v>216</v>
      </c>
      <c r="B30" s="82" t="s">
        <v>576</v>
      </c>
      <c r="C30" s="50"/>
    </row>
    <row r="31" spans="1:3" s="289" customFormat="1" ht="12" customHeight="1" thickBot="1">
      <c r="A31" s="116" t="s">
        <v>21</v>
      </c>
      <c r="B31" s="78" t="s">
        <v>355</v>
      </c>
      <c r="C31" s="174">
        <f>+C32+C33+C34</f>
        <v>0</v>
      </c>
    </row>
    <row r="32" spans="1:3" s="289" customFormat="1" ht="12" customHeight="1">
      <c r="A32" s="282" t="s">
        <v>86</v>
      </c>
      <c r="B32" s="283" t="s">
        <v>238</v>
      </c>
      <c r="C32" s="47"/>
    </row>
    <row r="33" spans="1:3" s="289" customFormat="1" ht="12" customHeight="1">
      <c r="A33" s="282" t="s">
        <v>87</v>
      </c>
      <c r="B33" s="284" t="s">
        <v>239</v>
      </c>
      <c r="C33" s="175"/>
    </row>
    <row r="34" spans="1:3" s="289" customFormat="1" ht="12" customHeight="1" thickBot="1">
      <c r="A34" s="281" t="s">
        <v>88</v>
      </c>
      <c r="B34" s="82" t="s">
        <v>240</v>
      </c>
      <c r="C34" s="50"/>
    </row>
    <row r="35" spans="1:3" s="229" customFormat="1" ht="12" customHeight="1" thickBot="1">
      <c r="A35" s="116" t="s">
        <v>22</v>
      </c>
      <c r="B35" s="78" t="s">
        <v>326</v>
      </c>
      <c r="C35" s="201"/>
    </row>
    <row r="36" spans="1:3" s="229" customFormat="1" ht="12" customHeight="1" thickBot="1">
      <c r="A36" s="116" t="s">
        <v>23</v>
      </c>
      <c r="B36" s="78" t="s">
        <v>356</v>
      </c>
      <c r="C36" s="220"/>
    </row>
    <row r="37" spans="1:3" s="229" customFormat="1" ht="12" customHeight="1" thickBot="1">
      <c r="A37" s="113" t="s">
        <v>24</v>
      </c>
      <c r="B37" s="78" t="s">
        <v>357</v>
      </c>
      <c r="C37" s="221">
        <f>+C8+C20+C25+C26+C31+C35+C36</f>
        <v>4519</v>
      </c>
    </row>
    <row r="38" spans="1:3" s="229" customFormat="1" ht="12" customHeight="1" thickBot="1">
      <c r="A38" s="129" t="s">
        <v>25</v>
      </c>
      <c r="B38" s="78" t="s">
        <v>358</v>
      </c>
      <c r="C38" s="221">
        <f>+C39+C40+C41</f>
        <v>0</v>
      </c>
    </row>
    <row r="39" spans="1:3" s="229" customFormat="1" ht="12" customHeight="1">
      <c r="A39" s="282" t="s">
        <v>359</v>
      </c>
      <c r="B39" s="283" t="s">
        <v>179</v>
      </c>
      <c r="C39" s="47"/>
    </row>
    <row r="40" spans="1:3" s="229" customFormat="1" ht="12" customHeight="1">
      <c r="A40" s="282" t="s">
        <v>360</v>
      </c>
      <c r="B40" s="284" t="s">
        <v>8</v>
      </c>
      <c r="C40" s="175"/>
    </row>
    <row r="41" spans="1:3" s="289" customFormat="1" ht="12" customHeight="1" thickBot="1">
      <c r="A41" s="281" t="s">
        <v>361</v>
      </c>
      <c r="B41" s="82" t="s">
        <v>362</v>
      </c>
      <c r="C41" s="50"/>
    </row>
    <row r="42" spans="1:3" s="289" customFormat="1" ht="15" customHeight="1" thickBot="1">
      <c r="A42" s="129" t="s">
        <v>26</v>
      </c>
      <c r="B42" s="130" t="s">
        <v>363</v>
      </c>
      <c r="C42" s="224">
        <f>+C37+C38</f>
        <v>4519</v>
      </c>
    </row>
    <row r="43" spans="1:3" s="289" customFormat="1" ht="15" customHeight="1">
      <c r="A43" s="131"/>
      <c r="B43" s="132"/>
      <c r="C43" s="222"/>
    </row>
    <row r="44" spans="1:3" ht="13.5" thickBot="1">
      <c r="A44" s="133"/>
      <c r="B44" s="134"/>
      <c r="C44" s="223"/>
    </row>
    <row r="45" spans="1:3" s="288" customFormat="1" ht="16.5" customHeight="1" thickBot="1">
      <c r="A45" s="135"/>
      <c r="B45" s="136" t="s">
        <v>56</v>
      </c>
      <c r="C45" s="224"/>
    </row>
    <row r="46" spans="1:3" s="290" customFormat="1" ht="12" customHeight="1" thickBot="1">
      <c r="A46" s="116" t="s">
        <v>17</v>
      </c>
      <c r="B46" s="78" t="s">
        <v>364</v>
      </c>
      <c r="C46" s="174">
        <f>SUM(C47:C51)</f>
        <v>27067</v>
      </c>
    </row>
    <row r="47" spans="1:3" ht="12" customHeight="1">
      <c r="A47" s="281" t="s">
        <v>93</v>
      </c>
      <c r="B47" s="8" t="s">
        <v>47</v>
      </c>
      <c r="C47" s="693">
        <v>1448</v>
      </c>
    </row>
    <row r="48" spans="1:3" ht="12" customHeight="1">
      <c r="A48" s="281" t="s">
        <v>94</v>
      </c>
      <c r="B48" s="7" t="s">
        <v>141</v>
      </c>
      <c r="C48" s="561">
        <v>423</v>
      </c>
    </row>
    <row r="49" spans="1:3" ht="12" customHeight="1">
      <c r="A49" s="281" t="s">
        <v>95</v>
      </c>
      <c r="B49" s="7" t="s">
        <v>116</v>
      </c>
      <c r="C49" s="561">
        <v>1421</v>
      </c>
    </row>
    <row r="50" spans="1:3" ht="12" customHeight="1">
      <c r="A50" s="281" t="s">
        <v>96</v>
      </c>
      <c r="B50" s="7" t="s">
        <v>142</v>
      </c>
      <c r="C50" s="49">
        <v>23775</v>
      </c>
    </row>
    <row r="51" spans="1:3" ht="12" customHeight="1" thickBot="1">
      <c r="A51" s="281" t="s">
        <v>117</v>
      </c>
      <c r="B51" s="7" t="s">
        <v>143</v>
      </c>
      <c r="C51" s="49"/>
    </row>
    <row r="52" spans="1:3" ht="12" customHeight="1" thickBot="1">
      <c r="A52" s="116" t="s">
        <v>18</v>
      </c>
      <c r="B52" s="78" t="s">
        <v>365</v>
      </c>
      <c r="C52" s="174">
        <f>SUM(C53:C55)</f>
        <v>0</v>
      </c>
    </row>
    <row r="53" spans="1:3" s="290" customFormat="1" ht="12" customHeight="1">
      <c r="A53" s="281" t="s">
        <v>99</v>
      </c>
      <c r="B53" s="8" t="s">
        <v>169</v>
      </c>
      <c r="C53" s="47"/>
    </row>
    <row r="54" spans="1:3" ht="12" customHeight="1">
      <c r="A54" s="281" t="s">
        <v>100</v>
      </c>
      <c r="B54" s="7" t="s">
        <v>145</v>
      </c>
      <c r="C54" s="49"/>
    </row>
    <row r="55" spans="1:3" ht="12" customHeight="1">
      <c r="A55" s="281" t="s">
        <v>101</v>
      </c>
      <c r="B55" s="7" t="s">
        <v>57</v>
      </c>
      <c r="C55" s="49"/>
    </row>
    <row r="56" spans="1:3" ht="12" customHeight="1" thickBot="1">
      <c r="A56" s="281" t="s">
        <v>102</v>
      </c>
      <c r="B56" s="7" t="s">
        <v>577</v>
      </c>
      <c r="C56" s="49"/>
    </row>
    <row r="57" spans="1:3" ht="15" customHeight="1" thickBot="1">
      <c r="A57" s="116" t="s">
        <v>19</v>
      </c>
      <c r="B57" s="78" t="s">
        <v>12</v>
      </c>
      <c r="C57" s="201"/>
    </row>
    <row r="58" spans="1:3" ht="13.5" thickBot="1">
      <c r="A58" s="116" t="s">
        <v>20</v>
      </c>
      <c r="B58" s="137" t="s">
        <v>578</v>
      </c>
      <c r="C58" s="225">
        <f>+C46+C52+C57</f>
        <v>27067</v>
      </c>
    </row>
    <row r="59" ht="15" customHeight="1" thickBot="1">
      <c r="C59" s="226"/>
    </row>
    <row r="60" spans="1:3" ht="14.25" customHeight="1" thickBot="1">
      <c r="A60" s="140" t="s">
        <v>570</v>
      </c>
      <c r="B60" s="141"/>
      <c r="C60" s="76"/>
    </row>
    <row r="61" spans="1:3" ht="13.5" thickBot="1">
      <c r="A61" s="140" t="s">
        <v>163</v>
      </c>
      <c r="B61" s="141"/>
      <c r="C61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22/2016.(X.4.)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56">
    <tabColor rgb="FF92D050"/>
  </sheetPr>
  <dimension ref="A1:D61"/>
  <sheetViews>
    <sheetView workbookViewId="0" topLeftCell="A37">
      <selection activeCell="C49" sqref="C49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/>
    </row>
    <row r="2" spans="1:3" s="286" customFormat="1" ht="33.75" customHeight="1">
      <c r="A2" s="241" t="s">
        <v>161</v>
      </c>
      <c r="B2" s="213" t="s">
        <v>572</v>
      </c>
      <c r="C2" s="227" t="s">
        <v>59</v>
      </c>
    </row>
    <row r="3" spans="1:3" s="286" customFormat="1" ht="24.75" thickBot="1">
      <c r="A3" s="279" t="s">
        <v>160</v>
      </c>
      <c r="B3" s="214" t="s">
        <v>579</v>
      </c>
      <c r="C3" s="228" t="s">
        <v>380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7985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5150</v>
      </c>
    </row>
    <row r="11" spans="1:3" s="229" customFormat="1" ht="12" customHeight="1">
      <c r="A11" s="281" t="s">
        <v>95</v>
      </c>
      <c r="B11" s="7" t="s">
        <v>226</v>
      </c>
      <c r="C11" s="172">
        <v>900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/>
    </row>
    <row r="14" spans="1:3" s="229" customFormat="1" ht="12" customHeight="1">
      <c r="A14" s="281" t="s">
        <v>97</v>
      </c>
      <c r="B14" s="7" t="s">
        <v>349</v>
      </c>
      <c r="C14" s="172">
        <v>1634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>
        <v>1</v>
      </c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>
        <v>300</v>
      </c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0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/>
    </row>
    <row r="24" spans="1:3" s="289" customFormat="1" ht="12" customHeight="1" thickBot="1">
      <c r="A24" s="281" t="s">
        <v>102</v>
      </c>
      <c r="B24" s="7" t="s">
        <v>574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575</v>
      </c>
      <c r="C26" s="174">
        <f>+C27+C28+C29</f>
        <v>0</v>
      </c>
    </row>
    <row r="27" spans="1:3" s="289" customFormat="1" ht="12" customHeight="1">
      <c r="A27" s="282" t="s">
        <v>211</v>
      </c>
      <c r="B27" s="283" t="s">
        <v>206</v>
      </c>
      <c r="C27" s="47"/>
    </row>
    <row r="28" spans="1:3" s="289" customFormat="1" ht="12" customHeight="1">
      <c r="A28" s="282" t="s">
        <v>214</v>
      </c>
      <c r="B28" s="283" t="s">
        <v>352</v>
      </c>
      <c r="C28" s="172"/>
    </row>
    <row r="29" spans="1:3" s="289" customFormat="1" ht="12" customHeight="1">
      <c r="A29" s="282" t="s">
        <v>215</v>
      </c>
      <c r="B29" s="284" t="s">
        <v>354</v>
      </c>
      <c r="C29" s="172"/>
    </row>
    <row r="30" spans="1:3" s="289" customFormat="1" ht="12" customHeight="1" thickBot="1">
      <c r="A30" s="281" t="s">
        <v>216</v>
      </c>
      <c r="B30" s="82" t="s">
        <v>576</v>
      </c>
      <c r="C30" s="50"/>
    </row>
    <row r="31" spans="1:3" s="289" customFormat="1" ht="12" customHeight="1" thickBot="1">
      <c r="A31" s="116" t="s">
        <v>21</v>
      </c>
      <c r="B31" s="78" t="s">
        <v>355</v>
      </c>
      <c r="C31" s="174">
        <f>+C32+C33+C34</f>
        <v>0</v>
      </c>
    </row>
    <row r="32" spans="1:3" s="289" customFormat="1" ht="12" customHeight="1">
      <c r="A32" s="282" t="s">
        <v>86</v>
      </c>
      <c r="B32" s="283" t="s">
        <v>238</v>
      </c>
      <c r="C32" s="47"/>
    </row>
    <row r="33" spans="1:3" s="289" customFormat="1" ht="12" customHeight="1">
      <c r="A33" s="282" t="s">
        <v>87</v>
      </c>
      <c r="B33" s="284" t="s">
        <v>239</v>
      </c>
      <c r="C33" s="175"/>
    </row>
    <row r="34" spans="1:3" s="289" customFormat="1" ht="12" customHeight="1" thickBot="1">
      <c r="A34" s="281" t="s">
        <v>88</v>
      </c>
      <c r="B34" s="82" t="s">
        <v>240</v>
      </c>
      <c r="C34" s="50"/>
    </row>
    <row r="35" spans="1:3" s="229" customFormat="1" ht="12" customHeight="1" thickBot="1">
      <c r="A35" s="116" t="s">
        <v>22</v>
      </c>
      <c r="B35" s="78" t="s">
        <v>326</v>
      </c>
      <c r="C35" s="201"/>
    </row>
    <row r="36" spans="1:3" s="229" customFormat="1" ht="12" customHeight="1" thickBot="1">
      <c r="A36" s="116" t="s">
        <v>23</v>
      </c>
      <c r="B36" s="78" t="s">
        <v>356</v>
      </c>
      <c r="C36" s="220"/>
    </row>
    <row r="37" spans="1:3" s="229" customFormat="1" ht="12" customHeight="1" thickBot="1">
      <c r="A37" s="113" t="s">
        <v>24</v>
      </c>
      <c r="B37" s="78" t="s">
        <v>357</v>
      </c>
      <c r="C37" s="221">
        <f>+C8+C20+C25+C26+C31+C35+C36</f>
        <v>7985</v>
      </c>
    </row>
    <row r="38" spans="1:3" s="229" customFormat="1" ht="12" customHeight="1" thickBot="1">
      <c r="A38" s="129" t="s">
        <v>25</v>
      </c>
      <c r="B38" s="78" t="s">
        <v>358</v>
      </c>
      <c r="C38" s="221">
        <f>+C39+C40+C41</f>
        <v>401</v>
      </c>
    </row>
    <row r="39" spans="1:4" s="229" customFormat="1" ht="12" customHeight="1">
      <c r="A39" s="282" t="s">
        <v>359</v>
      </c>
      <c r="B39" s="283" t="s">
        <v>179</v>
      </c>
      <c r="C39" s="47">
        <v>401</v>
      </c>
      <c r="D39" s="602"/>
    </row>
    <row r="40" spans="1:3" s="229" customFormat="1" ht="12" customHeight="1">
      <c r="A40" s="282" t="s">
        <v>360</v>
      </c>
      <c r="B40" s="284" t="s">
        <v>8</v>
      </c>
      <c r="C40" s="175"/>
    </row>
    <row r="41" spans="1:3" s="289" customFormat="1" ht="12" customHeight="1" thickBot="1">
      <c r="A41" s="281" t="s">
        <v>361</v>
      </c>
      <c r="B41" s="82" t="s">
        <v>362</v>
      </c>
      <c r="C41" s="50"/>
    </row>
    <row r="42" spans="1:3" s="289" customFormat="1" ht="15" customHeight="1" thickBot="1">
      <c r="A42" s="129" t="s">
        <v>26</v>
      </c>
      <c r="B42" s="130" t="s">
        <v>363</v>
      </c>
      <c r="C42" s="224">
        <f>+C37+C38</f>
        <v>8386</v>
      </c>
    </row>
    <row r="43" spans="1:3" s="289" customFormat="1" ht="15" customHeight="1">
      <c r="A43" s="131"/>
      <c r="B43" s="132"/>
      <c r="C43" s="222"/>
    </row>
    <row r="44" spans="1:3" ht="13.5" thickBot="1">
      <c r="A44" s="133"/>
      <c r="B44" s="134"/>
      <c r="C44" s="223"/>
    </row>
    <row r="45" spans="1:3" s="288" customFormat="1" ht="16.5" customHeight="1" thickBot="1">
      <c r="A45" s="135"/>
      <c r="B45" s="136" t="s">
        <v>56</v>
      </c>
      <c r="C45" s="224"/>
    </row>
    <row r="46" spans="1:3" s="290" customFormat="1" ht="12" customHeight="1" thickBot="1">
      <c r="A46" s="116" t="s">
        <v>17</v>
      </c>
      <c r="B46" s="78" t="s">
        <v>364</v>
      </c>
      <c r="C46" s="174">
        <f>SUM(C47:C51)</f>
        <v>184168</v>
      </c>
    </row>
    <row r="47" spans="1:3" ht="12" customHeight="1">
      <c r="A47" s="281" t="s">
        <v>93</v>
      </c>
      <c r="B47" s="8" t="s">
        <v>47</v>
      </c>
      <c r="C47" s="47">
        <v>106333</v>
      </c>
    </row>
    <row r="48" spans="1:3" ht="12" customHeight="1">
      <c r="A48" s="281" t="s">
        <v>94</v>
      </c>
      <c r="B48" s="7" t="s">
        <v>141</v>
      </c>
      <c r="C48" s="49">
        <v>30302</v>
      </c>
    </row>
    <row r="49" spans="1:3" ht="12" customHeight="1">
      <c r="A49" s="281" t="s">
        <v>95</v>
      </c>
      <c r="B49" s="7" t="s">
        <v>116</v>
      </c>
      <c r="C49" s="561">
        <v>47533</v>
      </c>
    </row>
    <row r="50" spans="1:3" ht="12" customHeight="1">
      <c r="A50" s="281" t="s">
        <v>96</v>
      </c>
      <c r="B50" s="7" t="s">
        <v>142</v>
      </c>
      <c r="C50" s="49"/>
    </row>
    <row r="51" spans="1:3" ht="12" customHeight="1" thickBot="1">
      <c r="A51" s="281" t="s">
        <v>117</v>
      </c>
      <c r="B51" s="7" t="s">
        <v>143</v>
      </c>
      <c r="C51" s="49"/>
    </row>
    <row r="52" spans="1:3" ht="12" customHeight="1" thickBot="1">
      <c r="A52" s="116" t="s">
        <v>18</v>
      </c>
      <c r="B52" s="78" t="s">
        <v>365</v>
      </c>
      <c r="C52" s="174">
        <f>SUM(C53:C55)</f>
        <v>5588</v>
      </c>
    </row>
    <row r="53" spans="1:3" s="290" customFormat="1" ht="12" customHeight="1">
      <c r="A53" s="281" t="s">
        <v>99</v>
      </c>
      <c r="B53" s="8" t="s">
        <v>169</v>
      </c>
      <c r="C53" s="597">
        <v>5588</v>
      </c>
    </row>
    <row r="54" spans="1:3" ht="12" customHeight="1">
      <c r="A54" s="281" t="s">
        <v>100</v>
      </c>
      <c r="B54" s="7" t="s">
        <v>145</v>
      </c>
      <c r="C54" s="49"/>
    </row>
    <row r="55" spans="1:3" ht="12" customHeight="1">
      <c r="A55" s="281" t="s">
        <v>101</v>
      </c>
      <c r="B55" s="7" t="s">
        <v>57</v>
      </c>
      <c r="C55" s="49"/>
    </row>
    <row r="56" spans="1:3" ht="12" customHeight="1" thickBot="1">
      <c r="A56" s="281" t="s">
        <v>102</v>
      </c>
      <c r="B56" s="7" t="s">
        <v>577</v>
      </c>
      <c r="C56" s="49"/>
    </row>
    <row r="57" spans="1:3" ht="15" customHeight="1" thickBot="1">
      <c r="A57" s="116" t="s">
        <v>19</v>
      </c>
      <c r="B57" s="78" t="s">
        <v>12</v>
      </c>
      <c r="C57" s="201"/>
    </row>
    <row r="58" spans="1:3" ht="13.5" thickBot="1">
      <c r="A58" s="116" t="s">
        <v>20</v>
      </c>
      <c r="B58" s="137" t="s">
        <v>578</v>
      </c>
      <c r="C58" s="225">
        <f>+C46+C52+C57</f>
        <v>189756</v>
      </c>
    </row>
    <row r="59" ht="15" customHeight="1" thickBot="1">
      <c r="C59" s="226"/>
    </row>
    <row r="60" spans="1:3" ht="14.25" customHeight="1" thickBot="1">
      <c r="A60" s="140" t="s">
        <v>570</v>
      </c>
      <c r="B60" s="141"/>
      <c r="C60" s="673">
        <v>43</v>
      </c>
    </row>
    <row r="61" spans="1:3" ht="13.5" thickBot="1">
      <c r="A61" s="140" t="s">
        <v>163</v>
      </c>
      <c r="B61" s="141"/>
      <c r="C61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22/2016.(X.4.)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48" sqref="C48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 melléklet a ……/",LEFT(#REF!,4),". (….) önkormányzati rendelethez")</f>
        <v>#REF!</v>
      </c>
    </row>
    <row r="2" spans="1:3" s="286" customFormat="1" ht="33" customHeight="1">
      <c r="A2" s="241" t="s">
        <v>161</v>
      </c>
      <c r="B2" s="213" t="s">
        <v>422</v>
      </c>
      <c r="C2" s="227" t="s">
        <v>60</v>
      </c>
    </row>
    <row r="3" spans="1:3" s="286" customFormat="1" ht="24.75" thickBot="1">
      <c r="A3" s="279" t="s">
        <v>160</v>
      </c>
      <c r="B3" s="214" t="s">
        <v>348</v>
      </c>
      <c r="C3" s="228" t="s">
        <v>51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10541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600</v>
      </c>
    </row>
    <row r="11" spans="1:3" s="229" customFormat="1" ht="12" customHeight="1">
      <c r="A11" s="281" t="s">
        <v>95</v>
      </c>
      <c r="B11" s="7" t="s">
        <v>226</v>
      </c>
      <c r="C11" s="172">
        <v>4000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v>1364</v>
      </c>
    </row>
    <row r="14" spans="1:3" s="229" customFormat="1" ht="12" customHeight="1">
      <c r="A14" s="281" t="s">
        <v>97</v>
      </c>
      <c r="B14" s="7" t="s">
        <v>349</v>
      </c>
      <c r="C14" s="172">
        <v>1610</v>
      </c>
    </row>
    <row r="15" spans="1:3" s="229" customFormat="1" ht="12" customHeight="1">
      <c r="A15" s="281" t="s">
        <v>98</v>
      </c>
      <c r="B15" s="6" t="s">
        <v>350</v>
      </c>
      <c r="C15" s="172">
        <v>2957</v>
      </c>
    </row>
    <row r="16" spans="1:3" s="229" customFormat="1" ht="12" customHeight="1">
      <c r="A16" s="281" t="s">
        <v>108</v>
      </c>
      <c r="B16" s="7" t="s">
        <v>231</v>
      </c>
      <c r="C16" s="219">
        <v>10</v>
      </c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0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/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/>
    </row>
    <row r="33" spans="1:3" s="289" customFormat="1" ht="12" customHeight="1" thickBot="1">
      <c r="A33" s="281" t="s">
        <v>88</v>
      </c>
      <c r="B33" s="82" t="s">
        <v>240</v>
      </c>
      <c r="C33" s="50"/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/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10541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46</v>
      </c>
    </row>
    <row r="38" spans="1:3" s="229" customFormat="1" ht="12" customHeight="1">
      <c r="A38" s="282" t="s">
        <v>359</v>
      </c>
      <c r="B38" s="283" t="s">
        <v>179</v>
      </c>
      <c r="C38" s="47">
        <v>46</v>
      </c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10587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283838</v>
      </c>
    </row>
    <row r="46" spans="1:3" ht="12" customHeight="1">
      <c r="A46" s="281" t="s">
        <v>93</v>
      </c>
      <c r="B46" s="8" t="s">
        <v>47</v>
      </c>
      <c r="C46" s="47">
        <f>165105+242+1639+957+94+49+1297+96</f>
        <v>169479</v>
      </c>
    </row>
    <row r="47" spans="1:3" ht="12" customHeight="1">
      <c r="A47" s="281" t="s">
        <v>94</v>
      </c>
      <c r="B47" s="7" t="s">
        <v>141</v>
      </c>
      <c r="C47" s="49">
        <f>47111+65+442+258+25+13+350+26</f>
        <v>48290</v>
      </c>
    </row>
    <row r="48" spans="1:3" ht="12" customHeight="1">
      <c r="A48" s="281" t="s">
        <v>95</v>
      </c>
      <c r="B48" s="7" t="s">
        <v>116</v>
      </c>
      <c r="C48" s="49">
        <f>65821+162+86</f>
        <v>66069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2220</v>
      </c>
    </row>
    <row r="52" spans="1:3" s="290" customFormat="1" ht="12" customHeight="1">
      <c r="A52" s="281" t="s">
        <v>99</v>
      </c>
      <c r="B52" s="8" t="s">
        <v>169</v>
      </c>
      <c r="C52" s="617">
        <v>2220</v>
      </c>
    </row>
    <row r="53" spans="1:3" ht="12" customHeight="1">
      <c r="A53" s="281" t="s">
        <v>100</v>
      </c>
      <c r="B53" s="7" t="s">
        <v>145</v>
      </c>
      <c r="C53" s="49"/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286058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76">
        <v>58</v>
      </c>
    </row>
    <row r="60" spans="1:3" ht="13.5" thickBot="1">
      <c r="A60" s="140" t="s">
        <v>163</v>
      </c>
      <c r="B60" s="141"/>
      <c r="C60" s="7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22/2016.(X.4.)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+CONCATENATE("9.3.1. melléklet a ……/",LEFT(#REF!,4),". (….) önkormányzati rendelethez")</f>
        <v>#REF!</v>
      </c>
    </row>
    <row r="2" spans="1:3" s="286" customFormat="1" ht="33.75" customHeight="1">
      <c r="A2" s="241" t="s">
        <v>161</v>
      </c>
      <c r="B2" s="213" t="s">
        <v>422</v>
      </c>
      <c r="C2" s="227" t="s">
        <v>60</v>
      </c>
    </row>
    <row r="3" spans="1:3" s="286" customFormat="1" ht="24.75" thickBot="1">
      <c r="A3" s="279" t="s">
        <v>160</v>
      </c>
      <c r="B3" s="214" t="s">
        <v>366</v>
      </c>
      <c r="C3" s="228" t="s">
        <v>59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10541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600</v>
      </c>
    </row>
    <row r="11" spans="1:3" s="229" customFormat="1" ht="12" customHeight="1">
      <c r="A11" s="281" t="s">
        <v>95</v>
      </c>
      <c r="B11" s="7" t="s">
        <v>226</v>
      </c>
      <c r="C11" s="172">
        <v>4000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v>1364</v>
      </c>
    </row>
    <row r="14" spans="1:3" s="229" customFormat="1" ht="12" customHeight="1">
      <c r="A14" s="281" t="s">
        <v>97</v>
      </c>
      <c r="B14" s="7" t="s">
        <v>349</v>
      </c>
      <c r="C14" s="172">
        <v>1610</v>
      </c>
    </row>
    <row r="15" spans="1:3" s="229" customFormat="1" ht="12" customHeight="1">
      <c r="A15" s="281" t="s">
        <v>98</v>
      </c>
      <c r="B15" s="6" t="s">
        <v>350</v>
      </c>
      <c r="C15" s="172">
        <v>2957</v>
      </c>
    </row>
    <row r="16" spans="1:3" s="229" customFormat="1" ht="12" customHeight="1">
      <c r="A16" s="281" t="s">
        <v>108</v>
      </c>
      <c r="B16" s="7" t="s">
        <v>231</v>
      </c>
      <c r="C16" s="219">
        <v>10</v>
      </c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0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/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/>
    </row>
    <row r="33" spans="1:3" s="289" customFormat="1" ht="12" customHeight="1" thickBot="1">
      <c r="A33" s="281" t="s">
        <v>88</v>
      </c>
      <c r="B33" s="82" t="s">
        <v>240</v>
      </c>
      <c r="C33" s="50"/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/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10541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46</v>
      </c>
    </row>
    <row r="38" spans="1:3" s="229" customFormat="1" ht="12" customHeight="1">
      <c r="A38" s="282" t="s">
        <v>359</v>
      </c>
      <c r="B38" s="283" t="s">
        <v>179</v>
      </c>
      <c r="C38" s="47">
        <v>46</v>
      </c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10587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283838</v>
      </c>
    </row>
    <row r="46" spans="1:3" ht="12" customHeight="1">
      <c r="A46" s="281" t="s">
        <v>93</v>
      </c>
      <c r="B46" s="8" t="s">
        <v>47</v>
      </c>
      <c r="C46" s="47">
        <f>165105+242+1639+957+94+49+1297+96</f>
        <v>169479</v>
      </c>
    </row>
    <row r="47" spans="1:3" ht="12" customHeight="1">
      <c r="A47" s="281" t="s">
        <v>94</v>
      </c>
      <c r="B47" s="7" t="s">
        <v>141</v>
      </c>
      <c r="C47" s="49">
        <f>47111+65+442+258+25+13+350+26</f>
        <v>48290</v>
      </c>
    </row>
    <row r="48" spans="1:3" ht="12" customHeight="1">
      <c r="A48" s="281" t="s">
        <v>95</v>
      </c>
      <c r="B48" s="7" t="s">
        <v>116</v>
      </c>
      <c r="C48" s="49">
        <f>65983+86</f>
        <v>66069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2220</v>
      </c>
    </row>
    <row r="52" spans="1:3" s="290" customFormat="1" ht="12" customHeight="1">
      <c r="A52" s="281" t="s">
        <v>99</v>
      </c>
      <c r="B52" s="8" t="s">
        <v>169</v>
      </c>
      <c r="C52" s="47">
        <v>2220</v>
      </c>
    </row>
    <row r="53" spans="1:3" ht="12" customHeight="1">
      <c r="A53" s="281" t="s">
        <v>100</v>
      </c>
      <c r="B53" s="7" t="s">
        <v>145</v>
      </c>
      <c r="C53" s="49"/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286058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76">
        <v>58</v>
      </c>
    </row>
    <row r="60" spans="1:3" ht="13.5" thickBot="1">
      <c r="A60" s="140" t="s">
        <v>163</v>
      </c>
      <c r="B60" s="141"/>
      <c r="C60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22/2016.(X.4.)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B61" sqref="B61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 melléklet a ……/",LEFT(#REF!,4),". (….) önkormányzati rendelethez")</f>
        <v>#REF!</v>
      </c>
    </row>
    <row r="2" spans="1:3" s="286" customFormat="1" ht="36" customHeight="1">
      <c r="A2" s="241" t="s">
        <v>161</v>
      </c>
      <c r="B2" s="213" t="s">
        <v>593</v>
      </c>
      <c r="C2" s="227" t="s">
        <v>60</v>
      </c>
    </row>
    <row r="3" spans="1:3" s="286" customFormat="1" ht="24.75" thickBot="1">
      <c r="A3" s="279" t="s">
        <v>160</v>
      </c>
      <c r="B3" s="214" t="s">
        <v>348</v>
      </c>
      <c r="C3" s="228" t="s">
        <v>51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159252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28609</v>
      </c>
    </row>
    <row r="11" spans="1:3" s="229" customFormat="1" ht="12" customHeight="1">
      <c r="A11" s="281" t="s">
        <v>95</v>
      </c>
      <c r="B11" s="7" t="s">
        <v>226</v>
      </c>
      <c r="C11" s="172">
        <v>71073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v>20243</v>
      </c>
    </row>
    <row r="14" spans="1:3" s="229" customFormat="1" ht="12" customHeight="1">
      <c r="A14" s="281" t="s">
        <v>97</v>
      </c>
      <c r="B14" s="7" t="s">
        <v>349</v>
      </c>
      <c r="C14" s="172">
        <v>24656</v>
      </c>
    </row>
    <row r="15" spans="1:3" s="229" customFormat="1" ht="12" customHeight="1">
      <c r="A15" s="281" t="s">
        <v>98</v>
      </c>
      <c r="B15" s="6" t="s">
        <v>350</v>
      </c>
      <c r="C15" s="172">
        <v>14671</v>
      </c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0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/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/>
    </row>
    <row r="33" spans="1:3" s="289" customFormat="1" ht="12" customHeight="1" thickBot="1">
      <c r="A33" s="281" t="s">
        <v>88</v>
      </c>
      <c r="B33" s="82" t="s">
        <v>240</v>
      </c>
      <c r="C33" s="50"/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/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159252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2794</v>
      </c>
    </row>
    <row r="38" spans="1:3" s="229" customFormat="1" ht="12" customHeight="1">
      <c r="A38" s="282" t="s">
        <v>359</v>
      </c>
      <c r="B38" s="283" t="s">
        <v>179</v>
      </c>
      <c r="C38" s="47">
        <v>2794</v>
      </c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162046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339919</v>
      </c>
    </row>
    <row r="46" spans="1:3" ht="12" customHeight="1">
      <c r="A46" s="281" t="s">
        <v>93</v>
      </c>
      <c r="B46" s="8" t="s">
        <v>47</v>
      </c>
      <c r="C46" s="47">
        <f>60404+129+403+93+93+175+222+169</f>
        <v>61688</v>
      </c>
    </row>
    <row r="47" spans="1:3" ht="12" customHeight="1">
      <c r="A47" s="281" t="s">
        <v>94</v>
      </c>
      <c r="B47" s="7" t="s">
        <v>141</v>
      </c>
      <c r="C47" s="49">
        <f>18259+103+25+25+47+60+46</f>
        <v>18565</v>
      </c>
    </row>
    <row r="48" spans="1:3" ht="12" customHeight="1">
      <c r="A48" s="281" t="s">
        <v>95</v>
      </c>
      <c r="B48" s="7" t="s">
        <v>116</v>
      </c>
      <c r="C48" s="49">
        <f>260292-626</f>
        <v>259666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2888</v>
      </c>
    </row>
    <row r="52" spans="1:3" s="290" customFormat="1" ht="12" customHeight="1">
      <c r="A52" s="281" t="s">
        <v>99</v>
      </c>
      <c r="B52" s="8" t="s">
        <v>169</v>
      </c>
      <c r="C52" s="47">
        <f>1460+571+84+110+283+30</f>
        <v>2538</v>
      </c>
    </row>
    <row r="53" spans="1:3" ht="12" customHeight="1">
      <c r="A53" s="281" t="s">
        <v>100</v>
      </c>
      <c r="B53" s="7" t="s">
        <v>145</v>
      </c>
      <c r="C53" s="49">
        <v>350</v>
      </c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342807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76">
        <v>37</v>
      </c>
    </row>
    <row r="60" spans="1:3" ht="13.5" thickBot="1">
      <c r="A60" s="140" t="s">
        <v>163</v>
      </c>
      <c r="B60" s="141"/>
      <c r="C60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22/2016.(X.4.)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I159"/>
  <sheetViews>
    <sheetView zoomScaleSheetLayoutView="100" workbookViewId="0" topLeftCell="A136">
      <selection activeCell="E123" sqref="E123"/>
    </sheetView>
  </sheetViews>
  <sheetFormatPr defaultColWidth="9.00390625" defaultRowHeight="12.75"/>
  <cols>
    <col min="1" max="1" width="9.50390625" style="232" customWidth="1"/>
    <col min="2" max="2" width="91.625" style="232" customWidth="1"/>
    <col min="3" max="3" width="21.625" style="233" customWidth="1"/>
    <col min="4" max="4" width="9.00390625" style="248" customWidth="1"/>
    <col min="5" max="16384" width="9.375" style="248" customWidth="1"/>
  </cols>
  <sheetData>
    <row r="1" spans="1:3" ht="15.75" customHeight="1">
      <c r="A1" s="725" t="s">
        <v>14</v>
      </c>
      <c r="B1" s="725"/>
      <c r="C1" s="725"/>
    </row>
    <row r="2" spans="1:3" ht="15.75" customHeight="1" thickBot="1">
      <c r="A2" s="724" t="s">
        <v>120</v>
      </c>
      <c r="B2" s="724"/>
      <c r="C2" s="166" t="s">
        <v>170</v>
      </c>
    </row>
    <row r="3" spans="1:3" ht="37.5" customHeight="1" thickBot="1">
      <c r="A3" s="22" t="s">
        <v>68</v>
      </c>
      <c r="B3" s="23" t="s">
        <v>16</v>
      </c>
      <c r="C3" s="31" t="s">
        <v>639</v>
      </c>
    </row>
    <row r="4" spans="1:3" s="249" customFormat="1" ht="12" customHeight="1" thickBot="1">
      <c r="A4" s="243" t="s">
        <v>491</v>
      </c>
      <c r="B4" s="244" t="s">
        <v>492</v>
      </c>
      <c r="C4" s="245" t="s">
        <v>493</v>
      </c>
    </row>
    <row r="5" spans="1:3" s="250" customFormat="1" ht="12" customHeight="1" thickBot="1">
      <c r="A5" s="19" t="s">
        <v>17</v>
      </c>
      <c r="B5" s="20" t="s">
        <v>195</v>
      </c>
      <c r="C5" s="157">
        <f>+C6+C7+C8+C9+C10+C11</f>
        <v>1129967</v>
      </c>
    </row>
    <row r="6" spans="1:3" s="250" customFormat="1" ht="12" customHeight="1">
      <c r="A6" s="14" t="s">
        <v>93</v>
      </c>
      <c r="B6" s="251" t="s">
        <v>196</v>
      </c>
      <c r="C6" s="291">
        <v>231988</v>
      </c>
    </row>
    <row r="7" spans="1:3" s="250" customFormat="1" ht="12" customHeight="1">
      <c r="A7" s="13" t="s">
        <v>94</v>
      </c>
      <c r="B7" s="252" t="s">
        <v>197</v>
      </c>
      <c r="C7" s="161">
        <v>217885</v>
      </c>
    </row>
    <row r="8" spans="1:3" s="250" customFormat="1" ht="12" customHeight="1">
      <c r="A8" s="13" t="s">
        <v>95</v>
      </c>
      <c r="B8" s="252" t="s">
        <v>649</v>
      </c>
      <c r="C8" s="161">
        <v>536016</v>
      </c>
    </row>
    <row r="9" spans="1:3" s="250" customFormat="1" ht="12" customHeight="1">
      <c r="A9" s="13" t="s">
        <v>96</v>
      </c>
      <c r="B9" s="252" t="s">
        <v>199</v>
      </c>
      <c r="C9" s="161">
        <v>26943</v>
      </c>
    </row>
    <row r="10" spans="1:3" s="250" customFormat="1" ht="12" customHeight="1">
      <c r="A10" s="13" t="s">
        <v>117</v>
      </c>
      <c r="B10" s="153" t="s">
        <v>494</v>
      </c>
      <c r="C10" s="687">
        <v>115396</v>
      </c>
    </row>
    <row r="11" spans="1:3" s="250" customFormat="1" ht="12" customHeight="1" thickBot="1">
      <c r="A11" s="15" t="s">
        <v>97</v>
      </c>
      <c r="B11" s="154" t="s">
        <v>495</v>
      </c>
      <c r="C11" s="161">
        <v>1739</v>
      </c>
    </row>
    <row r="12" spans="1:3" s="250" customFormat="1" ht="12" customHeight="1" thickBot="1">
      <c r="A12" s="19" t="s">
        <v>18</v>
      </c>
      <c r="B12" s="152" t="s">
        <v>200</v>
      </c>
      <c r="C12" s="157">
        <f>+C13+C14+C15+C16+C17</f>
        <v>572136</v>
      </c>
    </row>
    <row r="13" spans="1:3" s="250" customFormat="1" ht="12" customHeight="1">
      <c r="A13" s="14" t="s">
        <v>99</v>
      </c>
      <c r="B13" s="251" t="s">
        <v>201</v>
      </c>
      <c r="C13" s="159"/>
    </row>
    <row r="14" spans="1:3" s="250" customFormat="1" ht="12" customHeight="1">
      <c r="A14" s="13" t="s">
        <v>100</v>
      </c>
      <c r="B14" s="252" t="s">
        <v>202</v>
      </c>
      <c r="C14" s="158"/>
    </row>
    <row r="15" spans="1:3" s="250" customFormat="1" ht="12" customHeight="1">
      <c r="A15" s="13" t="s">
        <v>101</v>
      </c>
      <c r="B15" s="252" t="s">
        <v>371</v>
      </c>
      <c r="C15" s="158"/>
    </row>
    <row r="16" spans="1:3" s="250" customFormat="1" ht="12" customHeight="1">
      <c r="A16" s="13" t="s">
        <v>102</v>
      </c>
      <c r="B16" s="252" t="s">
        <v>372</v>
      </c>
      <c r="C16" s="158"/>
    </row>
    <row r="17" spans="1:3" s="250" customFormat="1" ht="12" customHeight="1">
      <c r="A17" s="13" t="s">
        <v>103</v>
      </c>
      <c r="B17" s="252" t="s">
        <v>203</v>
      </c>
      <c r="C17" s="687">
        <v>572136</v>
      </c>
    </row>
    <row r="18" spans="1:3" s="250" customFormat="1" ht="12" customHeight="1" thickBot="1">
      <c r="A18" s="15" t="s">
        <v>112</v>
      </c>
      <c r="B18" s="154" t="s">
        <v>204</v>
      </c>
      <c r="C18" s="240"/>
    </row>
    <row r="19" spans="1:3" s="250" customFormat="1" ht="12" customHeight="1" thickBot="1">
      <c r="A19" s="19" t="s">
        <v>19</v>
      </c>
      <c r="B19" s="20" t="s">
        <v>205</v>
      </c>
      <c r="C19" s="157">
        <f>+C20+C21+C22+C23+C24</f>
        <v>16508</v>
      </c>
    </row>
    <row r="20" spans="1:3" s="250" customFormat="1" ht="12" customHeight="1">
      <c r="A20" s="14" t="s">
        <v>82</v>
      </c>
      <c r="B20" s="251" t="s">
        <v>206</v>
      </c>
      <c r="C20" s="291">
        <v>750</v>
      </c>
    </row>
    <row r="21" spans="1:3" s="250" customFormat="1" ht="12" customHeight="1">
      <c r="A21" s="13" t="s">
        <v>83</v>
      </c>
      <c r="B21" s="252" t="s">
        <v>207</v>
      </c>
      <c r="C21" s="161"/>
    </row>
    <row r="22" spans="1:3" s="250" customFormat="1" ht="12" customHeight="1">
      <c r="A22" s="13" t="s">
        <v>84</v>
      </c>
      <c r="B22" s="252" t="s">
        <v>373</v>
      </c>
      <c r="C22" s="161"/>
    </row>
    <row r="23" spans="1:3" s="250" customFormat="1" ht="12" customHeight="1">
      <c r="A23" s="13" t="s">
        <v>85</v>
      </c>
      <c r="B23" s="252" t="s">
        <v>374</v>
      </c>
      <c r="C23" s="161"/>
    </row>
    <row r="24" spans="1:3" s="250" customFormat="1" ht="12" customHeight="1">
      <c r="A24" s="13" t="s">
        <v>129</v>
      </c>
      <c r="B24" s="252" t="s">
        <v>208</v>
      </c>
      <c r="C24" s="161">
        <v>15758</v>
      </c>
    </row>
    <row r="25" spans="1:3" s="250" customFormat="1" ht="12" customHeight="1" thickBot="1">
      <c r="A25" s="15" t="s">
        <v>130</v>
      </c>
      <c r="B25" s="253" t="s">
        <v>209</v>
      </c>
      <c r="C25" s="160"/>
    </row>
    <row r="26" spans="1:3" s="250" customFormat="1" ht="12" customHeight="1" thickBot="1">
      <c r="A26" s="19" t="s">
        <v>131</v>
      </c>
      <c r="B26" s="20" t="s">
        <v>210</v>
      </c>
      <c r="C26" s="162">
        <f>+C27+C31+C32+C33</f>
        <v>307560</v>
      </c>
    </row>
    <row r="27" spans="1:3" s="250" customFormat="1" ht="12" customHeight="1">
      <c r="A27" s="14" t="s">
        <v>211</v>
      </c>
      <c r="B27" s="251" t="s">
        <v>496</v>
      </c>
      <c r="C27" s="246">
        <f>SUM(C28:C30)</f>
        <v>267740</v>
      </c>
    </row>
    <row r="28" spans="1:3" s="250" customFormat="1" ht="12" customHeight="1">
      <c r="A28" s="13" t="s">
        <v>212</v>
      </c>
      <c r="B28" s="252" t="s">
        <v>217</v>
      </c>
      <c r="C28" s="687">
        <v>75100</v>
      </c>
    </row>
    <row r="29" spans="1:3" s="250" customFormat="1" ht="12" customHeight="1">
      <c r="A29" s="13" t="s">
        <v>213</v>
      </c>
      <c r="B29" s="252" t="s">
        <v>606</v>
      </c>
      <c r="C29" s="687">
        <v>192500</v>
      </c>
    </row>
    <row r="30" spans="1:3" s="250" customFormat="1" ht="12" customHeight="1">
      <c r="A30" s="13" t="s">
        <v>497</v>
      </c>
      <c r="B30" s="252" t="s">
        <v>603</v>
      </c>
      <c r="C30" s="161">
        <v>140</v>
      </c>
    </row>
    <row r="31" spans="1:3" s="250" customFormat="1" ht="12" customHeight="1">
      <c r="A31" s="13" t="s">
        <v>214</v>
      </c>
      <c r="B31" s="252" t="s">
        <v>219</v>
      </c>
      <c r="C31" s="161">
        <v>26200</v>
      </c>
    </row>
    <row r="32" spans="1:3" s="250" customFormat="1" ht="12" customHeight="1">
      <c r="A32" s="13" t="s">
        <v>215</v>
      </c>
      <c r="B32" s="252" t="s">
        <v>220</v>
      </c>
      <c r="C32" s="161">
        <v>5620</v>
      </c>
    </row>
    <row r="33" spans="1:3" s="250" customFormat="1" ht="12" customHeight="1" thickBot="1">
      <c r="A33" s="15" t="s">
        <v>216</v>
      </c>
      <c r="B33" s="253" t="s">
        <v>221</v>
      </c>
      <c r="C33" s="240">
        <v>8000</v>
      </c>
    </row>
    <row r="34" spans="1:3" s="250" customFormat="1" ht="12" customHeight="1" thickBot="1">
      <c r="A34" s="19" t="s">
        <v>21</v>
      </c>
      <c r="B34" s="20" t="s">
        <v>499</v>
      </c>
      <c r="C34" s="157">
        <f>SUM(C35:C45)</f>
        <v>225604</v>
      </c>
    </row>
    <row r="35" spans="1:3" s="250" customFormat="1" ht="12" customHeight="1">
      <c r="A35" s="14" t="s">
        <v>86</v>
      </c>
      <c r="B35" s="251" t="s">
        <v>224</v>
      </c>
      <c r="C35" s="291">
        <v>4050</v>
      </c>
    </row>
    <row r="36" spans="1:3" s="250" customFormat="1" ht="12" customHeight="1">
      <c r="A36" s="13" t="s">
        <v>87</v>
      </c>
      <c r="B36" s="252" t="s">
        <v>225</v>
      </c>
      <c r="C36" s="687">
        <v>54156</v>
      </c>
    </row>
    <row r="37" spans="1:3" s="250" customFormat="1" ht="12" customHeight="1">
      <c r="A37" s="13" t="s">
        <v>88</v>
      </c>
      <c r="B37" s="252" t="s">
        <v>226</v>
      </c>
      <c r="C37" s="161">
        <v>84230</v>
      </c>
    </row>
    <row r="38" spans="1:3" s="250" customFormat="1" ht="12" customHeight="1">
      <c r="A38" s="13" t="s">
        <v>133</v>
      </c>
      <c r="B38" s="252" t="s">
        <v>227</v>
      </c>
      <c r="C38" s="161">
        <v>376</v>
      </c>
    </row>
    <row r="39" spans="1:3" s="250" customFormat="1" ht="12" customHeight="1">
      <c r="A39" s="13" t="s">
        <v>134</v>
      </c>
      <c r="B39" s="252" t="s">
        <v>228</v>
      </c>
      <c r="C39" s="161">
        <v>24761</v>
      </c>
    </row>
    <row r="40" spans="1:3" s="250" customFormat="1" ht="12" customHeight="1">
      <c r="A40" s="13" t="s">
        <v>135</v>
      </c>
      <c r="B40" s="252" t="s">
        <v>229</v>
      </c>
      <c r="C40" s="161">
        <v>34297</v>
      </c>
    </row>
    <row r="41" spans="1:3" s="250" customFormat="1" ht="12" customHeight="1">
      <c r="A41" s="13" t="s">
        <v>136</v>
      </c>
      <c r="B41" s="252" t="s">
        <v>230</v>
      </c>
      <c r="C41" s="161">
        <v>22424</v>
      </c>
    </row>
    <row r="42" spans="1:3" s="250" customFormat="1" ht="12" customHeight="1">
      <c r="A42" s="13" t="s">
        <v>137</v>
      </c>
      <c r="B42" s="252" t="s">
        <v>650</v>
      </c>
      <c r="C42" s="161">
        <v>10</v>
      </c>
    </row>
    <row r="43" spans="1:3" s="250" customFormat="1" ht="12" customHeight="1">
      <c r="A43" s="13" t="s">
        <v>222</v>
      </c>
      <c r="B43" s="252" t="s">
        <v>232</v>
      </c>
      <c r="C43" s="161"/>
    </row>
    <row r="44" spans="1:3" s="250" customFormat="1" ht="12" customHeight="1">
      <c r="A44" s="15" t="s">
        <v>223</v>
      </c>
      <c r="B44" s="253" t="s">
        <v>500</v>
      </c>
      <c r="C44" s="688">
        <v>500</v>
      </c>
    </row>
    <row r="45" spans="1:3" s="250" customFormat="1" ht="12" customHeight="1" thickBot="1">
      <c r="A45" s="15" t="s">
        <v>501</v>
      </c>
      <c r="B45" s="154" t="s">
        <v>233</v>
      </c>
      <c r="C45" s="616">
        <v>800</v>
      </c>
    </row>
    <row r="46" spans="1:3" s="250" customFormat="1" ht="12" customHeight="1" thickBot="1">
      <c r="A46" s="19" t="s">
        <v>22</v>
      </c>
      <c r="B46" s="20" t="s">
        <v>234</v>
      </c>
      <c r="C46" s="157">
        <f>SUM(C47:C51)</f>
        <v>3274</v>
      </c>
    </row>
    <row r="47" spans="1:3" s="250" customFormat="1" ht="12" customHeight="1">
      <c r="A47" s="14" t="s">
        <v>89</v>
      </c>
      <c r="B47" s="251" t="s">
        <v>238</v>
      </c>
      <c r="C47" s="291"/>
    </row>
    <row r="48" spans="1:3" s="250" customFormat="1" ht="12" customHeight="1">
      <c r="A48" s="13" t="s">
        <v>90</v>
      </c>
      <c r="B48" s="252" t="s">
        <v>239</v>
      </c>
      <c r="C48" s="161">
        <v>3274</v>
      </c>
    </row>
    <row r="49" spans="1:3" s="250" customFormat="1" ht="12" customHeight="1">
      <c r="A49" s="13" t="s">
        <v>235</v>
      </c>
      <c r="B49" s="252" t="s">
        <v>240</v>
      </c>
      <c r="C49" s="161"/>
    </row>
    <row r="50" spans="1:3" s="250" customFormat="1" ht="12" customHeight="1">
      <c r="A50" s="13" t="s">
        <v>236</v>
      </c>
      <c r="B50" s="252" t="s">
        <v>241</v>
      </c>
      <c r="C50" s="161"/>
    </row>
    <row r="51" spans="1:3" s="250" customFormat="1" ht="12" customHeight="1" thickBot="1">
      <c r="A51" s="15" t="s">
        <v>237</v>
      </c>
      <c r="B51" s="154" t="s">
        <v>242</v>
      </c>
      <c r="C51" s="240"/>
    </row>
    <row r="52" spans="1:3" s="250" customFormat="1" ht="12" customHeight="1" thickBot="1">
      <c r="A52" s="19" t="s">
        <v>138</v>
      </c>
      <c r="B52" s="20" t="s">
        <v>243</v>
      </c>
      <c r="C52" s="157">
        <f>SUM(C53:C55)</f>
        <v>14687</v>
      </c>
    </row>
    <row r="53" spans="1:3" s="250" customFormat="1" ht="12" customHeight="1">
      <c r="A53" s="14" t="s">
        <v>91</v>
      </c>
      <c r="B53" s="251" t="s">
        <v>244</v>
      </c>
      <c r="C53" s="159"/>
    </row>
    <row r="54" spans="1:3" s="250" customFormat="1" ht="12" customHeight="1">
      <c r="A54" s="13" t="s">
        <v>92</v>
      </c>
      <c r="B54" s="252" t="s">
        <v>375</v>
      </c>
      <c r="C54" s="161">
        <v>1000</v>
      </c>
    </row>
    <row r="55" spans="1:3" s="250" customFormat="1" ht="12" customHeight="1">
      <c r="A55" s="13" t="s">
        <v>247</v>
      </c>
      <c r="B55" s="252" t="s">
        <v>245</v>
      </c>
      <c r="C55" s="161">
        <v>13687</v>
      </c>
    </row>
    <row r="56" spans="1:3" s="250" customFormat="1" ht="12" customHeight="1" thickBot="1">
      <c r="A56" s="15" t="s">
        <v>248</v>
      </c>
      <c r="B56" s="154" t="s">
        <v>246</v>
      </c>
      <c r="C56" s="160"/>
    </row>
    <row r="57" spans="1:3" s="250" customFormat="1" ht="12" customHeight="1" thickBot="1">
      <c r="A57" s="19" t="s">
        <v>24</v>
      </c>
      <c r="B57" s="152" t="s">
        <v>249</v>
      </c>
      <c r="C57" s="157">
        <f>SUM(C58:C60)</f>
        <v>320</v>
      </c>
    </row>
    <row r="58" spans="1:3" s="250" customFormat="1" ht="12" customHeight="1">
      <c r="A58" s="14" t="s">
        <v>139</v>
      </c>
      <c r="B58" s="251" t="s">
        <v>251</v>
      </c>
      <c r="C58" s="161"/>
    </row>
    <row r="59" spans="1:3" s="250" customFormat="1" ht="12" customHeight="1">
      <c r="A59" s="13" t="s">
        <v>140</v>
      </c>
      <c r="B59" s="252" t="s">
        <v>376</v>
      </c>
      <c r="C59" s="161"/>
    </row>
    <row r="60" spans="1:3" s="250" customFormat="1" ht="12" customHeight="1">
      <c r="A60" s="13" t="s">
        <v>171</v>
      </c>
      <c r="B60" s="252" t="s">
        <v>252</v>
      </c>
      <c r="C60" s="687">
        <v>320</v>
      </c>
    </row>
    <row r="61" spans="1:3" s="250" customFormat="1" ht="12" customHeight="1" thickBot="1">
      <c r="A61" s="15" t="s">
        <v>250</v>
      </c>
      <c r="B61" s="154" t="s">
        <v>253</v>
      </c>
      <c r="C61" s="161"/>
    </row>
    <row r="62" spans="1:3" s="250" customFormat="1" ht="12" customHeight="1" thickBot="1">
      <c r="A62" s="538" t="s">
        <v>502</v>
      </c>
      <c r="B62" s="20" t="s">
        <v>254</v>
      </c>
      <c r="C62" s="162">
        <f>+C5+C12+C19+C26+C34+C46+C52+C57</f>
        <v>2270056</v>
      </c>
    </row>
    <row r="63" spans="1:3" s="250" customFormat="1" ht="12" customHeight="1" thickBot="1">
      <c r="A63" s="539" t="s">
        <v>255</v>
      </c>
      <c r="B63" s="152" t="s">
        <v>256</v>
      </c>
      <c r="C63" s="157">
        <f>SUM(C64:C66)</f>
        <v>0</v>
      </c>
    </row>
    <row r="64" spans="1:3" s="250" customFormat="1" ht="12" customHeight="1">
      <c r="A64" s="14" t="s">
        <v>287</v>
      </c>
      <c r="B64" s="251" t="s">
        <v>257</v>
      </c>
      <c r="C64" s="161"/>
    </row>
    <row r="65" spans="1:3" s="250" customFormat="1" ht="12" customHeight="1">
      <c r="A65" s="13" t="s">
        <v>296</v>
      </c>
      <c r="B65" s="252" t="s">
        <v>258</v>
      </c>
      <c r="C65" s="161"/>
    </row>
    <row r="66" spans="1:3" s="250" customFormat="1" ht="12" customHeight="1" thickBot="1">
      <c r="A66" s="15" t="s">
        <v>297</v>
      </c>
      <c r="B66" s="540" t="s">
        <v>503</v>
      </c>
      <c r="C66" s="161"/>
    </row>
    <row r="67" spans="1:3" s="250" customFormat="1" ht="12" customHeight="1" thickBot="1">
      <c r="A67" s="539" t="s">
        <v>260</v>
      </c>
      <c r="B67" s="152" t="s">
        <v>261</v>
      </c>
      <c r="C67" s="157">
        <f>SUM(C68:C71)</f>
        <v>0</v>
      </c>
    </row>
    <row r="68" spans="1:3" s="250" customFormat="1" ht="12" customHeight="1">
      <c r="A68" s="14" t="s">
        <v>118</v>
      </c>
      <c r="B68" s="251" t="s">
        <v>262</v>
      </c>
      <c r="C68" s="161"/>
    </row>
    <row r="69" spans="1:3" s="250" customFormat="1" ht="12" customHeight="1">
      <c r="A69" s="13" t="s">
        <v>119</v>
      </c>
      <c r="B69" s="252" t="s">
        <v>263</v>
      </c>
      <c r="C69" s="161"/>
    </row>
    <row r="70" spans="1:3" s="250" customFormat="1" ht="12" customHeight="1">
      <c r="A70" s="13" t="s">
        <v>288</v>
      </c>
      <c r="B70" s="252" t="s">
        <v>264</v>
      </c>
      <c r="C70" s="161"/>
    </row>
    <row r="71" spans="1:3" s="250" customFormat="1" ht="12" customHeight="1" thickBot="1">
      <c r="A71" s="15" t="s">
        <v>289</v>
      </c>
      <c r="B71" s="154" t="s">
        <v>265</v>
      </c>
      <c r="C71" s="161"/>
    </row>
    <row r="72" spans="1:3" s="250" customFormat="1" ht="12" customHeight="1" thickBot="1">
      <c r="A72" s="539" t="s">
        <v>266</v>
      </c>
      <c r="B72" s="152" t="s">
        <v>267</v>
      </c>
      <c r="C72" s="157">
        <f>SUM(C73:C74)</f>
        <v>264547</v>
      </c>
    </row>
    <row r="73" spans="1:3" s="250" customFormat="1" ht="12" customHeight="1">
      <c r="A73" s="14" t="s">
        <v>290</v>
      </c>
      <c r="B73" s="251" t="s">
        <v>268</v>
      </c>
      <c r="C73" s="161">
        <v>264547</v>
      </c>
    </row>
    <row r="74" spans="1:3" s="250" customFormat="1" ht="12" customHeight="1" thickBot="1">
      <c r="A74" s="15" t="s">
        <v>291</v>
      </c>
      <c r="B74" s="154" t="s">
        <v>269</v>
      </c>
      <c r="C74" s="161"/>
    </row>
    <row r="75" spans="1:3" s="250" customFormat="1" ht="12" customHeight="1" thickBot="1">
      <c r="A75" s="539" t="s">
        <v>270</v>
      </c>
      <c r="B75" s="152" t="s">
        <v>271</v>
      </c>
      <c r="C75" s="157">
        <f>SUM(C76:C78)</f>
        <v>0</v>
      </c>
    </row>
    <row r="76" spans="1:3" s="250" customFormat="1" ht="12" customHeight="1">
      <c r="A76" s="14" t="s">
        <v>292</v>
      </c>
      <c r="B76" s="251" t="s">
        <v>272</v>
      </c>
      <c r="C76" s="161"/>
    </row>
    <row r="77" spans="1:3" s="250" customFormat="1" ht="12" customHeight="1">
      <c r="A77" s="13" t="s">
        <v>293</v>
      </c>
      <c r="B77" s="252" t="s">
        <v>273</v>
      </c>
      <c r="C77" s="161"/>
    </row>
    <row r="78" spans="1:3" s="250" customFormat="1" ht="12" customHeight="1" thickBot="1">
      <c r="A78" s="15" t="s">
        <v>294</v>
      </c>
      <c r="B78" s="154" t="s">
        <v>274</v>
      </c>
      <c r="C78" s="161"/>
    </row>
    <row r="79" spans="1:3" s="250" customFormat="1" ht="12" customHeight="1" thickBot="1">
      <c r="A79" s="539" t="s">
        <v>275</v>
      </c>
      <c r="B79" s="152" t="s">
        <v>295</v>
      </c>
      <c r="C79" s="157">
        <f>SUM(C80:C83)</f>
        <v>0</v>
      </c>
    </row>
    <row r="80" spans="1:3" s="250" customFormat="1" ht="12" customHeight="1">
      <c r="A80" s="255" t="s">
        <v>276</v>
      </c>
      <c r="B80" s="251" t="s">
        <v>277</v>
      </c>
      <c r="C80" s="161"/>
    </row>
    <row r="81" spans="1:3" s="250" customFormat="1" ht="12" customHeight="1">
      <c r="A81" s="256" t="s">
        <v>278</v>
      </c>
      <c r="B81" s="252" t="s">
        <v>279</v>
      </c>
      <c r="C81" s="161"/>
    </row>
    <row r="82" spans="1:3" s="250" customFormat="1" ht="12" customHeight="1">
      <c r="A82" s="256" t="s">
        <v>280</v>
      </c>
      <c r="B82" s="252" t="s">
        <v>281</v>
      </c>
      <c r="C82" s="161"/>
    </row>
    <row r="83" spans="1:3" s="250" customFormat="1" ht="12" customHeight="1" thickBot="1">
      <c r="A83" s="257" t="s">
        <v>282</v>
      </c>
      <c r="B83" s="154" t="s">
        <v>283</v>
      </c>
      <c r="C83" s="161"/>
    </row>
    <row r="84" spans="1:3" s="250" customFormat="1" ht="12" customHeight="1" thickBot="1">
      <c r="A84" s="539" t="s">
        <v>284</v>
      </c>
      <c r="B84" s="152" t="s">
        <v>504</v>
      </c>
      <c r="C84" s="292"/>
    </row>
    <row r="85" spans="1:3" s="250" customFormat="1" ht="13.5" customHeight="1" thickBot="1">
      <c r="A85" s="539" t="s">
        <v>286</v>
      </c>
      <c r="B85" s="152" t="s">
        <v>285</v>
      </c>
      <c r="C85" s="292"/>
    </row>
    <row r="86" spans="1:3" s="250" customFormat="1" ht="15.75" customHeight="1" thickBot="1">
      <c r="A86" s="539" t="s">
        <v>298</v>
      </c>
      <c r="B86" s="258" t="s">
        <v>505</v>
      </c>
      <c r="C86" s="162">
        <f>+C63+C67+C72+C75+C79+C85+C84</f>
        <v>264547</v>
      </c>
    </row>
    <row r="87" spans="1:3" s="250" customFormat="1" ht="16.5" customHeight="1" thickBot="1">
      <c r="A87" s="541" t="s">
        <v>506</v>
      </c>
      <c r="B87" s="259" t="s">
        <v>507</v>
      </c>
      <c r="C87" s="162">
        <f>+C62+C86</f>
        <v>2534603</v>
      </c>
    </row>
    <row r="88" spans="1:3" s="250" customFormat="1" ht="83.25" customHeight="1">
      <c r="A88" s="4"/>
      <c r="B88" s="5"/>
      <c r="C88" s="163"/>
    </row>
    <row r="89" spans="1:3" ht="16.5" customHeight="1">
      <c r="A89" s="725" t="s">
        <v>45</v>
      </c>
      <c r="B89" s="725"/>
      <c r="C89" s="725"/>
    </row>
    <row r="90" spans="1:3" s="260" customFormat="1" ht="16.5" customHeight="1" thickBot="1">
      <c r="A90" s="726" t="s">
        <v>121</v>
      </c>
      <c r="B90" s="726"/>
      <c r="C90" s="81" t="s">
        <v>170</v>
      </c>
    </row>
    <row r="91" spans="1:3" ht="37.5" customHeight="1" thickBot="1">
      <c r="A91" s="22" t="s">
        <v>68</v>
      </c>
      <c r="B91" s="23" t="s">
        <v>46</v>
      </c>
      <c r="C91" s="31" t="str">
        <f>+C3</f>
        <v>2016. évi előirányzat</v>
      </c>
    </row>
    <row r="92" spans="1:3" s="249" customFormat="1" ht="12" customHeight="1" thickBot="1">
      <c r="A92" s="27" t="s">
        <v>491</v>
      </c>
      <c r="B92" s="28" t="s">
        <v>492</v>
      </c>
      <c r="C92" s="29" t="s">
        <v>493</v>
      </c>
    </row>
    <row r="93" spans="1:3" ht="12" customHeight="1" thickBot="1">
      <c r="A93" s="21" t="s">
        <v>17</v>
      </c>
      <c r="B93" s="26" t="s">
        <v>545</v>
      </c>
      <c r="C93" s="156">
        <f>C94+C95+C96+C97+C98+C111</f>
        <v>2048487</v>
      </c>
    </row>
    <row r="94" spans="1:3" ht="12" customHeight="1">
      <c r="A94" s="16" t="s">
        <v>93</v>
      </c>
      <c r="B94" s="9" t="s">
        <v>47</v>
      </c>
      <c r="C94" s="689">
        <v>940282</v>
      </c>
    </row>
    <row r="95" spans="1:3" ht="12" customHeight="1">
      <c r="A95" s="13" t="s">
        <v>94</v>
      </c>
      <c r="B95" s="7" t="s">
        <v>141</v>
      </c>
      <c r="C95" s="687">
        <v>183241</v>
      </c>
    </row>
    <row r="96" spans="1:3" ht="12" customHeight="1">
      <c r="A96" s="13" t="s">
        <v>95</v>
      </c>
      <c r="B96" s="7" t="s">
        <v>116</v>
      </c>
      <c r="C96" s="688">
        <v>603764</v>
      </c>
    </row>
    <row r="97" spans="1:3" ht="12" customHeight="1">
      <c r="A97" s="13" t="s">
        <v>96</v>
      </c>
      <c r="B97" s="10" t="s">
        <v>142</v>
      </c>
      <c r="C97" s="240">
        <v>76140</v>
      </c>
    </row>
    <row r="98" spans="1:3" ht="12" customHeight="1">
      <c r="A98" s="13" t="s">
        <v>107</v>
      </c>
      <c r="B98" s="18" t="s">
        <v>143</v>
      </c>
      <c r="C98" s="688">
        <v>158589</v>
      </c>
    </row>
    <row r="99" spans="1:3" ht="12" customHeight="1">
      <c r="A99" s="13" t="s">
        <v>97</v>
      </c>
      <c r="B99" s="7" t="s">
        <v>508</v>
      </c>
      <c r="C99" s="240">
        <v>6599</v>
      </c>
    </row>
    <row r="100" spans="1:3" ht="12" customHeight="1">
      <c r="A100" s="13" t="s">
        <v>98</v>
      </c>
      <c r="B100" s="85" t="s">
        <v>509</v>
      </c>
      <c r="C100" s="240"/>
    </row>
    <row r="101" spans="1:3" ht="12" customHeight="1">
      <c r="A101" s="13" t="s">
        <v>108</v>
      </c>
      <c r="B101" s="85" t="s">
        <v>510</v>
      </c>
      <c r="C101" s="240"/>
    </row>
    <row r="102" spans="1:3" ht="12" customHeight="1">
      <c r="A102" s="13" t="s">
        <v>109</v>
      </c>
      <c r="B102" s="83" t="s">
        <v>301</v>
      </c>
      <c r="C102" s="240"/>
    </row>
    <row r="103" spans="1:3" ht="12" customHeight="1">
      <c r="A103" s="13" t="s">
        <v>110</v>
      </c>
      <c r="B103" s="84" t="s">
        <v>302</v>
      </c>
      <c r="C103" s="240"/>
    </row>
    <row r="104" spans="1:3" ht="12" customHeight="1">
      <c r="A104" s="13" t="s">
        <v>111</v>
      </c>
      <c r="B104" s="84" t="s">
        <v>303</v>
      </c>
      <c r="C104" s="240"/>
    </row>
    <row r="105" spans="1:3" ht="12" customHeight="1">
      <c r="A105" s="13" t="s">
        <v>113</v>
      </c>
      <c r="B105" s="83" t="s">
        <v>304</v>
      </c>
      <c r="C105" s="688">
        <v>104043</v>
      </c>
    </row>
    <row r="106" spans="1:3" ht="12" customHeight="1">
      <c r="A106" s="13" t="s">
        <v>144</v>
      </c>
      <c r="B106" s="83" t="s">
        <v>305</v>
      </c>
      <c r="C106" s="240"/>
    </row>
    <row r="107" spans="1:3" ht="12" customHeight="1">
      <c r="A107" s="13" t="s">
        <v>299</v>
      </c>
      <c r="B107" s="84" t="s">
        <v>306</v>
      </c>
      <c r="C107" s="240"/>
    </row>
    <row r="108" spans="1:3" ht="12" customHeight="1">
      <c r="A108" s="12" t="s">
        <v>300</v>
      </c>
      <c r="B108" s="85" t="s">
        <v>307</v>
      </c>
      <c r="C108" s="240"/>
    </row>
    <row r="109" spans="1:3" ht="12" customHeight="1">
      <c r="A109" s="13" t="s">
        <v>511</v>
      </c>
      <c r="B109" s="85" t="s">
        <v>308</v>
      </c>
      <c r="C109" s="240"/>
    </row>
    <row r="110" spans="1:3" ht="12" customHeight="1">
      <c r="A110" s="15" t="s">
        <v>512</v>
      </c>
      <c r="B110" s="85" t="s">
        <v>309</v>
      </c>
      <c r="C110" s="240">
        <v>47947</v>
      </c>
    </row>
    <row r="111" spans="1:3" ht="12" customHeight="1">
      <c r="A111" s="13" t="s">
        <v>513</v>
      </c>
      <c r="B111" s="10" t="s">
        <v>48</v>
      </c>
      <c r="C111" s="161">
        <f>SUM(C112:C113)</f>
        <v>86471</v>
      </c>
    </row>
    <row r="112" spans="1:3" ht="12" customHeight="1">
      <c r="A112" s="13" t="s">
        <v>514</v>
      </c>
      <c r="B112" s="7" t="s">
        <v>515</v>
      </c>
      <c r="C112" s="687">
        <v>1787</v>
      </c>
    </row>
    <row r="113" spans="1:3" ht="12" customHeight="1" thickBot="1">
      <c r="A113" s="17" t="s">
        <v>516</v>
      </c>
      <c r="B113" s="542" t="s">
        <v>517</v>
      </c>
      <c r="C113" s="684">
        <v>84684</v>
      </c>
    </row>
    <row r="114" spans="1:3" ht="12" customHeight="1" thickBot="1">
      <c r="A114" s="543" t="s">
        <v>18</v>
      </c>
      <c r="B114" s="544" t="s">
        <v>310</v>
      </c>
      <c r="C114" s="545">
        <f>+C115+C117+C119</f>
        <v>107315</v>
      </c>
    </row>
    <row r="115" spans="1:3" ht="12" customHeight="1">
      <c r="A115" s="14" t="s">
        <v>99</v>
      </c>
      <c r="B115" s="7" t="s">
        <v>169</v>
      </c>
      <c r="C115" s="690">
        <v>61595</v>
      </c>
    </row>
    <row r="116" spans="1:3" ht="12" customHeight="1">
      <c r="A116" s="14" t="s">
        <v>100</v>
      </c>
      <c r="B116" s="11" t="s">
        <v>314</v>
      </c>
      <c r="C116" s="291"/>
    </row>
    <row r="117" spans="1:3" ht="12" customHeight="1">
      <c r="A117" s="14" t="s">
        <v>101</v>
      </c>
      <c r="B117" s="11" t="s">
        <v>145</v>
      </c>
      <c r="C117" s="161">
        <v>35375</v>
      </c>
    </row>
    <row r="118" spans="1:3" ht="12" customHeight="1">
      <c r="A118" s="14" t="s">
        <v>102</v>
      </c>
      <c r="B118" s="11" t="s">
        <v>315</v>
      </c>
      <c r="C118" s="562"/>
    </row>
    <row r="119" spans="1:3" ht="12" customHeight="1">
      <c r="A119" s="14" t="s">
        <v>103</v>
      </c>
      <c r="B119" s="154" t="s">
        <v>172</v>
      </c>
      <c r="C119" s="562">
        <v>10345</v>
      </c>
    </row>
    <row r="120" spans="1:3" ht="12" customHeight="1">
      <c r="A120" s="14" t="s">
        <v>112</v>
      </c>
      <c r="B120" s="153" t="s">
        <v>377</v>
      </c>
      <c r="C120" s="562"/>
    </row>
    <row r="121" spans="1:3" ht="12" customHeight="1">
      <c r="A121" s="14" t="s">
        <v>114</v>
      </c>
      <c r="B121" s="247" t="s">
        <v>320</v>
      </c>
      <c r="C121" s="562"/>
    </row>
    <row r="122" spans="1:3" ht="15.75">
      <c r="A122" s="14" t="s">
        <v>146</v>
      </c>
      <c r="B122" s="84" t="s">
        <v>303</v>
      </c>
      <c r="C122" s="562"/>
    </row>
    <row r="123" spans="1:3" ht="12" customHeight="1">
      <c r="A123" s="14" t="s">
        <v>147</v>
      </c>
      <c r="B123" s="84" t="s">
        <v>319</v>
      </c>
      <c r="C123" s="562"/>
    </row>
    <row r="124" spans="1:3" ht="12" customHeight="1">
      <c r="A124" s="14" t="s">
        <v>148</v>
      </c>
      <c r="B124" s="84" t="s">
        <v>318</v>
      </c>
      <c r="C124" s="562"/>
    </row>
    <row r="125" spans="1:3" ht="12" customHeight="1">
      <c r="A125" s="14" t="s">
        <v>311</v>
      </c>
      <c r="B125" s="84" t="s">
        <v>306</v>
      </c>
      <c r="C125" s="562"/>
    </row>
    <row r="126" spans="1:3" ht="12" customHeight="1">
      <c r="A126" s="14" t="s">
        <v>312</v>
      </c>
      <c r="B126" s="84" t="s">
        <v>317</v>
      </c>
      <c r="C126" s="562"/>
    </row>
    <row r="127" spans="1:3" ht="16.5" thickBot="1">
      <c r="A127" s="12" t="s">
        <v>313</v>
      </c>
      <c r="B127" s="84" t="s">
        <v>316</v>
      </c>
      <c r="C127" s="592">
        <v>10345</v>
      </c>
    </row>
    <row r="128" spans="1:3" ht="12" customHeight="1" thickBot="1">
      <c r="A128" s="19" t="s">
        <v>19</v>
      </c>
      <c r="B128" s="78" t="s">
        <v>518</v>
      </c>
      <c r="C128" s="157">
        <f>+C93+C114</f>
        <v>2155802</v>
      </c>
    </row>
    <row r="129" spans="1:3" ht="12" customHeight="1" thickBot="1">
      <c r="A129" s="19" t="s">
        <v>20</v>
      </c>
      <c r="B129" s="78" t="s">
        <v>519</v>
      </c>
      <c r="C129" s="157">
        <f>+C130+C131+C132</f>
        <v>0</v>
      </c>
    </row>
    <row r="130" spans="1:3" ht="12" customHeight="1">
      <c r="A130" s="14" t="s">
        <v>211</v>
      </c>
      <c r="B130" s="11" t="s">
        <v>520</v>
      </c>
      <c r="C130" s="562"/>
    </row>
    <row r="131" spans="1:3" ht="12" customHeight="1">
      <c r="A131" s="14" t="s">
        <v>214</v>
      </c>
      <c r="B131" s="11" t="s">
        <v>521</v>
      </c>
      <c r="C131" s="144"/>
    </row>
    <row r="132" spans="1:3" ht="12" customHeight="1" thickBot="1">
      <c r="A132" s="12" t="s">
        <v>215</v>
      </c>
      <c r="B132" s="11" t="s">
        <v>522</v>
      </c>
      <c r="C132" s="144"/>
    </row>
    <row r="133" spans="1:3" ht="12" customHeight="1" thickBot="1">
      <c r="A133" s="19" t="s">
        <v>21</v>
      </c>
      <c r="B133" s="78" t="s">
        <v>523</v>
      </c>
      <c r="C133" s="157">
        <f>SUM(C134:C139)</f>
        <v>0</v>
      </c>
    </row>
    <row r="134" spans="1:3" ht="12" customHeight="1">
      <c r="A134" s="14" t="s">
        <v>86</v>
      </c>
      <c r="B134" s="8" t="s">
        <v>524</v>
      </c>
      <c r="C134" s="144"/>
    </row>
    <row r="135" spans="1:3" ht="12" customHeight="1">
      <c r="A135" s="14" t="s">
        <v>87</v>
      </c>
      <c r="B135" s="8" t="s">
        <v>525</v>
      </c>
      <c r="C135" s="144"/>
    </row>
    <row r="136" spans="1:3" ht="12" customHeight="1">
      <c r="A136" s="14" t="s">
        <v>88</v>
      </c>
      <c r="B136" s="8" t="s">
        <v>526</v>
      </c>
      <c r="C136" s="144"/>
    </row>
    <row r="137" spans="1:3" ht="12" customHeight="1">
      <c r="A137" s="14" t="s">
        <v>133</v>
      </c>
      <c r="B137" s="8" t="s">
        <v>527</v>
      </c>
      <c r="C137" s="144"/>
    </row>
    <row r="138" spans="1:3" ht="12" customHeight="1">
      <c r="A138" s="14" t="s">
        <v>134</v>
      </c>
      <c r="B138" s="8" t="s">
        <v>528</v>
      </c>
      <c r="C138" s="144"/>
    </row>
    <row r="139" spans="1:3" ht="12" customHeight="1" thickBot="1">
      <c r="A139" s="12" t="s">
        <v>135</v>
      </c>
      <c r="B139" s="8" t="s">
        <v>529</v>
      </c>
      <c r="C139" s="144"/>
    </row>
    <row r="140" spans="1:3" ht="12" customHeight="1" thickBot="1">
      <c r="A140" s="19" t="s">
        <v>22</v>
      </c>
      <c r="B140" s="78" t="s">
        <v>530</v>
      </c>
      <c r="C140" s="162">
        <f>+C141+C142+C143+C144</f>
        <v>33302</v>
      </c>
    </row>
    <row r="141" spans="1:3" ht="12" customHeight="1">
      <c r="A141" s="14" t="s">
        <v>89</v>
      </c>
      <c r="B141" s="8" t="s">
        <v>321</v>
      </c>
      <c r="C141" s="144"/>
    </row>
    <row r="142" spans="1:3" ht="12" customHeight="1">
      <c r="A142" s="14" t="s">
        <v>90</v>
      </c>
      <c r="B142" s="8" t="s">
        <v>322</v>
      </c>
      <c r="C142" s="144">
        <v>33302</v>
      </c>
    </row>
    <row r="143" spans="1:3" ht="12" customHeight="1">
      <c r="A143" s="14" t="s">
        <v>235</v>
      </c>
      <c r="B143" s="8" t="s">
        <v>531</v>
      </c>
      <c r="C143" s="144"/>
    </row>
    <row r="144" spans="1:3" ht="12" customHeight="1" thickBot="1">
      <c r="A144" s="12" t="s">
        <v>236</v>
      </c>
      <c r="B144" s="6" t="s">
        <v>340</v>
      </c>
      <c r="C144" s="144"/>
    </row>
    <row r="145" spans="1:3" ht="12" customHeight="1" thickBot="1">
      <c r="A145" s="19" t="s">
        <v>23</v>
      </c>
      <c r="B145" s="78" t="s">
        <v>532</v>
      </c>
      <c r="C145" s="165">
        <f>SUM(C146:C150)</f>
        <v>0</v>
      </c>
    </row>
    <row r="146" spans="1:3" ht="12" customHeight="1">
      <c r="A146" s="14" t="s">
        <v>91</v>
      </c>
      <c r="B146" s="8" t="s">
        <v>533</v>
      </c>
      <c r="C146" s="144"/>
    </row>
    <row r="147" spans="1:3" ht="12" customHeight="1">
      <c r="A147" s="14" t="s">
        <v>92</v>
      </c>
      <c r="B147" s="8" t="s">
        <v>534</v>
      </c>
      <c r="C147" s="144"/>
    </row>
    <row r="148" spans="1:3" ht="12" customHeight="1">
      <c r="A148" s="14" t="s">
        <v>247</v>
      </c>
      <c r="B148" s="8" t="s">
        <v>535</v>
      </c>
      <c r="C148" s="144"/>
    </row>
    <row r="149" spans="1:3" ht="12" customHeight="1">
      <c r="A149" s="14" t="s">
        <v>248</v>
      </c>
      <c r="B149" s="8" t="s">
        <v>536</v>
      </c>
      <c r="C149" s="144"/>
    </row>
    <row r="150" spans="1:3" ht="12" customHeight="1" thickBot="1">
      <c r="A150" s="14" t="s">
        <v>537</v>
      </c>
      <c r="B150" s="8" t="s">
        <v>538</v>
      </c>
      <c r="C150" s="144"/>
    </row>
    <row r="151" spans="1:3" ht="12" customHeight="1" thickBot="1">
      <c r="A151" s="19" t="s">
        <v>24</v>
      </c>
      <c r="B151" s="78" t="s">
        <v>539</v>
      </c>
      <c r="C151" s="546"/>
    </row>
    <row r="152" spans="1:3" ht="12" customHeight="1" thickBot="1">
      <c r="A152" s="19" t="s">
        <v>25</v>
      </c>
      <c r="B152" s="78" t="s">
        <v>540</v>
      </c>
      <c r="C152" s="546"/>
    </row>
    <row r="153" spans="1:9" ht="15" customHeight="1" thickBot="1">
      <c r="A153" s="19" t="s">
        <v>26</v>
      </c>
      <c r="B153" s="78" t="s">
        <v>541</v>
      </c>
      <c r="C153" s="261">
        <f>+C129+C133+C140+C145+C151+C152</f>
        <v>33302</v>
      </c>
      <c r="F153" s="262"/>
      <c r="G153" s="263"/>
      <c r="H153" s="263"/>
      <c r="I153" s="263"/>
    </row>
    <row r="154" spans="1:3" s="250" customFormat="1" ht="12.75" customHeight="1" thickBot="1">
      <c r="A154" s="155" t="s">
        <v>27</v>
      </c>
      <c r="B154" s="231" t="s">
        <v>542</v>
      </c>
      <c r="C154" s="261">
        <f>+C128+C153</f>
        <v>2189104</v>
      </c>
    </row>
    <row r="155" ht="7.5" customHeight="1"/>
    <row r="156" spans="1:3" ht="15.75">
      <c r="A156" s="727" t="s">
        <v>323</v>
      </c>
      <c r="B156" s="727"/>
      <c r="C156" s="727"/>
    </row>
    <row r="157" spans="1:3" ht="15" customHeight="1" thickBot="1">
      <c r="A157" s="724" t="s">
        <v>122</v>
      </c>
      <c r="B157" s="724"/>
      <c r="C157" s="166" t="s">
        <v>170</v>
      </c>
    </row>
    <row r="158" spans="1:4" ht="13.5" customHeight="1" thickBot="1">
      <c r="A158" s="19">
        <v>1</v>
      </c>
      <c r="B158" s="25" t="s">
        <v>543</v>
      </c>
      <c r="C158" s="157">
        <f>+C62-C128</f>
        <v>114254</v>
      </c>
      <c r="D158" s="264"/>
    </row>
    <row r="159" spans="1:3" ht="27.75" customHeight="1" thickBot="1">
      <c r="A159" s="19" t="s">
        <v>18</v>
      </c>
      <c r="B159" s="25" t="s">
        <v>544</v>
      </c>
      <c r="C159" s="157">
        <f>+C86-C153</f>
        <v>231245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22/2016.(X.4.)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3">
      <selection activeCell="C51" sqref="C51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+CONCATENATE("9.3.1. melléklet a ……/",LEFT(#REF!,4),". (….) önkormányzati rendelethez")</f>
        <v>#REF!</v>
      </c>
    </row>
    <row r="2" spans="1:3" s="286" customFormat="1" ht="34.5" customHeight="1">
      <c r="A2" s="241" t="s">
        <v>161</v>
      </c>
      <c r="B2" s="213" t="s">
        <v>593</v>
      </c>
      <c r="C2" s="227" t="s">
        <v>60</v>
      </c>
    </row>
    <row r="3" spans="1:3" s="286" customFormat="1" ht="24.75" thickBot="1">
      <c r="A3" s="279" t="s">
        <v>160</v>
      </c>
      <c r="B3" s="214" t="s">
        <v>366</v>
      </c>
      <c r="C3" s="228" t="s">
        <v>59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144518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13900</v>
      </c>
    </row>
    <row r="11" spans="1:3" s="229" customFormat="1" ht="12" customHeight="1">
      <c r="A11" s="281" t="s">
        <v>95</v>
      </c>
      <c r="B11" s="7" t="s">
        <v>226</v>
      </c>
      <c r="C11" s="172">
        <v>71053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v>20243</v>
      </c>
    </row>
    <row r="14" spans="1:3" s="229" customFormat="1" ht="12" customHeight="1">
      <c r="A14" s="281" t="s">
        <v>97</v>
      </c>
      <c r="B14" s="7" t="s">
        <v>349</v>
      </c>
      <c r="C14" s="172">
        <v>24651</v>
      </c>
    </row>
    <row r="15" spans="1:3" s="229" customFormat="1" ht="12" customHeight="1">
      <c r="A15" s="281" t="s">
        <v>98</v>
      </c>
      <c r="B15" s="6" t="s">
        <v>350</v>
      </c>
      <c r="C15" s="172">
        <v>14671</v>
      </c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0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/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/>
    </row>
    <row r="33" spans="1:3" s="289" customFormat="1" ht="12" customHeight="1" thickBot="1">
      <c r="A33" s="281" t="s">
        <v>88</v>
      </c>
      <c r="B33" s="82" t="s">
        <v>240</v>
      </c>
      <c r="C33" s="50"/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/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144518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2794</v>
      </c>
    </row>
    <row r="38" spans="1:3" s="229" customFormat="1" ht="12" customHeight="1">
      <c r="A38" s="282" t="s">
        <v>359</v>
      </c>
      <c r="B38" s="283" t="s">
        <v>179</v>
      </c>
      <c r="C38" s="47">
        <v>2794</v>
      </c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147312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315355</v>
      </c>
    </row>
    <row r="46" spans="1:3" ht="12" customHeight="1">
      <c r="A46" s="281" t="s">
        <v>93</v>
      </c>
      <c r="B46" s="8" t="s">
        <v>47</v>
      </c>
      <c r="C46" s="47">
        <f>54954+175+222+169</f>
        <v>55520</v>
      </c>
    </row>
    <row r="47" spans="1:3" ht="12" customHeight="1">
      <c r="A47" s="281" t="s">
        <v>94</v>
      </c>
      <c r="B47" s="7" t="s">
        <v>141</v>
      </c>
      <c r="C47" s="49">
        <f>16699+47+60+46</f>
        <v>16852</v>
      </c>
    </row>
    <row r="48" spans="1:3" ht="12" customHeight="1">
      <c r="A48" s="281" t="s">
        <v>95</v>
      </c>
      <c r="B48" s="7" t="s">
        <v>116</v>
      </c>
      <c r="C48" s="49">
        <f>243609-626</f>
        <v>242983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1814</v>
      </c>
    </row>
    <row r="52" spans="1:3" s="290" customFormat="1" ht="12" customHeight="1">
      <c r="A52" s="281" t="s">
        <v>99</v>
      </c>
      <c r="B52" s="8" t="s">
        <v>169</v>
      </c>
      <c r="C52" s="47">
        <f>1952-518+30</f>
        <v>1464</v>
      </c>
    </row>
    <row r="53" spans="1:3" ht="12" customHeight="1">
      <c r="A53" s="281" t="s">
        <v>100</v>
      </c>
      <c r="B53" s="7" t="s">
        <v>145</v>
      </c>
      <c r="C53" s="49">
        <v>350</v>
      </c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317169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559">
        <v>32.5</v>
      </c>
    </row>
    <row r="60" spans="1:3" ht="13.5" thickBot="1">
      <c r="A60" s="140" t="s">
        <v>163</v>
      </c>
      <c r="B60" s="141"/>
      <c r="C60" s="7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22/2016.(X.4.)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B52" sqref="B52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+CONCATENATE("9.3.2. melléklet a ……/",LEFT(#REF!,4),". (….) önkormányzati rendelethez")</f>
        <v>#REF!</v>
      </c>
    </row>
    <row r="2" spans="1:3" s="286" customFormat="1" ht="33.75" customHeight="1">
      <c r="A2" s="241" t="s">
        <v>161</v>
      </c>
      <c r="B2" s="213" t="s">
        <v>593</v>
      </c>
      <c r="C2" s="227" t="s">
        <v>60</v>
      </c>
    </row>
    <row r="3" spans="1:3" s="286" customFormat="1" ht="24.75" thickBot="1">
      <c r="A3" s="279" t="s">
        <v>160</v>
      </c>
      <c r="B3" s="214" t="s">
        <v>367</v>
      </c>
      <c r="C3" s="228" t="s">
        <v>60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14734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14709</v>
      </c>
    </row>
    <row r="11" spans="1:3" s="229" customFormat="1" ht="12" customHeight="1">
      <c r="A11" s="281" t="s">
        <v>95</v>
      </c>
      <c r="B11" s="7" t="s">
        <v>226</v>
      </c>
      <c r="C11" s="172">
        <v>20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/>
    </row>
    <row r="14" spans="1:3" s="229" customFormat="1" ht="12" customHeight="1">
      <c r="A14" s="281" t="s">
        <v>97</v>
      </c>
      <c r="B14" s="7" t="s">
        <v>349</v>
      </c>
      <c r="C14" s="172">
        <v>5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0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/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/>
    </row>
    <row r="33" spans="1:3" s="289" customFormat="1" ht="12" customHeight="1" thickBot="1">
      <c r="A33" s="281" t="s">
        <v>88</v>
      </c>
      <c r="B33" s="82" t="s">
        <v>240</v>
      </c>
      <c r="C33" s="50"/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/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14734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0</v>
      </c>
    </row>
    <row r="38" spans="1:3" s="229" customFormat="1" ht="12" customHeight="1">
      <c r="A38" s="282" t="s">
        <v>359</v>
      </c>
      <c r="B38" s="283" t="s">
        <v>179</v>
      </c>
      <c r="C38" s="47"/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14734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24564</v>
      </c>
    </row>
    <row r="46" spans="1:3" ht="12" customHeight="1">
      <c r="A46" s="281" t="s">
        <v>93</v>
      </c>
      <c r="B46" s="8" t="s">
        <v>47</v>
      </c>
      <c r="C46" s="47">
        <v>6168</v>
      </c>
    </row>
    <row r="47" spans="1:3" ht="12" customHeight="1">
      <c r="A47" s="281" t="s">
        <v>94</v>
      </c>
      <c r="B47" s="7" t="s">
        <v>141</v>
      </c>
      <c r="C47" s="49">
        <v>1713</v>
      </c>
    </row>
    <row r="48" spans="1:3" ht="12" customHeight="1">
      <c r="A48" s="281" t="s">
        <v>95</v>
      </c>
      <c r="B48" s="7" t="s">
        <v>116</v>
      </c>
      <c r="C48" s="49">
        <v>16683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1074</v>
      </c>
    </row>
    <row r="52" spans="1:3" s="290" customFormat="1" ht="12" customHeight="1">
      <c r="A52" s="281" t="s">
        <v>99</v>
      </c>
      <c r="B52" s="8" t="s">
        <v>169</v>
      </c>
      <c r="C52" s="47">
        <f>273+518+283</f>
        <v>1074</v>
      </c>
    </row>
    <row r="53" spans="1:3" ht="12" customHeight="1">
      <c r="A53" s="281" t="s">
        <v>100</v>
      </c>
      <c r="B53" s="7" t="s">
        <v>145</v>
      </c>
      <c r="C53" s="49"/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25638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559">
        <v>4.5</v>
      </c>
    </row>
    <row r="60" spans="1:3" ht="13.5" thickBot="1">
      <c r="A60" s="140" t="s">
        <v>163</v>
      </c>
      <c r="B60" s="141"/>
      <c r="C60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22/2016.(X.4.)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F49" sqref="F49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 melléklet a ……/",LEFT(#REF!,4),". (….) önkormányzati rendelethez")</f>
        <v>#REF!</v>
      </c>
    </row>
    <row r="2" spans="1:3" s="286" customFormat="1" ht="33.75" customHeight="1">
      <c r="A2" s="241" t="s">
        <v>161</v>
      </c>
      <c r="B2" s="213" t="s">
        <v>656</v>
      </c>
      <c r="C2" s="227" t="s">
        <v>60</v>
      </c>
    </row>
    <row r="3" spans="1:3" s="286" customFormat="1" ht="24.75" thickBot="1">
      <c r="A3" s="279" t="s">
        <v>160</v>
      </c>
      <c r="B3" s="214" t="s">
        <v>348</v>
      </c>
      <c r="C3" s="228" t="s">
        <v>51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200065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f>24355+704</f>
        <v>25059</v>
      </c>
    </row>
    <row r="11" spans="1:3" s="229" customFormat="1" ht="12" customHeight="1">
      <c r="A11" s="281" t="s">
        <v>95</v>
      </c>
      <c r="B11" s="7" t="s">
        <v>226</v>
      </c>
      <c r="C11" s="172">
        <v>10560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f>151749+7000</f>
        <v>158749</v>
      </c>
    </row>
    <row r="14" spans="1:3" s="229" customFormat="1" ht="12" customHeight="1">
      <c r="A14" s="281" t="s">
        <v>97</v>
      </c>
      <c r="B14" s="7" t="s">
        <v>349</v>
      </c>
      <c r="C14" s="172">
        <v>5697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8725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>
        <f>6996+2330-683+82</f>
        <v>8725</v>
      </c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710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>
        <v>500</v>
      </c>
    </row>
    <row r="33" spans="1:3" s="289" customFormat="1" ht="12" customHeight="1" thickBot="1">
      <c r="A33" s="281" t="s">
        <v>88</v>
      </c>
      <c r="B33" s="82" t="s">
        <v>240</v>
      </c>
      <c r="C33" s="50">
        <v>210</v>
      </c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>
        <v>960</v>
      </c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210460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3938</v>
      </c>
    </row>
    <row r="38" spans="1:3" s="229" customFormat="1" ht="12" customHeight="1">
      <c r="A38" s="282" t="s">
        <v>359</v>
      </c>
      <c r="B38" s="283" t="s">
        <v>179</v>
      </c>
      <c r="C38" s="47">
        <v>3938</v>
      </c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214398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570228</v>
      </c>
    </row>
    <row r="46" spans="1:3" ht="12" customHeight="1">
      <c r="A46" s="281" t="s">
        <v>93</v>
      </c>
      <c r="B46" s="8" t="s">
        <v>47</v>
      </c>
      <c r="C46" s="47">
        <f>265923+7609+993+722+2942+300+523+210+357+1556+3544+1835+65+258+928+2431+3132</f>
        <v>293328</v>
      </c>
    </row>
    <row r="47" spans="1:3" ht="12" customHeight="1">
      <c r="A47" s="281" t="s">
        <v>94</v>
      </c>
      <c r="B47" s="7" t="s">
        <v>141</v>
      </c>
      <c r="C47" s="49">
        <f>74383+2054+268+195+794+81+141+57+96+420+957+495+17+70+251+656+846</f>
        <v>81781</v>
      </c>
    </row>
    <row r="48" spans="1:3" ht="12" customHeight="1">
      <c r="A48" s="281" t="s">
        <v>95</v>
      </c>
      <c r="B48" s="7" t="s">
        <v>116</v>
      </c>
      <c r="C48" s="49">
        <f>186341+500+7000+574+704</f>
        <v>195119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9790</v>
      </c>
    </row>
    <row r="52" spans="1:3" s="290" customFormat="1" ht="12" customHeight="1">
      <c r="A52" s="281" t="s">
        <v>99</v>
      </c>
      <c r="B52" s="8" t="s">
        <v>169</v>
      </c>
      <c r="C52" s="47">
        <f>9143+160+960+210-683</f>
        <v>9790</v>
      </c>
    </row>
    <row r="53" spans="1:3" ht="12" customHeight="1">
      <c r="A53" s="281" t="s">
        <v>100</v>
      </c>
      <c r="B53" s="7" t="s">
        <v>145</v>
      </c>
      <c r="C53" s="49"/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580018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715">
        <v>148.8</v>
      </c>
    </row>
    <row r="60" spans="1:3" ht="13.5" thickBot="1">
      <c r="A60" s="140" t="s">
        <v>607</v>
      </c>
      <c r="B60" s="141"/>
      <c r="C60" s="76">
        <v>4</v>
      </c>
    </row>
    <row r="61" spans="1:3" ht="13.5" thickBot="1">
      <c r="A61" s="140" t="s">
        <v>610</v>
      </c>
      <c r="B61" s="141"/>
      <c r="C61" s="76">
        <v>32</v>
      </c>
    </row>
    <row r="62" spans="1:3" ht="13.5" thickBot="1">
      <c r="A62" s="747" t="s">
        <v>611</v>
      </c>
      <c r="B62" s="748"/>
      <c r="C62" s="76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 melléklet a 22/2016.(X.4.)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+CONCATENATE("9.3.1. melléklet a ……/",LEFT(#REF!,4),". (….) önkormányzati rendelethez")</f>
        <v>#REF!</v>
      </c>
    </row>
    <row r="2" spans="1:3" s="286" customFormat="1" ht="35.25" customHeight="1">
      <c r="A2" s="241" t="s">
        <v>161</v>
      </c>
      <c r="B2" s="213" t="s">
        <v>656</v>
      </c>
      <c r="C2" s="227" t="s">
        <v>60</v>
      </c>
    </row>
    <row r="3" spans="1:3" s="286" customFormat="1" ht="24.75" thickBot="1">
      <c r="A3" s="279" t="s">
        <v>160</v>
      </c>
      <c r="B3" s="214" t="s">
        <v>366</v>
      </c>
      <c r="C3" s="228" t="s">
        <v>59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3458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1750</v>
      </c>
    </row>
    <row r="11" spans="1:3" s="229" customFormat="1" ht="12" customHeight="1">
      <c r="A11" s="281" t="s">
        <v>95</v>
      </c>
      <c r="B11" s="7" t="s">
        <v>226</v>
      </c>
      <c r="C11" s="172"/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v>1235</v>
      </c>
    </row>
    <row r="14" spans="1:3" s="229" customFormat="1" ht="12" customHeight="1">
      <c r="A14" s="281" t="s">
        <v>97</v>
      </c>
      <c r="B14" s="7" t="s">
        <v>349</v>
      </c>
      <c r="C14" s="172">
        <v>473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82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>
        <v>82</v>
      </c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/>
    </row>
    <row r="33" spans="1:3" s="289" customFormat="1" ht="12" customHeight="1" thickBot="1">
      <c r="A33" s="281" t="s">
        <v>88</v>
      </c>
      <c r="B33" s="82" t="s">
        <v>240</v>
      </c>
      <c r="C33" s="50"/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/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3540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3938</v>
      </c>
    </row>
    <row r="38" spans="1:3" s="229" customFormat="1" ht="12" customHeight="1">
      <c r="A38" s="282" t="s">
        <v>359</v>
      </c>
      <c r="B38" s="283" t="s">
        <v>179</v>
      </c>
      <c r="C38" s="47">
        <v>3938</v>
      </c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7478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93230</v>
      </c>
    </row>
    <row r="46" spans="1:3" ht="12" customHeight="1">
      <c r="A46" s="281" t="s">
        <v>93</v>
      </c>
      <c r="B46" s="8" t="s">
        <v>47</v>
      </c>
      <c r="C46" s="47">
        <f>55122+643+1047+286+249+807+300+177+452+725+65+129+208+532+942</f>
        <v>61684</v>
      </c>
    </row>
    <row r="47" spans="1:3" ht="12" customHeight="1">
      <c r="A47" s="281" t="s">
        <v>94</v>
      </c>
      <c r="B47" s="7" t="s">
        <v>141</v>
      </c>
      <c r="C47" s="49">
        <f>14839+174+283+77+67+218+81+47+124+195+17+35+56+144+254</f>
        <v>16611</v>
      </c>
    </row>
    <row r="48" spans="1:3" ht="12" customHeight="1">
      <c r="A48" s="281" t="s">
        <v>95</v>
      </c>
      <c r="B48" s="7" t="s">
        <v>116</v>
      </c>
      <c r="C48" s="49">
        <v>14935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2596</v>
      </c>
    </row>
    <row r="52" spans="1:3" s="290" customFormat="1" ht="12" customHeight="1">
      <c r="A52" s="281" t="s">
        <v>99</v>
      </c>
      <c r="B52" s="8" t="s">
        <v>169</v>
      </c>
      <c r="C52" s="47">
        <v>2596</v>
      </c>
    </row>
    <row r="53" spans="1:3" ht="12" customHeight="1">
      <c r="A53" s="281" t="s">
        <v>100</v>
      </c>
      <c r="B53" s="7" t="s">
        <v>145</v>
      </c>
      <c r="C53" s="49"/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95826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559">
        <v>33.5</v>
      </c>
    </row>
    <row r="60" spans="1:3" ht="13.5" thickBot="1">
      <c r="A60" s="140" t="s">
        <v>163</v>
      </c>
      <c r="B60" s="141"/>
      <c r="C60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 melléklet a 22/2016.(X.4.)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43">
      <selection activeCell="E56" sqref="E56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+CONCATENATE("9.3.2. melléklet a ……/",LEFT(#REF!,4),". (….) önkormányzati rendelethez")</f>
        <v>#REF!</v>
      </c>
    </row>
    <row r="2" spans="1:3" s="286" customFormat="1" ht="34.5" customHeight="1">
      <c r="A2" s="241" t="s">
        <v>161</v>
      </c>
      <c r="B2" s="213" t="s">
        <v>656</v>
      </c>
      <c r="C2" s="227" t="s">
        <v>60</v>
      </c>
    </row>
    <row r="3" spans="1:3" s="286" customFormat="1" ht="24.75" thickBot="1">
      <c r="A3" s="279" t="s">
        <v>160</v>
      </c>
      <c r="B3" s="214" t="s">
        <v>367</v>
      </c>
      <c r="C3" s="228" t="s">
        <v>60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196607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f>22605+704</f>
        <v>23309</v>
      </c>
    </row>
    <row r="11" spans="1:3" s="229" customFormat="1" ht="12" customHeight="1">
      <c r="A11" s="281" t="s">
        <v>95</v>
      </c>
      <c r="B11" s="7" t="s">
        <v>226</v>
      </c>
      <c r="C11" s="172">
        <v>10560</v>
      </c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v>157514</v>
      </c>
    </row>
    <row r="14" spans="1:3" s="229" customFormat="1" ht="12" customHeight="1">
      <c r="A14" s="281" t="s">
        <v>97</v>
      </c>
      <c r="B14" s="7" t="s">
        <v>349</v>
      </c>
      <c r="C14" s="172">
        <v>5224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8643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>
        <f>6996+2330-683</f>
        <v>8643</v>
      </c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710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>
        <v>500</v>
      </c>
    </row>
    <row r="33" spans="1:3" s="289" customFormat="1" ht="12" customHeight="1" thickBot="1">
      <c r="A33" s="281" t="s">
        <v>88</v>
      </c>
      <c r="B33" s="82" t="s">
        <v>240</v>
      </c>
      <c r="C33" s="50">
        <v>210</v>
      </c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>
        <v>960</v>
      </c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206920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0</v>
      </c>
    </row>
    <row r="38" spans="1:3" s="229" customFormat="1" ht="12" customHeight="1">
      <c r="A38" s="282" t="s">
        <v>359</v>
      </c>
      <c r="B38" s="283" t="s">
        <v>179</v>
      </c>
      <c r="C38" s="47"/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206920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476998</v>
      </c>
    </row>
    <row r="46" spans="1:3" ht="12" customHeight="1">
      <c r="A46" s="281" t="s">
        <v>93</v>
      </c>
      <c r="B46" s="8" t="s">
        <v>47</v>
      </c>
      <c r="C46" s="47">
        <f>210801+2928+2991+707+473+2135+523+210+180+1104+2819+1835+129+720+1899+2190</f>
        <v>231644</v>
      </c>
    </row>
    <row r="47" spans="1:3" ht="12" customHeight="1">
      <c r="A47" s="281" t="s">
        <v>94</v>
      </c>
      <c r="B47" s="7" t="s">
        <v>141</v>
      </c>
      <c r="C47" s="49">
        <f>59544+790+807+191+128+576+141+57+49+296+762+495+35+195+512+592</f>
        <v>65170</v>
      </c>
    </row>
    <row r="48" spans="1:3" ht="12" customHeight="1">
      <c r="A48" s="281" t="s">
        <v>95</v>
      </c>
      <c r="B48" s="7" t="s">
        <v>116</v>
      </c>
      <c r="C48" s="49">
        <f>171406+500+7000+574+704</f>
        <v>180184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7194</v>
      </c>
    </row>
    <row r="52" spans="1:3" s="290" customFormat="1" ht="12" customHeight="1">
      <c r="A52" s="281" t="s">
        <v>99</v>
      </c>
      <c r="B52" s="8" t="s">
        <v>169</v>
      </c>
      <c r="C52" s="47">
        <f>6547+160+960+210-683</f>
        <v>7194</v>
      </c>
    </row>
    <row r="53" spans="1:3" ht="12" customHeight="1">
      <c r="A53" s="281" t="s">
        <v>100</v>
      </c>
      <c r="B53" s="7" t="s">
        <v>145</v>
      </c>
      <c r="C53" s="49"/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484192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714">
        <v>115.3</v>
      </c>
    </row>
    <row r="60" spans="1:3" ht="13.5" thickBot="1">
      <c r="A60" s="140" t="s">
        <v>607</v>
      </c>
      <c r="B60" s="141"/>
      <c r="C60" s="76">
        <v>4</v>
      </c>
    </row>
    <row r="61" spans="1:3" ht="13.5" thickBot="1">
      <c r="A61" s="140" t="s">
        <v>610</v>
      </c>
      <c r="B61" s="141"/>
      <c r="C61" s="76">
        <v>32</v>
      </c>
    </row>
    <row r="62" spans="1:3" ht="13.5" thickBot="1">
      <c r="A62" s="747" t="s">
        <v>611</v>
      </c>
      <c r="B62" s="748"/>
      <c r="C62" s="76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 melléklet a 22/2016.(X.4.)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 melléklet a ……/",LEFT(#REF!,4),". (….) önkormányzati rendelethez")</f>
        <v>#REF!</v>
      </c>
    </row>
    <row r="2" spans="1:3" s="286" customFormat="1" ht="36" customHeight="1">
      <c r="A2" s="241" t="s">
        <v>161</v>
      </c>
      <c r="B2" s="213" t="s">
        <v>594</v>
      </c>
      <c r="C2" s="227" t="s">
        <v>60</v>
      </c>
    </row>
    <row r="3" spans="1:3" s="286" customFormat="1" ht="24.75" thickBot="1">
      <c r="A3" s="279" t="s">
        <v>160</v>
      </c>
      <c r="B3" s="214" t="s">
        <v>348</v>
      </c>
      <c r="C3" s="228" t="s">
        <v>51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4533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1720</v>
      </c>
    </row>
    <row r="11" spans="1:3" s="229" customFormat="1" ht="12" customHeight="1">
      <c r="A11" s="281" t="s">
        <v>95</v>
      </c>
      <c r="B11" s="7" t="s">
        <v>226</v>
      </c>
      <c r="C11" s="172"/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v>1919</v>
      </c>
    </row>
    <row r="14" spans="1:3" s="229" customFormat="1" ht="12" customHeight="1">
      <c r="A14" s="281" t="s">
        <v>97</v>
      </c>
      <c r="B14" s="7" t="s">
        <v>349</v>
      </c>
      <c r="C14" s="172">
        <v>894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0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/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/>
    </row>
    <row r="33" spans="1:3" s="289" customFormat="1" ht="12" customHeight="1" thickBot="1">
      <c r="A33" s="281" t="s">
        <v>88</v>
      </c>
      <c r="B33" s="82" t="s">
        <v>240</v>
      </c>
      <c r="C33" s="50"/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/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4533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312</v>
      </c>
    </row>
    <row r="38" spans="1:3" s="229" customFormat="1" ht="12" customHeight="1">
      <c r="A38" s="282" t="s">
        <v>359</v>
      </c>
      <c r="B38" s="283" t="s">
        <v>179</v>
      </c>
      <c r="C38" s="47">
        <v>312</v>
      </c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4845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63616</v>
      </c>
    </row>
    <row r="46" spans="1:3" ht="12" customHeight="1">
      <c r="A46" s="281" t="s">
        <v>93</v>
      </c>
      <c r="B46" s="8" t="s">
        <v>47</v>
      </c>
      <c r="C46" s="47">
        <f>32245+2361+1299+548+132+474+834+418+85+264+313+476</f>
        <v>39449</v>
      </c>
    </row>
    <row r="47" spans="1:3" ht="12" customHeight="1">
      <c r="A47" s="281" t="s">
        <v>94</v>
      </c>
      <c r="B47" s="7" t="s">
        <v>141</v>
      </c>
      <c r="C47" s="49">
        <f>8582+637+350+148+36+128+226+113+23+71+85+129</f>
        <v>10528</v>
      </c>
    </row>
    <row r="48" spans="1:3" ht="12" customHeight="1">
      <c r="A48" s="281" t="s">
        <v>95</v>
      </c>
      <c r="B48" s="7" t="s">
        <v>116</v>
      </c>
      <c r="C48" s="49">
        <f>13143+498-2</f>
        <v>13639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79</v>
      </c>
    </row>
    <row r="52" spans="1:3" s="290" customFormat="1" ht="12" customHeight="1">
      <c r="A52" s="281" t="s">
        <v>99</v>
      </c>
      <c r="B52" s="8" t="s">
        <v>169</v>
      </c>
      <c r="C52" s="47">
        <f>77+2</f>
        <v>79</v>
      </c>
    </row>
    <row r="53" spans="1:3" ht="12" customHeight="1">
      <c r="A53" s="281" t="s">
        <v>100</v>
      </c>
      <c r="B53" s="7" t="s">
        <v>145</v>
      </c>
      <c r="C53" s="49"/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63695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76">
        <v>19</v>
      </c>
    </row>
    <row r="60" spans="1:3" ht="13.5" thickBot="1">
      <c r="A60" s="140" t="s">
        <v>163</v>
      </c>
      <c r="B60" s="141"/>
      <c r="C60" s="7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22/2016.(X.4.)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52" sqref="C52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85" t="e">
        <f>+CONCATENATE("9.3.1. melléklet a ……/",LEFT(#REF!,4),". (….) önkormányzati rendelethez")</f>
        <v>#REF!</v>
      </c>
    </row>
    <row r="2" spans="1:3" s="286" customFormat="1" ht="36" customHeight="1">
      <c r="A2" s="241" t="s">
        <v>161</v>
      </c>
      <c r="B2" s="213" t="s">
        <v>594</v>
      </c>
      <c r="C2" s="227" t="s">
        <v>60</v>
      </c>
    </row>
    <row r="3" spans="1:3" s="286" customFormat="1" ht="24.75" thickBot="1">
      <c r="A3" s="279" t="s">
        <v>160</v>
      </c>
      <c r="B3" s="214" t="s">
        <v>366</v>
      </c>
      <c r="C3" s="228" t="s">
        <v>59</v>
      </c>
    </row>
    <row r="4" spans="1:3" s="287" customFormat="1" ht="15.75" customHeight="1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s="288" customFormat="1" ht="12.75" customHeight="1" thickBot="1">
      <c r="A6" s="113" t="s">
        <v>491</v>
      </c>
      <c r="B6" s="114" t="s">
        <v>492</v>
      </c>
      <c r="C6" s="115" t="s">
        <v>493</v>
      </c>
    </row>
    <row r="7" spans="1:3" s="288" customFormat="1" ht="15.75" customHeight="1" thickBot="1">
      <c r="A7" s="125"/>
      <c r="B7" s="126" t="s">
        <v>55</v>
      </c>
      <c r="C7" s="127"/>
    </row>
    <row r="8" spans="1:3" s="229" customFormat="1" ht="12" customHeight="1" thickBot="1">
      <c r="A8" s="113" t="s">
        <v>17</v>
      </c>
      <c r="B8" s="128" t="s">
        <v>573</v>
      </c>
      <c r="C8" s="174">
        <f>SUM(C9:C19)</f>
        <v>4533</v>
      </c>
    </row>
    <row r="9" spans="1:3" s="229" customFormat="1" ht="12" customHeight="1">
      <c r="A9" s="280" t="s">
        <v>93</v>
      </c>
      <c r="B9" s="9" t="s">
        <v>224</v>
      </c>
      <c r="C9" s="218"/>
    </row>
    <row r="10" spans="1:3" s="229" customFormat="1" ht="12" customHeight="1">
      <c r="A10" s="281" t="s">
        <v>94</v>
      </c>
      <c r="B10" s="7" t="s">
        <v>225</v>
      </c>
      <c r="C10" s="172">
        <v>1720</v>
      </c>
    </row>
    <row r="11" spans="1:3" s="229" customFormat="1" ht="12" customHeight="1">
      <c r="A11" s="281" t="s">
        <v>95</v>
      </c>
      <c r="B11" s="7" t="s">
        <v>226</v>
      </c>
      <c r="C11" s="172"/>
    </row>
    <row r="12" spans="1:3" s="229" customFormat="1" ht="12" customHeight="1">
      <c r="A12" s="281" t="s">
        <v>96</v>
      </c>
      <c r="B12" s="7" t="s">
        <v>227</v>
      </c>
      <c r="C12" s="172"/>
    </row>
    <row r="13" spans="1:3" s="229" customFormat="1" ht="12" customHeight="1">
      <c r="A13" s="281" t="s">
        <v>117</v>
      </c>
      <c r="B13" s="7" t="s">
        <v>228</v>
      </c>
      <c r="C13" s="172">
        <v>1919</v>
      </c>
    </row>
    <row r="14" spans="1:3" s="229" customFormat="1" ht="12" customHeight="1">
      <c r="A14" s="281" t="s">
        <v>97</v>
      </c>
      <c r="B14" s="7" t="s">
        <v>349</v>
      </c>
      <c r="C14" s="172">
        <v>894</v>
      </c>
    </row>
    <row r="15" spans="1:3" s="229" customFormat="1" ht="12" customHeight="1">
      <c r="A15" s="281" t="s">
        <v>98</v>
      </c>
      <c r="B15" s="6" t="s">
        <v>350</v>
      </c>
      <c r="C15" s="172"/>
    </row>
    <row r="16" spans="1:3" s="229" customFormat="1" ht="12" customHeight="1">
      <c r="A16" s="281" t="s">
        <v>108</v>
      </c>
      <c r="B16" s="7" t="s">
        <v>231</v>
      </c>
      <c r="C16" s="219"/>
    </row>
    <row r="17" spans="1:3" s="289" customFormat="1" ht="12" customHeight="1">
      <c r="A17" s="281" t="s">
        <v>109</v>
      </c>
      <c r="B17" s="7" t="s">
        <v>232</v>
      </c>
      <c r="C17" s="172"/>
    </row>
    <row r="18" spans="1:3" s="289" customFormat="1" ht="12" customHeight="1">
      <c r="A18" s="281" t="s">
        <v>110</v>
      </c>
      <c r="B18" s="7" t="s">
        <v>500</v>
      </c>
      <c r="C18" s="173"/>
    </row>
    <row r="19" spans="1:3" s="289" customFormat="1" ht="12" customHeight="1" thickBot="1">
      <c r="A19" s="281" t="s">
        <v>111</v>
      </c>
      <c r="B19" s="6" t="s">
        <v>233</v>
      </c>
      <c r="C19" s="173"/>
    </row>
    <row r="20" spans="1:3" s="229" customFormat="1" ht="12" customHeight="1" thickBot="1">
      <c r="A20" s="113" t="s">
        <v>18</v>
      </c>
      <c r="B20" s="128" t="s">
        <v>351</v>
      </c>
      <c r="C20" s="174">
        <f>SUM(C21:C23)</f>
        <v>0</v>
      </c>
    </row>
    <row r="21" spans="1:3" s="289" customFormat="1" ht="12" customHeight="1">
      <c r="A21" s="281" t="s">
        <v>99</v>
      </c>
      <c r="B21" s="8" t="s">
        <v>201</v>
      </c>
      <c r="C21" s="172"/>
    </row>
    <row r="22" spans="1:3" s="289" customFormat="1" ht="12" customHeight="1">
      <c r="A22" s="281" t="s">
        <v>100</v>
      </c>
      <c r="B22" s="7" t="s">
        <v>352</v>
      </c>
      <c r="C22" s="172"/>
    </row>
    <row r="23" spans="1:3" s="289" customFormat="1" ht="12" customHeight="1">
      <c r="A23" s="281" t="s">
        <v>101</v>
      </c>
      <c r="B23" s="7" t="s">
        <v>353</v>
      </c>
      <c r="C23" s="172"/>
    </row>
    <row r="24" spans="1:3" s="289" customFormat="1" ht="12" customHeight="1" thickBot="1">
      <c r="A24" s="281" t="s">
        <v>102</v>
      </c>
      <c r="B24" s="7" t="s">
        <v>589</v>
      </c>
      <c r="C24" s="172"/>
    </row>
    <row r="25" spans="1:3" s="289" customFormat="1" ht="12" customHeight="1" thickBot="1">
      <c r="A25" s="116" t="s">
        <v>19</v>
      </c>
      <c r="B25" s="78" t="s">
        <v>132</v>
      </c>
      <c r="C25" s="201"/>
    </row>
    <row r="26" spans="1:3" s="289" customFormat="1" ht="12" customHeight="1" thickBot="1">
      <c r="A26" s="116" t="s">
        <v>20</v>
      </c>
      <c r="B26" s="78" t="s">
        <v>590</v>
      </c>
      <c r="C26" s="174">
        <f>+C27+C28</f>
        <v>0</v>
      </c>
    </row>
    <row r="27" spans="1:3" s="289" customFormat="1" ht="12" customHeight="1">
      <c r="A27" s="282" t="s">
        <v>211</v>
      </c>
      <c r="B27" s="283" t="s">
        <v>352</v>
      </c>
      <c r="C27" s="47"/>
    </row>
    <row r="28" spans="1:3" s="289" customFormat="1" ht="12" customHeight="1">
      <c r="A28" s="282" t="s">
        <v>214</v>
      </c>
      <c r="B28" s="284" t="s">
        <v>354</v>
      </c>
      <c r="C28" s="175"/>
    </row>
    <row r="29" spans="1:3" s="289" customFormat="1" ht="12" customHeight="1" thickBot="1">
      <c r="A29" s="281" t="s">
        <v>215</v>
      </c>
      <c r="B29" s="82" t="s">
        <v>591</v>
      </c>
      <c r="C29" s="50"/>
    </row>
    <row r="30" spans="1:3" s="289" customFormat="1" ht="12" customHeight="1" thickBot="1">
      <c r="A30" s="116" t="s">
        <v>21</v>
      </c>
      <c r="B30" s="78" t="s">
        <v>355</v>
      </c>
      <c r="C30" s="174">
        <f>+C31+C32+C33</f>
        <v>0</v>
      </c>
    </row>
    <row r="31" spans="1:3" s="289" customFormat="1" ht="12" customHeight="1">
      <c r="A31" s="282" t="s">
        <v>86</v>
      </c>
      <c r="B31" s="283" t="s">
        <v>238</v>
      </c>
      <c r="C31" s="47"/>
    </row>
    <row r="32" spans="1:3" s="289" customFormat="1" ht="12" customHeight="1">
      <c r="A32" s="282" t="s">
        <v>87</v>
      </c>
      <c r="B32" s="284" t="s">
        <v>239</v>
      </c>
      <c r="C32" s="175"/>
    </row>
    <row r="33" spans="1:3" s="289" customFormat="1" ht="12" customHeight="1" thickBot="1">
      <c r="A33" s="281" t="s">
        <v>88</v>
      </c>
      <c r="B33" s="82" t="s">
        <v>240</v>
      </c>
      <c r="C33" s="50"/>
    </row>
    <row r="34" spans="1:3" s="229" customFormat="1" ht="12" customHeight="1" thickBot="1">
      <c r="A34" s="116" t="s">
        <v>22</v>
      </c>
      <c r="B34" s="78" t="s">
        <v>326</v>
      </c>
      <c r="C34" s="201"/>
    </row>
    <row r="35" spans="1:3" s="229" customFormat="1" ht="12" customHeight="1" thickBot="1">
      <c r="A35" s="116" t="s">
        <v>23</v>
      </c>
      <c r="B35" s="78" t="s">
        <v>356</v>
      </c>
      <c r="C35" s="220"/>
    </row>
    <row r="36" spans="1:3" s="229" customFormat="1" ht="12" customHeight="1" thickBot="1">
      <c r="A36" s="113" t="s">
        <v>24</v>
      </c>
      <c r="B36" s="78" t="s">
        <v>592</v>
      </c>
      <c r="C36" s="221">
        <f>+C8+C20+C25+C26+C30+C34+C35</f>
        <v>4533</v>
      </c>
    </row>
    <row r="37" spans="1:3" s="229" customFormat="1" ht="12" customHeight="1" thickBot="1">
      <c r="A37" s="129" t="s">
        <v>25</v>
      </c>
      <c r="B37" s="78" t="s">
        <v>358</v>
      </c>
      <c r="C37" s="221">
        <f>+C38+C39+C40</f>
        <v>312</v>
      </c>
    </row>
    <row r="38" spans="1:3" s="229" customFormat="1" ht="12" customHeight="1">
      <c r="A38" s="282" t="s">
        <v>359</v>
      </c>
      <c r="B38" s="283" t="s">
        <v>179</v>
      </c>
      <c r="C38" s="47">
        <v>312</v>
      </c>
    </row>
    <row r="39" spans="1:3" s="229" customFormat="1" ht="12" customHeight="1">
      <c r="A39" s="282" t="s">
        <v>360</v>
      </c>
      <c r="B39" s="284" t="s">
        <v>8</v>
      </c>
      <c r="C39" s="175"/>
    </row>
    <row r="40" spans="1:3" s="289" customFormat="1" ht="12" customHeight="1" thickBot="1">
      <c r="A40" s="281" t="s">
        <v>361</v>
      </c>
      <c r="B40" s="82" t="s">
        <v>362</v>
      </c>
      <c r="C40" s="50"/>
    </row>
    <row r="41" spans="1:3" s="289" customFormat="1" ht="15" customHeight="1" thickBot="1">
      <c r="A41" s="129" t="s">
        <v>26</v>
      </c>
      <c r="B41" s="130" t="s">
        <v>363</v>
      </c>
      <c r="C41" s="224">
        <f>+C36+C37</f>
        <v>4845</v>
      </c>
    </row>
    <row r="42" spans="1:3" s="289" customFormat="1" ht="15" customHeight="1">
      <c r="A42" s="131"/>
      <c r="B42" s="132"/>
      <c r="C42" s="222"/>
    </row>
    <row r="43" spans="1:3" ht="13.5" thickBot="1">
      <c r="A43" s="133"/>
      <c r="B43" s="134"/>
      <c r="C43" s="223"/>
    </row>
    <row r="44" spans="1:3" s="288" customFormat="1" ht="16.5" customHeight="1" thickBot="1">
      <c r="A44" s="135"/>
      <c r="B44" s="136" t="s">
        <v>56</v>
      </c>
      <c r="C44" s="224"/>
    </row>
    <row r="45" spans="1:3" s="290" customFormat="1" ht="12" customHeight="1" thickBot="1">
      <c r="A45" s="116" t="s">
        <v>17</v>
      </c>
      <c r="B45" s="78" t="s">
        <v>364</v>
      </c>
      <c r="C45" s="174">
        <f>SUM(C46:C50)</f>
        <v>63616</v>
      </c>
    </row>
    <row r="46" spans="1:3" ht="12" customHeight="1">
      <c r="A46" s="281" t="s">
        <v>93</v>
      </c>
      <c r="B46" s="8" t="s">
        <v>47</v>
      </c>
      <c r="C46" s="47">
        <f>32245+2361+1299+548+132+474+834+418+85+264+313+476</f>
        <v>39449</v>
      </c>
    </row>
    <row r="47" spans="1:3" ht="12" customHeight="1">
      <c r="A47" s="281" t="s">
        <v>94</v>
      </c>
      <c r="B47" s="7" t="s">
        <v>141</v>
      </c>
      <c r="C47" s="49">
        <f>8582+637+350+148+36+128+226+113+23+71+85+129</f>
        <v>10528</v>
      </c>
    </row>
    <row r="48" spans="1:3" ht="12" customHeight="1">
      <c r="A48" s="281" t="s">
        <v>95</v>
      </c>
      <c r="B48" s="7" t="s">
        <v>116</v>
      </c>
      <c r="C48" s="49">
        <f>13143+498-2</f>
        <v>13639</v>
      </c>
    </row>
    <row r="49" spans="1:3" ht="12" customHeight="1">
      <c r="A49" s="281" t="s">
        <v>96</v>
      </c>
      <c r="B49" s="7" t="s">
        <v>142</v>
      </c>
      <c r="C49" s="49"/>
    </row>
    <row r="50" spans="1:3" ht="12" customHeight="1" thickBot="1">
      <c r="A50" s="281" t="s">
        <v>117</v>
      </c>
      <c r="B50" s="7" t="s">
        <v>143</v>
      </c>
      <c r="C50" s="49"/>
    </row>
    <row r="51" spans="1:3" ht="12" customHeight="1" thickBot="1">
      <c r="A51" s="116" t="s">
        <v>18</v>
      </c>
      <c r="B51" s="78" t="s">
        <v>365</v>
      </c>
      <c r="C51" s="174">
        <f>SUM(C52:C54)</f>
        <v>79</v>
      </c>
    </row>
    <row r="52" spans="1:3" s="290" customFormat="1" ht="12" customHeight="1">
      <c r="A52" s="281" t="s">
        <v>99</v>
      </c>
      <c r="B52" s="8" t="s">
        <v>169</v>
      </c>
      <c r="C52" s="47">
        <f>77+2</f>
        <v>79</v>
      </c>
    </row>
    <row r="53" spans="1:3" ht="12" customHeight="1">
      <c r="A53" s="281" t="s">
        <v>100</v>
      </c>
      <c r="B53" s="7" t="s">
        <v>145</v>
      </c>
      <c r="C53" s="49"/>
    </row>
    <row r="54" spans="1:3" ht="12" customHeight="1">
      <c r="A54" s="281" t="s">
        <v>101</v>
      </c>
      <c r="B54" s="7" t="s">
        <v>57</v>
      </c>
      <c r="C54" s="49"/>
    </row>
    <row r="55" spans="1:3" ht="12" customHeight="1" thickBot="1">
      <c r="A55" s="281" t="s">
        <v>102</v>
      </c>
      <c r="B55" s="7" t="s">
        <v>577</v>
      </c>
      <c r="C55" s="49"/>
    </row>
    <row r="56" spans="1:3" ht="15" customHeight="1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63695</v>
      </c>
    </row>
    <row r="58" ht="15" customHeight="1" thickBot="1">
      <c r="C58" s="226"/>
    </row>
    <row r="59" spans="1:3" ht="14.25" customHeight="1" thickBot="1">
      <c r="A59" s="140" t="s">
        <v>570</v>
      </c>
      <c r="B59" s="141"/>
      <c r="C59" s="76">
        <v>19</v>
      </c>
    </row>
    <row r="60" spans="1:3" ht="13.5" thickBot="1">
      <c r="A60" s="140" t="s">
        <v>163</v>
      </c>
      <c r="B60" s="141"/>
      <c r="C60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 melléklet a 22/2016.(X.4.)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workbookViewId="0" topLeftCell="A37">
      <selection activeCell="C48" sqref="C48"/>
    </sheetView>
  </sheetViews>
  <sheetFormatPr defaultColWidth="9.00390625" defaultRowHeight="12.75"/>
  <cols>
    <col min="1" max="1" width="13.875" style="138" customWidth="1"/>
    <col min="2" max="2" width="79.375" style="0" customWidth="1"/>
    <col min="3" max="3" width="25.00390625" style="0" customWidth="1"/>
  </cols>
  <sheetData>
    <row r="1" spans="1:3" ht="16.5" customHeight="1" thickBot="1">
      <c r="A1" s="117"/>
      <c r="B1" s="119"/>
      <c r="C1" s="285" t="e">
        <f>+CONCATENATE("9.3.1. melléklet a ……/",LEFT(#REF!,4),". (….) önkormányzati rendelethez")</f>
        <v>#REF!</v>
      </c>
    </row>
    <row r="2" spans="1:3" ht="36" customHeight="1">
      <c r="A2" s="241" t="s">
        <v>161</v>
      </c>
      <c r="B2" s="213" t="s">
        <v>691</v>
      </c>
      <c r="C2" s="227" t="s">
        <v>60</v>
      </c>
    </row>
    <row r="3" spans="1:3" ht="24" customHeight="1" thickBot="1">
      <c r="A3" s="279" t="s">
        <v>160</v>
      </c>
      <c r="B3" s="214" t="s">
        <v>692</v>
      </c>
      <c r="C3" s="228" t="s">
        <v>51</v>
      </c>
    </row>
    <row r="4" spans="1:3" ht="14.25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ht="13.5" thickBot="1">
      <c r="A6" s="113" t="s">
        <v>491</v>
      </c>
      <c r="B6" s="114" t="s">
        <v>492</v>
      </c>
      <c r="C6" s="115" t="s">
        <v>493</v>
      </c>
    </row>
    <row r="7" spans="1:3" ht="13.5" thickBot="1">
      <c r="A7" s="125"/>
      <c r="B7" s="126" t="s">
        <v>55</v>
      </c>
      <c r="C7" s="127"/>
    </row>
    <row r="8" spans="1:3" ht="13.5" thickBot="1">
      <c r="A8" s="113" t="s">
        <v>17</v>
      </c>
      <c r="B8" s="128" t="s">
        <v>573</v>
      </c>
      <c r="C8" s="174">
        <f>SUM(C9:C19)</f>
        <v>11262</v>
      </c>
    </row>
    <row r="9" spans="1:3" ht="12.75">
      <c r="A9" s="280" t="s">
        <v>93</v>
      </c>
      <c r="B9" s="9" t="s">
        <v>224</v>
      </c>
      <c r="C9" s="218">
        <v>30</v>
      </c>
    </row>
    <row r="10" spans="1:3" ht="12.75">
      <c r="A10" s="281" t="s">
        <v>94</v>
      </c>
      <c r="B10" s="7" t="s">
        <v>225</v>
      </c>
      <c r="C10" s="172">
        <f>6450+487-873</f>
        <v>6064</v>
      </c>
    </row>
    <row r="11" spans="1:3" ht="12.75">
      <c r="A11" s="281" t="s">
        <v>95</v>
      </c>
      <c r="B11" s="7" t="s">
        <v>226</v>
      </c>
      <c r="C11" s="172">
        <f>690+13-74</f>
        <v>629</v>
      </c>
    </row>
    <row r="12" spans="1:3" ht="12.75">
      <c r="A12" s="281" t="s">
        <v>96</v>
      </c>
      <c r="B12" s="7" t="s">
        <v>227</v>
      </c>
      <c r="C12" s="172"/>
    </row>
    <row r="13" spans="1:3" ht="12.75">
      <c r="A13" s="281" t="s">
        <v>117</v>
      </c>
      <c r="B13" s="7" t="s">
        <v>228</v>
      </c>
      <c r="C13" s="172"/>
    </row>
    <row r="14" spans="1:3" ht="12.75">
      <c r="A14" s="281" t="s">
        <v>97</v>
      </c>
      <c r="B14" s="7" t="s">
        <v>349</v>
      </c>
      <c r="C14" s="172">
        <f>284+151-2</f>
        <v>433</v>
      </c>
    </row>
    <row r="15" spans="1:3" ht="12.75">
      <c r="A15" s="281" t="s">
        <v>98</v>
      </c>
      <c r="B15" s="6" t="s">
        <v>350</v>
      </c>
      <c r="C15" s="172">
        <f>2707+1399</f>
        <v>4106</v>
      </c>
    </row>
    <row r="16" spans="1:3" ht="12.75">
      <c r="A16" s="281" t="s">
        <v>108</v>
      </c>
      <c r="B16" s="7" t="s">
        <v>231</v>
      </c>
      <c r="C16" s="219"/>
    </row>
    <row r="17" spans="1:3" ht="12.75">
      <c r="A17" s="281" t="s">
        <v>109</v>
      </c>
      <c r="B17" s="7" t="s">
        <v>232</v>
      </c>
      <c r="C17" s="172"/>
    </row>
    <row r="18" spans="1:3" ht="12.75">
      <c r="A18" s="281" t="s">
        <v>110</v>
      </c>
      <c r="B18" s="7" t="s">
        <v>500</v>
      </c>
      <c r="C18" s="173"/>
    </row>
    <row r="19" spans="1:3" ht="13.5" thickBot="1">
      <c r="A19" s="281" t="s">
        <v>111</v>
      </c>
      <c r="B19" s="6" t="s">
        <v>233</v>
      </c>
      <c r="C19" s="173"/>
    </row>
    <row r="20" spans="1:3" ht="13.5" thickBot="1">
      <c r="A20" s="113" t="s">
        <v>18</v>
      </c>
      <c r="B20" s="128" t="s">
        <v>351</v>
      </c>
      <c r="C20" s="174">
        <f>SUM(C21:C23)</f>
        <v>0</v>
      </c>
    </row>
    <row r="21" spans="1:3" ht="12.75">
      <c r="A21" s="281" t="s">
        <v>99</v>
      </c>
      <c r="B21" s="8" t="s">
        <v>201</v>
      </c>
      <c r="C21" s="172"/>
    </row>
    <row r="22" spans="1:3" ht="12.75">
      <c r="A22" s="281" t="s">
        <v>100</v>
      </c>
      <c r="B22" s="7" t="s">
        <v>352</v>
      </c>
      <c r="C22" s="172"/>
    </row>
    <row r="23" spans="1:3" ht="12.75">
      <c r="A23" s="281" t="s">
        <v>101</v>
      </c>
      <c r="B23" s="7" t="s">
        <v>353</v>
      </c>
      <c r="C23" s="172"/>
    </row>
    <row r="24" spans="1:3" ht="13.5" thickBot="1">
      <c r="A24" s="281" t="s">
        <v>102</v>
      </c>
      <c r="B24" s="7" t="s">
        <v>589</v>
      </c>
      <c r="C24" s="172"/>
    </row>
    <row r="25" spans="1:3" ht="13.5" thickBot="1">
      <c r="A25" s="116" t="s">
        <v>19</v>
      </c>
      <c r="B25" s="78" t="s">
        <v>132</v>
      </c>
      <c r="C25" s="201"/>
    </row>
    <row r="26" spans="1:3" ht="13.5" thickBot="1">
      <c r="A26" s="116" t="s">
        <v>20</v>
      </c>
      <c r="B26" s="78" t="s">
        <v>590</v>
      </c>
      <c r="C26" s="174">
        <f>+C27+C28</f>
        <v>0</v>
      </c>
    </row>
    <row r="27" spans="1:3" ht="12.75">
      <c r="A27" s="282" t="s">
        <v>211</v>
      </c>
      <c r="B27" s="283" t="s">
        <v>352</v>
      </c>
      <c r="C27" s="47"/>
    </row>
    <row r="28" spans="1:3" ht="12.75">
      <c r="A28" s="282" t="s">
        <v>214</v>
      </c>
      <c r="B28" s="284" t="s">
        <v>354</v>
      </c>
      <c r="C28" s="175"/>
    </row>
    <row r="29" spans="1:3" ht="13.5" thickBot="1">
      <c r="A29" s="281" t="s">
        <v>215</v>
      </c>
      <c r="B29" s="82" t="s">
        <v>591</v>
      </c>
      <c r="C29" s="50"/>
    </row>
    <row r="30" spans="1:3" ht="13.5" thickBot="1">
      <c r="A30" s="116" t="s">
        <v>21</v>
      </c>
      <c r="B30" s="78" t="s">
        <v>355</v>
      </c>
      <c r="C30" s="174">
        <f>+C31+C32+C33</f>
        <v>0</v>
      </c>
    </row>
    <row r="31" spans="1:3" ht="12.75">
      <c r="A31" s="282" t="s">
        <v>86</v>
      </c>
      <c r="B31" s="283" t="s">
        <v>238</v>
      </c>
      <c r="C31" s="47"/>
    </row>
    <row r="32" spans="1:3" ht="12.75">
      <c r="A32" s="282" t="s">
        <v>87</v>
      </c>
      <c r="B32" s="284" t="s">
        <v>239</v>
      </c>
      <c r="C32" s="175"/>
    </row>
    <row r="33" spans="1:3" ht="13.5" thickBot="1">
      <c r="A33" s="281" t="s">
        <v>88</v>
      </c>
      <c r="B33" s="82" t="s">
        <v>240</v>
      </c>
      <c r="C33" s="50"/>
    </row>
    <row r="34" spans="1:3" ht="13.5" thickBot="1">
      <c r="A34" s="116" t="s">
        <v>22</v>
      </c>
      <c r="B34" s="78" t="s">
        <v>326</v>
      </c>
      <c r="C34" s="201"/>
    </row>
    <row r="35" spans="1:3" ht="13.5" thickBot="1">
      <c r="A35" s="116" t="s">
        <v>23</v>
      </c>
      <c r="B35" s="78" t="s">
        <v>356</v>
      </c>
      <c r="C35" s="220">
        <v>70</v>
      </c>
    </row>
    <row r="36" spans="1:3" ht="13.5" thickBot="1">
      <c r="A36" s="113" t="s">
        <v>24</v>
      </c>
      <c r="B36" s="78" t="s">
        <v>592</v>
      </c>
      <c r="C36" s="221">
        <f>+C8+C20+C25+C26+C30+C34+C35</f>
        <v>11332</v>
      </c>
    </row>
    <row r="37" spans="1:3" ht="13.5" thickBot="1">
      <c r="A37" s="129" t="s">
        <v>25</v>
      </c>
      <c r="B37" s="78" t="s">
        <v>358</v>
      </c>
      <c r="C37" s="221">
        <f>+C38+C39+C40</f>
        <v>0</v>
      </c>
    </row>
    <row r="38" spans="1:3" ht="12.75">
      <c r="A38" s="282" t="s">
        <v>359</v>
      </c>
      <c r="B38" s="283" t="s">
        <v>179</v>
      </c>
      <c r="C38" s="47"/>
    </row>
    <row r="39" spans="1:3" ht="12.75">
      <c r="A39" s="282" t="s">
        <v>360</v>
      </c>
      <c r="B39" s="284" t="s">
        <v>8</v>
      </c>
      <c r="C39" s="175"/>
    </row>
    <row r="40" spans="1:3" ht="13.5" thickBot="1">
      <c r="A40" s="281" t="s">
        <v>361</v>
      </c>
      <c r="B40" s="82" t="s">
        <v>362</v>
      </c>
      <c r="C40" s="50"/>
    </row>
    <row r="41" spans="1:3" ht="13.5" thickBot="1">
      <c r="A41" s="129" t="s">
        <v>26</v>
      </c>
      <c r="B41" s="130" t="s">
        <v>363</v>
      </c>
      <c r="C41" s="224">
        <f>+C36+C37</f>
        <v>11332</v>
      </c>
    </row>
    <row r="42" spans="1:3" ht="12.75">
      <c r="A42" s="131"/>
      <c r="B42" s="132"/>
      <c r="C42" s="222"/>
    </row>
    <row r="43" spans="1:3" ht="13.5" thickBot="1">
      <c r="A43" s="133"/>
      <c r="B43" s="134"/>
      <c r="C43" s="223"/>
    </row>
    <row r="44" spans="1:3" ht="13.5" thickBot="1">
      <c r="A44" s="135"/>
      <c r="B44" s="136" t="s">
        <v>56</v>
      </c>
      <c r="C44" s="224"/>
    </row>
    <row r="45" spans="1:3" ht="13.5" thickBot="1">
      <c r="A45" s="116" t="s">
        <v>17</v>
      </c>
      <c r="B45" s="78" t="s">
        <v>364</v>
      </c>
      <c r="C45" s="174">
        <f>SUM(C46:C50)</f>
        <v>70549</v>
      </c>
    </row>
    <row r="46" spans="1:3" ht="12.75">
      <c r="A46" s="281" t="s">
        <v>93</v>
      </c>
      <c r="B46" s="8" t="s">
        <v>47</v>
      </c>
      <c r="C46" s="47">
        <f>27794+64-3+67+93+56-1180+111</f>
        <v>27002</v>
      </c>
    </row>
    <row r="47" spans="1:3" ht="12.75">
      <c r="A47" s="281" t="s">
        <v>94</v>
      </c>
      <c r="B47" s="7" t="s">
        <v>141</v>
      </c>
      <c r="C47" s="49">
        <f>7509+17-36+18+23+15-320+30</f>
        <v>7256</v>
      </c>
    </row>
    <row r="48" spans="1:3" ht="12.75">
      <c r="A48" s="281" t="s">
        <v>95</v>
      </c>
      <c r="B48" s="7" t="s">
        <v>116</v>
      </c>
      <c r="C48" s="49">
        <f>27270+325+7169-116-29+87+85+1500</f>
        <v>36291</v>
      </c>
    </row>
    <row r="49" spans="1:3" ht="12.75">
      <c r="A49" s="281" t="s">
        <v>96</v>
      </c>
      <c r="B49" s="7" t="s">
        <v>142</v>
      </c>
      <c r="C49" s="49"/>
    </row>
    <row r="50" spans="1:3" ht="13.5" thickBot="1">
      <c r="A50" s="281" t="s">
        <v>117</v>
      </c>
      <c r="B50" s="7" t="s">
        <v>143</v>
      </c>
      <c r="C50" s="49"/>
    </row>
    <row r="51" spans="1:3" ht="13.5" thickBot="1">
      <c r="A51" s="116" t="s">
        <v>18</v>
      </c>
      <c r="B51" s="78" t="s">
        <v>365</v>
      </c>
      <c r="C51" s="174">
        <f>SUM(C52:C54)</f>
        <v>8034</v>
      </c>
    </row>
    <row r="52" spans="1:3" ht="12.75">
      <c r="A52" s="281" t="s">
        <v>99</v>
      </c>
      <c r="B52" s="8" t="s">
        <v>169</v>
      </c>
      <c r="C52" s="47">
        <f>4737+154+3044-1905+29+70</f>
        <v>6129</v>
      </c>
    </row>
    <row r="53" spans="1:3" ht="12.75">
      <c r="A53" s="281" t="s">
        <v>100</v>
      </c>
      <c r="B53" s="7" t="s">
        <v>145</v>
      </c>
      <c r="C53" s="49">
        <v>1905</v>
      </c>
    </row>
    <row r="54" spans="1:3" ht="12.75">
      <c r="A54" s="281" t="s">
        <v>101</v>
      </c>
      <c r="B54" s="7" t="s">
        <v>57</v>
      </c>
      <c r="C54" s="49"/>
    </row>
    <row r="55" spans="1:3" ht="13.5" thickBot="1">
      <c r="A55" s="281" t="s">
        <v>102</v>
      </c>
      <c r="B55" s="7" t="s">
        <v>577</v>
      </c>
      <c r="C55" s="49"/>
    </row>
    <row r="56" spans="1:3" ht="13.5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78583</v>
      </c>
    </row>
    <row r="58" spans="2:3" ht="13.5" thickBot="1">
      <c r="B58" s="139"/>
      <c r="C58" s="226"/>
    </row>
    <row r="59" spans="1:3" ht="13.5" thickBot="1">
      <c r="A59" s="140" t="s">
        <v>570</v>
      </c>
      <c r="B59" s="141"/>
      <c r="C59" s="558">
        <v>17.75</v>
      </c>
    </row>
    <row r="60" spans="1:3" ht="13.5" thickBot="1">
      <c r="A60" s="140" t="s">
        <v>163</v>
      </c>
      <c r="B60" s="141"/>
      <c r="C60" s="7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&amp;R27. melléklet a 22/2016.(X.4.) önkormányzati 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40">
      <selection activeCell="C48" sqref="C48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17"/>
      <c r="B1" s="119"/>
      <c r="C1" s="285" t="e">
        <f>+CONCATENATE("9.3.1. melléklet a ……/",LEFT(#REF!,4),". (….) önkormányzati rendelethez")</f>
        <v>#REF!</v>
      </c>
    </row>
    <row r="2" spans="1:3" ht="36">
      <c r="A2" s="241" t="s">
        <v>161</v>
      </c>
      <c r="B2" s="213" t="s">
        <v>691</v>
      </c>
      <c r="C2" s="227" t="s">
        <v>60</v>
      </c>
    </row>
    <row r="3" spans="1:3" ht="24.75" thickBot="1">
      <c r="A3" s="279" t="s">
        <v>160</v>
      </c>
      <c r="B3" s="214" t="s">
        <v>366</v>
      </c>
      <c r="C3" s="228" t="s">
        <v>59</v>
      </c>
    </row>
    <row r="4" spans="1:3" ht="14.25" thickBot="1">
      <c r="A4" s="121"/>
      <c r="B4" s="121"/>
      <c r="C4" s="122" t="s">
        <v>52</v>
      </c>
    </row>
    <row r="5" spans="1:3" ht="13.5" thickBot="1">
      <c r="A5" s="242" t="s">
        <v>162</v>
      </c>
      <c r="B5" s="123" t="s">
        <v>53</v>
      </c>
      <c r="C5" s="124" t="s">
        <v>54</v>
      </c>
    </row>
    <row r="6" spans="1:3" ht="13.5" thickBot="1">
      <c r="A6" s="113" t="s">
        <v>491</v>
      </c>
      <c r="B6" s="114" t="s">
        <v>492</v>
      </c>
      <c r="C6" s="115" t="s">
        <v>493</v>
      </c>
    </row>
    <row r="7" spans="1:3" ht="13.5" thickBot="1">
      <c r="A7" s="125"/>
      <c r="B7" s="126" t="s">
        <v>55</v>
      </c>
      <c r="C7" s="127"/>
    </row>
    <row r="8" spans="1:3" ht="13.5" thickBot="1">
      <c r="A8" s="113" t="s">
        <v>17</v>
      </c>
      <c r="B8" s="128" t="s">
        <v>573</v>
      </c>
      <c r="C8" s="174">
        <f>SUM(C9:C19)</f>
        <v>11262</v>
      </c>
    </row>
    <row r="9" spans="1:3" ht="12.75">
      <c r="A9" s="280" t="s">
        <v>93</v>
      </c>
      <c r="B9" s="9" t="s">
        <v>224</v>
      </c>
      <c r="C9" s="218">
        <v>30</v>
      </c>
    </row>
    <row r="10" spans="1:3" ht="12.75">
      <c r="A10" s="281" t="s">
        <v>94</v>
      </c>
      <c r="B10" s="7" t="s">
        <v>225</v>
      </c>
      <c r="C10" s="172">
        <f>6450+487-873</f>
        <v>6064</v>
      </c>
    </row>
    <row r="11" spans="1:3" ht="12.75">
      <c r="A11" s="281" t="s">
        <v>95</v>
      </c>
      <c r="B11" s="7" t="s">
        <v>226</v>
      </c>
      <c r="C11" s="172">
        <f>690+13-74</f>
        <v>629</v>
      </c>
    </row>
    <row r="12" spans="1:3" ht="12.75">
      <c r="A12" s="281" t="s">
        <v>96</v>
      </c>
      <c r="B12" s="7" t="s">
        <v>227</v>
      </c>
      <c r="C12" s="172"/>
    </row>
    <row r="13" spans="1:3" ht="12.75">
      <c r="A13" s="281" t="s">
        <v>117</v>
      </c>
      <c r="B13" s="7" t="s">
        <v>228</v>
      </c>
      <c r="C13" s="172"/>
    </row>
    <row r="14" spans="1:3" ht="12.75">
      <c r="A14" s="281" t="s">
        <v>97</v>
      </c>
      <c r="B14" s="7" t="s">
        <v>349</v>
      </c>
      <c r="C14" s="172">
        <f>284+151-2</f>
        <v>433</v>
      </c>
    </row>
    <row r="15" spans="1:3" ht="12.75">
      <c r="A15" s="281" t="s">
        <v>98</v>
      </c>
      <c r="B15" s="6" t="s">
        <v>350</v>
      </c>
      <c r="C15" s="172">
        <f>2707+1399</f>
        <v>4106</v>
      </c>
    </row>
    <row r="16" spans="1:3" ht="12.75">
      <c r="A16" s="281" t="s">
        <v>108</v>
      </c>
      <c r="B16" s="7" t="s">
        <v>231</v>
      </c>
      <c r="C16" s="219"/>
    </row>
    <row r="17" spans="1:3" ht="12.75">
      <c r="A17" s="281" t="s">
        <v>109</v>
      </c>
      <c r="B17" s="7" t="s">
        <v>232</v>
      </c>
      <c r="C17" s="172"/>
    </row>
    <row r="18" spans="1:3" ht="12.75">
      <c r="A18" s="281" t="s">
        <v>110</v>
      </c>
      <c r="B18" s="7" t="s">
        <v>500</v>
      </c>
      <c r="C18" s="173"/>
    </row>
    <row r="19" spans="1:3" ht="13.5" thickBot="1">
      <c r="A19" s="281" t="s">
        <v>111</v>
      </c>
      <c r="B19" s="6" t="s">
        <v>233</v>
      </c>
      <c r="C19" s="173"/>
    </row>
    <row r="20" spans="1:3" ht="13.5" thickBot="1">
      <c r="A20" s="113" t="s">
        <v>18</v>
      </c>
      <c r="B20" s="128" t="s">
        <v>351</v>
      </c>
      <c r="C20" s="174">
        <f>SUM(C21:C23)</f>
        <v>0</v>
      </c>
    </row>
    <row r="21" spans="1:3" ht="12.75">
      <c r="A21" s="281" t="s">
        <v>99</v>
      </c>
      <c r="B21" s="8" t="s">
        <v>201</v>
      </c>
      <c r="C21" s="172"/>
    </row>
    <row r="22" spans="1:3" ht="12.75">
      <c r="A22" s="281" t="s">
        <v>100</v>
      </c>
      <c r="B22" s="7" t="s">
        <v>352</v>
      </c>
      <c r="C22" s="172"/>
    </row>
    <row r="23" spans="1:3" ht="12.75">
      <c r="A23" s="281" t="s">
        <v>101</v>
      </c>
      <c r="B23" s="7" t="s">
        <v>353</v>
      </c>
      <c r="C23" s="172"/>
    </row>
    <row r="24" spans="1:3" ht="13.5" thickBot="1">
      <c r="A24" s="281" t="s">
        <v>102</v>
      </c>
      <c r="B24" s="7" t="s">
        <v>589</v>
      </c>
      <c r="C24" s="172"/>
    </row>
    <row r="25" spans="1:3" ht="13.5" thickBot="1">
      <c r="A25" s="116" t="s">
        <v>19</v>
      </c>
      <c r="B25" s="78" t="s">
        <v>132</v>
      </c>
      <c r="C25" s="201"/>
    </row>
    <row r="26" spans="1:3" ht="13.5" thickBot="1">
      <c r="A26" s="116" t="s">
        <v>20</v>
      </c>
      <c r="B26" s="78" t="s">
        <v>590</v>
      </c>
      <c r="C26" s="174">
        <f>+C27+C28</f>
        <v>0</v>
      </c>
    </row>
    <row r="27" spans="1:3" ht="12.75">
      <c r="A27" s="282" t="s">
        <v>211</v>
      </c>
      <c r="B27" s="283" t="s">
        <v>352</v>
      </c>
      <c r="C27" s="47"/>
    </row>
    <row r="28" spans="1:3" ht="12.75">
      <c r="A28" s="282" t="s">
        <v>214</v>
      </c>
      <c r="B28" s="284" t="s">
        <v>354</v>
      </c>
      <c r="C28" s="175"/>
    </row>
    <row r="29" spans="1:3" ht="13.5" thickBot="1">
      <c r="A29" s="281" t="s">
        <v>215</v>
      </c>
      <c r="B29" s="82" t="s">
        <v>591</v>
      </c>
      <c r="C29" s="50"/>
    </row>
    <row r="30" spans="1:3" ht="13.5" thickBot="1">
      <c r="A30" s="116" t="s">
        <v>21</v>
      </c>
      <c r="B30" s="78" t="s">
        <v>355</v>
      </c>
      <c r="C30" s="174">
        <f>+C31+C32+C33</f>
        <v>0</v>
      </c>
    </row>
    <row r="31" spans="1:3" ht="12.75">
      <c r="A31" s="282" t="s">
        <v>86</v>
      </c>
      <c r="B31" s="283" t="s">
        <v>238</v>
      </c>
      <c r="C31" s="47"/>
    </row>
    <row r="32" spans="1:3" ht="12.75">
      <c r="A32" s="282" t="s">
        <v>87</v>
      </c>
      <c r="B32" s="284" t="s">
        <v>239</v>
      </c>
      <c r="C32" s="175"/>
    </row>
    <row r="33" spans="1:3" ht="13.5" thickBot="1">
      <c r="A33" s="281" t="s">
        <v>88</v>
      </c>
      <c r="B33" s="82" t="s">
        <v>240</v>
      </c>
      <c r="C33" s="50"/>
    </row>
    <row r="34" spans="1:3" ht="13.5" thickBot="1">
      <c r="A34" s="116" t="s">
        <v>22</v>
      </c>
      <c r="B34" s="78" t="s">
        <v>326</v>
      </c>
      <c r="C34" s="201"/>
    </row>
    <row r="35" spans="1:3" ht="13.5" thickBot="1">
      <c r="A35" s="116" t="s">
        <v>23</v>
      </c>
      <c r="B35" s="78" t="s">
        <v>356</v>
      </c>
      <c r="C35" s="220">
        <v>70</v>
      </c>
    </row>
    <row r="36" spans="1:3" ht="13.5" thickBot="1">
      <c r="A36" s="113" t="s">
        <v>24</v>
      </c>
      <c r="B36" s="78" t="s">
        <v>592</v>
      </c>
      <c r="C36" s="221">
        <f>+C8+C20+C25+C26+C30+C34+C35</f>
        <v>11332</v>
      </c>
    </row>
    <row r="37" spans="1:3" ht="13.5" thickBot="1">
      <c r="A37" s="129" t="s">
        <v>25</v>
      </c>
      <c r="B37" s="78" t="s">
        <v>358</v>
      </c>
      <c r="C37" s="221">
        <f>+C38+C39+C40</f>
        <v>0</v>
      </c>
    </row>
    <row r="38" spans="1:3" ht="12.75">
      <c r="A38" s="282" t="s">
        <v>359</v>
      </c>
      <c r="B38" s="283" t="s">
        <v>179</v>
      </c>
      <c r="C38" s="47"/>
    </row>
    <row r="39" spans="1:3" ht="12.75">
      <c r="A39" s="282" t="s">
        <v>360</v>
      </c>
      <c r="B39" s="284" t="s">
        <v>8</v>
      </c>
      <c r="C39" s="175"/>
    </row>
    <row r="40" spans="1:3" ht="13.5" thickBot="1">
      <c r="A40" s="281" t="s">
        <v>361</v>
      </c>
      <c r="B40" s="82" t="s">
        <v>362</v>
      </c>
      <c r="C40" s="50"/>
    </row>
    <row r="41" spans="1:3" ht="13.5" thickBot="1">
      <c r="A41" s="129" t="s">
        <v>26</v>
      </c>
      <c r="B41" s="130" t="s">
        <v>363</v>
      </c>
      <c r="C41" s="224">
        <f>+C36+C37</f>
        <v>11332</v>
      </c>
    </row>
    <row r="42" spans="1:3" ht="12.75">
      <c r="A42" s="131"/>
      <c r="B42" s="132"/>
      <c r="C42" s="222"/>
    </row>
    <row r="43" spans="1:3" ht="13.5" thickBot="1">
      <c r="A43" s="133"/>
      <c r="B43" s="134"/>
      <c r="C43" s="223"/>
    </row>
    <row r="44" spans="1:3" ht="13.5" thickBot="1">
      <c r="A44" s="135"/>
      <c r="B44" s="136" t="s">
        <v>56</v>
      </c>
      <c r="C44" s="224"/>
    </row>
    <row r="45" spans="1:3" ht="13.5" thickBot="1">
      <c r="A45" s="116" t="s">
        <v>17</v>
      </c>
      <c r="B45" s="78" t="s">
        <v>364</v>
      </c>
      <c r="C45" s="174">
        <f>SUM(C46:C50)</f>
        <v>70549</v>
      </c>
    </row>
    <row r="46" spans="1:3" ht="12.75">
      <c r="A46" s="281" t="s">
        <v>93</v>
      </c>
      <c r="B46" s="8" t="s">
        <v>47</v>
      </c>
      <c r="C46" s="47">
        <f>27794+64-3+67+93+56-1180+111</f>
        <v>27002</v>
      </c>
    </row>
    <row r="47" spans="1:3" ht="12.75">
      <c r="A47" s="281" t="s">
        <v>94</v>
      </c>
      <c r="B47" s="7" t="s">
        <v>141</v>
      </c>
      <c r="C47" s="49">
        <f>7509+17-36+18+23+15-320+30</f>
        <v>7256</v>
      </c>
    </row>
    <row r="48" spans="1:3" ht="12.75">
      <c r="A48" s="281" t="s">
        <v>95</v>
      </c>
      <c r="B48" s="7" t="s">
        <v>116</v>
      </c>
      <c r="C48" s="49">
        <f>27270+325+7169-116-29+87+85+1500</f>
        <v>36291</v>
      </c>
    </row>
    <row r="49" spans="1:3" ht="12.75">
      <c r="A49" s="281" t="s">
        <v>96</v>
      </c>
      <c r="B49" s="7" t="s">
        <v>142</v>
      </c>
      <c r="C49" s="49"/>
    </row>
    <row r="50" spans="1:3" ht="13.5" thickBot="1">
      <c r="A50" s="281" t="s">
        <v>117</v>
      </c>
      <c r="B50" s="7" t="s">
        <v>143</v>
      </c>
      <c r="C50" s="49"/>
    </row>
    <row r="51" spans="1:3" ht="13.5" thickBot="1">
      <c r="A51" s="116" t="s">
        <v>18</v>
      </c>
      <c r="B51" s="78" t="s">
        <v>365</v>
      </c>
      <c r="C51" s="174">
        <f>SUM(C52:C54)</f>
        <v>8034</v>
      </c>
    </row>
    <row r="52" spans="1:3" ht="12.75">
      <c r="A52" s="281" t="s">
        <v>99</v>
      </c>
      <c r="B52" s="8" t="s">
        <v>169</v>
      </c>
      <c r="C52" s="47">
        <f>4737+154+3044-1905+29+70</f>
        <v>6129</v>
      </c>
    </row>
    <row r="53" spans="1:3" ht="12.75">
      <c r="A53" s="281" t="s">
        <v>100</v>
      </c>
      <c r="B53" s="7" t="s">
        <v>145</v>
      </c>
      <c r="C53" s="49">
        <v>1905</v>
      </c>
    </row>
    <row r="54" spans="1:3" ht="12.75">
      <c r="A54" s="281" t="s">
        <v>101</v>
      </c>
      <c r="B54" s="7" t="s">
        <v>57</v>
      </c>
      <c r="C54" s="49"/>
    </row>
    <row r="55" spans="1:3" ht="13.5" thickBot="1">
      <c r="A55" s="281" t="s">
        <v>102</v>
      </c>
      <c r="B55" s="7" t="s">
        <v>577</v>
      </c>
      <c r="C55" s="49"/>
    </row>
    <row r="56" spans="1:3" ht="13.5" thickBot="1">
      <c r="A56" s="116" t="s">
        <v>19</v>
      </c>
      <c r="B56" s="78" t="s">
        <v>12</v>
      </c>
      <c r="C56" s="201"/>
    </row>
    <row r="57" spans="1:3" ht="13.5" thickBot="1">
      <c r="A57" s="116" t="s">
        <v>20</v>
      </c>
      <c r="B57" s="137" t="s">
        <v>578</v>
      </c>
      <c r="C57" s="225">
        <f>+C45+C51+C56</f>
        <v>78583</v>
      </c>
    </row>
    <row r="58" spans="1:3" ht="13.5" thickBot="1">
      <c r="A58" s="138"/>
      <c r="B58" s="139"/>
      <c r="C58" s="226"/>
    </row>
    <row r="59" spans="1:3" ht="13.5" thickBot="1">
      <c r="A59" s="140" t="s">
        <v>570</v>
      </c>
      <c r="B59" s="141"/>
      <c r="C59" s="558">
        <v>17.75</v>
      </c>
    </row>
    <row r="60" spans="1:3" ht="13.5" thickBot="1">
      <c r="A60" s="140" t="s">
        <v>163</v>
      </c>
      <c r="B60" s="141"/>
      <c r="C60" s="7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&amp;R28. melléklet a 22/2016.(X.4.)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J17" sqref="J17"/>
    </sheetView>
  </sheetViews>
  <sheetFormatPr defaultColWidth="10.625" defaultRowHeight="12.75"/>
  <cols>
    <col min="1" max="1" width="27.625" style="349" bestFit="1" customWidth="1"/>
    <col min="2" max="2" width="9.625" style="349" customWidth="1"/>
    <col min="3" max="3" width="10.625" style="349" customWidth="1"/>
    <col min="4" max="4" width="10.875" style="349" customWidth="1"/>
    <col min="5" max="5" width="10.375" style="349" customWidth="1"/>
    <col min="6" max="6" width="9.625" style="349" customWidth="1"/>
    <col min="7" max="7" width="8.625" style="349" bestFit="1" customWidth="1"/>
    <col min="8" max="8" width="11.00390625" style="349" customWidth="1"/>
    <col min="9" max="9" width="8.875" style="349" customWidth="1"/>
    <col min="10" max="10" width="10.375" style="349" bestFit="1" customWidth="1"/>
    <col min="11" max="16384" width="10.625" style="349" customWidth="1"/>
  </cols>
  <sheetData>
    <row r="1" spans="1:10" ht="12.75">
      <c r="A1" s="347"/>
      <c r="B1" s="347"/>
      <c r="C1" s="347"/>
      <c r="D1" s="347"/>
      <c r="E1" s="347"/>
      <c r="F1" s="347"/>
      <c r="H1" s="350"/>
      <c r="I1" s="350"/>
      <c r="J1" s="348"/>
    </row>
    <row r="2" spans="1:10" ht="12.75">
      <c r="A2" s="347"/>
      <c r="B2" s="347"/>
      <c r="C2" s="347"/>
      <c r="D2" s="347"/>
      <c r="E2" s="347"/>
      <c r="F2" s="347"/>
      <c r="G2" s="351"/>
      <c r="H2" s="351"/>
      <c r="I2" s="351"/>
      <c r="J2" s="352"/>
    </row>
    <row r="3" spans="1:10" ht="12.75">
      <c r="A3" s="347"/>
      <c r="B3" s="347"/>
      <c r="C3" s="347"/>
      <c r="D3" s="347"/>
      <c r="E3" s="347"/>
      <c r="F3" s="347"/>
      <c r="G3" s="351"/>
      <c r="H3" s="351"/>
      <c r="I3" s="351"/>
      <c r="J3" s="351"/>
    </row>
    <row r="4" spans="1:10" ht="19.5">
      <c r="A4" s="356" t="s">
        <v>402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9.5">
      <c r="A5" s="356" t="s">
        <v>614</v>
      </c>
      <c r="B5" s="356"/>
      <c r="C5" s="356"/>
      <c r="D5" s="356"/>
      <c r="E5" s="356"/>
      <c r="F5" s="356"/>
      <c r="G5" s="356"/>
      <c r="H5" s="356"/>
      <c r="I5" s="356"/>
      <c r="J5" s="356"/>
    </row>
    <row r="6" spans="1:10" ht="13.5" thickBo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5.75" customHeight="1" thickBot="1">
      <c r="A7" s="383"/>
      <c r="B7" s="749" t="s">
        <v>403</v>
      </c>
      <c r="C7" s="750"/>
      <c r="D7" s="751"/>
      <c r="E7" s="749" t="s">
        <v>404</v>
      </c>
      <c r="F7" s="750"/>
      <c r="G7" s="750"/>
      <c r="H7" s="750"/>
      <c r="I7" s="750"/>
      <c r="J7" s="751"/>
    </row>
    <row r="8" spans="1:10" ht="15.75" customHeight="1">
      <c r="A8" s="384" t="s">
        <v>392</v>
      </c>
      <c r="B8" s="385" t="s">
        <v>405</v>
      </c>
      <c r="C8" s="386" t="s">
        <v>406</v>
      </c>
      <c r="D8" s="387" t="s">
        <v>407</v>
      </c>
      <c r="E8" s="385" t="s">
        <v>408</v>
      </c>
      <c r="F8" s="386" t="s">
        <v>409</v>
      </c>
      <c r="G8" s="386" t="s">
        <v>410</v>
      </c>
      <c r="H8" s="388" t="s">
        <v>411</v>
      </c>
      <c r="I8" s="388" t="s">
        <v>412</v>
      </c>
      <c r="J8" s="563" t="s">
        <v>407</v>
      </c>
    </row>
    <row r="9" spans="1:10" ht="15.75" customHeight="1" thickBot="1">
      <c r="A9" s="389" t="s">
        <v>393</v>
      </c>
      <c r="B9" s="390" t="s">
        <v>413</v>
      </c>
      <c r="C9" s="391" t="s">
        <v>414</v>
      </c>
      <c r="D9" s="392" t="s">
        <v>415</v>
      </c>
      <c r="E9" s="390" t="s">
        <v>416</v>
      </c>
      <c r="F9" s="391" t="s">
        <v>417</v>
      </c>
      <c r="G9" s="391" t="s">
        <v>418</v>
      </c>
      <c r="H9" s="393" t="s">
        <v>419</v>
      </c>
      <c r="I9" s="393" t="s">
        <v>418</v>
      </c>
      <c r="J9" s="564" t="s">
        <v>420</v>
      </c>
    </row>
    <row r="10" spans="1:11" ht="15.75" customHeight="1">
      <c r="A10" s="394" t="s">
        <v>421</v>
      </c>
      <c r="B10" s="565">
        <v>162046</v>
      </c>
      <c r="C10" s="566">
        <f aca="true" t="shared" si="0" ref="C10:C17">J10-B10</f>
        <v>180761</v>
      </c>
      <c r="D10" s="706">
        <f aca="true" t="shared" si="1" ref="D10:D17">SUM(B10:C10)</f>
        <v>342807</v>
      </c>
      <c r="E10" s="567">
        <f>60533+403+93+93+566</f>
        <v>61688</v>
      </c>
      <c r="F10" s="568">
        <f>18259+103+25+25+153</f>
        <v>18565</v>
      </c>
      <c r="G10" s="568">
        <f>260292-626</f>
        <v>259666</v>
      </c>
      <c r="H10" s="568"/>
      <c r="I10" s="569">
        <f>1810+571+84+110+313</f>
        <v>2888</v>
      </c>
      <c r="J10" s="707">
        <f aca="true" t="shared" si="2" ref="J10:J17">SUM(E10:I10)</f>
        <v>342807</v>
      </c>
      <c r="K10" s="370"/>
    </row>
    <row r="11" spans="1:10" ht="15.75" customHeight="1">
      <c r="A11" s="395" t="s">
        <v>422</v>
      </c>
      <c r="B11" s="595">
        <v>10587</v>
      </c>
      <c r="C11" s="570">
        <f t="shared" si="0"/>
        <v>275471</v>
      </c>
      <c r="D11" s="708">
        <f t="shared" si="1"/>
        <v>286058</v>
      </c>
      <c r="E11" s="571">
        <f>166986+1051+49+1393</f>
        <v>169479</v>
      </c>
      <c r="F11" s="572">
        <f>47618+283+13+376</f>
        <v>48290</v>
      </c>
      <c r="G11" s="572">
        <f>65821+162+86</f>
        <v>66069</v>
      </c>
      <c r="H11" s="572"/>
      <c r="I11" s="573">
        <v>2220</v>
      </c>
      <c r="J11" s="709">
        <f t="shared" si="2"/>
        <v>286058</v>
      </c>
    </row>
    <row r="12" spans="1:10" ht="15.75" customHeight="1">
      <c r="A12" s="395" t="s">
        <v>382</v>
      </c>
      <c r="B12" s="595">
        <f>10343-6090+949</f>
        <v>5202</v>
      </c>
      <c r="C12" s="570">
        <f t="shared" si="0"/>
        <v>12325</v>
      </c>
      <c r="D12" s="708">
        <f t="shared" si="1"/>
        <v>17527</v>
      </c>
      <c r="E12" s="571">
        <v>6528</v>
      </c>
      <c r="F12" s="572">
        <v>1801</v>
      </c>
      <c r="G12" s="572">
        <f>28190-17213-2422</f>
        <v>8555</v>
      </c>
      <c r="H12" s="572"/>
      <c r="I12" s="573">
        <f>1694-1057+6</f>
        <v>643</v>
      </c>
      <c r="J12" s="709">
        <f t="shared" si="2"/>
        <v>17527</v>
      </c>
    </row>
    <row r="13" spans="1:10" ht="15.75" customHeight="1">
      <c r="A13" s="395" t="s">
        <v>383</v>
      </c>
      <c r="B13" s="595">
        <f>7020+1334-4071-2050</f>
        <v>2233</v>
      </c>
      <c r="C13" s="570">
        <f t="shared" si="0"/>
        <v>6536</v>
      </c>
      <c r="D13" s="708">
        <f t="shared" si="1"/>
        <v>8769</v>
      </c>
      <c r="E13" s="571">
        <f>12144-9052+110</f>
        <v>3202</v>
      </c>
      <c r="F13" s="572">
        <f>3312-2472+52</f>
        <v>892</v>
      </c>
      <c r="G13" s="572">
        <f>17258+1334-10057-4747</f>
        <v>3788</v>
      </c>
      <c r="H13" s="572"/>
      <c r="I13" s="573">
        <f>6198-3680-1631</f>
        <v>887</v>
      </c>
      <c r="J13" s="709">
        <f t="shared" si="2"/>
        <v>8769</v>
      </c>
    </row>
    <row r="14" spans="1:10" s="370" customFormat="1" ht="18" customHeight="1">
      <c r="A14" s="647" t="s">
        <v>681</v>
      </c>
      <c r="B14" s="574">
        <f>203295+500+7000+3603</f>
        <v>214398</v>
      </c>
      <c r="C14" s="570">
        <f t="shared" si="0"/>
        <v>365620</v>
      </c>
      <c r="D14" s="708">
        <f t="shared" si="1"/>
        <v>580018</v>
      </c>
      <c r="E14" s="535">
        <f>273532+993+722+2942+6490+6749+1900</f>
        <v>293328</v>
      </c>
      <c r="F14" s="396">
        <f>76437+268+195+794+1752+1823+512</f>
        <v>81781</v>
      </c>
      <c r="G14" s="396">
        <f>186341+500+7000+574+704</f>
        <v>195119</v>
      </c>
      <c r="H14" s="396"/>
      <c r="I14" s="552">
        <f>9143+160+487</f>
        <v>9790</v>
      </c>
      <c r="J14" s="710">
        <f t="shared" si="2"/>
        <v>580018</v>
      </c>
    </row>
    <row r="15" spans="1:10" s="370" customFormat="1" ht="18" customHeight="1">
      <c r="A15" s="647" t="s">
        <v>594</v>
      </c>
      <c r="B15" s="574">
        <v>4845</v>
      </c>
      <c r="C15" s="570">
        <f t="shared" si="0"/>
        <v>58850</v>
      </c>
      <c r="D15" s="708">
        <f t="shared" si="1"/>
        <v>63695</v>
      </c>
      <c r="E15" s="535">
        <f>35905+548+132+474+834+1556</f>
        <v>39449</v>
      </c>
      <c r="F15" s="396">
        <f>9569+148+36+128+226+421</f>
        <v>10528</v>
      </c>
      <c r="G15" s="396">
        <f>13641-2</f>
        <v>13639</v>
      </c>
      <c r="H15" s="396"/>
      <c r="I15" s="552">
        <f>77+2</f>
        <v>79</v>
      </c>
      <c r="J15" s="710">
        <f t="shared" si="2"/>
        <v>63695</v>
      </c>
    </row>
    <row r="16" spans="1:10" s="370" customFormat="1" ht="18" customHeight="1">
      <c r="A16" s="397" t="s">
        <v>693</v>
      </c>
      <c r="B16" s="657">
        <f>10161+1101+70</f>
        <v>11332</v>
      </c>
      <c r="C16" s="570">
        <f t="shared" si="0"/>
        <v>67251</v>
      </c>
      <c r="D16" s="708">
        <f t="shared" si="1"/>
        <v>78583</v>
      </c>
      <c r="E16" s="535">
        <f>27858-3+67+93+56-1069</f>
        <v>27002</v>
      </c>
      <c r="F16" s="396">
        <f>7526-36+18+23+15-290</f>
        <v>7256</v>
      </c>
      <c r="G16" s="396">
        <f>34791+1500</f>
        <v>36291</v>
      </c>
      <c r="H16" s="396"/>
      <c r="I16" s="552">
        <f>4891+3044+29+70</f>
        <v>8034</v>
      </c>
      <c r="J16" s="710">
        <f t="shared" si="2"/>
        <v>78583</v>
      </c>
    </row>
    <row r="17" spans="1:10" s="370" customFormat="1" ht="18" customHeight="1" thickBot="1">
      <c r="A17" s="397" t="s">
        <v>682</v>
      </c>
      <c r="B17" s="585">
        <v>13667</v>
      </c>
      <c r="C17" s="575">
        <f t="shared" si="0"/>
        <v>206916</v>
      </c>
      <c r="D17" s="711">
        <f t="shared" si="1"/>
        <v>220583</v>
      </c>
      <c r="E17" s="586">
        <v>107781</v>
      </c>
      <c r="F17" s="587">
        <v>30725</v>
      </c>
      <c r="G17" s="587">
        <v>52714</v>
      </c>
      <c r="H17" s="587">
        <v>23775</v>
      </c>
      <c r="I17" s="596">
        <v>5588</v>
      </c>
      <c r="J17" s="712">
        <f t="shared" si="2"/>
        <v>220583</v>
      </c>
    </row>
    <row r="18" spans="1:10" s="370" customFormat="1" ht="18" customHeight="1" thickBot="1">
      <c r="A18" s="398" t="s">
        <v>423</v>
      </c>
      <c r="B18" s="399">
        <f aca="true" t="shared" si="3" ref="B18:J18">SUM(B10:B17)</f>
        <v>424310</v>
      </c>
      <c r="C18" s="399">
        <f t="shared" si="3"/>
        <v>1173730</v>
      </c>
      <c r="D18" s="399">
        <f t="shared" si="3"/>
        <v>1598040</v>
      </c>
      <c r="E18" s="399">
        <f t="shared" si="3"/>
        <v>708457</v>
      </c>
      <c r="F18" s="399">
        <f t="shared" si="3"/>
        <v>199838</v>
      </c>
      <c r="G18" s="399">
        <f t="shared" si="3"/>
        <v>635841</v>
      </c>
      <c r="H18" s="399">
        <f t="shared" si="3"/>
        <v>23775</v>
      </c>
      <c r="I18" s="576">
        <f t="shared" si="3"/>
        <v>30129</v>
      </c>
      <c r="J18" s="400">
        <f t="shared" si="3"/>
        <v>1598040</v>
      </c>
    </row>
    <row r="27" ht="12.75">
      <c r="J27" s="515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&amp;R29. melléklet a 22/2016.(X.4.)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26">
    <tabColor rgb="FF92D050"/>
  </sheetPr>
  <dimension ref="A1:I159"/>
  <sheetViews>
    <sheetView zoomScaleSheetLayoutView="100" workbookViewId="0" topLeftCell="A133">
      <selection activeCell="E111" sqref="E111"/>
    </sheetView>
  </sheetViews>
  <sheetFormatPr defaultColWidth="9.00390625" defaultRowHeight="12.75"/>
  <cols>
    <col min="1" max="1" width="9.50390625" style="232" customWidth="1"/>
    <col min="2" max="2" width="91.625" style="232" customWidth="1"/>
    <col min="3" max="3" width="21.625" style="233" customWidth="1"/>
    <col min="4" max="4" width="9.00390625" style="248" customWidth="1"/>
    <col min="5" max="16384" width="9.375" style="248" customWidth="1"/>
  </cols>
  <sheetData>
    <row r="1" spans="1:3" ht="15.75" customHeight="1">
      <c r="A1" s="725" t="s">
        <v>14</v>
      </c>
      <c r="B1" s="725"/>
      <c r="C1" s="725"/>
    </row>
    <row r="2" spans="1:3" ht="15.75" customHeight="1" thickBot="1">
      <c r="A2" s="728"/>
      <c r="B2" s="728"/>
      <c r="C2" s="166" t="s">
        <v>170</v>
      </c>
    </row>
    <row r="3" spans="1:3" ht="37.5" customHeight="1" thickBot="1">
      <c r="A3" s="22" t="s">
        <v>68</v>
      </c>
      <c r="B3" s="23" t="s">
        <v>16</v>
      </c>
      <c r="C3" s="31" t="s">
        <v>639</v>
      </c>
    </row>
    <row r="4" spans="1:3" s="249" customFormat="1" ht="12" customHeight="1" thickBot="1">
      <c r="A4" s="243" t="s">
        <v>491</v>
      </c>
      <c r="B4" s="244" t="s">
        <v>492</v>
      </c>
      <c r="C4" s="245" t="s">
        <v>493</v>
      </c>
    </row>
    <row r="5" spans="1:3" s="250" customFormat="1" ht="12" customHeight="1" thickBot="1">
      <c r="A5" s="19" t="s">
        <v>17</v>
      </c>
      <c r="B5" s="20" t="s">
        <v>195</v>
      </c>
      <c r="C5" s="157">
        <f>+C6+C7+C8+C9+C10+C11</f>
        <v>0</v>
      </c>
    </row>
    <row r="6" spans="1:3" s="250" customFormat="1" ht="12" customHeight="1">
      <c r="A6" s="14" t="s">
        <v>93</v>
      </c>
      <c r="B6" s="251" t="s">
        <v>196</v>
      </c>
      <c r="C6" s="159"/>
    </row>
    <row r="7" spans="1:3" s="250" customFormat="1" ht="12" customHeight="1">
      <c r="A7" s="13" t="s">
        <v>94</v>
      </c>
      <c r="B7" s="252" t="s">
        <v>197</v>
      </c>
      <c r="C7" s="158"/>
    </row>
    <row r="8" spans="1:3" s="250" customFormat="1" ht="12" customHeight="1">
      <c r="A8" s="13" t="s">
        <v>95</v>
      </c>
      <c r="B8" s="252" t="s">
        <v>651</v>
      </c>
      <c r="C8" s="158"/>
    </row>
    <row r="9" spans="1:3" s="250" customFormat="1" ht="12" customHeight="1">
      <c r="A9" s="13" t="s">
        <v>96</v>
      </c>
      <c r="B9" s="252" t="s">
        <v>199</v>
      </c>
      <c r="C9" s="158"/>
    </row>
    <row r="10" spans="1:3" s="250" customFormat="1" ht="12" customHeight="1">
      <c r="A10" s="13" t="s">
        <v>117</v>
      </c>
      <c r="B10" s="153" t="s">
        <v>494</v>
      </c>
      <c r="C10" s="161"/>
    </row>
    <row r="11" spans="1:3" s="250" customFormat="1" ht="12" customHeight="1" thickBot="1">
      <c r="A11" s="15" t="s">
        <v>97</v>
      </c>
      <c r="B11" s="154" t="s">
        <v>495</v>
      </c>
      <c r="C11" s="158"/>
    </row>
    <row r="12" spans="1:3" s="250" customFormat="1" ht="12" customHeight="1" thickBot="1">
      <c r="A12" s="19" t="s">
        <v>18</v>
      </c>
      <c r="B12" s="152" t="s">
        <v>200</v>
      </c>
      <c r="C12" s="157">
        <f>+C13+C14+C15+C16+C17</f>
        <v>134448</v>
      </c>
    </row>
    <row r="13" spans="1:3" s="250" customFormat="1" ht="12" customHeight="1">
      <c r="A13" s="14" t="s">
        <v>99</v>
      </c>
      <c r="B13" s="251" t="s">
        <v>201</v>
      </c>
      <c r="C13" s="159"/>
    </row>
    <row r="14" spans="1:3" s="250" customFormat="1" ht="12" customHeight="1">
      <c r="A14" s="13" t="s">
        <v>100</v>
      </c>
      <c r="B14" s="252" t="s">
        <v>202</v>
      </c>
      <c r="C14" s="158"/>
    </row>
    <row r="15" spans="1:3" s="250" customFormat="1" ht="12" customHeight="1">
      <c r="A15" s="13" t="s">
        <v>101</v>
      </c>
      <c r="B15" s="252" t="s">
        <v>371</v>
      </c>
      <c r="C15" s="158"/>
    </row>
    <row r="16" spans="1:3" s="250" customFormat="1" ht="12" customHeight="1">
      <c r="A16" s="13" t="s">
        <v>102</v>
      </c>
      <c r="B16" s="252" t="s">
        <v>372</v>
      </c>
      <c r="C16" s="158"/>
    </row>
    <row r="17" spans="1:3" s="250" customFormat="1" ht="12" customHeight="1">
      <c r="A17" s="13" t="s">
        <v>103</v>
      </c>
      <c r="B17" s="252" t="s">
        <v>203</v>
      </c>
      <c r="C17" s="687">
        <v>134448</v>
      </c>
    </row>
    <row r="18" spans="1:3" s="250" customFormat="1" ht="12" customHeight="1" thickBot="1">
      <c r="A18" s="15" t="s">
        <v>112</v>
      </c>
      <c r="B18" s="154" t="s">
        <v>204</v>
      </c>
      <c r="C18" s="240"/>
    </row>
    <row r="19" spans="1:3" s="250" customFormat="1" ht="12" customHeight="1" thickBot="1">
      <c r="A19" s="19" t="s">
        <v>19</v>
      </c>
      <c r="B19" s="20" t="s">
        <v>205</v>
      </c>
      <c r="C19" s="157">
        <f>+C20+C21+C22+C23+C24</f>
        <v>0</v>
      </c>
    </row>
    <row r="20" spans="1:3" s="250" customFormat="1" ht="12" customHeight="1">
      <c r="A20" s="14" t="s">
        <v>82</v>
      </c>
      <c r="B20" s="251" t="s">
        <v>206</v>
      </c>
      <c r="C20" s="159"/>
    </row>
    <row r="21" spans="1:3" s="250" customFormat="1" ht="12" customHeight="1">
      <c r="A21" s="13" t="s">
        <v>83</v>
      </c>
      <c r="B21" s="252" t="s">
        <v>207</v>
      </c>
      <c r="C21" s="158"/>
    </row>
    <row r="22" spans="1:3" s="250" customFormat="1" ht="12" customHeight="1">
      <c r="A22" s="13" t="s">
        <v>84</v>
      </c>
      <c r="B22" s="252" t="s">
        <v>373</v>
      </c>
      <c r="C22" s="158"/>
    </row>
    <row r="23" spans="1:3" s="250" customFormat="1" ht="12" customHeight="1">
      <c r="A23" s="13" t="s">
        <v>85</v>
      </c>
      <c r="B23" s="252" t="s">
        <v>374</v>
      </c>
      <c r="C23" s="158"/>
    </row>
    <row r="24" spans="1:3" s="250" customFormat="1" ht="12" customHeight="1">
      <c r="A24" s="13" t="s">
        <v>129</v>
      </c>
      <c r="B24" s="252" t="s">
        <v>208</v>
      </c>
      <c r="C24" s="161"/>
    </row>
    <row r="25" spans="1:3" s="250" customFormat="1" ht="12" customHeight="1" thickBot="1">
      <c r="A25" s="15" t="s">
        <v>130</v>
      </c>
      <c r="B25" s="253" t="s">
        <v>209</v>
      </c>
      <c r="C25" s="240"/>
    </row>
    <row r="26" spans="1:3" s="250" customFormat="1" ht="12" customHeight="1" thickBot="1">
      <c r="A26" s="19" t="s">
        <v>131</v>
      </c>
      <c r="B26" s="20" t="s">
        <v>210</v>
      </c>
      <c r="C26" s="162">
        <f>+C27+C31+C32+C33</f>
        <v>0</v>
      </c>
    </row>
    <row r="27" spans="1:3" s="250" customFormat="1" ht="12" customHeight="1">
      <c r="A27" s="14" t="s">
        <v>211</v>
      </c>
      <c r="B27" s="251" t="s">
        <v>496</v>
      </c>
      <c r="C27" s="246">
        <f>+C28+C29+C30</f>
        <v>0</v>
      </c>
    </row>
    <row r="28" spans="1:3" s="250" customFormat="1" ht="12" customHeight="1">
      <c r="A28" s="13" t="s">
        <v>212</v>
      </c>
      <c r="B28" s="252" t="s">
        <v>217</v>
      </c>
      <c r="C28" s="158"/>
    </row>
    <row r="29" spans="1:3" s="250" customFormat="1" ht="12" customHeight="1">
      <c r="A29" s="13" t="s">
        <v>213</v>
      </c>
      <c r="B29" s="252" t="s">
        <v>218</v>
      </c>
      <c r="C29" s="158"/>
    </row>
    <row r="30" spans="1:3" s="250" customFormat="1" ht="12" customHeight="1">
      <c r="A30" s="13" t="s">
        <v>497</v>
      </c>
      <c r="B30" s="537" t="s">
        <v>498</v>
      </c>
      <c r="C30" s="158"/>
    </row>
    <row r="31" spans="1:3" s="250" customFormat="1" ht="12" customHeight="1">
      <c r="A31" s="13" t="s">
        <v>214</v>
      </c>
      <c r="B31" s="252" t="s">
        <v>219</v>
      </c>
      <c r="C31" s="158"/>
    </row>
    <row r="32" spans="1:3" s="250" customFormat="1" ht="12" customHeight="1">
      <c r="A32" s="13" t="s">
        <v>215</v>
      </c>
      <c r="B32" s="252" t="s">
        <v>220</v>
      </c>
      <c r="C32" s="158"/>
    </row>
    <row r="33" spans="1:3" s="250" customFormat="1" ht="12" customHeight="1" thickBot="1">
      <c r="A33" s="15" t="s">
        <v>216</v>
      </c>
      <c r="B33" s="253" t="s">
        <v>221</v>
      </c>
      <c r="C33" s="160"/>
    </row>
    <row r="34" spans="1:3" s="250" customFormat="1" ht="12" customHeight="1" thickBot="1">
      <c r="A34" s="19" t="s">
        <v>21</v>
      </c>
      <c r="B34" s="20" t="s">
        <v>499</v>
      </c>
      <c r="C34" s="157">
        <f>SUM(C35:C45)</f>
        <v>222273</v>
      </c>
    </row>
    <row r="35" spans="1:3" s="250" customFormat="1" ht="12" customHeight="1">
      <c r="A35" s="14" t="s">
        <v>86</v>
      </c>
      <c r="B35" s="251" t="s">
        <v>224</v>
      </c>
      <c r="C35" s="159">
        <v>8000</v>
      </c>
    </row>
    <row r="36" spans="1:3" s="250" customFormat="1" ht="12" customHeight="1">
      <c r="A36" s="13" t="s">
        <v>87</v>
      </c>
      <c r="B36" s="252" t="s">
        <v>225</v>
      </c>
      <c r="C36" s="687">
        <v>38618</v>
      </c>
    </row>
    <row r="37" spans="1:3" s="250" customFormat="1" ht="12" customHeight="1">
      <c r="A37" s="13" t="s">
        <v>88</v>
      </c>
      <c r="B37" s="252" t="s">
        <v>226</v>
      </c>
      <c r="C37" s="161">
        <v>10580</v>
      </c>
    </row>
    <row r="38" spans="1:3" s="250" customFormat="1" ht="12" customHeight="1">
      <c r="A38" s="13" t="s">
        <v>133</v>
      </c>
      <c r="B38" s="252" t="s">
        <v>227</v>
      </c>
      <c r="C38" s="161"/>
    </row>
    <row r="39" spans="1:3" s="250" customFormat="1" ht="12" customHeight="1">
      <c r="A39" s="13" t="s">
        <v>134</v>
      </c>
      <c r="B39" s="252" t="s">
        <v>228</v>
      </c>
      <c r="C39" s="161">
        <v>157514</v>
      </c>
    </row>
    <row r="40" spans="1:3" s="250" customFormat="1" ht="12" customHeight="1">
      <c r="A40" s="13" t="s">
        <v>135</v>
      </c>
      <c r="B40" s="252" t="s">
        <v>229</v>
      </c>
      <c r="C40" s="161">
        <v>7551</v>
      </c>
    </row>
    <row r="41" spans="1:3" s="250" customFormat="1" ht="12" customHeight="1">
      <c r="A41" s="13" t="s">
        <v>136</v>
      </c>
      <c r="B41" s="252" t="s">
        <v>230</v>
      </c>
      <c r="C41" s="161"/>
    </row>
    <row r="42" spans="1:3" s="250" customFormat="1" ht="12" customHeight="1">
      <c r="A42" s="13" t="s">
        <v>137</v>
      </c>
      <c r="B42" s="252" t="s">
        <v>648</v>
      </c>
      <c r="C42" s="161">
        <v>10</v>
      </c>
    </row>
    <row r="43" spans="1:3" s="250" customFormat="1" ht="12" customHeight="1">
      <c r="A43" s="13" t="s">
        <v>222</v>
      </c>
      <c r="B43" s="252" t="s">
        <v>232</v>
      </c>
      <c r="C43" s="161"/>
    </row>
    <row r="44" spans="1:3" s="250" customFormat="1" ht="12" customHeight="1">
      <c r="A44" s="15" t="s">
        <v>223</v>
      </c>
      <c r="B44" s="253" t="s">
        <v>500</v>
      </c>
      <c r="C44" s="240"/>
    </row>
    <row r="45" spans="1:3" s="250" customFormat="1" ht="12" customHeight="1" thickBot="1">
      <c r="A45" s="15" t="s">
        <v>501</v>
      </c>
      <c r="B45" s="154" t="s">
        <v>233</v>
      </c>
      <c r="C45" s="240"/>
    </row>
    <row r="46" spans="1:3" s="250" customFormat="1" ht="12" customHeight="1" thickBot="1">
      <c r="A46" s="19" t="s">
        <v>22</v>
      </c>
      <c r="B46" s="20" t="s">
        <v>234</v>
      </c>
      <c r="C46" s="157">
        <f>SUM(C47:C51)</f>
        <v>210</v>
      </c>
    </row>
    <row r="47" spans="1:3" s="250" customFormat="1" ht="12" customHeight="1">
      <c r="A47" s="14" t="s">
        <v>89</v>
      </c>
      <c r="B47" s="251" t="s">
        <v>238</v>
      </c>
      <c r="C47" s="291"/>
    </row>
    <row r="48" spans="1:3" s="250" customFormat="1" ht="12" customHeight="1">
      <c r="A48" s="13" t="s">
        <v>90</v>
      </c>
      <c r="B48" s="252" t="s">
        <v>239</v>
      </c>
      <c r="C48" s="161"/>
    </row>
    <row r="49" spans="1:3" s="250" customFormat="1" ht="12" customHeight="1">
      <c r="A49" s="13" t="s">
        <v>235</v>
      </c>
      <c r="B49" s="252" t="s">
        <v>240</v>
      </c>
      <c r="C49" s="687">
        <v>210</v>
      </c>
    </row>
    <row r="50" spans="1:3" s="250" customFormat="1" ht="12" customHeight="1">
      <c r="A50" s="13" t="s">
        <v>236</v>
      </c>
      <c r="B50" s="252" t="s">
        <v>241</v>
      </c>
      <c r="C50" s="161"/>
    </row>
    <row r="51" spans="1:3" s="250" customFormat="1" ht="12" customHeight="1" thickBot="1">
      <c r="A51" s="15" t="s">
        <v>237</v>
      </c>
      <c r="B51" s="154" t="s">
        <v>242</v>
      </c>
      <c r="C51" s="240"/>
    </row>
    <row r="52" spans="1:3" s="250" customFormat="1" ht="12" customHeight="1" thickBot="1">
      <c r="A52" s="19" t="s">
        <v>138</v>
      </c>
      <c r="B52" s="20" t="s">
        <v>243</v>
      </c>
      <c r="C52" s="157">
        <f>SUM(C53:C55)</f>
        <v>2366</v>
      </c>
    </row>
    <row r="53" spans="1:3" s="250" customFormat="1" ht="12" customHeight="1">
      <c r="A53" s="14" t="s">
        <v>91</v>
      </c>
      <c r="B53" s="251" t="s">
        <v>244</v>
      </c>
      <c r="C53" s="159"/>
    </row>
    <row r="54" spans="1:3" s="250" customFormat="1" ht="12" customHeight="1">
      <c r="A54" s="13" t="s">
        <v>92</v>
      </c>
      <c r="B54" s="252" t="s">
        <v>375</v>
      </c>
      <c r="C54" s="161">
        <v>2366</v>
      </c>
    </row>
    <row r="55" spans="1:3" s="250" customFormat="1" ht="12" customHeight="1">
      <c r="A55" s="13" t="s">
        <v>247</v>
      </c>
      <c r="B55" s="252" t="s">
        <v>245</v>
      </c>
      <c r="C55" s="161"/>
    </row>
    <row r="56" spans="1:3" s="250" customFormat="1" ht="12" customHeight="1" thickBot="1">
      <c r="A56" s="15" t="s">
        <v>248</v>
      </c>
      <c r="B56" s="154" t="s">
        <v>246</v>
      </c>
      <c r="C56" s="160"/>
    </row>
    <row r="57" spans="1:3" s="250" customFormat="1" ht="12" customHeight="1" thickBot="1">
      <c r="A57" s="19" t="s">
        <v>24</v>
      </c>
      <c r="B57" s="152" t="s">
        <v>249</v>
      </c>
      <c r="C57" s="157">
        <f>SUM(C58:C60)</f>
        <v>960</v>
      </c>
    </row>
    <row r="58" spans="1:3" s="250" customFormat="1" ht="12" customHeight="1">
      <c r="A58" s="14" t="s">
        <v>139</v>
      </c>
      <c r="B58" s="251" t="s">
        <v>251</v>
      </c>
      <c r="C58" s="161"/>
    </row>
    <row r="59" spans="1:3" s="250" customFormat="1" ht="12" customHeight="1">
      <c r="A59" s="13" t="s">
        <v>140</v>
      </c>
      <c r="B59" s="252" t="s">
        <v>376</v>
      </c>
      <c r="C59" s="161"/>
    </row>
    <row r="60" spans="1:3" s="250" customFormat="1" ht="12" customHeight="1">
      <c r="A60" s="13" t="s">
        <v>171</v>
      </c>
      <c r="B60" s="252" t="s">
        <v>252</v>
      </c>
      <c r="C60" s="687">
        <v>960</v>
      </c>
    </row>
    <row r="61" spans="1:3" s="250" customFormat="1" ht="12" customHeight="1" thickBot="1">
      <c r="A61" s="15" t="s">
        <v>250</v>
      </c>
      <c r="B61" s="154" t="s">
        <v>253</v>
      </c>
      <c r="C61" s="161"/>
    </row>
    <row r="62" spans="1:3" s="250" customFormat="1" ht="12" customHeight="1" thickBot="1">
      <c r="A62" s="538" t="s">
        <v>502</v>
      </c>
      <c r="B62" s="20" t="s">
        <v>254</v>
      </c>
      <c r="C62" s="162">
        <f>+C5+C12+C19+C26+C34+C46+C52+C57</f>
        <v>360257</v>
      </c>
    </row>
    <row r="63" spans="1:3" s="250" customFormat="1" ht="12" customHeight="1" thickBot="1">
      <c r="A63" s="539" t="s">
        <v>255</v>
      </c>
      <c r="B63" s="152" t="s">
        <v>256</v>
      </c>
      <c r="C63" s="581">
        <f>SUM(C64:C66)</f>
        <v>150000</v>
      </c>
    </row>
    <row r="64" spans="1:3" s="250" customFormat="1" ht="12" customHeight="1">
      <c r="A64" s="14" t="s">
        <v>287</v>
      </c>
      <c r="B64" s="251" t="s">
        <v>257</v>
      </c>
      <c r="C64" s="161">
        <v>50000</v>
      </c>
    </row>
    <row r="65" spans="1:3" s="250" customFormat="1" ht="12" customHeight="1">
      <c r="A65" s="13" t="s">
        <v>296</v>
      </c>
      <c r="B65" s="252" t="s">
        <v>258</v>
      </c>
      <c r="C65" s="161">
        <v>100000</v>
      </c>
    </row>
    <row r="66" spans="1:3" s="250" customFormat="1" ht="12" customHeight="1" thickBot="1">
      <c r="A66" s="15" t="s">
        <v>297</v>
      </c>
      <c r="B66" s="540" t="s">
        <v>503</v>
      </c>
      <c r="C66" s="161"/>
    </row>
    <row r="67" spans="1:3" s="250" customFormat="1" ht="12" customHeight="1" thickBot="1">
      <c r="A67" s="539" t="s">
        <v>260</v>
      </c>
      <c r="B67" s="152" t="s">
        <v>261</v>
      </c>
      <c r="C67" s="157">
        <f>SUM(C68:C71)</f>
        <v>0</v>
      </c>
    </row>
    <row r="68" spans="1:3" s="250" customFormat="1" ht="12" customHeight="1">
      <c r="A68" s="14" t="s">
        <v>118</v>
      </c>
      <c r="B68" s="251" t="s">
        <v>262</v>
      </c>
      <c r="C68" s="161"/>
    </row>
    <row r="69" spans="1:3" s="250" customFormat="1" ht="12" customHeight="1">
      <c r="A69" s="13" t="s">
        <v>119</v>
      </c>
      <c r="B69" s="252" t="s">
        <v>263</v>
      </c>
      <c r="C69" s="161"/>
    </row>
    <row r="70" spans="1:3" s="250" customFormat="1" ht="12" customHeight="1">
      <c r="A70" s="13" t="s">
        <v>288</v>
      </c>
      <c r="B70" s="252" t="s">
        <v>264</v>
      </c>
      <c r="C70" s="161"/>
    </row>
    <row r="71" spans="1:3" s="250" customFormat="1" ht="12" customHeight="1" thickBot="1">
      <c r="A71" s="15" t="s">
        <v>289</v>
      </c>
      <c r="B71" s="154" t="s">
        <v>265</v>
      </c>
      <c r="C71" s="161"/>
    </row>
    <row r="72" spans="1:3" s="250" customFormat="1" ht="12" customHeight="1" thickBot="1">
      <c r="A72" s="539" t="s">
        <v>266</v>
      </c>
      <c r="B72" s="152" t="s">
        <v>267</v>
      </c>
      <c r="C72" s="157">
        <f>SUM(C73:C74)</f>
        <v>0</v>
      </c>
    </row>
    <row r="73" spans="1:3" s="250" customFormat="1" ht="12" customHeight="1">
      <c r="A73" s="14" t="s">
        <v>290</v>
      </c>
      <c r="B73" s="251" t="s">
        <v>268</v>
      </c>
      <c r="C73" s="161"/>
    </row>
    <row r="74" spans="1:3" s="250" customFormat="1" ht="12" customHeight="1" thickBot="1">
      <c r="A74" s="15" t="s">
        <v>291</v>
      </c>
      <c r="B74" s="154" t="s">
        <v>269</v>
      </c>
      <c r="C74" s="161"/>
    </row>
    <row r="75" spans="1:3" s="250" customFormat="1" ht="12" customHeight="1" thickBot="1">
      <c r="A75" s="539" t="s">
        <v>270</v>
      </c>
      <c r="B75" s="152" t="s">
        <v>271</v>
      </c>
      <c r="C75" s="157">
        <f>SUM(C76:C78)</f>
        <v>0</v>
      </c>
    </row>
    <row r="76" spans="1:3" s="250" customFormat="1" ht="12" customHeight="1">
      <c r="A76" s="14" t="s">
        <v>292</v>
      </c>
      <c r="B76" s="251" t="s">
        <v>272</v>
      </c>
      <c r="C76" s="161"/>
    </row>
    <row r="77" spans="1:3" s="250" customFormat="1" ht="12" customHeight="1">
      <c r="A77" s="13" t="s">
        <v>293</v>
      </c>
      <c r="B77" s="252" t="s">
        <v>273</v>
      </c>
      <c r="C77" s="161"/>
    </row>
    <row r="78" spans="1:3" s="250" customFormat="1" ht="12" customHeight="1" thickBot="1">
      <c r="A78" s="15" t="s">
        <v>294</v>
      </c>
      <c r="B78" s="154" t="s">
        <v>274</v>
      </c>
      <c r="C78" s="161"/>
    </row>
    <row r="79" spans="1:3" s="250" customFormat="1" ht="12" customHeight="1" thickBot="1">
      <c r="A79" s="539" t="s">
        <v>275</v>
      </c>
      <c r="B79" s="152" t="s">
        <v>295</v>
      </c>
      <c r="C79" s="157">
        <f>SUM(C80:C83)</f>
        <v>0</v>
      </c>
    </row>
    <row r="80" spans="1:3" s="250" customFormat="1" ht="12" customHeight="1">
      <c r="A80" s="255" t="s">
        <v>276</v>
      </c>
      <c r="B80" s="251" t="s">
        <v>277</v>
      </c>
      <c r="C80" s="161"/>
    </row>
    <row r="81" spans="1:3" s="250" customFormat="1" ht="12" customHeight="1">
      <c r="A81" s="256" t="s">
        <v>278</v>
      </c>
      <c r="B81" s="252" t="s">
        <v>279</v>
      </c>
      <c r="C81" s="161"/>
    </row>
    <row r="82" spans="1:3" s="250" customFormat="1" ht="12" customHeight="1">
      <c r="A82" s="256" t="s">
        <v>280</v>
      </c>
      <c r="B82" s="252" t="s">
        <v>281</v>
      </c>
      <c r="C82" s="161"/>
    </row>
    <row r="83" spans="1:3" s="250" customFormat="1" ht="12" customHeight="1" thickBot="1">
      <c r="A83" s="257" t="s">
        <v>282</v>
      </c>
      <c r="B83" s="154" t="s">
        <v>283</v>
      </c>
      <c r="C83" s="161"/>
    </row>
    <row r="84" spans="1:3" s="250" customFormat="1" ht="12" customHeight="1" thickBot="1">
      <c r="A84" s="539" t="s">
        <v>284</v>
      </c>
      <c r="B84" s="152" t="s">
        <v>504</v>
      </c>
      <c r="C84" s="292"/>
    </row>
    <row r="85" spans="1:3" s="250" customFormat="1" ht="13.5" customHeight="1" thickBot="1">
      <c r="A85" s="539" t="s">
        <v>286</v>
      </c>
      <c r="B85" s="152" t="s">
        <v>285</v>
      </c>
      <c r="C85" s="292"/>
    </row>
    <row r="86" spans="1:3" s="250" customFormat="1" ht="15.75" customHeight="1" thickBot="1">
      <c r="A86" s="539" t="s">
        <v>298</v>
      </c>
      <c r="B86" s="258" t="s">
        <v>505</v>
      </c>
      <c r="C86" s="162">
        <f>+C63+C67+C72+C75+C79+C85+C84</f>
        <v>150000</v>
      </c>
    </row>
    <row r="87" spans="1:3" s="250" customFormat="1" ht="16.5" customHeight="1" thickBot="1">
      <c r="A87" s="541" t="s">
        <v>506</v>
      </c>
      <c r="B87" s="259" t="s">
        <v>507</v>
      </c>
      <c r="C87" s="162">
        <f>+C62+C86</f>
        <v>510257</v>
      </c>
    </row>
    <row r="88" spans="1:3" s="250" customFormat="1" ht="83.25" customHeight="1">
      <c r="A88" s="4"/>
      <c r="B88" s="5"/>
      <c r="C88" s="163"/>
    </row>
    <row r="89" spans="1:3" ht="16.5" customHeight="1">
      <c r="A89" s="725" t="s">
        <v>45</v>
      </c>
      <c r="B89" s="725"/>
      <c r="C89" s="725"/>
    </row>
    <row r="90" spans="1:3" s="260" customFormat="1" ht="16.5" customHeight="1" thickBot="1">
      <c r="A90" s="726" t="s">
        <v>121</v>
      </c>
      <c r="B90" s="726"/>
      <c r="C90" s="81" t="s">
        <v>170</v>
      </c>
    </row>
    <row r="91" spans="1:3" ht="37.5" customHeight="1" thickBot="1">
      <c r="A91" s="22" t="s">
        <v>68</v>
      </c>
      <c r="B91" s="23" t="s">
        <v>46</v>
      </c>
      <c r="C91" s="31" t="str">
        <f>+C3</f>
        <v>2016. évi előirányzat</v>
      </c>
    </row>
    <row r="92" spans="1:3" s="249" customFormat="1" ht="12" customHeight="1" thickBot="1">
      <c r="A92" s="27" t="s">
        <v>491</v>
      </c>
      <c r="B92" s="28" t="s">
        <v>492</v>
      </c>
      <c r="C92" s="29" t="s">
        <v>493</v>
      </c>
    </row>
    <row r="93" spans="1:3" ht="12" customHeight="1" thickBot="1">
      <c r="A93" s="21" t="s">
        <v>17</v>
      </c>
      <c r="B93" s="26" t="s">
        <v>545</v>
      </c>
      <c r="C93" s="156">
        <f>C94+C95+C96+C97+C98+C111</f>
        <v>562416</v>
      </c>
    </row>
    <row r="94" spans="1:3" ht="12" customHeight="1">
      <c r="A94" s="16" t="s">
        <v>93</v>
      </c>
      <c r="B94" s="9" t="s">
        <v>47</v>
      </c>
      <c r="C94" s="689">
        <v>242946</v>
      </c>
    </row>
    <row r="95" spans="1:3" ht="12" customHeight="1">
      <c r="A95" s="13" t="s">
        <v>94</v>
      </c>
      <c r="B95" s="7" t="s">
        <v>141</v>
      </c>
      <c r="C95" s="687">
        <v>69170</v>
      </c>
    </row>
    <row r="96" spans="1:3" ht="12" customHeight="1">
      <c r="A96" s="13" t="s">
        <v>95</v>
      </c>
      <c r="B96" s="7" t="s">
        <v>116</v>
      </c>
      <c r="C96" s="688">
        <v>226531</v>
      </c>
    </row>
    <row r="97" spans="1:3" ht="12" customHeight="1">
      <c r="A97" s="13" t="s">
        <v>96</v>
      </c>
      <c r="B97" s="10" t="s">
        <v>142</v>
      </c>
      <c r="C97" s="240"/>
    </row>
    <row r="98" spans="1:3" ht="12" customHeight="1">
      <c r="A98" s="13" t="s">
        <v>107</v>
      </c>
      <c r="B98" s="18" t="s">
        <v>143</v>
      </c>
      <c r="C98" s="240">
        <v>23769</v>
      </c>
    </row>
    <row r="99" spans="1:3" ht="12" customHeight="1">
      <c r="A99" s="13" t="s">
        <v>97</v>
      </c>
      <c r="B99" s="7" t="s">
        <v>508</v>
      </c>
      <c r="C99" s="240"/>
    </row>
    <row r="100" spans="1:3" ht="12" customHeight="1">
      <c r="A100" s="13" t="s">
        <v>98</v>
      </c>
      <c r="B100" s="85" t="s">
        <v>509</v>
      </c>
      <c r="C100" s="240"/>
    </row>
    <row r="101" spans="1:3" ht="12" customHeight="1">
      <c r="A101" s="13" t="s">
        <v>108</v>
      </c>
      <c r="B101" s="85" t="s">
        <v>510</v>
      </c>
      <c r="C101" s="240"/>
    </row>
    <row r="102" spans="1:3" ht="12" customHeight="1">
      <c r="A102" s="13" t="s">
        <v>109</v>
      </c>
      <c r="B102" s="83" t="s">
        <v>301</v>
      </c>
      <c r="C102" s="240"/>
    </row>
    <row r="103" spans="1:3" ht="12" customHeight="1">
      <c r="A103" s="13" t="s">
        <v>110</v>
      </c>
      <c r="B103" s="84" t="s">
        <v>302</v>
      </c>
      <c r="C103" s="240"/>
    </row>
    <row r="104" spans="1:3" ht="12" customHeight="1">
      <c r="A104" s="13" t="s">
        <v>111</v>
      </c>
      <c r="B104" s="84" t="s">
        <v>303</v>
      </c>
      <c r="C104" s="240"/>
    </row>
    <row r="105" spans="1:3" ht="12" customHeight="1">
      <c r="A105" s="13" t="s">
        <v>113</v>
      </c>
      <c r="B105" s="83" t="s">
        <v>304</v>
      </c>
      <c r="C105" s="240">
        <v>9251</v>
      </c>
    </row>
    <row r="106" spans="1:3" ht="12" customHeight="1">
      <c r="A106" s="13" t="s">
        <v>144</v>
      </c>
      <c r="B106" s="83" t="s">
        <v>305</v>
      </c>
      <c r="C106" s="240"/>
    </row>
    <row r="107" spans="1:3" ht="12" customHeight="1">
      <c r="A107" s="13" t="s">
        <v>299</v>
      </c>
      <c r="B107" s="84" t="s">
        <v>306</v>
      </c>
      <c r="C107" s="240"/>
    </row>
    <row r="108" spans="1:3" ht="12" customHeight="1">
      <c r="A108" s="12" t="s">
        <v>300</v>
      </c>
      <c r="B108" s="85" t="s">
        <v>307</v>
      </c>
      <c r="C108" s="240"/>
    </row>
    <row r="109" spans="1:3" ht="12" customHeight="1">
      <c r="A109" s="13" t="s">
        <v>511</v>
      </c>
      <c r="B109" s="85" t="s">
        <v>308</v>
      </c>
      <c r="C109" s="240"/>
    </row>
    <row r="110" spans="1:3" ht="12" customHeight="1">
      <c r="A110" s="15" t="s">
        <v>512</v>
      </c>
      <c r="B110" s="85" t="s">
        <v>309</v>
      </c>
      <c r="C110" s="240">
        <v>14518</v>
      </c>
    </row>
    <row r="111" spans="1:3" ht="12" customHeight="1">
      <c r="A111" s="13" t="s">
        <v>513</v>
      </c>
      <c r="B111" s="10" t="s">
        <v>48</v>
      </c>
      <c r="C111" s="161"/>
    </row>
    <row r="112" spans="1:3" ht="12" customHeight="1">
      <c r="A112" s="13" t="s">
        <v>514</v>
      </c>
      <c r="B112" s="7" t="s">
        <v>515</v>
      </c>
      <c r="C112" s="158"/>
    </row>
    <row r="113" spans="1:3" ht="12" customHeight="1" thickBot="1">
      <c r="A113" s="17" t="s">
        <v>516</v>
      </c>
      <c r="B113" s="542" t="s">
        <v>517</v>
      </c>
      <c r="C113" s="164"/>
    </row>
    <row r="114" spans="1:3" ht="12" customHeight="1" thickBot="1">
      <c r="A114" s="543" t="s">
        <v>18</v>
      </c>
      <c r="B114" s="544" t="s">
        <v>310</v>
      </c>
      <c r="C114" s="545">
        <f>+C115+C117+C119</f>
        <v>8425</v>
      </c>
    </row>
    <row r="115" spans="1:3" ht="12" customHeight="1">
      <c r="A115" s="14" t="s">
        <v>99</v>
      </c>
      <c r="B115" s="7" t="s">
        <v>169</v>
      </c>
      <c r="C115" s="690">
        <v>8425</v>
      </c>
    </row>
    <row r="116" spans="1:3" ht="12" customHeight="1">
      <c r="A116" s="14" t="s">
        <v>100</v>
      </c>
      <c r="B116" s="11" t="s">
        <v>314</v>
      </c>
      <c r="C116" s="291"/>
    </row>
    <row r="117" spans="1:3" ht="12" customHeight="1">
      <c r="A117" s="14" t="s">
        <v>101</v>
      </c>
      <c r="B117" s="11" t="s">
        <v>145</v>
      </c>
      <c r="C117" s="161"/>
    </row>
    <row r="118" spans="1:3" ht="12" customHeight="1">
      <c r="A118" s="14" t="s">
        <v>102</v>
      </c>
      <c r="B118" s="11" t="s">
        <v>315</v>
      </c>
      <c r="C118" s="562"/>
    </row>
    <row r="119" spans="1:3" ht="12" customHeight="1">
      <c r="A119" s="14" t="s">
        <v>103</v>
      </c>
      <c r="B119" s="154" t="s">
        <v>172</v>
      </c>
      <c r="C119" s="562"/>
    </row>
    <row r="120" spans="1:3" ht="12" customHeight="1">
      <c r="A120" s="14" t="s">
        <v>112</v>
      </c>
      <c r="B120" s="153" t="s">
        <v>377</v>
      </c>
      <c r="C120" s="144"/>
    </row>
    <row r="121" spans="1:3" ht="12" customHeight="1">
      <c r="A121" s="14" t="s">
        <v>114</v>
      </c>
      <c r="B121" s="247" t="s">
        <v>320</v>
      </c>
      <c r="C121" s="144"/>
    </row>
    <row r="122" spans="1:3" ht="15.75">
      <c r="A122" s="14" t="s">
        <v>146</v>
      </c>
      <c r="B122" s="84" t="s">
        <v>303</v>
      </c>
      <c r="C122" s="144"/>
    </row>
    <row r="123" spans="1:3" ht="12" customHeight="1">
      <c r="A123" s="14" t="s">
        <v>147</v>
      </c>
      <c r="B123" s="84" t="s">
        <v>319</v>
      </c>
      <c r="C123" s="144"/>
    </row>
    <row r="124" spans="1:3" ht="12" customHeight="1">
      <c r="A124" s="14" t="s">
        <v>148</v>
      </c>
      <c r="B124" s="84" t="s">
        <v>318</v>
      </c>
      <c r="C124" s="144"/>
    </row>
    <row r="125" spans="1:3" ht="12" customHeight="1">
      <c r="A125" s="14" t="s">
        <v>311</v>
      </c>
      <c r="B125" s="84" t="s">
        <v>306</v>
      </c>
      <c r="C125" s="144"/>
    </row>
    <row r="126" spans="1:3" ht="12" customHeight="1">
      <c r="A126" s="14" t="s">
        <v>312</v>
      </c>
      <c r="B126" s="84" t="s">
        <v>317</v>
      </c>
      <c r="C126" s="144"/>
    </row>
    <row r="127" spans="1:3" ht="16.5" thickBot="1">
      <c r="A127" s="12" t="s">
        <v>313</v>
      </c>
      <c r="B127" s="84" t="s">
        <v>316</v>
      </c>
      <c r="C127" s="592"/>
    </row>
    <row r="128" spans="1:3" ht="12" customHeight="1" thickBot="1">
      <c r="A128" s="19" t="s">
        <v>19</v>
      </c>
      <c r="B128" s="78" t="s">
        <v>518</v>
      </c>
      <c r="C128" s="157">
        <f>+C93+C114</f>
        <v>570841</v>
      </c>
    </row>
    <row r="129" spans="1:3" ht="12" customHeight="1" thickBot="1">
      <c r="A129" s="19" t="s">
        <v>20</v>
      </c>
      <c r="B129" s="78" t="s">
        <v>519</v>
      </c>
      <c r="C129" s="157">
        <f>+C130+C131+C132</f>
        <v>103545</v>
      </c>
    </row>
    <row r="130" spans="1:3" ht="12" customHeight="1">
      <c r="A130" s="14" t="s">
        <v>211</v>
      </c>
      <c r="B130" s="11" t="s">
        <v>520</v>
      </c>
      <c r="C130" s="562">
        <v>3545</v>
      </c>
    </row>
    <row r="131" spans="1:3" ht="12" customHeight="1">
      <c r="A131" s="14" t="s">
        <v>214</v>
      </c>
      <c r="B131" s="11" t="s">
        <v>521</v>
      </c>
      <c r="C131" s="144">
        <v>100000</v>
      </c>
    </row>
    <row r="132" spans="1:3" ht="12" customHeight="1" thickBot="1">
      <c r="A132" s="12" t="s">
        <v>215</v>
      </c>
      <c r="B132" s="11" t="s">
        <v>522</v>
      </c>
      <c r="C132" s="144"/>
    </row>
    <row r="133" spans="1:3" ht="12" customHeight="1" thickBot="1">
      <c r="A133" s="19" t="s">
        <v>21</v>
      </c>
      <c r="B133" s="78" t="s">
        <v>523</v>
      </c>
      <c r="C133" s="157">
        <f>SUM(C134:C139)</f>
        <v>0</v>
      </c>
    </row>
    <row r="134" spans="1:3" ht="12" customHeight="1">
      <c r="A134" s="14" t="s">
        <v>86</v>
      </c>
      <c r="B134" s="8" t="s">
        <v>524</v>
      </c>
      <c r="C134" s="144"/>
    </row>
    <row r="135" spans="1:3" ht="12" customHeight="1">
      <c r="A135" s="14" t="s">
        <v>87</v>
      </c>
      <c r="B135" s="8" t="s">
        <v>525</v>
      </c>
      <c r="C135" s="144"/>
    </row>
    <row r="136" spans="1:3" ht="12" customHeight="1">
      <c r="A136" s="14" t="s">
        <v>88</v>
      </c>
      <c r="B136" s="8" t="s">
        <v>526</v>
      </c>
      <c r="C136" s="144"/>
    </row>
    <row r="137" spans="1:3" ht="12" customHeight="1">
      <c r="A137" s="14" t="s">
        <v>133</v>
      </c>
      <c r="B137" s="8" t="s">
        <v>527</v>
      </c>
      <c r="C137" s="144"/>
    </row>
    <row r="138" spans="1:3" ht="12" customHeight="1">
      <c r="A138" s="14" t="s">
        <v>134</v>
      </c>
      <c r="B138" s="8" t="s">
        <v>528</v>
      </c>
      <c r="C138" s="144"/>
    </row>
    <row r="139" spans="1:3" ht="12" customHeight="1" thickBot="1">
      <c r="A139" s="12" t="s">
        <v>135</v>
      </c>
      <c r="B139" s="8" t="s">
        <v>529</v>
      </c>
      <c r="C139" s="144"/>
    </row>
    <row r="140" spans="1:3" ht="12" customHeight="1" thickBot="1">
      <c r="A140" s="19" t="s">
        <v>22</v>
      </c>
      <c r="B140" s="78" t="s">
        <v>530</v>
      </c>
      <c r="C140" s="162">
        <f>+C141+C142+C143+C144</f>
        <v>0</v>
      </c>
    </row>
    <row r="141" spans="1:3" ht="12" customHeight="1">
      <c r="A141" s="14" t="s">
        <v>89</v>
      </c>
      <c r="B141" s="8" t="s">
        <v>321</v>
      </c>
      <c r="C141" s="144"/>
    </row>
    <row r="142" spans="1:3" ht="12" customHeight="1">
      <c r="A142" s="14" t="s">
        <v>90</v>
      </c>
      <c r="B142" s="8" t="s">
        <v>322</v>
      </c>
      <c r="C142" s="144"/>
    </row>
    <row r="143" spans="1:3" ht="12" customHeight="1">
      <c r="A143" s="14" t="s">
        <v>235</v>
      </c>
      <c r="B143" s="8" t="s">
        <v>531</v>
      </c>
      <c r="C143" s="144"/>
    </row>
    <row r="144" spans="1:3" ht="12" customHeight="1" thickBot="1">
      <c r="A144" s="12" t="s">
        <v>236</v>
      </c>
      <c r="B144" s="6" t="s">
        <v>340</v>
      </c>
      <c r="C144" s="144"/>
    </row>
    <row r="145" spans="1:3" ht="12" customHeight="1" thickBot="1">
      <c r="A145" s="19" t="s">
        <v>23</v>
      </c>
      <c r="B145" s="78" t="s">
        <v>532</v>
      </c>
      <c r="C145" s="165">
        <f>SUM(C146:C150)</f>
        <v>0</v>
      </c>
    </row>
    <row r="146" spans="1:3" ht="12" customHeight="1">
      <c r="A146" s="14" t="s">
        <v>91</v>
      </c>
      <c r="B146" s="8" t="s">
        <v>533</v>
      </c>
      <c r="C146" s="144"/>
    </row>
    <row r="147" spans="1:3" ht="12" customHeight="1">
      <c r="A147" s="14" t="s">
        <v>92</v>
      </c>
      <c r="B147" s="8" t="s">
        <v>534</v>
      </c>
      <c r="C147" s="144"/>
    </row>
    <row r="148" spans="1:3" ht="12" customHeight="1">
      <c r="A148" s="14" t="s">
        <v>247</v>
      </c>
      <c r="B148" s="8" t="s">
        <v>535</v>
      </c>
      <c r="C148" s="144"/>
    </row>
    <row r="149" spans="1:3" ht="12" customHeight="1">
      <c r="A149" s="14" t="s">
        <v>248</v>
      </c>
      <c r="B149" s="8" t="s">
        <v>536</v>
      </c>
      <c r="C149" s="144"/>
    </row>
    <row r="150" spans="1:3" ht="12" customHeight="1" thickBot="1">
      <c r="A150" s="14" t="s">
        <v>537</v>
      </c>
      <c r="B150" s="8" t="s">
        <v>538</v>
      </c>
      <c r="C150" s="144"/>
    </row>
    <row r="151" spans="1:3" ht="12" customHeight="1" thickBot="1">
      <c r="A151" s="19" t="s">
        <v>24</v>
      </c>
      <c r="B151" s="78" t="s">
        <v>539</v>
      </c>
      <c r="C151" s="546"/>
    </row>
    <row r="152" spans="1:3" ht="12" customHeight="1" thickBot="1">
      <c r="A152" s="19" t="s">
        <v>25</v>
      </c>
      <c r="B152" s="78" t="s">
        <v>540</v>
      </c>
      <c r="C152" s="546"/>
    </row>
    <row r="153" spans="1:9" ht="15" customHeight="1" thickBot="1">
      <c r="A153" s="19" t="s">
        <v>26</v>
      </c>
      <c r="B153" s="78" t="s">
        <v>541</v>
      </c>
      <c r="C153" s="261">
        <f>+C129+C133+C140+C145+C151+C152</f>
        <v>103545</v>
      </c>
      <c r="F153" s="262"/>
      <c r="G153" s="263"/>
      <c r="H153" s="263"/>
      <c r="I153" s="263"/>
    </row>
    <row r="154" spans="1:3" s="250" customFormat="1" ht="12.75" customHeight="1" thickBot="1">
      <c r="A154" s="155" t="s">
        <v>27</v>
      </c>
      <c r="B154" s="231" t="s">
        <v>542</v>
      </c>
      <c r="C154" s="261">
        <f>+C128+C153</f>
        <v>674386</v>
      </c>
    </row>
    <row r="155" ht="7.5" customHeight="1"/>
    <row r="156" spans="1:3" ht="15.75">
      <c r="A156" s="727" t="s">
        <v>323</v>
      </c>
      <c r="B156" s="727"/>
      <c r="C156" s="727"/>
    </row>
    <row r="157" spans="1:3" ht="15" customHeight="1" thickBot="1">
      <c r="A157" s="724" t="s">
        <v>122</v>
      </c>
      <c r="B157" s="724"/>
      <c r="C157" s="166" t="s">
        <v>170</v>
      </c>
    </row>
    <row r="158" spans="1:4" ht="13.5" customHeight="1" thickBot="1">
      <c r="A158" s="19">
        <v>1</v>
      </c>
      <c r="B158" s="25" t="s">
        <v>543</v>
      </c>
      <c r="C158" s="157">
        <f>+C62-C128</f>
        <v>-210584</v>
      </c>
      <c r="D158" s="264"/>
    </row>
    <row r="159" spans="1:3" ht="27.75" customHeight="1" thickBot="1">
      <c r="A159" s="19" t="s">
        <v>18</v>
      </c>
      <c r="B159" s="25" t="s">
        <v>544</v>
      </c>
      <c r="C159" s="157">
        <f>+C86-C153</f>
        <v>46455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22/2016.(X.4.)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47"/>
  <dimension ref="D1:Q28"/>
  <sheetViews>
    <sheetView workbookViewId="0" topLeftCell="D4">
      <selection activeCell="H17" sqref="H17"/>
    </sheetView>
  </sheetViews>
  <sheetFormatPr defaultColWidth="10.625" defaultRowHeight="12.75"/>
  <cols>
    <col min="1" max="2" width="9.375" style="349" hidden="1" customWidth="1"/>
    <col min="3" max="3" width="58.125" style="349" hidden="1" customWidth="1"/>
    <col min="4" max="4" width="55.00390625" style="349" customWidth="1"/>
    <col min="5" max="5" width="14.375" style="349" customWidth="1"/>
    <col min="6" max="6" width="9.625" style="349" customWidth="1"/>
    <col min="7" max="7" width="10.625" style="349" customWidth="1"/>
    <col min="8" max="8" width="10.875" style="349" customWidth="1"/>
    <col min="9" max="9" width="10.375" style="349" customWidth="1"/>
    <col min="10" max="10" width="9.625" style="349" customWidth="1"/>
    <col min="11" max="11" width="8.625" style="349" bestFit="1" customWidth="1"/>
    <col min="12" max="12" width="11.00390625" style="349" customWidth="1"/>
    <col min="13" max="13" width="8.875" style="349" customWidth="1"/>
    <col min="14" max="16" width="10.375" style="349" bestFit="1" customWidth="1"/>
    <col min="17" max="17" width="11.125" style="349" customWidth="1"/>
    <col min="18" max="16384" width="10.625" style="349" customWidth="1"/>
  </cols>
  <sheetData>
    <row r="1" spans="4:17" ht="12.75">
      <c r="D1" s="347"/>
      <c r="E1" s="348"/>
      <c r="F1" s="347"/>
      <c r="G1" s="347"/>
      <c r="H1" s="347"/>
      <c r="I1" s="347"/>
      <c r="J1" s="347"/>
      <c r="L1" s="350"/>
      <c r="M1" s="350"/>
      <c r="N1" s="348"/>
      <c r="O1" s="348"/>
      <c r="P1" s="348"/>
      <c r="Q1" s="348"/>
    </row>
    <row r="2" spans="4:17" ht="12.75">
      <c r="D2" s="347"/>
      <c r="E2" s="754"/>
      <c r="F2" s="754"/>
      <c r="G2" s="347"/>
      <c r="H2" s="347"/>
      <c r="I2" s="347"/>
      <c r="J2" s="347"/>
      <c r="K2" s="351"/>
      <c r="L2" s="351"/>
      <c r="M2" s="351"/>
      <c r="N2" s="352"/>
      <c r="O2" s="353"/>
      <c r="P2" s="353"/>
      <c r="Q2" s="353"/>
    </row>
    <row r="3" spans="4:17" ht="12.75">
      <c r="D3" s="347"/>
      <c r="E3" s="347"/>
      <c r="F3" s="347"/>
      <c r="G3" s="347"/>
      <c r="H3" s="347"/>
      <c r="I3" s="347"/>
      <c r="J3" s="347"/>
      <c r="K3" s="351"/>
      <c r="L3" s="351"/>
      <c r="M3" s="351"/>
      <c r="N3" s="351"/>
      <c r="O3" s="351"/>
      <c r="P3" s="351"/>
      <c r="Q3" s="354"/>
    </row>
    <row r="4" spans="4:17" ht="19.5">
      <c r="D4" s="355" t="s">
        <v>390</v>
      </c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</row>
    <row r="5" spans="4:17" ht="19.5"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</row>
    <row r="6" spans="4:17" ht="13.5" thickBot="1">
      <c r="D6" s="347"/>
      <c r="E6" s="35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58"/>
    </row>
    <row r="7" spans="4:17" ht="15.75" customHeight="1">
      <c r="D7" s="359"/>
      <c r="E7" s="752" t="s">
        <v>391</v>
      </c>
      <c r="F7" s="360"/>
      <c r="G7" s="361"/>
      <c r="H7" s="361"/>
      <c r="I7" s="360"/>
      <c r="J7" s="361"/>
      <c r="K7" s="361"/>
      <c r="L7" s="361"/>
      <c r="M7" s="361"/>
      <c r="N7" s="361"/>
      <c r="O7" s="362"/>
      <c r="P7" s="363"/>
      <c r="Q7" s="363"/>
    </row>
    <row r="8" spans="4:17" ht="15.75" customHeight="1">
      <c r="D8" s="364" t="s">
        <v>392</v>
      </c>
      <c r="E8" s="753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</row>
    <row r="9" spans="4:17" ht="15.75" customHeight="1" thickBot="1">
      <c r="D9" s="365" t="s">
        <v>393</v>
      </c>
      <c r="E9" s="510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</row>
    <row r="10" spans="4:17" s="370" customFormat="1" ht="18" customHeight="1">
      <c r="D10" s="366" t="s">
        <v>394</v>
      </c>
      <c r="E10" s="423">
        <v>37</v>
      </c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8"/>
      <c r="Q10" s="369"/>
    </row>
    <row r="11" spans="4:17" s="370" customFormat="1" ht="18" customHeight="1">
      <c r="D11" s="366" t="s">
        <v>443</v>
      </c>
      <c r="E11" s="423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8"/>
      <c r="Q11" s="369"/>
    </row>
    <row r="12" spans="4:17" s="370" customFormat="1" ht="18" customHeight="1">
      <c r="D12" s="371" t="s">
        <v>395</v>
      </c>
      <c r="E12" s="401">
        <v>57</v>
      </c>
      <c r="F12" s="372"/>
      <c r="G12" s="367"/>
      <c r="H12" s="368"/>
      <c r="I12" s="373"/>
      <c r="J12" s="373"/>
      <c r="K12" s="373"/>
      <c r="L12" s="373"/>
      <c r="M12" s="373"/>
      <c r="N12" s="367"/>
      <c r="O12" s="367"/>
      <c r="P12" s="374"/>
      <c r="Q12" s="375"/>
    </row>
    <row r="13" spans="4:17" s="370" customFormat="1" ht="18" customHeight="1">
      <c r="D13" s="376" t="s">
        <v>396</v>
      </c>
      <c r="E13" s="401">
        <v>0</v>
      </c>
      <c r="F13" s="367"/>
      <c r="G13" s="367"/>
      <c r="H13" s="367"/>
      <c r="I13" s="373"/>
      <c r="J13" s="373"/>
      <c r="K13" s="373"/>
      <c r="L13" s="373"/>
      <c r="M13" s="373"/>
      <c r="N13" s="367"/>
      <c r="O13" s="367"/>
      <c r="P13" s="373"/>
      <c r="Q13" s="375"/>
    </row>
    <row r="14" spans="4:17" s="370" customFormat="1" ht="18" customHeight="1">
      <c r="D14" s="371" t="s">
        <v>397</v>
      </c>
      <c r="E14" s="401">
        <v>0</v>
      </c>
      <c r="F14" s="372"/>
      <c r="G14" s="367"/>
      <c r="H14" s="367"/>
      <c r="I14" s="373"/>
      <c r="J14" s="373"/>
      <c r="K14" s="373"/>
      <c r="L14" s="373"/>
      <c r="M14" s="373"/>
      <c r="N14" s="367"/>
      <c r="O14" s="367"/>
      <c r="P14" s="374"/>
      <c r="Q14" s="375"/>
    </row>
    <row r="15" spans="4:17" s="370" customFormat="1" ht="18" customHeight="1">
      <c r="D15" s="371" t="s">
        <v>694</v>
      </c>
      <c r="E15" s="658">
        <v>17.75</v>
      </c>
      <c r="F15" s="372"/>
      <c r="G15" s="367"/>
      <c r="H15" s="367"/>
      <c r="I15" s="373"/>
      <c r="J15" s="373"/>
      <c r="K15" s="373"/>
      <c r="L15" s="373"/>
      <c r="M15" s="373"/>
      <c r="N15" s="367"/>
      <c r="O15" s="367"/>
      <c r="P15" s="374"/>
      <c r="Q15" s="375"/>
    </row>
    <row r="16" spans="4:17" s="370" customFormat="1" ht="18" customHeight="1">
      <c r="D16" s="377" t="s">
        <v>398</v>
      </c>
      <c r="E16" s="422">
        <v>19</v>
      </c>
      <c r="F16" s="372"/>
      <c r="G16" s="367"/>
      <c r="H16" s="367"/>
      <c r="I16" s="373"/>
      <c r="J16" s="373"/>
      <c r="K16" s="373"/>
      <c r="L16" s="373"/>
      <c r="M16" s="373"/>
      <c r="N16" s="367"/>
      <c r="O16" s="367"/>
      <c r="P16" s="374"/>
      <c r="Q16" s="375"/>
    </row>
    <row r="17" spans="4:17" s="370" customFormat="1" ht="18" customHeight="1">
      <c r="D17" s="377" t="s">
        <v>442</v>
      </c>
      <c r="E17" s="422"/>
      <c r="F17" s="372"/>
      <c r="G17" s="367"/>
      <c r="H17" s="367"/>
      <c r="I17" s="373"/>
      <c r="J17" s="373"/>
      <c r="K17" s="373"/>
      <c r="L17" s="373"/>
      <c r="M17" s="373"/>
      <c r="N17" s="367"/>
      <c r="O17" s="367"/>
      <c r="P17" s="374"/>
      <c r="Q17" s="375"/>
    </row>
    <row r="18" spans="4:17" s="370" customFormat="1" ht="18" customHeight="1">
      <c r="D18" s="377" t="s">
        <v>652</v>
      </c>
      <c r="E18" s="713">
        <v>148.8</v>
      </c>
      <c r="F18" s="372"/>
      <c r="G18" s="367"/>
      <c r="H18" s="367"/>
      <c r="I18" s="373"/>
      <c r="J18" s="373"/>
      <c r="K18" s="373"/>
      <c r="L18" s="373"/>
      <c r="M18" s="373"/>
      <c r="N18" s="367"/>
      <c r="O18" s="367"/>
      <c r="P18" s="374"/>
      <c r="Q18" s="375"/>
    </row>
    <row r="19" spans="4:17" s="370" customFormat="1" ht="18" customHeight="1">
      <c r="D19" s="377" t="s">
        <v>653</v>
      </c>
      <c r="E19" s="422">
        <v>4</v>
      </c>
      <c r="F19" s="372"/>
      <c r="G19" s="367"/>
      <c r="H19" s="367"/>
      <c r="I19" s="373"/>
      <c r="J19" s="373"/>
      <c r="K19" s="373"/>
      <c r="L19" s="373"/>
      <c r="M19" s="373"/>
      <c r="N19" s="367"/>
      <c r="O19" s="367"/>
      <c r="P19" s="374"/>
      <c r="Q19" s="375"/>
    </row>
    <row r="20" spans="4:17" s="370" customFormat="1" ht="18" customHeight="1">
      <c r="D20" s="603" t="s">
        <v>655</v>
      </c>
      <c r="E20" s="422">
        <v>32</v>
      </c>
      <c r="F20" s="372"/>
      <c r="G20" s="367"/>
      <c r="H20" s="367"/>
      <c r="I20" s="373"/>
      <c r="J20" s="373"/>
      <c r="K20" s="373"/>
      <c r="L20" s="373"/>
      <c r="M20" s="373"/>
      <c r="N20" s="367"/>
      <c r="O20" s="367"/>
      <c r="P20" s="374"/>
      <c r="Q20" s="375"/>
    </row>
    <row r="21" spans="4:17" s="370" customFormat="1" ht="18" customHeight="1">
      <c r="D21" s="603" t="s">
        <v>654</v>
      </c>
      <c r="E21" s="422">
        <v>5</v>
      </c>
      <c r="F21" s="372"/>
      <c r="G21" s="367"/>
      <c r="H21" s="367"/>
      <c r="I21" s="373"/>
      <c r="J21" s="373"/>
      <c r="K21" s="373"/>
      <c r="L21" s="373"/>
      <c r="M21" s="373"/>
      <c r="N21" s="367"/>
      <c r="O21" s="367"/>
      <c r="P21" s="374"/>
      <c r="Q21" s="375"/>
    </row>
    <row r="22" spans="4:17" s="347" customFormat="1" ht="13.5" thickBot="1">
      <c r="D22" s="648" t="s">
        <v>682</v>
      </c>
      <c r="E22" s="679">
        <v>43</v>
      </c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</row>
    <row r="23" spans="4:17" s="347" customFormat="1" ht="13.5" thickBot="1">
      <c r="D23" s="379" t="s">
        <v>399</v>
      </c>
      <c r="E23" s="533">
        <f>SUM(E10:E22)</f>
        <v>363.55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</row>
    <row r="24" spans="4:17" s="347" customFormat="1" ht="13.5" thickBot="1">
      <c r="D24" s="506" t="s">
        <v>608</v>
      </c>
      <c r="E24" s="533">
        <f>E10+E12+E13+E14+E16+E18+E22+E15</f>
        <v>322.55</v>
      </c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</row>
    <row r="25" spans="4:17" s="347" customFormat="1" ht="15.75">
      <c r="D25" s="507" t="s">
        <v>165</v>
      </c>
      <c r="E25" s="680">
        <v>3</v>
      </c>
      <c r="F25" s="380"/>
      <c r="G25" s="380"/>
      <c r="H25" s="380"/>
      <c r="I25" s="380"/>
      <c r="J25" s="380"/>
      <c r="K25" s="380"/>
      <c r="L25" s="380"/>
      <c r="M25" s="380"/>
      <c r="N25" s="380"/>
      <c r="O25" s="381"/>
      <c r="P25" s="380"/>
      <c r="Q25" s="380"/>
    </row>
    <row r="26" spans="4:17" s="347" customFormat="1" ht="12.75">
      <c r="D26" s="508" t="s">
        <v>400</v>
      </c>
      <c r="E26" s="560">
        <v>500</v>
      </c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</row>
    <row r="27" spans="4:17" s="347" customFormat="1" ht="13.5" thickBot="1">
      <c r="D27" s="382" t="s">
        <v>401</v>
      </c>
      <c r="E27" s="534">
        <f>SUM(E24:E26)</f>
        <v>825.55</v>
      </c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</row>
    <row r="28" spans="4:5" ht="13.5" thickBot="1">
      <c r="D28" s="509" t="s">
        <v>485</v>
      </c>
      <c r="E28" s="536">
        <f>E24+E25</f>
        <v>325.55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&amp;R30. melléklet a 22/2016.(X.4.)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153">
    <pageSetUpPr fitToPage="1"/>
  </sheetPr>
  <dimension ref="A1:F29"/>
  <sheetViews>
    <sheetView workbookViewId="0" topLeftCell="A7">
      <selection activeCell="F10" sqref="F10"/>
    </sheetView>
  </sheetViews>
  <sheetFormatPr defaultColWidth="10.625" defaultRowHeight="12.75"/>
  <cols>
    <col min="1" max="1" width="10.00390625" style="306" customWidth="1"/>
    <col min="2" max="2" width="37.375" style="306" customWidth="1"/>
    <col min="3" max="3" width="24.875" style="306" customWidth="1"/>
    <col min="4" max="4" width="22.625" style="306" customWidth="1"/>
    <col min="5" max="16384" width="10.625" style="306" customWidth="1"/>
  </cols>
  <sheetData>
    <row r="1" spans="1:4" ht="15.75">
      <c r="A1" s="304"/>
      <c r="B1" s="304"/>
      <c r="C1" s="304"/>
      <c r="D1" s="305"/>
    </row>
    <row r="2" spans="1:4" ht="15.75">
      <c r="A2" s="304"/>
      <c r="B2" s="304"/>
      <c r="C2" s="304"/>
      <c r="D2" s="307"/>
    </row>
    <row r="3" spans="1:4" ht="15.75">
      <c r="A3" s="304"/>
      <c r="B3" s="304"/>
      <c r="C3" s="304"/>
      <c r="D3" s="305"/>
    </row>
    <row r="4" spans="1:4" ht="15.75">
      <c r="A4" s="304"/>
      <c r="B4" s="304"/>
      <c r="C4" s="304"/>
      <c r="D4" s="308"/>
    </row>
    <row r="5" spans="1:4" ht="15.75">
      <c r="A5" s="304"/>
      <c r="B5" s="304"/>
      <c r="C5" s="304"/>
      <c r="D5" s="308"/>
    </row>
    <row r="6" spans="1:4" ht="15.75">
      <c r="A6" s="304"/>
      <c r="B6" s="304"/>
      <c r="C6" s="304"/>
      <c r="D6" s="309"/>
    </row>
    <row r="7" spans="1:4" ht="19.5">
      <c r="A7" s="310" t="s">
        <v>384</v>
      </c>
      <c r="B7" s="310"/>
      <c r="C7" s="310"/>
      <c r="D7" s="311"/>
    </row>
    <row r="8" spans="1:4" ht="19.5">
      <c r="A8" s="310" t="s">
        <v>695</v>
      </c>
      <c r="B8" s="310"/>
      <c r="C8" s="310"/>
      <c r="D8" s="311"/>
    </row>
    <row r="9" spans="1:4" ht="19.5">
      <c r="A9" s="310"/>
      <c r="B9" s="310"/>
      <c r="C9" s="310"/>
      <c r="D9" s="311"/>
    </row>
    <row r="10" spans="1:4" ht="19.5">
      <c r="A10" s="310"/>
      <c r="B10" s="310"/>
      <c r="C10" s="310"/>
      <c r="D10" s="311"/>
    </row>
    <row r="11" spans="1:4" ht="19.5">
      <c r="A11" s="310"/>
      <c r="B11" s="310"/>
      <c r="C11" s="310"/>
      <c r="D11" s="311"/>
    </row>
    <row r="12" spans="1:4" ht="19.5">
      <c r="A12" s="310"/>
      <c r="B12" s="310"/>
      <c r="C12" s="310"/>
      <c r="D12" s="311"/>
    </row>
    <row r="13" spans="1:4" ht="16.5" thickBot="1">
      <c r="A13" s="304"/>
      <c r="B13" s="304"/>
      <c r="C13" s="304"/>
      <c r="D13" s="312" t="s">
        <v>385</v>
      </c>
    </row>
    <row r="14" spans="1:4" s="317" customFormat="1" ht="33" customHeight="1" thickBot="1">
      <c r="A14" s="313" t="s">
        <v>62</v>
      </c>
      <c r="B14" s="314"/>
      <c r="C14" s="315"/>
      <c r="D14" s="316" t="s">
        <v>54</v>
      </c>
    </row>
    <row r="15" spans="1:6" ht="15.75">
      <c r="A15" s="318" t="s">
        <v>58</v>
      </c>
      <c r="B15" s="319"/>
      <c r="C15" s="320"/>
      <c r="D15" s="716">
        <v>1787</v>
      </c>
      <c r="E15" s="321"/>
      <c r="F15" s="322"/>
    </row>
    <row r="16" spans="1:6" ht="15.75">
      <c r="A16" s="323" t="s">
        <v>386</v>
      </c>
      <c r="B16" s="324"/>
      <c r="C16" s="325"/>
      <c r="D16" s="326"/>
      <c r="E16" s="322"/>
      <c r="F16" s="322"/>
    </row>
    <row r="17" spans="1:6" ht="12.75">
      <c r="A17" s="327" t="s">
        <v>718</v>
      </c>
      <c r="B17" s="328"/>
      <c r="C17" s="329"/>
      <c r="D17" s="685">
        <v>40000</v>
      </c>
      <c r="E17" s="331"/>
      <c r="F17" s="332"/>
    </row>
    <row r="18" spans="1:6" ht="12.75">
      <c r="A18" s="327" t="s">
        <v>387</v>
      </c>
      <c r="B18" s="328"/>
      <c r="C18" s="329"/>
      <c r="D18" s="685">
        <v>769</v>
      </c>
      <c r="E18" s="333"/>
      <c r="F18" s="332"/>
    </row>
    <row r="19" spans="1:6" ht="12.75">
      <c r="A19" s="327" t="s">
        <v>641</v>
      </c>
      <c r="B19" s="328"/>
      <c r="C19" s="329"/>
      <c r="D19" s="685">
        <v>200</v>
      </c>
      <c r="E19" s="333"/>
      <c r="F19" s="332"/>
    </row>
    <row r="20" spans="1:6" ht="12.75">
      <c r="A20" s="334" t="s">
        <v>719</v>
      </c>
      <c r="B20" s="328"/>
      <c r="C20" s="329"/>
      <c r="D20" s="685">
        <v>0</v>
      </c>
      <c r="E20" s="333"/>
      <c r="F20" s="335"/>
    </row>
    <row r="21" spans="1:6" ht="12.75">
      <c r="A21" s="327" t="s">
        <v>588</v>
      </c>
      <c r="B21" s="328"/>
      <c r="C21" s="329"/>
      <c r="D21" s="685">
        <v>482</v>
      </c>
      <c r="E21" s="333"/>
      <c r="F21" s="335"/>
    </row>
    <row r="22" spans="1:6" ht="12.75">
      <c r="A22" s="327" t="s">
        <v>642</v>
      </c>
      <c r="B22" s="328"/>
      <c r="C22" s="329"/>
      <c r="D22" s="685">
        <v>9150</v>
      </c>
      <c r="E22" s="333"/>
      <c r="F22" s="335"/>
    </row>
    <row r="23" spans="1:6" ht="12.75">
      <c r="A23" s="336" t="s">
        <v>424</v>
      </c>
      <c r="B23" s="337"/>
      <c r="C23" s="329"/>
      <c r="D23" s="685">
        <v>29850</v>
      </c>
      <c r="E23" s="333"/>
      <c r="F23" s="332"/>
    </row>
    <row r="24" spans="1:6" ht="12.75">
      <c r="A24" s="336" t="s">
        <v>580</v>
      </c>
      <c r="B24" s="338"/>
      <c r="C24" s="339"/>
      <c r="D24" s="685">
        <v>0</v>
      </c>
      <c r="E24" s="333"/>
      <c r="F24" s="332"/>
    </row>
    <row r="25" spans="1:6" ht="12.75">
      <c r="A25" s="755" t="s">
        <v>724</v>
      </c>
      <c r="B25" s="756"/>
      <c r="C25" s="329"/>
      <c r="D25" s="685">
        <v>496</v>
      </c>
      <c r="E25" s="333"/>
      <c r="F25" s="332"/>
    </row>
    <row r="26" spans="1:6" ht="12.75">
      <c r="A26" s="757" t="s">
        <v>704</v>
      </c>
      <c r="B26" s="758"/>
      <c r="C26" s="759"/>
      <c r="D26" s="330">
        <v>3737</v>
      </c>
      <c r="E26" s="333"/>
      <c r="F26" s="332"/>
    </row>
    <row r="27" spans="1:4" ht="15.75">
      <c r="A27" s="323" t="s">
        <v>388</v>
      </c>
      <c r="B27" s="340"/>
      <c r="C27" s="341"/>
      <c r="D27" s="342">
        <f>SUM(D17:D26)</f>
        <v>84684</v>
      </c>
    </row>
    <row r="28" spans="1:4" ht="15.75">
      <c r="A28" s="323"/>
      <c r="B28" s="340"/>
      <c r="C28" s="341"/>
      <c r="D28" s="341"/>
    </row>
    <row r="29" spans="1:4" ht="16.5" thickBot="1">
      <c r="A29" s="343" t="s">
        <v>389</v>
      </c>
      <c r="B29" s="344"/>
      <c r="C29" s="345"/>
      <c r="D29" s="346">
        <f>SUM(D15,D27)</f>
        <v>86471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&amp;R31. melléklet a 22/2016.(X.4.)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154">
    <tabColor rgb="FF92D050"/>
  </sheetPr>
  <dimension ref="A1:P82"/>
  <sheetViews>
    <sheetView workbookViewId="0" topLeftCell="A1">
      <selection activeCell="N22" sqref="N22"/>
    </sheetView>
  </sheetViews>
  <sheetFormatPr defaultColWidth="9.00390625" defaultRowHeight="12.75"/>
  <cols>
    <col min="1" max="1" width="4.875" style="59" customWidth="1"/>
    <col min="2" max="2" width="31.125" style="72" customWidth="1"/>
    <col min="3" max="4" width="9.00390625" style="72" customWidth="1"/>
    <col min="5" max="5" width="9.50390625" style="72" customWidth="1"/>
    <col min="6" max="6" width="8.875" style="72" customWidth="1"/>
    <col min="7" max="7" width="8.625" style="72" customWidth="1"/>
    <col min="8" max="8" width="8.875" style="72" customWidth="1"/>
    <col min="9" max="9" width="8.125" style="72" customWidth="1"/>
    <col min="10" max="14" width="9.50390625" style="72" customWidth="1"/>
    <col min="15" max="15" width="12.625" style="59" customWidth="1"/>
    <col min="16" max="16384" width="9.375" style="72" customWidth="1"/>
  </cols>
  <sheetData>
    <row r="1" spans="1:15" ht="31.5" customHeight="1">
      <c r="A1" s="763" t="s">
        <v>615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</row>
    <row r="2" ht="16.5" thickBot="1">
      <c r="O2" s="3" t="s">
        <v>52</v>
      </c>
    </row>
    <row r="3" spans="1:15" s="59" customFormat="1" ht="25.5" customHeight="1" thickBot="1">
      <c r="A3" s="56" t="s">
        <v>15</v>
      </c>
      <c r="B3" s="57" t="s">
        <v>62</v>
      </c>
      <c r="C3" s="57" t="s">
        <v>69</v>
      </c>
      <c r="D3" s="57" t="s">
        <v>70</v>
      </c>
      <c r="E3" s="57" t="s">
        <v>71</v>
      </c>
      <c r="F3" s="57" t="s">
        <v>72</v>
      </c>
      <c r="G3" s="57" t="s">
        <v>73</v>
      </c>
      <c r="H3" s="57" t="s">
        <v>74</v>
      </c>
      <c r="I3" s="57" t="s">
        <v>75</v>
      </c>
      <c r="J3" s="57" t="s">
        <v>76</v>
      </c>
      <c r="K3" s="57" t="s">
        <v>77</v>
      </c>
      <c r="L3" s="57" t="s">
        <v>78</v>
      </c>
      <c r="M3" s="57" t="s">
        <v>79</v>
      </c>
      <c r="N3" s="57" t="s">
        <v>80</v>
      </c>
      <c r="O3" s="58" t="s">
        <v>50</v>
      </c>
    </row>
    <row r="4" spans="1:15" s="61" customFormat="1" ht="15" customHeight="1" thickBot="1">
      <c r="A4" s="60" t="s">
        <v>17</v>
      </c>
      <c r="B4" s="760" t="s">
        <v>55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2"/>
    </row>
    <row r="5" spans="1:15" s="61" customFormat="1" ht="22.5">
      <c r="A5" s="62" t="s">
        <v>18</v>
      </c>
      <c r="B5" s="297" t="s">
        <v>324</v>
      </c>
      <c r="C5" s="588">
        <v>80000</v>
      </c>
      <c r="D5" s="588">
        <v>78000</v>
      </c>
      <c r="E5" s="588">
        <v>91000</v>
      </c>
      <c r="F5" s="588">
        <v>72876</v>
      </c>
      <c r="G5" s="588">
        <v>96525</v>
      </c>
      <c r="H5" s="588">
        <v>138222</v>
      </c>
      <c r="I5" s="588">
        <v>109401</v>
      </c>
      <c r="J5" s="588">
        <v>100000</v>
      </c>
      <c r="K5" s="588">
        <v>85000</v>
      </c>
      <c r="L5" s="588">
        <v>120943</v>
      </c>
      <c r="M5" s="588">
        <v>78000</v>
      </c>
      <c r="N5" s="588">
        <v>80000</v>
      </c>
      <c r="O5" s="589">
        <f aca="true" t="shared" si="0" ref="O5:O14">SUM(C5:N5)</f>
        <v>1129967</v>
      </c>
    </row>
    <row r="6" spans="1:15" s="65" customFormat="1" ht="22.5">
      <c r="A6" s="63" t="s">
        <v>19</v>
      </c>
      <c r="B6" s="148" t="s">
        <v>368</v>
      </c>
      <c r="C6" s="524">
        <v>40000</v>
      </c>
      <c r="D6" s="524">
        <v>60000</v>
      </c>
      <c r="E6" s="524">
        <v>40000</v>
      </c>
      <c r="F6" s="524">
        <v>40000</v>
      </c>
      <c r="G6" s="524">
        <v>32996</v>
      </c>
      <c r="H6" s="524">
        <v>81000</v>
      </c>
      <c r="I6" s="524">
        <v>59836</v>
      </c>
      <c r="J6" s="524">
        <v>60000</v>
      </c>
      <c r="K6" s="524">
        <v>99500</v>
      </c>
      <c r="L6" s="524">
        <v>50000</v>
      </c>
      <c r="M6" s="524">
        <v>50407</v>
      </c>
      <c r="N6" s="524">
        <v>92845</v>
      </c>
      <c r="O6" s="590">
        <f t="shared" si="0"/>
        <v>706584</v>
      </c>
    </row>
    <row r="7" spans="1:15" s="65" customFormat="1" ht="22.5">
      <c r="A7" s="63" t="s">
        <v>20</v>
      </c>
      <c r="B7" s="147" t="s">
        <v>369</v>
      </c>
      <c r="C7" s="525"/>
      <c r="D7" s="525"/>
      <c r="E7" s="525"/>
      <c r="F7" s="525">
        <v>4750</v>
      </c>
      <c r="G7" s="525">
        <v>3000</v>
      </c>
      <c r="H7" s="525">
        <v>3273</v>
      </c>
      <c r="I7" s="525">
        <v>3000</v>
      </c>
      <c r="J7" s="525">
        <v>1000</v>
      </c>
      <c r="K7" s="525">
        <v>1000</v>
      </c>
      <c r="L7" s="525">
        <v>485</v>
      </c>
      <c r="M7" s="525"/>
      <c r="N7" s="525"/>
      <c r="O7" s="590">
        <f t="shared" si="0"/>
        <v>16508</v>
      </c>
    </row>
    <row r="8" spans="1:15" s="65" customFormat="1" ht="13.5" customHeight="1">
      <c r="A8" s="63" t="s">
        <v>21</v>
      </c>
      <c r="B8" s="146" t="s">
        <v>132</v>
      </c>
      <c r="C8" s="524">
        <v>5000</v>
      </c>
      <c r="D8" s="524">
        <v>10000</v>
      </c>
      <c r="E8" s="524">
        <v>120000</v>
      </c>
      <c r="F8" s="524">
        <v>10000</v>
      </c>
      <c r="G8" s="524">
        <v>2000</v>
      </c>
      <c r="H8" s="524">
        <v>1000</v>
      </c>
      <c r="I8" s="524">
        <v>1000</v>
      </c>
      <c r="J8" s="524">
        <v>3760</v>
      </c>
      <c r="K8" s="524">
        <v>123800</v>
      </c>
      <c r="L8" s="524">
        <v>6000</v>
      </c>
      <c r="M8" s="524">
        <v>5000</v>
      </c>
      <c r="N8" s="524">
        <v>20000</v>
      </c>
      <c r="O8" s="590">
        <f t="shared" si="0"/>
        <v>307560</v>
      </c>
    </row>
    <row r="9" spans="1:15" s="65" customFormat="1" ht="13.5" customHeight="1">
      <c r="A9" s="63" t="s">
        <v>22</v>
      </c>
      <c r="B9" s="146" t="s">
        <v>370</v>
      </c>
      <c r="C9" s="524">
        <v>36000</v>
      </c>
      <c r="D9" s="524">
        <v>37000</v>
      </c>
      <c r="E9" s="524">
        <v>37284</v>
      </c>
      <c r="F9" s="524">
        <v>36937</v>
      </c>
      <c r="G9" s="524">
        <v>36780</v>
      </c>
      <c r="H9" s="524">
        <v>38040</v>
      </c>
      <c r="I9" s="524">
        <v>35780</v>
      </c>
      <c r="J9" s="524">
        <v>35770</v>
      </c>
      <c r="K9" s="524">
        <v>41300</v>
      </c>
      <c r="L9" s="524">
        <v>41770</v>
      </c>
      <c r="M9" s="524">
        <v>41540</v>
      </c>
      <c r="N9" s="524">
        <v>37661</v>
      </c>
      <c r="O9" s="590">
        <f t="shared" si="0"/>
        <v>455862</v>
      </c>
    </row>
    <row r="10" spans="1:15" s="65" customFormat="1" ht="13.5" customHeight="1">
      <c r="A10" s="63" t="s">
        <v>23</v>
      </c>
      <c r="B10" s="146" t="s">
        <v>9</v>
      </c>
      <c r="C10" s="524"/>
      <c r="D10" s="524"/>
      <c r="E10" s="524">
        <v>1500</v>
      </c>
      <c r="F10" s="524">
        <v>1274</v>
      </c>
      <c r="G10" s="524">
        <v>500</v>
      </c>
      <c r="H10" s="524"/>
      <c r="I10" s="524"/>
      <c r="J10" s="524"/>
      <c r="K10" s="524">
        <v>210</v>
      </c>
      <c r="L10" s="524"/>
      <c r="M10" s="524"/>
      <c r="N10" s="524"/>
      <c r="O10" s="590">
        <f t="shared" si="0"/>
        <v>3484</v>
      </c>
    </row>
    <row r="11" spans="1:15" s="65" customFormat="1" ht="13.5" customHeight="1">
      <c r="A11" s="63" t="s">
        <v>24</v>
      </c>
      <c r="B11" s="146" t="s">
        <v>326</v>
      </c>
      <c r="C11" s="524">
        <v>2512</v>
      </c>
      <c r="D11" s="524">
        <v>1400</v>
      </c>
      <c r="E11" s="524">
        <v>1350</v>
      </c>
      <c r="F11" s="524">
        <v>4137</v>
      </c>
      <c r="G11" s="524">
        <v>400</v>
      </c>
      <c r="H11" s="524">
        <v>500</v>
      </c>
      <c r="I11" s="524">
        <v>600</v>
      </c>
      <c r="J11" s="524">
        <v>500</v>
      </c>
      <c r="K11" s="524">
        <v>754</v>
      </c>
      <c r="L11" s="524">
        <v>1600</v>
      </c>
      <c r="M11" s="524">
        <v>1500</v>
      </c>
      <c r="N11" s="524">
        <v>1800</v>
      </c>
      <c r="O11" s="590">
        <f t="shared" si="0"/>
        <v>17053</v>
      </c>
    </row>
    <row r="12" spans="1:15" s="65" customFormat="1" ht="22.5">
      <c r="A12" s="63" t="s">
        <v>25</v>
      </c>
      <c r="B12" s="148" t="s">
        <v>356</v>
      </c>
      <c r="C12" s="524"/>
      <c r="D12" s="524"/>
      <c r="E12" s="524">
        <v>250</v>
      </c>
      <c r="F12" s="524"/>
      <c r="G12" s="524"/>
      <c r="H12" s="524"/>
      <c r="I12" s="524"/>
      <c r="J12" s="524"/>
      <c r="K12" s="524">
        <v>1030</v>
      </c>
      <c r="L12" s="524"/>
      <c r="M12" s="524"/>
      <c r="N12" s="524"/>
      <c r="O12" s="590">
        <f t="shared" si="0"/>
        <v>1280</v>
      </c>
    </row>
    <row r="13" spans="1:15" s="65" customFormat="1" ht="13.5" customHeight="1" thickBot="1">
      <c r="A13" s="63" t="s">
        <v>26</v>
      </c>
      <c r="B13" s="146" t="s">
        <v>10</v>
      </c>
      <c r="C13" s="64">
        <v>262679</v>
      </c>
      <c r="D13" s="64"/>
      <c r="E13" s="64"/>
      <c r="F13" s="64">
        <v>10000</v>
      </c>
      <c r="G13" s="64">
        <v>20000</v>
      </c>
      <c r="H13" s="64">
        <v>22269</v>
      </c>
      <c r="I13" s="64">
        <v>30000</v>
      </c>
      <c r="J13" s="64">
        <v>20000</v>
      </c>
      <c r="K13" s="64"/>
      <c r="L13" s="64">
        <v>40000</v>
      </c>
      <c r="M13" s="64">
        <v>10000</v>
      </c>
      <c r="N13" s="524"/>
      <c r="O13" s="590">
        <f t="shared" si="0"/>
        <v>414948</v>
      </c>
    </row>
    <row r="14" spans="1:15" s="61" customFormat="1" ht="15.75" customHeight="1" thickBot="1">
      <c r="A14" s="60" t="s">
        <v>27</v>
      </c>
      <c r="B14" s="30" t="s">
        <v>104</v>
      </c>
      <c r="C14" s="66">
        <f aca="true" t="shared" si="1" ref="C14:N14">SUM(C5:C13)</f>
        <v>426191</v>
      </c>
      <c r="D14" s="66">
        <f t="shared" si="1"/>
        <v>186400</v>
      </c>
      <c r="E14" s="66">
        <f t="shared" si="1"/>
        <v>291384</v>
      </c>
      <c r="F14" s="66">
        <f t="shared" si="1"/>
        <v>179974</v>
      </c>
      <c r="G14" s="66">
        <f t="shared" si="1"/>
        <v>192201</v>
      </c>
      <c r="H14" s="66">
        <f t="shared" si="1"/>
        <v>284304</v>
      </c>
      <c r="I14" s="66">
        <f t="shared" si="1"/>
        <v>239617</v>
      </c>
      <c r="J14" s="66">
        <f t="shared" si="1"/>
        <v>221030</v>
      </c>
      <c r="K14" s="66">
        <f t="shared" si="1"/>
        <v>352594</v>
      </c>
      <c r="L14" s="66">
        <f t="shared" si="1"/>
        <v>260798</v>
      </c>
      <c r="M14" s="66">
        <f t="shared" si="1"/>
        <v>186447</v>
      </c>
      <c r="N14" s="66">
        <f t="shared" si="1"/>
        <v>232306</v>
      </c>
      <c r="O14" s="67">
        <f t="shared" si="0"/>
        <v>3053246</v>
      </c>
    </row>
    <row r="15" spans="1:15" s="61" customFormat="1" ht="15" customHeight="1" thickBot="1">
      <c r="A15" s="60" t="s">
        <v>28</v>
      </c>
      <c r="B15" s="760" t="s">
        <v>56</v>
      </c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2"/>
    </row>
    <row r="16" spans="1:15" s="65" customFormat="1" ht="13.5" customHeight="1">
      <c r="A16" s="68" t="s">
        <v>29</v>
      </c>
      <c r="B16" s="149" t="s">
        <v>63</v>
      </c>
      <c r="C16" s="525">
        <v>72000</v>
      </c>
      <c r="D16" s="525">
        <v>74275</v>
      </c>
      <c r="E16" s="525">
        <v>74226</v>
      </c>
      <c r="F16" s="525">
        <v>104300</v>
      </c>
      <c r="G16" s="525">
        <v>105200</v>
      </c>
      <c r="H16" s="525">
        <v>113226</v>
      </c>
      <c r="I16" s="525">
        <v>114363</v>
      </c>
      <c r="J16" s="525">
        <v>129879</v>
      </c>
      <c r="K16" s="525">
        <v>131879</v>
      </c>
      <c r="L16" s="525">
        <v>129054</v>
      </c>
      <c r="M16" s="525">
        <v>128500</v>
      </c>
      <c r="N16" s="525">
        <v>112659</v>
      </c>
      <c r="O16" s="591">
        <f aca="true" t="shared" si="2" ref="O16:O26">SUM(C16:N16)</f>
        <v>1289561</v>
      </c>
    </row>
    <row r="17" spans="1:15" s="65" customFormat="1" ht="27" customHeight="1">
      <c r="A17" s="63" t="s">
        <v>30</v>
      </c>
      <c r="B17" s="148" t="s">
        <v>141</v>
      </c>
      <c r="C17" s="524">
        <v>18000</v>
      </c>
      <c r="D17" s="524">
        <v>18570</v>
      </c>
      <c r="E17" s="524">
        <v>18565</v>
      </c>
      <c r="F17" s="524">
        <v>22695</v>
      </c>
      <c r="G17" s="524">
        <v>22935</v>
      </c>
      <c r="H17" s="524">
        <v>24504</v>
      </c>
      <c r="I17" s="524">
        <v>26684</v>
      </c>
      <c r="J17" s="524">
        <v>23435</v>
      </c>
      <c r="K17" s="524">
        <v>28385</v>
      </c>
      <c r="L17" s="524">
        <v>27254</v>
      </c>
      <c r="M17" s="524">
        <v>26285</v>
      </c>
      <c r="N17" s="524">
        <v>25401</v>
      </c>
      <c r="O17" s="590">
        <f t="shared" si="2"/>
        <v>282713</v>
      </c>
    </row>
    <row r="18" spans="1:15" s="65" customFormat="1" ht="13.5" customHeight="1">
      <c r="A18" s="63" t="s">
        <v>31</v>
      </c>
      <c r="B18" s="146" t="s">
        <v>116</v>
      </c>
      <c r="C18" s="524">
        <v>80000</v>
      </c>
      <c r="D18" s="524">
        <v>80000</v>
      </c>
      <c r="E18" s="524">
        <v>78334</v>
      </c>
      <c r="F18" s="524">
        <v>77764</v>
      </c>
      <c r="G18" s="524">
        <v>78470</v>
      </c>
      <c r="H18" s="524">
        <v>54100</v>
      </c>
      <c r="I18" s="524">
        <v>56000</v>
      </c>
      <c r="J18" s="524">
        <v>55917</v>
      </c>
      <c r="K18" s="524">
        <v>75670</v>
      </c>
      <c r="L18" s="524">
        <v>73836</v>
      </c>
      <c r="M18" s="524">
        <v>82137</v>
      </c>
      <c r="N18" s="524">
        <v>85600</v>
      </c>
      <c r="O18" s="590">
        <f t="shared" si="2"/>
        <v>877828</v>
      </c>
    </row>
    <row r="19" spans="1:15" s="65" customFormat="1" ht="13.5" customHeight="1">
      <c r="A19" s="63" t="s">
        <v>32</v>
      </c>
      <c r="B19" s="146" t="s">
        <v>142</v>
      </c>
      <c r="C19" s="524">
        <v>4000</v>
      </c>
      <c r="D19" s="524">
        <v>3800</v>
      </c>
      <c r="E19" s="524">
        <v>4200</v>
      </c>
      <c r="F19" s="524">
        <v>3800</v>
      </c>
      <c r="G19" s="524">
        <v>4000</v>
      </c>
      <c r="H19" s="524">
        <v>4100</v>
      </c>
      <c r="I19" s="524">
        <v>4200</v>
      </c>
      <c r="J19" s="524">
        <v>12000</v>
      </c>
      <c r="K19" s="524">
        <v>4100</v>
      </c>
      <c r="L19" s="524">
        <v>3940</v>
      </c>
      <c r="M19" s="524">
        <v>12000</v>
      </c>
      <c r="N19" s="524">
        <v>16000</v>
      </c>
      <c r="O19" s="590">
        <f t="shared" si="2"/>
        <v>76140</v>
      </c>
    </row>
    <row r="20" spans="1:15" s="65" customFormat="1" ht="13.5" customHeight="1">
      <c r="A20" s="63" t="s">
        <v>33</v>
      </c>
      <c r="B20" s="146" t="s">
        <v>11</v>
      </c>
      <c r="C20" s="524">
        <v>8670</v>
      </c>
      <c r="D20" s="524">
        <v>10670</v>
      </c>
      <c r="E20" s="524">
        <v>12204</v>
      </c>
      <c r="F20" s="524">
        <v>25070</v>
      </c>
      <c r="G20" s="524">
        <v>12997</v>
      </c>
      <c r="H20" s="524">
        <v>18215</v>
      </c>
      <c r="I20" s="524">
        <v>12750</v>
      </c>
      <c r="J20" s="524">
        <v>14260</v>
      </c>
      <c r="K20" s="524">
        <v>26916</v>
      </c>
      <c r="L20" s="524">
        <v>12766</v>
      </c>
      <c r="M20" s="524">
        <v>12670</v>
      </c>
      <c r="N20" s="524">
        <v>15170</v>
      </c>
      <c r="O20" s="590">
        <f t="shared" si="2"/>
        <v>182358</v>
      </c>
    </row>
    <row r="21" spans="1:16" s="65" customFormat="1" ht="13.5" customHeight="1">
      <c r="A21" s="63" t="s">
        <v>34</v>
      </c>
      <c r="B21" s="146" t="s">
        <v>169</v>
      </c>
      <c r="C21" s="524">
        <v>2026</v>
      </c>
      <c r="D21" s="524">
        <v>6657</v>
      </c>
      <c r="E21" s="524">
        <v>3881</v>
      </c>
      <c r="F21" s="524">
        <v>2500</v>
      </c>
      <c r="G21" s="524">
        <v>9000</v>
      </c>
      <c r="H21" s="524">
        <v>5544</v>
      </c>
      <c r="I21" s="524">
        <v>5700</v>
      </c>
      <c r="J21" s="524">
        <v>5500</v>
      </c>
      <c r="K21" s="524">
        <v>13282</v>
      </c>
      <c r="L21" s="524">
        <v>7682</v>
      </c>
      <c r="M21" s="524">
        <v>6200</v>
      </c>
      <c r="N21" s="524">
        <v>7636</v>
      </c>
      <c r="O21" s="590">
        <f t="shared" si="2"/>
        <v>75608</v>
      </c>
      <c r="P21" s="583"/>
    </row>
    <row r="22" spans="1:15" s="65" customFormat="1" ht="15.75">
      <c r="A22" s="63" t="s">
        <v>35</v>
      </c>
      <c r="B22" s="148" t="s">
        <v>145</v>
      </c>
      <c r="C22" s="524"/>
      <c r="D22" s="524"/>
      <c r="E22" s="524">
        <v>350</v>
      </c>
      <c r="F22" s="524"/>
      <c r="G22" s="524">
        <v>10000</v>
      </c>
      <c r="H22" s="524">
        <v>2428</v>
      </c>
      <c r="I22" s="524">
        <v>1270</v>
      </c>
      <c r="J22" s="524">
        <v>1270</v>
      </c>
      <c r="K22" s="524">
        <v>20057</v>
      </c>
      <c r="L22" s="524"/>
      <c r="M22" s="524"/>
      <c r="N22" s="524"/>
      <c r="O22" s="590">
        <f t="shared" si="2"/>
        <v>35375</v>
      </c>
    </row>
    <row r="23" spans="1:15" s="65" customFormat="1" ht="13.5" customHeight="1">
      <c r="A23" s="63" t="s">
        <v>36</v>
      </c>
      <c r="B23" s="146" t="s">
        <v>172</v>
      </c>
      <c r="C23" s="524"/>
      <c r="D23" s="524"/>
      <c r="E23" s="524"/>
      <c r="F23" s="524">
        <v>5743</v>
      </c>
      <c r="G23" s="524">
        <v>167</v>
      </c>
      <c r="H23" s="524"/>
      <c r="I23" s="524"/>
      <c r="J23" s="524"/>
      <c r="K23" s="524">
        <v>4435</v>
      </c>
      <c r="L23" s="524"/>
      <c r="M23" s="524"/>
      <c r="N23" s="524"/>
      <c r="O23" s="590">
        <f t="shared" si="2"/>
        <v>10345</v>
      </c>
    </row>
    <row r="24" spans="1:15" s="65" customFormat="1" ht="13.5" customHeight="1">
      <c r="A24" s="63" t="s">
        <v>37</v>
      </c>
      <c r="B24" s="146" t="s">
        <v>48</v>
      </c>
      <c r="C24" s="524"/>
      <c r="D24" s="524"/>
      <c r="E24" s="524">
        <v>1600</v>
      </c>
      <c r="F24" s="524">
        <v>1962</v>
      </c>
      <c r="G24" s="524">
        <v>2500</v>
      </c>
      <c r="H24" s="524">
        <v>44968</v>
      </c>
      <c r="I24" s="524">
        <v>3325</v>
      </c>
      <c r="J24" s="524">
        <v>5483</v>
      </c>
      <c r="K24" s="524">
        <v>5500</v>
      </c>
      <c r="L24" s="524">
        <v>5600</v>
      </c>
      <c r="M24" s="524">
        <v>6365</v>
      </c>
      <c r="N24" s="524">
        <v>9168</v>
      </c>
      <c r="O24" s="590">
        <f t="shared" si="2"/>
        <v>86471</v>
      </c>
    </row>
    <row r="25" spans="1:15" s="65" customFormat="1" ht="13.5" customHeight="1" thickBot="1">
      <c r="A25" s="63" t="s">
        <v>38</v>
      </c>
      <c r="B25" s="146" t="s">
        <v>12</v>
      </c>
      <c r="C25" s="64">
        <v>34789</v>
      </c>
      <c r="D25" s="64"/>
      <c r="E25" s="64">
        <v>365</v>
      </c>
      <c r="F25" s="524"/>
      <c r="G25" s="64"/>
      <c r="H25" s="64">
        <v>365</v>
      </c>
      <c r="I25" s="64"/>
      <c r="J25" s="64"/>
      <c r="K25" s="64">
        <v>70665</v>
      </c>
      <c r="L25" s="64"/>
      <c r="M25" s="64"/>
      <c r="N25" s="64">
        <v>30663</v>
      </c>
      <c r="O25" s="590">
        <f t="shared" si="2"/>
        <v>136847</v>
      </c>
    </row>
    <row r="26" spans="1:15" s="61" customFormat="1" ht="15.75" customHeight="1" thickBot="1">
      <c r="A26" s="69" t="s">
        <v>39</v>
      </c>
      <c r="B26" s="30" t="s">
        <v>105</v>
      </c>
      <c r="C26" s="66">
        <f aca="true" t="shared" si="3" ref="C26:N26">SUM(C16:C25)</f>
        <v>219485</v>
      </c>
      <c r="D26" s="66">
        <f t="shared" si="3"/>
        <v>193972</v>
      </c>
      <c r="E26" s="66">
        <f t="shared" si="3"/>
        <v>193725</v>
      </c>
      <c r="F26" s="66">
        <f t="shared" si="3"/>
        <v>243834</v>
      </c>
      <c r="G26" s="66">
        <f t="shared" si="3"/>
        <v>245269</v>
      </c>
      <c r="H26" s="66">
        <f t="shared" si="3"/>
        <v>267450</v>
      </c>
      <c r="I26" s="66">
        <f t="shared" si="3"/>
        <v>224292</v>
      </c>
      <c r="J26" s="66">
        <f t="shared" si="3"/>
        <v>247744</v>
      </c>
      <c r="K26" s="66">
        <f t="shared" si="3"/>
        <v>380889</v>
      </c>
      <c r="L26" s="66">
        <f t="shared" si="3"/>
        <v>260132</v>
      </c>
      <c r="M26" s="66">
        <f t="shared" si="3"/>
        <v>274157</v>
      </c>
      <c r="N26" s="66">
        <f t="shared" si="3"/>
        <v>302297</v>
      </c>
      <c r="O26" s="67">
        <f t="shared" si="2"/>
        <v>3053246</v>
      </c>
    </row>
    <row r="27" spans="1:15" ht="16.5" thickBot="1">
      <c r="A27" s="69" t="s">
        <v>40</v>
      </c>
      <c r="B27" s="150" t="s">
        <v>106</v>
      </c>
      <c r="C27" s="70">
        <f aca="true" t="shared" si="4" ref="C27:O27">C14-C26</f>
        <v>206706</v>
      </c>
      <c r="D27" s="70">
        <f t="shared" si="4"/>
        <v>-7572</v>
      </c>
      <c r="E27" s="70">
        <f t="shared" si="4"/>
        <v>97659</v>
      </c>
      <c r="F27" s="70">
        <f t="shared" si="4"/>
        <v>-63860</v>
      </c>
      <c r="G27" s="70">
        <f t="shared" si="4"/>
        <v>-53068</v>
      </c>
      <c r="H27" s="70">
        <f t="shared" si="4"/>
        <v>16854</v>
      </c>
      <c r="I27" s="70">
        <f t="shared" si="4"/>
        <v>15325</v>
      </c>
      <c r="J27" s="70">
        <f t="shared" si="4"/>
        <v>-26714</v>
      </c>
      <c r="K27" s="70">
        <f t="shared" si="4"/>
        <v>-28295</v>
      </c>
      <c r="L27" s="70">
        <f t="shared" si="4"/>
        <v>666</v>
      </c>
      <c r="M27" s="70">
        <f t="shared" si="4"/>
        <v>-87710</v>
      </c>
      <c r="N27" s="70">
        <f t="shared" si="4"/>
        <v>-69991</v>
      </c>
      <c r="O27" s="71">
        <f t="shared" si="4"/>
        <v>0</v>
      </c>
    </row>
    <row r="28" ht="15.75">
      <c r="A28" s="73"/>
    </row>
    <row r="29" spans="2:15" ht="15.75">
      <c r="B29" s="74"/>
      <c r="C29" s="75"/>
      <c r="D29" s="75"/>
      <c r="O29" s="72"/>
    </row>
    <row r="30" ht="15.75">
      <c r="O30" s="72"/>
    </row>
    <row r="31" ht="15.75">
      <c r="O31" s="72"/>
    </row>
    <row r="32" ht="15.75">
      <c r="O32" s="72"/>
    </row>
    <row r="33" ht="15.75">
      <c r="O33" s="72"/>
    </row>
    <row r="34" ht="15.75">
      <c r="O34" s="72"/>
    </row>
    <row r="35" ht="15.75">
      <c r="O35" s="72"/>
    </row>
    <row r="36" ht="15.75">
      <c r="O36" s="72"/>
    </row>
    <row r="37" ht="15.75">
      <c r="O37" s="72"/>
    </row>
    <row r="38" ht="15.75">
      <c r="O38" s="72"/>
    </row>
    <row r="39" ht="15.75">
      <c r="O39" s="72"/>
    </row>
    <row r="40" ht="15.75">
      <c r="O40" s="72"/>
    </row>
    <row r="41" ht="15.75">
      <c r="O41" s="72"/>
    </row>
    <row r="42" ht="15.75">
      <c r="O42" s="72"/>
    </row>
    <row r="43" ht="15.75">
      <c r="O43" s="72"/>
    </row>
    <row r="44" ht="15.75">
      <c r="O44" s="72"/>
    </row>
    <row r="45" ht="15.75">
      <c r="O45" s="72"/>
    </row>
    <row r="46" ht="15.75">
      <c r="O46" s="72"/>
    </row>
    <row r="47" ht="15.75">
      <c r="O47" s="72"/>
    </row>
    <row r="48" ht="15.75">
      <c r="O48" s="72"/>
    </row>
    <row r="49" ht="15.75">
      <c r="O49" s="72"/>
    </row>
    <row r="50" ht="15.75">
      <c r="O50" s="72"/>
    </row>
    <row r="51" ht="15.75">
      <c r="O51" s="72"/>
    </row>
    <row r="52" ht="15.75">
      <c r="O52" s="72"/>
    </row>
    <row r="53" ht="15.75">
      <c r="O53" s="72"/>
    </row>
    <row r="54" ht="15.75">
      <c r="O54" s="72"/>
    </row>
    <row r="55" ht="15.75">
      <c r="O55" s="72"/>
    </row>
    <row r="56" ht="15.75">
      <c r="O56" s="72"/>
    </row>
    <row r="57" ht="15.75">
      <c r="O57" s="72"/>
    </row>
    <row r="58" ht="15.75">
      <c r="O58" s="72"/>
    </row>
    <row r="59" ht="15.75">
      <c r="O59" s="72"/>
    </row>
    <row r="60" ht="15.75">
      <c r="O60" s="72"/>
    </row>
    <row r="61" ht="15.75">
      <c r="O61" s="72"/>
    </row>
    <row r="62" ht="15.75">
      <c r="O62" s="72"/>
    </row>
    <row r="63" ht="15.75">
      <c r="O63" s="72"/>
    </row>
    <row r="64" ht="15.75">
      <c r="O64" s="72"/>
    </row>
    <row r="65" ht="15.75">
      <c r="O65" s="72"/>
    </row>
    <row r="66" ht="15.75">
      <c r="O66" s="72"/>
    </row>
    <row r="67" ht="15.75">
      <c r="O67" s="72"/>
    </row>
    <row r="68" ht="15.75">
      <c r="O68" s="72"/>
    </row>
    <row r="69" ht="15.75">
      <c r="O69" s="72"/>
    </row>
    <row r="70" ht="15.75">
      <c r="O70" s="72"/>
    </row>
    <row r="71" ht="15.75">
      <c r="O71" s="72"/>
    </row>
    <row r="72" ht="15.75">
      <c r="O72" s="72"/>
    </row>
    <row r="73" ht="15.75">
      <c r="O73" s="72"/>
    </row>
    <row r="74" ht="15.75">
      <c r="O74" s="72"/>
    </row>
    <row r="75" ht="15.75">
      <c r="O75" s="72"/>
    </row>
    <row r="76" ht="15.75">
      <c r="O76" s="72"/>
    </row>
    <row r="77" ht="15.75">
      <c r="O77" s="72"/>
    </row>
    <row r="78" ht="15.75">
      <c r="O78" s="72"/>
    </row>
    <row r="79" ht="15.75">
      <c r="O79" s="72"/>
    </row>
    <row r="80" ht="15.75">
      <c r="O80" s="72"/>
    </row>
    <row r="81" ht="15.75">
      <c r="O81" s="72"/>
    </row>
    <row r="82" ht="15.75">
      <c r="O82" s="7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32.  melléklet a 22/2016.(X.4.) önkormányzati rendelethez TÁJÉKOZTATÓ TÁBLA  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31">
    <pageSetUpPr fitToPage="1"/>
  </sheetPr>
  <dimension ref="A1:C42"/>
  <sheetViews>
    <sheetView workbookViewId="0" topLeftCell="A1">
      <selection activeCell="E7" sqref="E7"/>
    </sheetView>
  </sheetViews>
  <sheetFormatPr defaultColWidth="9.00390625" defaultRowHeight="12.75"/>
  <cols>
    <col min="1" max="1" width="60.125" style="406" customWidth="1"/>
    <col min="2" max="2" width="48.875" style="410" customWidth="1"/>
    <col min="3" max="3" width="16.50390625" style="406" bestFit="1" customWidth="1"/>
    <col min="4" max="16384" width="10.625" style="406" customWidth="1"/>
  </cols>
  <sheetData>
    <row r="1" spans="1:2" ht="12.75">
      <c r="A1" s="765" t="s">
        <v>732</v>
      </c>
      <c r="B1" s="765"/>
    </row>
    <row r="2" spans="1:2" ht="17.25" customHeight="1">
      <c r="A2" s="407"/>
      <c r="B2" s="553"/>
    </row>
    <row r="3" spans="1:2" ht="42" customHeight="1">
      <c r="A3" s="769" t="s">
        <v>616</v>
      </c>
      <c r="B3" s="769"/>
    </row>
    <row r="4" spans="1:2" ht="33" customHeight="1" thickBot="1">
      <c r="A4" s="408"/>
      <c r="B4" s="230" t="s">
        <v>13</v>
      </c>
    </row>
    <row r="5" spans="1:2" ht="12.75">
      <c r="A5" s="766" t="s">
        <v>62</v>
      </c>
      <c r="B5" s="766" t="s">
        <v>617</v>
      </c>
    </row>
    <row r="6" spans="1:2" ht="12.75">
      <c r="A6" s="767"/>
      <c r="B6" s="767"/>
    </row>
    <row r="7" spans="1:2" ht="13.5" thickBot="1">
      <c r="A7" s="767"/>
      <c r="B7" s="768"/>
    </row>
    <row r="8" spans="1:2" ht="23.25" customHeight="1" thickBot="1">
      <c r="A8" s="151" t="s">
        <v>49</v>
      </c>
      <c r="B8" s="409"/>
    </row>
    <row r="9" spans="1:2" ht="24" customHeight="1">
      <c r="A9" s="411"/>
      <c r="B9" s="420"/>
    </row>
    <row r="10" spans="1:2" ht="18" customHeight="1">
      <c r="A10" s="412" t="s">
        <v>425</v>
      </c>
      <c r="B10" s="605">
        <v>150040800</v>
      </c>
    </row>
    <row r="11" spans="1:2" ht="39" customHeight="1">
      <c r="A11" s="413" t="s">
        <v>426</v>
      </c>
      <c r="B11" s="606">
        <v>73336490</v>
      </c>
    </row>
    <row r="12" spans="1:2" ht="39" customHeight="1">
      <c r="A12" s="413" t="s">
        <v>427</v>
      </c>
      <c r="B12" s="607">
        <v>17077340</v>
      </c>
    </row>
    <row r="13" spans="1:2" ht="39" customHeight="1">
      <c r="A13" s="413" t="s">
        <v>428</v>
      </c>
      <c r="B13" s="607">
        <v>35400000</v>
      </c>
    </row>
    <row r="14" spans="1:2" ht="39" customHeight="1">
      <c r="A14" s="413" t="s">
        <v>429</v>
      </c>
      <c r="B14" s="607">
        <v>100000</v>
      </c>
    </row>
    <row r="15" spans="1:2" ht="39" customHeight="1">
      <c r="A15" s="413" t="s">
        <v>430</v>
      </c>
      <c r="B15" s="607">
        <v>20759150</v>
      </c>
    </row>
    <row r="16" spans="1:2" ht="39" customHeight="1">
      <c r="A16" s="413" t="s">
        <v>431</v>
      </c>
      <c r="B16" s="607">
        <v>7297912</v>
      </c>
    </row>
    <row r="17" spans="1:2" ht="39" customHeight="1">
      <c r="A17" s="413" t="s">
        <v>441</v>
      </c>
      <c r="B17" s="607">
        <v>135150</v>
      </c>
    </row>
    <row r="18" spans="1:2" ht="39" customHeight="1">
      <c r="A18" s="414" t="s">
        <v>583</v>
      </c>
      <c r="B18" s="554">
        <f>SUM(B10+B11+B16+B17)</f>
        <v>230810352</v>
      </c>
    </row>
    <row r="19" spans="1:2" ht="39" customHeight="1">
      <c r="A19" s="413" t="s">
        <v>621</v>
      </c>
      <c r="B19" s="612">
        <v>1177260</v>
      </c>
    </row>
    <row r="20" spans="1:2" ht="39" customHeight="1">
      <c r="A20" s="414" t="s">
        <v>622</v>
      </c>
      <c r="B20" s="554">
        <f>SUM(B18:B19)</f>
        <v>231987612</v>
      </c>
    </row>
    <row r="21" spans="1:2" ht="36" customHeight="1">
      <c r="A21" s="415" t="s">
        <v>432</v>
      </c>
      <c r="B21" s="607">
        <v>172713600</v>
      </c>
    </row>
    <row r="22" spans="1:2" ht="30.75" customHeight="1">
      <c r="A22" s="416" t="s">
        <v>433</v>
      </c>
      <c r="B22" s="607">
        <v>28426667</v>
      </c>
    </row>
    <row r="23" spans="1:2" ht="30.75" customHeight="1">
      <c r="A23" s="415" t="s">
        <v>620</v>
      </c>
      <c r="B23" s="607">
        <v>8807500</v>
      </c>
    </row>
    <row r="24" spans="1:2" ht="30.75" customHeight="1">
      <c r="A24" s="415" t="s">
        <v>623</v>
      </c>
      <c r="B24" s="607">
        <v>7936910</v>
      </c>
    </row>
    <row r="25" spans="1:2" ht="31.5" customHeight="1">
      <c r="A25" s="417" t="s">
        <v>434</v>
      </c>
      <c r="B25" s="554">
        <f>SUM(B21:B24)</f>
        <v>217884677</v>
      </c>
    </row>
    <row r="26" spans="1:2" ht="31.5" customHeight="1">
      <c r="A26" s="555" t="s">
        <v>584</v>
      </c>
      <c r="B26" s="607">
        <v>106867641</v>
      </c>
    </row>
    <row r="27" spans="1:2" ht="28.5" customHeight="1">
      <c r="A27" s="418" t="s">
        <v>435</v>
      </c>
      <c r="B27" s="607">
        <v>63866750</v>
      </c>
    </row>
    <row r="28" spans="1:3" ht="60" customHeight="1">
      <c r="A28" s="608" t="s">
        <v>618</v>
      </c>
      <c r="B28" s="607">
        <v>132728440</v>
      </c>
      <c r="C28" s="410"/>
    </row>
    <row r="29" spans="1:2" ht="23.25" customHeight="1">
      <c r="A29" s="416" t="s">
        <v>436</v>
      </c>
      <c r="B29" s="607">
        <v>46136640</v>
      </c>
    </row>
    <row r="30" spans="1:2" ht="20.25" customHeight="1">
      <c r="A30" s="418" t="s">
        <v>437</v>
      </c>
      <c r="B30" s="607">
        <v>77502292</v>
      </c>
    </row>
    <row r="31" spans="1:2" ht="26.25" customHeight="1">
      <c r="A31" s="419" t="s">
        <v>3</v>
      </c>
      <c r="B31" s="607">
        <v>43662570</v>
      </c>
    </row>
    <row r="32" spans="1:2" ht="26.25" customHeight="1">
      <c r="A32" s="419" t="s">
        <v>4</v>
      </c>
      <c r="B32" s="607">
        <v>3017520</v>
      </c>
    </row>
    <row r="33" spans="1:3" ht="34.5" customHeight="1">
      <c r="A33" s="417" t="s">
        <v>438</v>
      </c>
      <c r="B33" s="421">
        <f>SUM(B26+B27+B28+B29+B30+B31+B32)</f>
        <v>473781853</v>
      </c>
      <c r="C33" s="556"/>
    </row>
    <row r="34" spans="1:3" ht="24.75" customHeight="1">
      <c r="A34" s="609" t="s">
        <v>619</v>
      </c>
      <c r="B34" s="577">
        <v>15562200</v>
      </c>
      <c r="C34" s="556"/>
    </row>
    <row r="35" spans="1:2" ht="27.75" customHeight="1">
      <c r="A35" s="610" t="s">
        <v>439</v>
      </c>
      <c r="B35" s="674">
        <v>26942276</v>
      </c>
    </row>
    <row r="36" spans="1:2" ht="30" customHeight="1">
      <c r="A36" s="649" t="s">
        <v>440</v>
      </c>
      <c r="B36" s="557">
        <v>10629000</v>
      </c>
    </row>
    <row r="37" spans="1:2" ht="31.5" customHeight="1">
      <c r="A37" s="611" t="s">
        <v>5</v>
      </c>
      <c r="B37" s="675">
        <v>16313276</v>
      </c>
    </row>
    <row r="38" spans="1:2" ht="31.5" customHeight="1">
      <c r="A38" s="415" t="s">
        <v>705</v>
      </c>
      <c r="B38" s="717">
        <v>7168557</v>
      </c>
    </row>
    <row r="39" spans="1:2" ht="31.5" customHeight="1">
      <c r="A39" s="415" t="s">
        <v>706</v>
      </c>
      <c r="B39" s="686">
        <v>15537212</v>
      </c>
    </row>
    <row r="40" spans="1:2" ht="31.5" customHeight="1">
      <c r="A40" s="415" t="s">
        <v>707</v>
      </c>
      <c r="B40" s="717">
        <v>19663639</v>
      </c>
    </row>
    <row r="41" spans="1:2" ht="31.5" customHeight="1">
      <c r="A41" s="681" t="s">
        <v>725</v>
      </c>
      <c r="B41" s="686">
        <v>1738907</v>
      </c>
    </row>
    <row r="42" spans="1:2" ht="19.5" thickBot="1">
      <c r="A42" s="578" t="s">
        <v>50</v>
      </c>
      <c r="B42" s="579">
        <f>SUM(B20+B25+B33+B34+B35+B38+B39+B40+B41)</f>
        <v>1010266933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155">
    <pageSetUpPr fitToPage="1"/>
  </sheetPr>
  <dimension ref="A1:GL5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9" sqref="G49"/>
    </sheetView>
  </sheetViews>
  <sheetFormatPr defaultColWidth="10.625" defaultRowHeight="12.75"/>
  <cols>
    <col min="1" max="1" width="42.375" style="424" customWidth="1"/>
    <col min="2" max="3" width="9.50390625" style="425" customWidth="1"/>
    <col min="4" max="4" width="9.375" style="425" bestFit="1" customWidth="1"/>
    <col min="5" max="6" width="9.50390625" style="425" customWidth="1"/>
    <col min="7" max="7" width="9.50390625" style="426" customWidth="1"/>
    <col min="8" max="8" width="1.12109375" style="426" customWidth="1"/>
    <col min="9" max="13" width="9.50390625" style="424" customWidth="1"/>
    <col min="14" max="14" width="9.50390625" style="427" customWidth="1"/>
    <col min="15" max="16384" width="10.625" style="424" customWidth="1"/>
  </cols>
  <sheetData>
    <row r="1" spans="10:13" ht="12.75">
      <c r="J1" s="771"/>
      <c r="K1" s="771"/>
      <c r="L1" s="771"/>
      <c r="M1" s="771"/>
    </row>
    <row r="2" spans="1:14" ht="12.75">
      <c r="A2" s="428"/>
      <c r="E2" s="584"/>
      <c r="I2" s="428"/>
      <c r="J2" s="770"/>
      <c r="K2" s="770"/>
      <c r="L2" s="770"/>
      <c r="M2" s="770"/>
      <c r="N2" s="429"/>
    </row>
    <row r="3" spans="1:14" ht="17.25" customHeight="1">
      <c r="A3" s="430" t="s">
        <v>624</v>
      </c>
      <c r="B3" s="431"/>
      <c r="C3" s="431"/>
      <c r="D3" s="431"/>
      <c r="E3" s="431"/>
      <c r="F3" s="431"/>
      <c r="G3" s="432"/>
      <c r="H3" s="432"/>
      <c r="I3" s="433"/>
      <c r="J3" s="433"/>
      <c r="K3" s="433"/>
      <c r="L3" s="433"/>
      <c r="M3" s="433"/>
      <c r="N3" s="434"/>
    </row>
    <row r="4" spans="1:14" ht="19.5">
      <c r="A4" s="435" t="s">
        <v>444</v>
      </c>
      <c r="B4" s="431"/>
      <c r="C4" s="431"/>
      <c r="D4" s="431"/>
      <c r="E4" s="431"/>
      <c r="F4" s="431"/>
      <c r="G4" s="432"/>
      <c r="H4" s="432"/>
      <c r="I4" s="433"/>
      <c r="J4" s="433"/>
      <c r="K4" s="433"/>
      <c r="L4" s="433"/>
      <c r="M4" s="433"/>
      <c r="N4" s="434"/>
    </row>
    <row r="5" spans="1:14" ht="0.75" customHeight="1" thickBot="1">
      <c r="A5" s="436"/>
      <c r="B5" s="431"/>
      <c r="C5" s="431"/>
      <c r="D5" s="431"/>
      <c r="E5" s="431"/>
      <c r="F5" s="431"/>
      <c r="G5" s="432"/>
      <c r="H5" s="432"/>
      <c r="I5" s="433"/>
      <c r="J5" s="433"/>
      <c r="K5" s="433"/>
      <c r="L5" s="433"/>
      <c r="M5" s="433"/>
      <c r="N5" s="429" t="s">
        <v>385</v>
      </c>
    </row>
    <row r="6" spans="1:14" ht="15.75">
      <c r="A6" s="437" t="s">
        <v>160</v>
      </c>
      <c r="B6" s="772" t="s">
        <v>445</v>
      </c>
      <c r="C6" s="773"/>
      <c r="D6" s="773"/>
      <c r="E6" s="773"/>
      <c r="F6" s="773"/>
      <c r="G6" s="774"/>
      <c r="H6" s="438"/>
      <c r="I6" s="772" t="s">
        <v>446</v>
      </c>
      <c r="J6" s="773"/>
      <c r="K6" s="773"/>
      <c r="L6" s="773"/>
      <c r="M6" s="773"/>
      <c r="N6" s="774"/>
    </row>
    <row r="7" spans="1:14" ht="12.75">
      <c r="A7" s="439"/>
      <c r="B7" s="440" t="s">
        <v>447</v>
      </c>
      <c r="C7" s="441" t="s">
        <v>412</v>
      </c>
      <c r="D7" s="441" t="s">
        <v>472</v>
      </c>
      <c r="E7" s="441" t="s">
        <v>448</v>
      </c>
      <c r="F7" s="441" t="s">
        <v>612</v>
      </c>
      <c r="G7" s="442" t="s">
        <v>625</v>
      </c>
      <c r="H7" s="443"/>
      <c r="I7" s="440" t="s">
        <v>447</v>
      </c>
      <c r="J7" s="441" t="s">
        <v>412</v>
      </c>
      <c r="K7" s="441" t="s">
        <v>481</v>
      </c>
      <c r="L7" s="441" t="s">
        <v>115</v>
      </c>
      <c r="M7" s="441" t="s">
        <v>473</v>
      </c>
      <c r="N7" s="442" t="s">
        <v>626</v>
      </c>
    </row>
    <row r="8" spans="1:14" ht="13.5" thickBot="1">
      <c r="A8" s="444"/>
      <c r="B8" s="445" t="s">
        <v>449</v>
      </c>
      <c r="C8" s="446" t="s">
        <v>449</v>
      </c>
      <c r="D8" s="446" t="s">
        <v>449</v>
      </c>
      <c r="E8" s="446" t="s">
        <v>450</v>
      </c>
      <c r="F8" s="446"/>
      <c r="G8" s="447" t="s">
        <v>451</v>
      </c>
      <c r="H8" s="448"/>
      <c r="I8" s="445" t="s">
        <v>452</v>
      </c>
      <c r="J8" s="446" t="s">
        <v>418</v>
      </c>
      <c r="K8" s="446" t="s">
        <v>414</v>
      </c>
      <c r="L8" s="446"/>
      <c r="M8" s="446"/>
      <c r="N8" s="447" t="s">
        <v>453</v>
      </c>
    </row>
    <row r="9" spans="1:194" ht="12.75">
      <c r="A9" s="449" t="s">
        <v>474</v>
      </c>
      <c r="B9" s="662">
        <v>12887</v>
      </c>
      <c r="C9" s="452"/>
      <c r="D9" s="451"/>
      <c r="E9" s="450"/>
      <c r="F9" s="452"/>
      <c r="G9" s="453">
        <f>SUM(B9:F9)</f>
        <v>12887</v>
      </c>
      <c r="H9" s="454"/>
      <c r="I9" s="598"/>
      <c r="J9" s="452"/>
      <c r="K9" s="455"/>
      <c r="L9" s="452"/>
      <c r="M9" s="452"/>
      <c r="N9" s="453">
        <f aca="true" t="shared" si="0" ref="N9:N16">SUM(I9:M9)</f>
        <v>0</v>
      </c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</row>
    <row r="10" spans="1:14" ht="12.75">
      <c r="A10" s="457" t="s">
        <v>595</v>
      </c>
      <c r="B10" s="463"/>
      <c r="C10" s="466"/>
      <c r="D10" s="459"/>
      <c r="E10" s="459"/>
      <c r="F10" s="459"/>
      <c r="G10" s="460">
        <f>SUM(B10:F10)</f>
        <v>0</v>
      </c>
      <c r="H10" s="461"/>
      <c r="I10" s="463">
        <v>12637</v>
      </c>
      <c r="J10" s="466"/>
      <c r="K10" s="466"/>
      <c r="L10" s="466"/>
      <c r="M10" s="466"/>
      <c r="N10" s="460">
        <f t="shared" si="0"/>
        <v>12637</v>
      </c>
    </row>
    <row r="11" spans="1:14" ht="12.75">
      <c r="A11" s="462" t="s">
        <v>643</v>
      </c>
      <c r="B11" s="463"/>
      <c r="C11" s="466"/>
      <c r="D11" s="459"/>
      <c r="E11" s="459"/>
      <c r="F11" s="459"/>
      <c r="G11" s="460">
        <f>SUM(B11:F11)</f>
        <v>0</v>
      </c>
      <c r="H11" s="461"/>
      <c r="I11" s="463">
        <v>835</v>
      </c>
      <c r="J11" s="466"/>
      <c r="K11" s="466"/>
      <c r="L11" s="466"/>
      <c r="M11" s="466"/>
      <c r="N11" s="460">
        <f t="shared" si="0"/>
        <v>835</v>
      </c>
    </row>
    <row r="12" spans="1:14" ht="12.75">
      <c r="A12" s="462" t="s">
        <v>644</v>
      </c>
      <c r="B12" s="463"/>
      <c r="C12" s="466"/>
      <c r="D12" s="459"/>
      <c r="E12" s="459"/>
      <c r="F12" s="459"/>
      <c r="G12" s="460"/>
      <c r="H12" s="494"/>
      <c r="I12" s="463"/>
      <c r="J12" s="466">
        <v>1920</v>
      </c>
      <c r="K12" s="466"/>
      <c r="L12" s="466"/>
      <c r="M12" s="466"/>
      <c r="N12" s="460">
        <f t="shared" si="0"/>
        <v>1920</v>
      </c>
    </row>
    <row r="13" spans="1:14" ht="12.75">
      <c r="A13" s="462" t="s">
        <v>475</v>
      </c>
      <c r="B13" s="463"/>
      <c r="C13" s="604"/>
      <c r="D13" s="466"/>
      <c r="E13" s="465"/>
      <c r="F13" s="465"/>
      <c r="G13" s="460">
        <f aca="true" t="shared" si="1" ref="G13:G19">SUM(B13:F13)</f>
        <v>0</v>
      </c>
      <c r="H13" s="513" t="e">
        <f>SUM(#REF!)</f>
        <v>#REF!</v>
      </c>
      <c r="I13" s="463">
        <v>1262</v>
      </c>
      <c r="J13" s="466">
        <v>30057</v>
      </c>
      <c r="K13" s="466"/>
      <c r="L13" s="466"/>
      <c r="M13" s="466"/>
      <c r="N13" s="460">
        <f t="shared" si="0"/>
        <v>31319</v>
      </c>
    </row>
    <row r="14" spans="1:14" ht="12.75">
      <c r="A14" s="467" t="s">
        <v>596</v>
      </c>
      <c r="B14" s="719">
        <v>13160</v>
      </c>
      <c r="C14" s="474"/>
      <c r="D14" s="466"/>
      <c r="E14" s="468"/>
      <c r="F14" s="469"/>
      <c r="G14" s="470">
        <f t="shared" si="1"/>
        <v>13160</v>
      </c>
      <c r="H14" s="461"/>
      <c r="I14" s="463">
        <v>15596</v>
      </c>
      <c r="J14" s="466"/>
      <c r="K14" s="474"/>
      <c r="L14" s="474"/>
      <c r="M14" s="474"/>
      <c r="N14" s="470">
        <f t="shared" si="0"/>
        <v>15596</v>
      </c>
    </row>
    <row r="15" spans="1:14" ht="12.75">
      <c r="A15" s="457" t="s">
        <v>454</v>
      </c>
      <c r="B15" s="463"/>
      <c r="C15" s="466"/>
      <c r="D15" s="466"/>
      <c r="E15" s="459"/>
      <c r="F15" s="471"/>
      <c r="G15" s="460">
        <f t="shared" si="1"/>
        <v>0</v>
      </c>
      <c r="H15" s="461"/>
      <c r="I15" s="463">
        <v>10256</v>
      </c>
      <c r="J15" s="466">
        <v>601</v>
      </c>
      <c r="K15" s="466"/>
      <c r="L15" s="466"/>
      <c r="M15" s="466"/>
      <c r="N15" s="460">
        <f t="shared" si="0"/>
        <v>10857</v>
      </c>
    </row>
    <row r="16" spans="1:14" ht="12.75">
      <c r="A16" s="457" t="s">
        <v>455</v>
      </c>
      <c r="B16" s="463">
        <v>500</v>
      </c>
      <c r="C16" s="466"/>
      <c r="D16" s="466"/>
      <c r="E16" s="459"/>
      <c r="F16" s="459"/>
      <c r="G16" s="460">
        <f t="shared" si="1"/>
        <v>500</v>
      </c>
      <c r="H16" s="461"/>
      <c r="I16" s="463">
        <v>2072</v>
      </c>
      <c r="J16" s="466">
        <v>3063</v>
      </c>
      <c r="K16" s="466"/>
      <c r="L16" s="466"/>
      <c r="M16" s="466"/>
      <c r="N16" s="460">
        <f t="shared" si="0"/>
        <v>5135</v>
      </c>
    </row>
    <row r="17" spans="1:14" ht="12.75">
      <c r="A17" s="457" t="s">
        <v>456</v>
      </c>
      <c r="B17" s="463"/>
      <c r="C17" s="466"/>
      <c r="D17" s="466"/>
      <c r="E17" s="459"/>
      <c r="F17" s="459"/>
      <c r="G17" s="460">
        <f t="shared" si="1"/>
        <v>0</v>
      </c>
      <c r="H17" s="461"/>
      <c r="I17" s="463"/>
      <c r="J17" s="466"/>
      <c r="K17" s="466"/>
      <c r="L17" s="466"/>
      <c r="M17" s="466"/>
      <c r="N17" s="460">
        <f aca="true" t="shared" si="2" ref="N17:N48">SUM(I17:M17)</f>
        <v>0</v>
      </c>
    </row>
    <row r="18" spans="1:14" ht="12.75">
      <c r="A18" s="457" t="s">
        <v>457</v>
      </c>
      <c r="B18" s="482"/>
      <c r="C18" s="474"/>
      <c r="D18" s="474"/>
      <c r="E18" s="468"/>
      <c r="F18" s="468"/>
      <c r="G18" s="470">
        <f t="shared" si="1"/>
        <v>0</v>
      </c>
      <c r="H18" s="472"/>
      <c r="I18" s="719">
        <v>24650</v>
      </c>
      <c r="J18" s="466"/>
      <c r="K18" s="474"/>
      <c r="L18" s="474"/>
      <c r="M18" s="474"/>
      <c r="N18" s="470">
        <f t="shared" si="2"/>
        <v>24650</v>
      </c>
    </row>
    <row r="19" spans="1:14" ht="12.75">
      <c r="A19" s="473" t="s">
        <v>458</v>
      </c>
      <c r="B19" s="482"/>
      <c r="C19" s="474"/>
      <c r="D19" s="474"/>
      <c r="E19" s="468"/>
      <c r="F19" s="468"/>
      <c r="G19" s="470">
        <f t="shared" si="1"/>
        <v>0</v>
      </c>
      <c r="H19" s="472"/>
      <c r="I19" s="463">
        <v>300</v>
      </c>
      <c r="J19" s="474"/>
      <c r="K19" s="474"/>
      <c r="L19" s="474"/>
      <c r="M19" s="474"/>
      <c r="N19" s="470">
        <f t="shared" si="2"/>
        <v>300</v>
      </c>
    </row>
    <row r="20" spans="1:14" ht="12.75">
      <c r="A20" s="475" t="s">
        <v>459</v>
      </c>
      <c r="B20" s="463">
        <f>SUM(B21:B23)</f>
        <v>307560</v>
      </c>
      <c r="C20" s="466">
        <f>SUM(C21:C23)</f>
        <v>0</v>
      </c>
      <c r="D20" s="466">
        <f>SUM(D21:D23)</f>
        <v>0</v>
      </c>
      <c r="E20" s="476"/>
      <c r="F20" s="465"/>
      <c r="G20" s="470">
        <f>SUM(G21:G23)</f>
        <v>307560</v>
      </c>
      <c r="H20" s="472"/>
      <c r="I20" s="482"/>
      <c r="J20" s="474"/>
      <c r="K20" s="474">
        <f>SUM(K21:K23)</f>
        <v>0</v>
      </c>
      <c r="L20" s="474"/>
      <c r="M20" s="474"/>
      <c r="N20" s="470">
        <f t="shared" si="2"/>
        <v>0</v>
      </c>
    </row>
    <row r="21" spans="1:14" ht="12.75">
      <c r="A21" s="477" t="s">
        <v>476</v>
      </c>
      <c r="B21" s="719">
        <v>272820</v>
      </c>
      <c r="C21" s="474"/>
      <c r="D21" s="474"/>
      <c r="E21" s="474"/>
      <c r="F21" s="468"/>
      <c r="G21" s="478">
        <f aca="true" t="shared" si="3" ref="G21:G27">SUM(B21:F21)</f>
        <v>272820</v>
      </c>
      <c r="H21" s="472"/>
      <c r="I21" s="482"/>
      <c r="J21" s="474"/>
      <c r="K21" s="474"/>
      <c r="L21" s="474"/>
      <c r="M21" s="474"/>
      <c r="N21" s="478">
        <f t="shared" si="2"/>
        <v>0</v>
      </c>
    </row>
    <row r="22" spans="1:14" ht="12.75">
      <c r="A22" s="477" t="s">
        <v>460</v>
      </c>
      <c r="B22" s="463">
        <v>26200</v>
      </c>
      <c r="C22" s="474"/>
      <c r="D22" s="474"/>
      <c r="E22" s="474"/>
      <c r="F22" s="468"/>
      <c r="G22" s="478">
        <f t="shared" si="3"/>
        <v>26200</v>
      </c>
      <c r="H22" s="472"/>
      <c r="I22" s="482"/>
      <c r="J22" s="474"/>
      <c r="K22" s="474"/>
      <c r="L22" s="474"/>
      <c r="M22" s="474"/>
      <c r="N22" s="478">
        <f t="shared" si="2"/>
        <v>0</v>
      </c>
    </row>
    <row r="23" spans="1:14" ht="12.75">
      <c r="A23" s="477" t="s">
        <v>597</v>
      </c>
      <c r="B23" s="463">
        <v>8540</v>
      </c>
      <c r="C23" s="474"/>
      <c r="D23" s="474"/>
      <c r="E23" s="474"/>
      <c r="F23" s="468"/>
      <c r="G23" s="478">
        <f t="shared" si="3"/>
        <v>8540</v>
      </c>
      <c r="H23" s="472"/>
      <c r="I23" s="482"/>
      <c r="J23" s="474"/>
      <c r="K23" s="474"/>
      <c r="L23" s="474"/>
      <c r="M23" s="474"/>
      <c r="N23" s="478">
        <f t="shared" si="2"/>
        <v>0</v>
      </c>
    </row>
    <row r="24" spans="1:14" ht="12.75">
      <c r="A24" s="479" t="s">
        <v>609</v>
      </c>
      <c r="B24" s="482"/>
      <c r="C24" s="474"/>
      <c r="D24" s="474"/>
      <c r="E24" s="474"/>
      <c r="F24" s="468"/>
      <c r="G24" s="478">
        <f t="shared" si="3"/>
        <v>0</v>
      </c>
      <c r="H24" s="472"/>
      <c r="I24" s="463"/>
      <c r="J24" s="466"/>
      <c r="K24" s="474"/>
      <c r="L24" s="474"/>
      <c r="M24" s="474"/>
      <c r="N24" s="478">
        <f t="shared" si="2"/>
        <v>0</v>
      </c>
    </row>
    <row r="25" spans="1:14" ht="12.75">
      <c r="A25" s="457" t="s">
        <v>490</v>
      </c>
      <c r="B25" s="482"/>
      <c r="C25" s="474"/>
      <c r="D25" s="474"/>
      <c r="E25" s="468"/>
      <c r="F25" s="468"/>
      <c r="G25" s="470">
        <f t="shared" si="3"/>
        <v>0</v>
      </c>
      <c r="H25" s="472"/>
      <c r="I25" s="463"/>
      <c r="J25" s="474"/>
      <c r="K25" s="474"/>
      <c r="L25" s="474"/>
      <c r="M25" s="474"/>
      <c r="N25" s="470">
        <f t="shared" si="2"/>
        <v>0</v>
      </c>
    </row>
    <row r="26" spans="1:14" ht="12.75">
      <c r="A26" s="457" t="s">
        <v>461</v>
      </c>
      <c r="B26" s="482"/>
      <c r="C26" s="474"/>
      <c r="D26" s="474"/>
      <c r="E26" s="468"/>
      <c r="F26" s="468"/>
      <c r="G26" s="470">
        <f t="shared" si="3"/>
        <v>0</v>
      </c>
      <c r="H26" s="472"/>
      <c r="I26" s="719">
        <v>33274</v>
      </c>
      <c r="J26" s="722">
        <v>135</v>
      </c>
      <c r="K26" s="474"/>
      <c r="L26" s="474"/>
      <c r="M26" s="474"/>
      <c r="N26" s="470">
        <f t="shared" si="2"/>
        <v>33409</v>
      </c>
    </row>
    <row r="27" spans="1:14" ht="13.5" customHeight="1">
      <c r="A27" s="484" t="s">
        <v>462</v>
      </c>
      <c r="B27" s="485">
        <v>9889</v>
      </c>
      <c r="C27" s="486"/>
      <c r="D27" s="511"/>
      <c r="E27" s="511"/>
      <c r="F27" s="486"/>
      <c r="G27" s="488">
        <f t="shared" si="3"/>
        <v>9889</v>
      </c>
      <c r="H27" s="472"/>
      <c r="I27" s="720">
        <v>206568</v>
      </c>
      <c r="J27" s="486">
        <v>6781</v>
      </c>
      <c r="K27" s="486"/>
      <c r="L27" s="511"/>
      <c r="M27" s="511"/>
      <c r="N27" s="488">
        <f t="shared" si="2"/>
        <v>213349</v>
      </c>
    </row>
    <row r="28" spans="1:14" ht="12.75">
      <c r="A28" s="475" t="s">
        <v>477</v>
      </c>
      <c r="B28" s="463">
        <f>SUM(B29:B30)</f>
        <v>1253003</v>
      </c>
      <c r="C28" s="466">
        <f>SUM(C29:C30)</f>
        <v>750</v>
      </c>
      <c r="D28" s="466">
        <f>SUM(D29:D30)</f>
        <v>0</v>
      </c>
      <c r="E28" s="466"/>
      <c r="F28" s="466"/>
      <c r="G28" s="470">
        <f>SUM(G29:G30)</f>
        <v>1253753</v>
      </c>
      <c r="H28" s="512"/>
      <c r="I28" s="482">
        <f>SUM(I29:I30)</f>
        <v>33305</v>
      </c>
      <c r="J28" s="482">
        <f>SUM(J29:J30)</f>
        <v>0</v>
      </c>
      <c r="K28" s="482">
        <f>SUM(K29:K30)</f>
        <v>0</v>
      </c>
      <c r="L28" s="482">
        <f>SUM(L29:L30)</f>
        <v>0</v>
      </c>
      <c r="M28" s="482">
        <f>SUM(M29:M30)</f>
        <v>0</v>
      </c>
      <c r="N28" s="470">
        <f t="shared" si="2"/>
        <v>33305</v>
      </c>
    </row>
    <row r="29" spans="1:14" ht="12.75">
      <c r="A29" s="477" t="s">
        <v>478</v>
      </c>
      <c r="B29" s="463">
        <v>966130</v>
      </c>
      <c r="C29" s="466"/>
      <c r="D29" s="474"/>
      <c r="E29" s="474"/>
      <c r="F29" s="474"/>
      <c r="G29" s="478">
        <f aca="true" t="shared" si="4" ref="G29:G48">SUM(B29:F29)</f>
        <v>966130</v>
      </c>
      <c r="H29" s="472"/>
      <c r="I29" s="463"/>
      <c r="J29" s="474"/>
      <c r="K29" s="474"/>
      <c r="L29" s="474"/>
      <c r="M29" s="474"/>
      <c r="N29" s="483">
        <f t="shared" si="2"/>
        <v>0</v>
      </c>
    </row>
    <row r="30" spans="1:14" ht="12.75">
      <c r="A30" s="477" t="s">
        <v>479</v>
      </c>
      <c r="B30" s="718">
        <v>286873</v>
      </c>
      <c r="C30" s="466">
        <v>750</v>
      </c>
      <c r="D30" s="466"/>
      <c r="E30" s="474"/>
      <c r="F30" s="474"/>
      <c r="G30" s="478">
        <f t="shared" si="4"/>
        <v>287623</v>
      </c>
      <c r="H30" s="472"/>
      <c r="I30" s="719">
        <v>33305</v>
      </c>
      <c r="J30" s="474"/>
      <c r="K30" s="474"/>
      <c r="L30" s="474"/>
      <c r="M30" s="474"/>
      <c r="N30" s="483">
        <f t="shared" si="2"/>
        <v>33305</v>
      </c>
    </row>
    <row r="31" spans="1:14" ht="12.75">
      <c r="A31" s="457" t="s">
        <v>463</v>
      </c>
      <c r="B31" s="463">
        <v>10</v>
      </c>
      <c r="C31" s="466">
        <v>50000</v>
      </c>
      <c r="D31" s="466"/>
      <c r="E31" s="466">
        <v>100000</v>
      </c>
      <c r="F31" s="466"/>
      <c r="G31" s="460">
        <f t="shared" si="4"/>
        <v>150010</v>
      </c>
      <c r="H31" s="461"/>
      <c r="I31" s="719">
        <v>5953</v>
      </c>
      <c r="J31" s="466"/>
      <c r="K31" s="466"/>
      <c r="L31" s="466">
        <v>103545</v>
      </c>
      <c r="M31" s="722">
        <v>86471</v>
      </c>
      <c r="N31" s="470">
        <f t="shared" si="2"/>
        <v>195969</v>
      </c>
    </row>
    <row r="32" spans="1:14" ht="12.75">
      <c r="A32" s="457" t="s">
        <v>480</v>
      </c>
      <c r="B32" s="482"/>
      <c r="C32" s="474"/>
      <c r="D32" s="474"/>
      <c r="E32" s="474"/>
      <c r="F32" s="466">
        <v>257029</v>
      </c>
      <c r="G32" s="470">
        <f t="shared" si="4"/>
        <v>257029</v>
      </c>
      <c r="H32" s="472"/>
      <c r="I32" s="463"/>
      <c r="J32" s="466"/>
      <c r="K32" s="722">
        <v>1173730</v>
      </c>
      <c r="L32" s="466"/>
      <c r="M32" s="466"/>
      <c r="N32" s="470">
        <f t="shared" si="2"/>
        <v>1173730</v>
      </c>
    </row>
    <row r="33" spans="1:14" ht="12.75">
      <c r="A33" s="457" t="s">
        <v>464</v>
      </c>
      <c r="B33" s="463"/>
      <c r="C33" s="466"/>
      <c r="D33" s="466"/>
      <c r="E33" s="466"/>
      <c r="F33" s="466"/>
      <c r="G33" s="470">
        <f t="shared" si="4"/>
        <v>0</v>
      </c>
      <c r="H33" s="472"/>
      <c r="I33" s="463">
        <v>611</v>
      </c>
      <c r="J33" s="466"/>
      <c r="K33" s="466"/>
      <c r="L33" s="466"/>
      <c r="M33" s="466"/>
      <c r="N33" s="470">
        <f t="shared" si="2"/>
        <v>611</v>
      </c>
    </row>
    <row r="34" spans="1:14" ht="12.75">
      <c r="A34" s="484" t="s">
        <v>465</v>
      </c>
      <c r="B34" s="485"/>
      <c r="C34" s="486"/>
      <c r="D34" s="486"/>
      <c r="E34" s="486"/>
      <c r="F34" s="486"/>
      <c r="G34" s="470">
        <f t="shared" si="4"/>
        <v>0</v>
      </c>
      <c r="H34" s="472"/>
      <c r="I34" s="485">
        <v>1799</v>
      </c>
      <c r="J34" s="486">
        <v>5301</v>
      </c>
      <c r="K34" s="486"/>
      <c r="L34" s="486"/>
      <c r="M34" s="486"/>
      <c r="N34" s="470">
        <f t="shared" si="2"/>
        <v>7100</v>
      </c>
    </row>
    <row r="35" spans="1:14" ht="12.75">
      <c r="A35" s="484" t="s">
        <v>482</v>
      </c>
      <c r="B35" s="485"/>
      <c r="C35" s="486"/>
      <c r="D35" s="486"/>
      <c r="E35" s="486"/>
      <c r="F35" s="486"/>
      <c r="G35" s="470">
        <f t="shared" si="4"/>
        <v>0</v>
      </c>
      <c r="H35" s="472"/>
      <c r="I35" s="485"/>
      <c r="J35" s="486"/>
      <c r="K35" s="486"/>
      <c r="L35" s="486"/>
      <c r="M35" s="486"/>
      <c r="N35" s="460">
        <f t="shared" si="2"/>
        <v>0</v>
      </c>
    </row>
    <row r="36" spans="1:14" ht="12.75">
      <c r="A36" s="484" t="s">
        <v>483</v>
      </c>
      <c r="B36" s="485"/>
      <c r="C36" s="486"/>
      <c r="D36" s="486"/>
      <c r="E36" s="486"/>
      <c r="F36" s="486"/>
      <c r="G36" s="470">
        <f t="shared" si="4"/>
        <v>0</v>
      </c>
      <c r="H36" s="472"/>
      <c r="I36" s="485">
        <v>6748</v>
      </c>
      <c r="J36" s="486">
        <v>375</v>
      </c>
      <c r="K36" s="486"/>
      <c r="L36" s="486"/>
      <c r="M36" s="486"/>
      <c r="N36" s="460">
        <f t="shared" si="2"/>
        <v>7123</v>
      </c>
    </row>
    <row r="37" spans="1:14" ht="12.75">
      <c r="A37" s="484" t="s">
        <v>484</v>
      </c>
      <c r="B37" s="485">
        <v>757</v>
      </c>
      <c r="C37" s="486"/>
      <c r="D37" s="486"/>
      <c r="E37" s="486"/>
      <c r="F37" s="486"/>
      <c r="G37" s="470">
        <f t="shared" si="4"/>
        <v>757</v>
      </c>
      <c r="H37" s="472"/>
      <c r="I37" s="720">
        <v>10788</v>
      </c>
      <c r="J37" s="486"/>
      <c r="K37" s="486"/>
      <c r="L37" s="486"/>
      <c r="M37" s="486"/>
      <c r="N37" s="460">
        <f t="shared" si="2"/>
        <v>10788</v>
      </c>
    </row>
    <row r="38" spans="1:14" ht="12.75">
      <c r="A38" s="484" t="s">
        <v>599</v>
      </c>
      <c r="B38" s="485">
        <v>800</v>
      </c>
      <c r="C38" s="486"/>
      <c r="D38" s="486"/>
      <c r="E38" s="486"/>
      <c r="F38" s="486"/>
      <c r="G38" s="470">
        <f t="shared" si="4"/>
        <v>800</v>
      </c>
      <c r="H38" s="472"/>
      <c r="I38" s="615">
        <v>52365</v>
      </c>
      <c r="J38" s="486"/>
      <c r="K38" s="486"/>
      <c r="L38" s="486"/>
      <c r="M38" s="486"/>
      <c r="N38" s="460">
        <f t="shared" si="2"/>
        <v>52365</v>
      </c>
    </row>
    <row r="39" spans="1:14" ht="12.75">
      <c r="A39" s="484" t="s">
        <v>466</v>
      </c>
      <c r="B39" s="485"/>
      <c r="C39" s="486"/>
      <c r="D39" s="486"/>
      <c r="E39" s="486"/>
      <c r="F39" s="486"/>
      <c r="G39" s="470">
        <f t="shared" si="4"/>
        <v>0</v>
      </c>
      <c r="H39" s="472"/>
      <c r="I39" s="485"/>
      <c r="J39" s="486"/>
      <c r="K39" s="486">
        <v>0</v>
      </c>
      <c r="L39" s="486"/>
      <c r="M39" s="486"/>
      <c r="N39" s="460">
        <f t="shared" si="2"/>
        <v>0</v>
      </c>
    </row>
    <row r="40" spans="1:14" ht="12.75">
      <c r="A40" s="484" t="s">
        <v>467</v>
      </c>
      <c r="B40" s="485"/>
      <c r="C40" s="486"/>
      <c r="D40" s="486"/>
      <c r="E40" s="486"/>
      <c r="F40" s="486"/>
      <c r="G40" s="470">
        <f t="shared" si="4"/>
        <v>0</v>
      </c>
      <c r="H40" s="472"/>
      <c r="I40" s="485"/>
      <c r="J40" s="486"/>
      <c r="K40" s="486"/>
      <c r="L40" s="486"/>
      <c r="M40" s="486"/>
      <c r="N40" s="460">
        <f t="shared" si="2"/>
        <v>0</v>
      </c>
    </row>
    <row r="41" spans="1:14" ht="12.75">
      <c r="A41" s="484" t="s">
        <v>468</v>
      </c>
      <c r="B41" s="485"/>
      <c r="C41" s="486"/>
      <c r="D41" s="486"/>
      <c r="E41" s="486"/>
      <c r="F41" s="486"/>
      <c r="G41" s="470">
        <f t="shared" si="4"/>
        <v>0</v>
      </c>
      <c r="H41" s="472"/>
      <c r="I41" s="682"/>
      <c r="J41" s="486"/>
      <c r="K41" s="486"/>
      <c r="L41" s="486"/>
      <c r="M41" s="486"/>
      <c r="N41" s="460">
        <f t="shared" si="2"/>
        <v>0</v>
      </c>
    </row>
    <row r="42" spans="1:14" ht="12.75">
      <c r="A42" s="520" t="s">
        <v>469</v>
      </c>
      <c r="B42" s="615">
        <v>2366</v>
      </c>
      <c r="C42" s="486"/>
      <c r="D42" s="486"/>
      <c r="E42" s="486"/>
      <c r="F42" s="486"/>
      <c r="G42" s="470">
        <f t="shared" si="4"/>
        <v>2366</v>
      </c>
      <c r="H42" s="472"/>
      <c r="I42" s="485">
        <v>24205</v>
      </c>
      <c r="J42" s="486">
        <v>10178</v>
      </c>
      <c r="K42" s="517"/>
      <c r="L42" s="486"/>
      <c r="M42" s="486"/>
      <c r="N42" s="460">
        <f t="shared" si="2"/>
        <v>34383</v>
      </c>
    </row>
    <row r="43" spans="1:14" ht="12.75">
      <c r="A43" s="487" t="s">
        <v>470</v>
      </c>
      <c r="B43" s="721">
        <v>27857</v>
      </c>
      <c r="C43" s="486">
        <v>2774</v>
      </c>
      <c r="D43" s="486"/>
      <c r="E43" s="486"/>
      <c r="F43" s="486"/>
      <c r="G43" s="470">
        <f t="shared" si="4"/>
        <v>30631</v>
      </c>
      <c r="H43" s="472"/>
      <c r="I43" s="720">
        <v>25540</v>
      </c>
      <c r="J43" s="580">
        <v>2741</v>
      </c>
      <c r="K43" s="486"/>
      <c r="L43" s="486"/>
      <c r="M43" s="486"/>
      <c r="N43" s="460">
        <f t="shared" si="2"/>
        <v>28281</v>
      </c>
    </row>
    <row r="44" spans="1:14" ht="12.75">
      <c r="A44" s="520" t="s">
        <v>6</v>
      </c>
      <c r="B44" s="485"/>
      <c r="C44" s="486"/>
      <c r="D44" s="486"/>
      <c r="E44" s="486"/>
      <c r="F44" s="486"/>
      <c r="G44" s="470">
        <f t="shared" si="4"/>
        <v>0</v>
      </c>
      <c r="H44" s="472"/>
      <c r="I44" s="485"/>
      <c r="J44" s="486"/>
      <c r="K44" s="486"/>
      <c r="L44" s="486"/>
      <c r="M44" s="486"/>
      <c r="N44" s="460">
        <f t="shared" si="2"/>
        <v>0</v>
      </c>
    </row>
    <row r="45" spans="1:14" ht="12.75">
      <c r="A45" s="487" t="s">
        <v>489</v>
      </c>
      <c r="B45" s="720">
        <v>573125</v>
      </c>
      <c r="C45" s="486">
        <v>16101</v>
      </c>
      <c r="D45" s="486"/>
      <c r="E45" s="486"/>
      <c r="F45" s="486"/>
      <c r="G45" s="470">
        <f t="shared" si="4"/>
        <v>589226</v>
      </c>
      <c r="H45" s="472"/>
      <c r="I45" s="720">
        <v>662577</v>
      </c>
      <c r="J45" s="580">
        <v>29880</v>
      </c>
      <c r="K45" s="486"/>
      <c r="L45" s="486"/>
      <c r="M45" s="486"/>
      <c r="N45" s="460">
        <f t="shared" si="2"/>
        <v>692457</v>
      </c>
    </row>
    <row r="46" spans="1:14" ht="12.75">
      <c r="A46" s="663" t="s">
        <v>708</v>
      </c>
      <c r="B46" s="485">
        <v>167</v>
      </c>
      <c r="C46" s="486"/>
      <c r="D46" s="486"/>
      <c r="E46" s="486"/>
      <c r="F46" s="486"/>
      <c r="G46" s="470">
        <f t="shared" si="4"/>
        <v>167</v>
      </c>
      <c r="H46" s="472"/>
      <c r="I46" s="485"/>
      <c r="J46" s="486">
        <v>167</v>
      </c>
      <c r="K46" s="486"/>
      <c r="L46" s="486"/>
      <c r="M46" s="486"/>
      <c r="N46" s="460">
        <f t="shared" si="2"/>
        <v>167</v>
      </c>
    </row>
    <row r="47" spans="1:14" ht="12.75">
      <c r="A47" s="484" t="s">
        <v>645</v>
      </c>
      <c r="B47" s="485"/>
      <c r="C47" s="486"/>
      <c r="D47" s="486"/>
      <c r="E47" s="486"/>
      <c r="F47" s="486"/>
      <c r="G47" s="488">
        <f t="shared" si="4"/>
        <v>0</v>
      </c>
      <c r="H47" s="472"/>
      <c r="I47" s="485">
        <v>42355</v>
      </c>
      <c r="J47" s="486"/>
      <c r="K47" s="486"/>
      <c r="L47" s="486"/>
      <c r="M47" s="486"/>
      <c r="N47" s="460">
        <f t="shared" si="2"/>
        <v>42355</v>
      </c>
    </row>
    <row r="48" spans="1:14" ht="13.5" thickBot="1">
      <c r="A48" s="484" t="s">
        <v>598</v>
      </c>
      <c r="B48" s="485">
        <v>201</v>
      </c>
      <c r="C48" s="486"/>
      <c r="D48" s="486"/>
      <c r="E48" s="486"/>
      <c r="F48" s="486"/>
      <c r="G48" s="488">
        <f t="shared" si="4"/>
        <v>201</v>
      </c>
      <c r="H48" s="472"/>
      <c r="I48" s="485">
        <v>295</v>
      </c>
      <c r="J48" s="580"/>
      <c r="K48" s="486"/>
      <c r="L48" s="486"/>
      <c r="M48" s="486"/>
      <c r="N48" s="489">
        <f t="shared" si="2"/>
        <v>295</v>
      </c>
    </row>
    <row r="49" spans="1:14" ht="12.75">
      <c r="A49" s="490" t="s">
        <v>50</v>
      </c>
      <c r="B49" s="491">
        <f>SUM(B9:B13,B14:B20,B25:B28,B31:B48,B24)</f>
        <v>2202282</v>
      </c>
      <c r="C49" s="491">
        <f>SUM(C9:C13,C14:C20,C25:C28,C31:C48,C24)</f>
        <v>69625</v>
      </c>
      <c r="D49" s="491">
        <f>SUM(D9:D13,D14:D20,D25:D28,D31:D48,D24)</f>
        <v>0</v>
      </c>
      <c r="E49" s="491">
        <f>SUM(E9:E13,E14:E20,E25:E28,E31:E48,E24)</f>
        <v>100000</v>
      </c>
      <c r="F49" s="491">
        <f>SUM(F9:F13,F14:F20,F25:F28,F31:F48,F24)</f>
        <v>257029</v>
      </c>
      <c r="G49" s="491">
        <f>SUM(G9:G13,G14:G20,G25:G28,G31:G37,G38:G48,G24)</f>
        <v>2628936</v>
      </c>
      <c r="H49" s="491" t="e">
        <f>SUM(H9:H13,H15:H20,H25:H28,H31:H37,H38:H48)</f>
        <v>#REF!</v>
      </c>
      <c r="I49" s="491">
        <f aca="true" t="shared" si="5" ref="I49:N49">SUM(I9:I13,I14:I20,I25:I28,I31:I48,I24)</f>
        <v>1173991</v>
      </c>
      <c r="J49" s="491">
        <f t="shared" si="5"/>
        <v>91199</v>
      </c>
      <c r="K49" s="491">
        <f t="shared" si="5"/>
        <v>1173730</v>
      </c>
      <c r="L49" s="491">
        <f t="shared" si="5"/>
        <v>103545</v>
      </c>
      <c r="M49" s="491">
        <f t="shared" si="5"/>
        <v>86471</v>
      </c>
      <c r="N49" s="492">
        <f t="shared" si="5"/>
        <v>2628936</v>
      </c>
    </row>
    <row r="50" spans="1:14" ht="12.75">
      <c r="A50" s="493" t="s">
        <v>471</v>
      </c>
      <c r="B50" s="458"/>
      <c r="C50" s="459"/>
      <c r="D50" s="459"/>
      <c r="E50" s="459"/>
      <c r="F50" s="459"/>
      <c r="G50" s="460"/>
      <c r="H50" s="494"/>
      <c r="I50" s="464"/>
      <c r="J50" s="466"/>
      <c r="K50" s="466">
        <v>1173730</v>
      </c>
      <c r="L50" s="459"/>
      <c r="M50" s="459"/>
      <c r="N50" s="495">
        <f>SUM(I50:M50)</f>
        <v>1173730</v>
      </c>
    </row>
    <row r="51" spans="1:14" ht="13.5" thickBot="1">
      <c r="A51" s="496" t="s">
        <v>64</v>
      </c>
      <c r="B51" s="497">
        <f aca="true" t="shared" si="6" ref="B51:N51">B49-B50</f>
        <v>2202282</v>
      </c>
      <c r="C51" s="498">
        <f t="shared" si="6"/>
        <v>69625</v>
      </c>
      <c r="D51" s="498">
        <f t="shared" si="6"/>
        <v>0</v>
      </c>
      <c r="E51" s="498">
        <f t="shared" si="6"/>
        <v>100000</v>
      </c>
      <c r="F51" s="498">
        <f t="shared" si="6"/>
        <v>257029</v>
      </c>
      <c r="G51" s="498">
        <f t="shared" si="6"/>
        <v>2628936</v>
      </c>
      <c r="H51" s="499" t="e">
        <f t="shared" si="6"/>
        <v>#REF!</v>
      </c>
      <c r="I51" s="497">
        <f t="shared" si="6"/>
        <v>1173991</v>
      </c>
      <c r="J51" s="498">
        <f t="shared" si="6"/>
        <v>91199</v>
      </c>
      <c r="K51" s="498">
        <f t="shared" si="6"/>
        <v>0</v>
      </c>
      <c r="L51" s="498">
        <f t="shared" si="6"/>
        <v>103545</v>
      </c>
      <c r="M51" s="498">
        <f t="shared" si="6"/>
        <v>86471</v>
      </c>
      <c r="N51" s="500">
        <f t="shared" si="6"/>
        <v>1455206</v>
      </c>
    </row>
    <row r="52" spans="1:14" ht="12.75">
      <c r="A52" s="501"/>
      <c r="B52" s="502"/>
      <c r="C52" s="502"/>
      <c r="D52" s="502"/>
      <c r="E52" s="502"/>
      <c r="F52" s="502"/>
      <c r="G52" s="481"/>
      <c r="H52" s="481"/>
      <c r="I52" s="503"/>
      <c r="J52" s="502"/>
      <c r="K52" s="504"/>
      <c r="L52" s="503"/>
      <c r="M52" s="503"/>
      <c r="N52" s="480"/>
    </row>
    <row r="53" spans="1:14" ht="12.75">
      <c r="A53" s="501"/>
      <c r="B53" s="502"/>
      <c r="C53" s="502"/>
      <c r="D53" s="502"/>
      <c r="E53" s="502"/>
      <c r="F53" s="502"/>
      <c r="G53" s="481"/>
      <c r="H53" s="481"/>
      <c r="I53" s="502"/>
      <c r="J53" s="502"/>
      <c r="K53" s="504"/>
      <c r="L53" s="503"/>
      <c r="M53" s="503"/>
      <c r="N53" s="480"/>
    </row>
    <row r="54" spans="1:14" ht="12.75">
      <c r="A54" s="501"/>
      <c r="B54" s="502"/>
      <c r="C54" s="502"/>
      <c r="D54" s="502"/>
      <c r="E54" s="502"/>
      <c r="F54" s="502"/>
      <c r="G54" s="481"/>
      <c r="H54" s="481"/>
      <c r="I54" s="505"/>
      <c r="J54" s="502"/>
      <c r="K54" s="480"/>
      <c r="L54" s="502"/>
      <c r="M54" s="502"/>
      <c r="N54" s="480"/>
    </row>
    <row r="55" spans="1:14" ht="12.75">
      <c r="A55" s="501"/>
      <c r="B55" s="502"/>
      <c r="C55" s="502"/>
      <c r="D55" s="502"/>
      <c r="E55" s="502"/>
      <c r="F55" s="502"/>
      <c r="G55" s="481"/>
      <c r="H55" s="481"/>
      <c r="I55" s="502"/>
      <c r="J55" s="502"/>
      <c r="K55" s="480"/>
      <c r="L55" s="502"/>
      <c r="M55" s="502"/>
      <c r="N55" s="480"/>
    </row>
    <row r="56" spans="1:14" ht="12.75">
      <c r="A56" s="501"/>
      <c r="B56" s="502"/>
      <c r="C56" s="502"/>
      <c r="D56" s="502"/>
      <c r="E56" s="502"/>
      <c r="F56" s="502"/>
      <c r="G56" s="481"/>
      <c r="H56" s="481"/>
      <c r="I56" s="502"/>
      <c r="J56" s="502"/>
      <c r="K56" s="480"/>
      <c r="L56" s="502"/>
      <c r="M56" s="502"/>
      <c r="N56" s="480"/>
    </row>
    <row r="57" spans="1:14" ht="12.75">
      <c r="A57" s="501"/>
      <c r="B57" s="502"/>
      <c r="C57" s="502"/>
      <c r="D57" s="502"/>
      <c r="E57" s="502"/>
      <c r="F57" s="502"/>
      <c r="G57" s="481"/>
      <c r="H57" s="481"/>
      <c r="I57" s="502"/>
      <c r="J57" s="502"/>
      <c r="K57" s="480"/>
      <c r="L57" s="502"/>
      <c r="M57" s="502"/>
      <c r="N57" s="480"/>
    </row>
    <row r="58" spans="1:14" ht="12.75">
      <c r="A58" s="501"/>
      <c r="B58" s="502"/>
      <c r="C58" s="502"/>
      <c r="D58" s="502"/>
      <c r="E58" s="502"/>
      <c r="F58" s="502"/>
      <c r="G58" s="481"/>
      <c r="H58" s="481"/>
      <c r="I58" s="502"/>
      <c r="J58" s="502"/>
      <c r="K58" s="480"/>
      <c r="L58" s="502"/>
      <c r="M58" s="502"/>
      <c r="N58" s="480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&amp;R34. melléklet a 22/2016.(X.4.) önkormányzati rendelethez TÁJÉKOZTATÓ TÁBLA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I159"/>
  <sheetViews>
    <sheetView zoomScaleSheetLayoutView="100" workbookViewId="0" topLeftCell="A136">
      <selection activeCell="E105" sqref="E105"/>
    </sheetView>
  </sheetViews>
  <sheetFormatPr defaultColWidth="9.00390625" defaultRowHeight="12.75"/>
  <cols>
    <col min="1" max="1" width="9.50390625" style="232" customWidth="1"/>
    <col min="2" max="2" width="91.625" style="232" customWidth="1"/>
    <col min="3" max="3" width="21.625" style="233" customWidth="1"/>
    <col min="4" max="4" width="9.00390625" style="248" customWidth="1"/>
    <col min="5" max="16384" width="9.375" style="248" customWidth="1"/>
  </cols>
  <sheetData>
    <row r="1" spans="1:3" ht="15.75" customHeight="1">
      <c r="A1" s="725" t="s">
        <v>14</v>
      </c>
      <c r="B1" s="725"/>
      <c r="C1" s="725"/>
    </row>
    <row r="2" spans="1:3" ht="15.75" customHeight="1" thickBot="1">
      <c r="A2" s="724" t="s">
        <v>120</v>
      </c>
      <c r="B2" s="724"/>
      <c r="C2" s="166" t="s">
        <v>170</v>
      </c>
    </row>
    <row r="3" spans="1:3" ht="37.5" customHeight="1" thickBot="1">
      <c r="A3" s="22" t="s">
        <v>68</v>
      </c>
      <c r="B3" s="23" t="s">
        <v>16</v>
      </c>
      <c r="C3" s="31" t="s">
        <v>639</v>
      </c>
    </row>
    <row r="4" spans="1:3" s="249" customFormat="1" ht="12" customHeight="1" thickBot="1">
      <c r="A4" s="243" t="s">
        <v>491</v>
      </c>
      <c r="B4" s="244" t="s">
        <v>492</v>
      </c>
      <c r="C4" s="245" t="s">
        <v>493</v>
      </c>
    </row>
    <row r="5" spans="1:3" s="250" customFormat="1" ht="12" customHeight="1" thickBot="1">
      <c r="A5" s="19" t="s">
        <v>17</v>
      </c>
      <c r="B5" s="20" t="s">
        <v>195</v>
      </c>
      <c r="C5" s="157">
        <f>+C6+C7+C8+C9+C10+C11</f>
        <v>0</v>
      </c>
    </row>
    <row r="6" spans="1:3" s="250" customFormat="1" ht="12" customHeight="1">
      <c r="A6" s="14" t="s">
        <v>93</v>
      </c>
      <c r="B6" s="251" t="s">
        <v>196</v>
      </c>
      <c r="C6" s="159"/>
    </row>
    <row r="7" spans="1:3" s="250" customFormat="1" ht="12" customHeight="1">
      <c r="A7" s="13" t="s">
        <v>94</v>
      </c>
      <c r="B7" s="252" t="s">
        <v>197</v>
      </c>
      <c r="C7" s="158"/>
    </row>
    <row r="8" spans="1:3" s="250" customFormat="1" ht="12" customHeight="1">
      <c r="A8" s="13" t="s">
        <v>95</v>
      </c>
      <c r="B8" s="252" t="s">
        <v>651</v>
      </c>
      <c r="C8" s="158"/>
    </row>
    <row r="9" spans="1:3" s="250" customFormat="1" ht="12" customHeight="1">
      <c r="A9" s="13" t="s">
        <v>96</v>
      </c>
      <c r="B9" s="252" t="s">
        <v>199</v>
      </c>
      <c r="C9" s="158"/>
    </row>
    <row r="10" spans="1:3" s="250" customFormat="1" ht="12" customHeight="1">
      <c r="A10" s="13" t="s">
        <v>117</v>
      </c>
      <c r="B10" s="153" t="s">
        <v>494</v>
      </c>
      <c r="C10" s="158"/>
    </row>
    <row r="11" spans="1:3" s="250" customFormat="1" ht="12" customHeight="1" thickBot="1">
      <c r="A11" s="15" t="s">
        <v>97</v>
      </c>
      <c r="B11" s="154" t="s">
        <v>495</v>
      </c>
      <c r="C11" s="158"/>
    </row>
    <row r="12" spans="1:3" s="250" customFormat="1" ht="12" customHeight="1" thickBot="1">
      <c r="A12" s="19" t="s">
        <v>18</v>
      </c>
      <c r="B12" s="152" t="s">
        <v>200</v>
      </c>
      <c r="C12" s="157">
        <f>+C13+C14+C15+C16+C17</f>
        <v>0</v>
      </c>
    </row>
    <row r="13" spans="1:3" s="250" customFormat="1" ht="12" customHeight="1">
      <c r="A13" s="14" t="s">
        <v>99</v>
      </c>
      <c r="B13" s="251" t="s">
        <v>201</v>
      </c>
      <c r="C13" s="159"/>
    </row>
    <row r="14" spans="1:3" s="250" customFormat="1" ht="12" customHeight="1">
      <c r="A14" s="13" t="s">
        <v>100</v>
      </c>
      <c r="B14" s="252" t="s">
        <v>202</v>
      </c>
      <c r="C14" s="158"/>
    </row>
    <row r="15" spans="1:3" s="250" customFormat="1" ht="12" customHeight="1">
      <c r="A15" s="13" t="s">
        <v>101</v>
      </c>
      <c r="B15" s="252" t="s">
        <v>371</v>
      </c>
      <c r="C15" s="158"/>
    </row>
    <row r="16" spans="1:3" s="250" customFormat="1" ht="12" customHeight="1">
      <c r="A16" s="13" t="s">
        <v>102</v>
      </c>
      <c r="B16" s="252" t="s">
        <v>372</v>
      </c>
      <c r="C16" s="158"/>
    </row>
    <row r="17" spans="1:3" s="250" customFormat="1" ht="12" customHeight="1">
      <c r="A17" s="13" t="s">
        <v>103</v>
      </c>
      <c r="B17" s="252" t="s">
        <v>203</v>
      </c>
      <c r="C17" s="158"/>
    </row>
    <row r="18" spans="1:3" s="250" customFormat="1" ht="12" customHeight="1" thickBot="1">
      <c r="A18" s="15" t="s">
        <v>112</v>
      </c>
      <c r="B18" s="154" t="s">
        <v>204</v>
      </c>
      <c r="C18" s="160"/>
    </row>
    <row r="19" spans="1:3" s="250" customFormat="1" ht="12" customHeight="1" thickBot="1">
      <c r="A19" s="19" t="s">
        <v>19</v>
      </c>
      <c r="B19" s="20" t="s">
        <v>205</v>
      </c>
      <c r="C19" s="157">
        <f>+C20+C21+C22+C23+C24</f>
        <v>0</v>
      </c>
    </row>
    <row r="20" spans="1:3" s="250" customFormat="1" ht="12" customHeight="1">
      <c r="A20" s="14" t="s">
        <v>82</v>
      </c>
      <c r="B20" s="251" t="s">
        <v>206</v>
      </c>
      <c r="C20" s="159"/>
    </row>
    <row r="21" spans="1:3" s="250" customFormat="1" ht="12" customHeight="1">
      <c r="A21" s="13" t="s">
        <v>83</v>
      </c>
      <c r="B21" s="252" t="s">
        <v>207</v>
      </c>
      <c r="C21" s="158"/>
    </row>
    <row r="22" spans="1:3" s="250" customFormat="1" ht="12" customHeight="1">
      <c r="A22" s="13" t="s">
        <v>84</v>
      </c>
      <c r="B22" s="252" t="s">
        <v>373</v>
      </c>
      <c r="C22" s="158"/>
    </row>
    <row r="23" spans="1:3" s="250" customFormat="1" ht="12" customHeight="1">
      <c r="A23" s="13" t="s">
        <v>85</v>
      </c>
      <c r="B23" s="252" t="s">
        <v>374</v>
      </c>
      <c r="C23" s="158"/>
    </row>
    <row r="24" spans="1:3" s="250" customFormat="1" ht="12" customHeight="1">
      <c r="A24" s="13" t="s">
        <v>129</v>
      </c>
      <c r="B24" s="252" t="s">
        <v>208</v>
      </c>
      <c r="C24" s="158"/>
    </row>
    <row r="25" spans="1:3" s="250" customFormat="1" ht="12" customHeight="1" thickBot="1">
      <c r="A25" s="15" t="s">
        <v>130</v>
      </c>
      <c r="B25" s="253" t="s">
        <v>209</v>
      </c>
      <c r="C25" s="160"/>
    </row>
    <row r="26" spans="1:3" s="250" customFormat="1" ht="12" customHeight="1" thickBot="1">
      <c r="A26" s="19" t="s">
        <v>131</v>
      </c>
      <c r="B26" s="20" t="s">
        <v>210</v>
      </c>
      <c r="C26" s="162">
        <f>+C27+C31+C32+C33</f>
        <v>0</v>
      </c>
    </row>
    <row r="27" spans="1:3" s="250" customFormat="1" ht="12" customHeight="1">
      <c r="A27" s="14" t="s">
        <v>211</v>
      </c>
      <c r="B27" s="251" t="s">
        <v>496</v>
      </c>
      <c r="C27" s="246">
        <f>+C28+C29+C30</f>
        <v>0</v>
      </c>
    </row>
    <row r="28" spans="1:3" s="250" customFormat="1" ht="12" customHeight="1">
      <c r="A28" s="13" t="s">
        <v>212</v>
      </c>
      <c r="B28" s="252" t="s">
        <v>217</v>
      </c>
      <c r="C28" s="158"/>
    </row>
    <row r="29" spans="1:3" s="250" customFormat="1" ht="12" customHeight="1">
      <c r="A29" s="13" t="s">
        <v>213</v>
      </c>
      <c r="B29" s="252" t="s">
        <v>218</v>
      </c>
      <c r="C29" s="158"/>
    </row>
    <row r="30" spans="1:3" s="250" customFormat="1" ht="12" customHeight="1">
      <c r="A30" s="13" t="s">
        <v>497</v>
      </c>
      <c r="B30" s="537" t="s">
        <v>498</v>
      </c>
      <c r="C30" s="158"/>
    </row>
    <row r="31" spans="1:3" s="250" customFormat="1" ht="12" customHeight="1">
      <c r="A31" s="13" t="s">
        <v>214</v>
      </c>
      <c r="B31" s="252" t="s">
        <v>219</v>
      </c>
      <c r="C31" s="158"/>
    </row>
    <row r="32" spans="1:3" s="250" customFormat="1" ht="12" customHeight="1">
      <c r="A32" s="13" t="s">
        <v>215</v>
      </c>
      <c r="B32" s="252" t="s">
        <v>220</v>
      </c>
      <c r="C32" s="158"/>
    </row>
    <row r="33" spans="1:3" s="250" customFormat="1" ht="12" customHeight="1" thickBot="1">
      <c r="A33" s="15" t="s">
        <v>216</v>
      </c>
      <c r="B33" s="253" t="s">
        <v>221</v>
      </c>
      <c r="C33" s="160"/>
    </row>
    <row r="34" spans="1:3" s="250" customFormat="1" ht="12" customHeight="1" thickBot="1">
      <c r="A34" s="19" t="s">
        <v>21</v>
      </c>
      <c r="B34" s="20" t="s">
        <v>499</v>
      </c>
      <c r="C34" s="157">
        <f>SUM(C35:C45)</f>
        <v>7985</v>
      </c>
    </row>
    <row r="35" spans="1:3" s="250" customFormat="1" ht="12" customHeight="1">
      <c r="A35" s="14" t="s">
        <v>86</v>
      </c>
      <c r="B35" s="251" t="s">
        <v>224</v>
      </c>
      <c r="C35" s="159"/>
    </row>
    <row r="36" spans="1:3" s="250" customFormat="1" ht="12" customHeight="1">
      <c r="A36" s="13" t="s">
        <v>87</v>
      </c>
      <c r="B36" s="252" t="s">
        <v>225</v>
      </c>
      <c r="C36" s="158">
        <v>5150</v>
      </c>
    </row>
    <row r="37" spans="1:3" s="250" customFormat="1" ht="12" customHeight="1">
      <c r="A37" s="13" t="s">
        <v>88</v>
      </c>
      <c r="B37" s="252" t="s">
        <v>226</v>
      </c>
      <c r="C37" s="158">
        <v>900</v>
      </c>
    </row>
    <row r="38" spans="1:3" s="250" customFormat="1" ht="12" customHeight="1">
      <c r="A38" s="13" t="s">
        <v>133</v>
      </c>
      <c r="B38" s="252" t="s">
        <v>227</v>
      </c>
      <c r="C38" s="158"/>
    </row>
    <row r="39" spans="1:3" s="250" customFormat="1" ht="12" customHeight="1">
      <c r="A39" s="13" t="s">
        <v>134</v>
      </c>
      <c r="B39" s="252" t="s">
        <v>228</v>
      </c>
      <c r="C39" s="158"/>
    </row>
    <row r="40" spans="1:3" s="250" customFormat="1" ht="12" customHeight="1">
      <c r="A40" s="13" t="s">
        <v>135</v>
      </c>
      <c r="B40" s="252" t="s">
        <v>229</v>
      </c>
      <c r="C40" s="158">
        <v>1634</v>
      </c>
    </row>
    <row r="41" spans="1:3" s="250" customFormat="1" ht="12" customHeight="1">
      <c r="A41" s="13" t="s">
        <v>136</v>
      </c>
      <c r="B41" s="252" t="s">
        <v>230</v>
      </c>
      <c r="C41" s="158"/>
    </row>
    <row r="42" spans="1:3" s="250" customFormat="1" ht="12" customHeight="1">
      <c r="A42" s="13" t="s">
        <v>137</v>
      </c>
      <c r="B42" s="252" t="s">
        <v>648</v>
      </c>
      <c r="C42" s="158">
        <v>1</v>
      </c>
    </row>
    <row r="43" spans="1:3" s="250" customFormat="1" ht="12" customHeight="1">
      <c r="A43" s="13" t="s">
        <v>222</v>
      </c>
      <c r="B43" s="252" t="s">
        <v>232</v>
      </c>
      <c r="C43" s="161"/>
    </row>
    <row r="44" spans="1:3" s="250" customFormat="1" ht="12" customHeight="1">
      <c r="A44" s="15" t="s">
        <v>223</v>
      </c>
      <c r="B44" s="253" t="s">
        <v>500</v>
      </c>
      <c r="C44" s="240"/>
    </row>
    <row r="45" spans="1:3" s="250" customFormat="1" ht="12" customHeight="1" thickBot="1">
      <c r="A45" s="15" t="s">
        <v>501</v>
      </c>
      <c r="B45" s="154" t="s">
        <v>233</v>
      </c>
      <c r="C45" s="240">
        <v>300</v>
      </c>
    </row>
    <row r="46" spans="1:3" s="250" customFormat="1" ht="12" customHeight="1" thickBot="1">
      <c r="A46" s="19" t="s">
        <v>22</v>
      </c>
      <c r="B46" s="20" t="s">
        <v>234</v>
      </c>
      <c r="C46" s="157">
        <f>SUM(C47:C51)</f>
        <v>0</v>
      </c>
    </row>
    <row r="47" spans="1:3" s="250" customFormat="1" ht="12" customHeight="1">
      <c r="A47" s="14" t="s">
        <v>89</v>
      </c>
      <c r="B47" s="251" t="s">
        <v>238</v>
      </c>
      <c r="C47" s="291"/>
    </row>
    <row r="48" spans="1:3" s="250" customFormat="1" ht="12" customHeight="1">
      <c r="A48" s="13" t="s">
        <v>90</v>
      </c>
      <c r="B48" s="252" t="s">
        <v>239</v>
      </c>
      <c r="C48" s="161"/>
    </row>
    <row r="49" spans="1:3" s="250" customFormat="1" ht="12" customHeight="1">
      <c r="A49" s="13" t="s">
        <v>235</v>
      </c>
      <c r="B49" s="252" t="s">
        <v>240</v>
      </c>
      <c r="C49" s="161"/>
    </row>
    <row r="50" spans="1:3" s="250" customFormat="1" ht="12" customHeight="1">
      <c r="A50" s="13" t="s">
        <v>236</v>
      </c>
      <c r="B50" s="252" t="s">
        <v>241</v>
      </c>
      <c r="C50" s="161"/>
    </row>
    <row r="51" spans="1:3" s="250" customFormat="1" ht="12" customHeight="1" thickBot="1">
      <c r="A51" s="15" t="s">
        <v>237</v>
      </c>
      <c r="B51" s="154" t="s">
        <v>242</v>
      </c>
      <c r="C51" s="240"/>
    </row>
    <row r="52" spans="1:3" s="250" customFormat="1" ht="12" customHeight="1" thickBot="1">
      <c r="A52" s="19" t="s">
        <v>138</v>
      </c>
      <c r="B52" s="20" t="s">
        <v>243</v>
      </c>
      <c r="C52" s="157">
        <f>SUM(C53:C55)</f>
        <v>0</v>
      </c>
    </row>
    <row r="53" spans="1:3" s="250" customFormat="1" ht="12" customHeight="1">
      <c r="A53" s="14" t="s">
        <v>91</v>
      </c>
      <c r="B53" s="251" t="s">
        <v>244</v>
      </c>
      <c r="C53" s="159"/>
    </row>
    <row r="54" spans="1:3" s="250" customFormat="1" ht="12" customHeight="1">
      <c r="A54" s="13" t="s">
        <v>92</v>
      </c>
      <c r="B54" s="252" t="s">
        <v>375</v>
      </c>
      <c r="C54" s="158"/>
    </row>
    <row r="55" spans="1:3" s="250" customFormat="1" ht="12" customHeight="1">
      <c r="A55" s="13" t="s">
        <v>247</v>
      </c>
      <c r="B55" s="252" t="s">
        <v>245</v>
      </c>
      <c r="C55" s="158"/>
    </row>
    <row r="56" spans="1:3" s="250" customFormat="1" ht="12" customHeight="1" thickBot="1">
      <c r="A56" s="15" t="s">
        <v>248</v>
      </c>
      <c r="B56" s="154" t="s">
        <v>246</v>
      </c>
      <c r="C56" s="160"/>
    </row>
    <row r="57" spans="1:3" s="250" customFormat="1" ht="12" customHeight="1" thickBot="1">
      <c r="A57" s="19" t="s">
        <v>24</v>
      </c>
      <c r="B57" s="152" t="s">
        <v>249</v>
      </c>
      <c r="C57" s="157">
        <f>SUM(C58:C60)</f>
        <v>0</v>
      </c>
    </row>
    <row r="58" spans="1:3" s="250" customFormat="1" ht="12" customHeight="1">
      <c r="A58" s="14" t="s">
        <v>139</v>
      </c>
      <c r="B58" s="251" t="s">
        <v>251</v>
      </c>
      <c r="C58" s="161"/>
    </row>
    <row r="59" spans="1:3" s="250" customFormat="1" ht="12" customHeight="1">
      <c r="A59" s="13" t="s">
        <v>140</v>
      </c>
      <c r="B59" s="252" t="s">
        <v>376</v>
      </c>
      <c r="C59" s="161"/>
    </row>
    <row r="60" spans="1:3" s="250" customFormat="1" ht="12" customHeight="1">
      <c r="A60" s="13" t="s">
        <v>171</v>
      </c>
      <c r="B60" s="252" t="s">
        <v>252</v>
      </c>
      <c r="C60" s="161"/>
    </row>
    <row r="61" spans="1:3" s="250" customFormat="1" ht="12" customHeight="1" thickBot="1">
      <c r="A61" s="15" t="s">
        <v>250</v>
      </c>
      <c r="B61" s="154" t="s">
        <v>253</v>
      </c>
      <c r="C61" s="161"/>
    </row>
    <row r="62" spans="1:3" s="250" customFormat="1" ht="12" customHeight="1" thickBot="1">
      <c r="A62" s="538" t="s">
        <v>502</v>
      </c>
      <c r="B62" s="20" t="s">
        <v>254</v>
      </c>
      <c r="C62" s="162">
        <f>+C5+C12+C19+C26+C34+C46+C52+C57</f>
        <v>7985</v>
      </c>
    </row>
    <row r="63" spans="1:3" s="250" customFormat="1" ht="12" customHeight="1" thickBot="1">
      <c r="A63" s="539" t="s">
        <v>255</v>
      </c>
      <c r="B63" s="152" t="s">
        <v>256</v>
      </c>
      <c r="C63" s="157">
        <f>SUM(C64:C66)</f>
        <v>0</v>
      </c>
    </row>
    <row r="64" spans="1:3" s="250" customFormat="1" ht="12" customHeight="1">
      <c r="A64" s="14" t="s">
        <v>287</v>
      </c>
      <c r="B64" s="251" t="s">
        <v>257</v>
      </c>
      <c r="C64" s="161"/>
    </row>
    <row r="65" spans="1:3" s="250" customFormat="1" ht="12" customHeight="1">
      <c r="A65" s="13" t="s">
        <v>296</v>
      </c>
      <c r="B65" s="252" t="s">
        <v>258</v>
      </c>
      <c r="C65" s="161"/>
    </row>
    <row r="66" spans="1:3" s="250" customFormat="1" ht="12" customHeight="1" thickBot="1">
      <c r="A66" s="15" t="s">
        <v>297</v>
      </c>
      <c r="B66" s="540" t="s">
        <v>503</v>
      </c>
      <c r="C66" s="161"/>
    </row>
    <row r="67" spans="1:3" s="250" customFormat="1" ht="12" customHeight="1" thickBot="1">
      <c r="A67" s="539" t="s">
        <v>260</v>
      </c>
      <c r="B67" s="152" t="s">
        <v>261</v>
      </c>
      <c r="C67" s="157">
        <f>SUM(C68:C71)</f>
        <v>0</v>
      </c>
    </row>
    <row r="68" spans="1:3" s="250" customFormat="1" ht="12" customHeight="1">
      <c r="A68" s="14" t="s">
        <v>118</v>
      </c>
      <c r="B68" s="251" t="s">
        <v>262</v>
      </c>
      <c r="C68" s="161"/>
    </row>
    <row r="69" spans="1:3" s="250" customFormat="1" ht="12" customHeight="1">
      <c r="A69" s="13" t="s">
        <v>119</v>
      </c>
      <c r="B69" s="252" t="s">
        <v>263</v>
      </c>
      <c r="C69" s="161"/>
    </row>
    <row r="70" spans="1:3" s="250" customFormat="1" ht="12" customHeight="1">
      <c r="A70" s="13" t="s">
        <v>288</v>
      </c>
      <c r="B70" s="252" t="s">
        <v>264</v>
      </c>
      <c r="C70" s="161"/>
    </row>
    <row r="71" spans="1:3" s="250" customFormat="1" ht="12" customHeight="1" thickBot="1">
      <c r="A71" s="15" t="s">
        <v>289</v>
      </c>
      <c r="B71" s="154" t="s">
        <v>265</v>
      </c>
      <c r="C71" s="161"/>
    </row>
    <row r="72" spans="1:3" s="250" customFormat="1" ht="12" customHeight="1" thickBot="1">
      <c r="A72" s="539" t="s">
        <v>266</v>
      </c>
      <c r="B72" s="152" t="s">
        <v>267</v>
      </c>
      <c r="C72" s="157">
        <f>SUM(C73:C74)</f>
        <v>401</v>
      </c>
    </row>
    <row r="73" spans="1:3" s="250" customFormat="1" ht="12" customHeight="1">
      <c r="A73" s="14" t="s">
        <v>290</v>
      </c>
      <c r="B73" s="251" t="s">
        <v>268</v>
      </c>
      <c r="C73" s="161">
        <v>401</v>
      </c>
    </row>
    <row r="74" spans="1:3" s="250" customFormat="1" ht="12" customHeight="1" thickBot="1">
      <c r="A74" s="15" t="s">
        <v>291</v>
      </c>
      <c r="B74" s="154" t="s">
        <v>269</v>
      </c>
      <c r="C74" s="161"/>
    </row>
    <row r="75" spans="1:3" s="250" customFormat="1" ht="12" customHeight="1" thickBot="1">
      <c r="A75" s="539" t="s">
        <v>270</v>
      </c>
      <c r="B75" s="152" t="s">
        <v>271</v>
      </c>
      <c r="C75" s="157">
        <f>SUM(C76:C78)</f>
        <v>0</v>
      </c>
    </row>
    <row r="76" spans="1:3" s="250" customFormat="1" ht="12" customHeight="1">
      <c r="A76" s="14" t="s">
        <v>292</v>
      </c>
      <c r="B76" s="251" t="s">
        <v>272</v>
      </c>
      <c r="C76" s="161"/>
    </row>
    <row r="77" spans="1:3" s="250" customFormat="1" ht="12" customHeight="1">
      <c r="A77" s="13" t="s">
        <v>293</v>
      </c>
      <c r="B77" s="252" t="s">
        <v>273</v>
      </c>
      <c r="C77" s="161"/>
    </row>
    <row r="78" spans="1:3" s="250" customFormat="1" ht="12" customHeight="1" thickBot="1">
      <c r="A78" s="15" t="s">
        <v>294</v>
      </c>
      <c r="B78" s="154" t="s">
        <v>274</v>
      </c>
      <c r="C78" s="161"/>
    </row>
    <row r="79" spans="1:3" s="250" customFormat="1" ht="12" customHeight="1" thickBot="1">
      <c r="A79" s="539" t="s">
        <v>275</v>
      </c>
      <c r="B79" s="152" t="s">
        <v>295</v>
      </c>
      <c r="C79" s="157">
        <f>SUM(C80:C83)</f>
        <v>0</v>
      </c>
    </row>
    <row r="80" spans="1:3" s="250" customFormat="1" ht="12" customHeight="1">
      <c r="A80" s="255" t="s">
        <v>276</v>
      </c>
      <c r="B80" s="251" t="s">
        <v>277</v>
      </c>
      <c r="C80" s="161"/>
    </row>
    <row r="81" spans="1:3" s="250" customFormat="1" ht="12" customHeight="1">
      <c r="A81" s="256" t="s">
        <v>278</v>
      </c>
      <c r="B81" s="252" t="s">
        <v>279</v>
      </c>
      <c r="C81" s="161"/>
    </row>
    <row r="82" spans="1:3" s="250" customFormat="1" ht="12" customHeight="1">
      <c r="A82" s="256" t="s">
        <v>280</v>
      </c>
      <c r="B82" s="252" t="s">
        <v>281</v>
      </c>
      <c r="C82" s="161"/>
    </row>
    <row r="83" spans="1:3" s="250" customFormat="1" ht="12" customHeight="1" thickBot="1">
      <c r="A83" s="257" t="s">
        <v>282</v>
      </c>
      <c r="B83" s="154" t="s">
        <v>283</v>
      </c>
      <c r="C83" s="161"/>
    </row>
    <row r="84" spans="1:3" s="250" customFormat="1" ht="12" customHeight="1" thickBot="1">
      <c r="A84" s="539" t="s">
        <v>284</v>
      </c>
      <c r="B84" s="152" t="s">
        <v>504</v>
      </c>
      <c r="C84" s="292"/>
    </row>
    <row r="85" spans="1:3" s="250" customFormat="1" ht="13.5" customHeight="1" thickBot="1">
      <c r="A85" s="539" t="s">
        <v>286</v>
      </c>
      <c r="B85" s="152" t="s">
        <v>285</v>
      </c>
      <c r="C85" s="292"/>
    </row>
    <row r="86" spans="1:3" s="250" customFormat="1" ht="15.75" customHeight="1" thickBot="1">
      <c r="A86" s="539" t="s">
        <v>298</v>
      </c>
      <c r="B86" s="258" t="s">
        <v>505</v>
      </c>
      <c r="C86" s="162">
        <f>+C63+C67+C72+C75+C79+C85+C84</f>
        <v>401</v>
      </c>
    </row>
    <row r="87" spans="1:3" s="250" customFormat="1" ht="16.5" customHeight="1" thickBot="1">
      <c r="A87" s="541" t="s">
        <v>506</v>
      </c>
      <c r="B87" s="259" t="s">
        <v>507</v>
      </c>
      <c r="C87" s="162">
        <f>+C62+C86</f>
        <v>8386</v>
      </c>
    </row>
    <row r="88" spans="1:3" s="250" customFormat="1" ht="83.25" customHeight="1">
      <c r="A88" s="4"/>
      <c r="B88" s="5"/>
      <c r="C88" s="163"/>
    </row>
    <row r="89" spans="1:3" ht="16.5" customHeight="1">
      <c r="A89" s="725" t="s">
        <v>45</v>
      </c>
      <c r="B89" s="725"/>
      <c r="C89" s="725"/>
    </row>
    <row r="90" spans="1:3" s="260" customFormat="1" ht="16.5" customHeight="1" thickBot="1">
      <c r="A90" s="726" t="s">
        <v>121</v>
      </c>
      <c r="B90" s="726"/>
      <c r="C90" s="81" t="s">
        <v>170</v>
      </c>
    </row>
    <row r="91" spans="1:3" ht="37.5" customHeight="1" thickBot="1">
      <c r="A91" s="22" t="s">
        <v>68</v>
      </c>
      <c r="B91" s="23" t="s">
        <v>46</v>
      </c>
      <c r="C91" s="31" t="str">
        <f>+C3</f>
        <v>2016. évi előirányzat</v>
      </c>
    </row>
    <row r="92" spans="1:3" s="249" customFormat="1" ht="12" customHeight="1" thickBot="1">
      <c r="A92" s="27" t="s">
        <v>491</v>
      </c>
      <c r="B92" s="28" t="s">
        <v>492</v>
      </c>
      <c r="C92" s="29" t="s">
        <v>493</v>
      </c>
    </row>
    <row r="93" spans="1:3" ht="12" customHeight="1" thickBot="1">
      <c r="A93" s="21" t="s">
        <v>17</v>
      </c>
      <c r="B93" s="26" t="s">
        <v>545</v>
      </c>
      <c r="C93" s="156">
        <f>C94+C95+C96+C97+C98+C111</f>
        <v>184168</v>
      </c>
    </row>
    <row r="94" spans="1:3" ht="12" customHeight="1">
      <c r="A94" s="16" t="s">
        <v>93</v>
      </c>
      <c r="B94" s="9" t="s">
        <v>47</v>
      </c>
      <c r="C94" s="683">
        <v>106333</v>
      </c>
    </row>
    <row r="95" spans="1:3" ht="12" customHeight="1">
      <c r="A95" s="13" t="s">
        <v>94</v>
      </c>
      <c r="B95" s="7" t="s">
        <v>141</v>
      </c>
      <c r="C95" s="161">
        <v>30302</v>
      </c>
    </row>
    <row r="96" spans="1:3" ht="12" customHeight="1">
      <c r="A96" s="13" t="s">
        <v>95</v>
      </c>
      <c r="B96" s="7" t="s">
        <v>116</v>
      </c>
      <c r="C96" s="688">
        <v>47533</v>
      </c>
    </row>
    <row r="97" spans="1:3" ht="12" customHeight="1">
      <c r="A97" s="13" t="s">
        <v>96</v>
      </c>
      <c r="B97" s="10" t="s">
        <v>142</v>
      </c>
      <c r="C97" s="160"/>
    </row>
    <row r="98" spans="1:3" ht="12" customHeight="1">
      <c r="A98" s="13" t="s">
        <v>107</v>
      </c>
      <c r="B98" s="18" t="s">
        <v>143</v>
      </c>
      <c r="C98" s="160"/>
    </row>
    <row r="99" spans="1:3" ht="12" customHeight="1">
      <c r="A99" s="13" t="s">
        <v>97</v>
      </c>
      <c r="B99" s="7" t="s">
        <v>508</v>
      </c>
      <c r="C99" s="160"/>
    </row>
    <row r="100" spans="1:3" ht="12" customHeight="1">
      <c r="A100" s="13" t="s">
        <v>98</v>
      </c>
      <c r="B100" s="85" t="s">
        <v>509</v>
      </c>
      <c r="C100" s="160"/>
    </row>
    <row r="101" spans="1:3" ht="12" customHeight="1">
      <c r="A101" s="13" t="s">
        <v>108</v>
      </c>
      <c r="B101" s="85" t="s">
        <v>510</v>
      </c>
      <c r="C101" s="160"/>
    </row>
    <row r="102" spans="1:3" ht="12" customHeight="1">
      <c r="A102" s="13" t="s">
        <v>109</v>
      </c>
      <c r="B102" s="83" t="s">
        <v>301</v>
      </c>
      <c r="C102" s="160"/>
    </row>
    <row r="103" spans="1:3" ht="12" customHeight="1">
      <c r="A103" s="13" t="s">
        <v>110</v>
      </c>
      <c r="B103" s="84" t="s">
        <v>302</v>
      </c>
      <c r="C103" s="160"/>
    </row>
    <row r="104" spans="1:3" ht="12" customHeight="1">
      <c r="A104" s="13" t="s">
        <v>111</v>
      </c>
      <c r="B104" s="84" t="s">
        <v>303</v>
      </c>
      <c r="C104" s="160"/>
    </row>
    <row r="105" spans="1:3" ht="12" customHeight="1">
      <c r="A105" s="13" t="s">
        <v>113</v>
      </c>
      <c r="B105" s="83" t="s">
        <v>304</v>
      </c>
      <c r="C105" s="160"/>
    </row>
    <row r="106" spans="1:3" ht="12" customHeight="1">
      <c r="A106" s="13" t="s">
        <v>144</v>
      </c>
      <c r="B106" s="83" t="s">
        <v>305</v>
      </c>
      <c r="C106" s="160"/>
    </row>
    <row r="107" spans="1:3" ht="12" customHeight="1">
      <c r="A107" s="13" t="s">
        <v>299</v>
      </c>
      <c r="B107" s="84" t="s">
        <v>306</v>
      </c>
      <c r="C107" s="160"/>
    </row>
    <row r="108" spans="1:3" ht="12" customHeight="1">
      <c r="A108" s="12" t="s">
        <v>300</v>
      </c>
      <c r="B108" s="85" t="s">
        <v>307</v>
      </c>
      <c r="C108" s="160"/>
    </row>
    <row r="109" spans="1:3" ht="12" customHeight="1">
      <c r="A109" s="13" t="s">
        <v>511</v>
      </c>
      <c r="B109" s="85" t="s">
        <v>308</v>
      </c>
      <c r="C109" s="160"/>
    </row>
    <row r="110" spans="1:3" ht="12" customHeight="1">
      <c r="A110" s="15" t="s">
        <v>512</v>
      </c>
      <c r="B110" s="85" t="s">
        <v>309</v>
      </c>
      <c r="C110" s="160"/>
    </row>
    <row r="111" spans="1:3" ht="12" customHeight="1">
      <c r="A111" s="13" t="s">
        <v>513</v>
      </c>
      <c r="B111" s="10" t="s">
        <v>48</v>
      </c>
      <c r="C111" s="158"/>
    </row>
    <row r="112" spans="1:3" ht="12" customHeight="1">
      <c r="A112" s="13" t="s">
        <v>514</v>
      </c>
      <c r="B112" s="7" t="s">
        <v>515</v>
      </c>
      <c r="C112" s="158"/>
    </row>
    <row r="113" spans="1:3" ht="12" customHeight="1" thickBot="1">
      <c r="A113" s="17" t="s">
        <v>516</v>
      </c>
      <c r="B113" s="542" t="s">
        <v>517</v>
      </c>
      <c r="C113" s="164"/>
    </row>
    <row r="114" spans="1:3" ht="12" customHeight="1" thickBot="1">
      <c r="A114" s="543" t="s">
        <v>18</v>
      </c>
      <c r="B114" s="544" t="s">
        <v>310</v>
      </c>
      <c r="C114" s="545">
        <f>+C115+C117+C119</f>
        <v>5588</v>
      </c>
    </row>
    <row r="115" spans="1:3" ht="12" customHeight="1">
      <c r="A115" s="14" t="s">
        <v>99</v>
      </c>
      <c r="B115" s="7" t="s">
        <v>169</v>
      </c>
      <c r="C115" s="291">
        <v>5588</v>
      </c>
    </row>
    <row r="116" spans="1:3" ht="12" customHeight="1">
      <c r="A116" s="14" t="s">
        <v>100</v>
      </c>
      <c r="B116" s="11" t="s">
        <v>314</v>
      </c>
      <c r="C116" s="159"/>
    </row>
    <row r="117" spans="1:3" ht="12" customHeight="1">
      <c r="A117" s="14" t="s">
        <v>101</v>
      </c>
      <c r="B117" s="11" t="s">
        <v>145</v>
      </c>
      <c r="C117" s="158"/>
    </row>
    <row r="118" spans="1:3" ht="12" customHeight="1">
      <c r="A118" s="14" t="s">
        <v>102</v>
      </c>
      <c r="B118" s="11" t="s">
        <v>315</v>
      </c>
      <c r="C118" s="144"/>
    </row>
    <row r="119" spans="1:3" ht="12" customHeight="1">
      <c r="A119" s="14" t="s">
        <v>103</v>
      </c>
      <c r="B119" s="154" t="s">
        <v>172</v>
      </c>
      <c r="C119" s="562"/>
    </row>
    <row r="120" spans="1:3" ht="12" customHeight="1">
      <c r="A120" s="14" t="s">
        <v>112</v>
      </c>
      <c r="B120" s="153" t="s">
        <v>377</v>
      </c>
      <c r="C120" s="562"/>
    </row>
    <row r="121" spans="1:3" ht="12" customHeight="1">
      <c r="A121" s="14" t="s">
        <v>114</v>
      </c>
      <c r="B121" s="247" t="s">
        <v>320</v>
      </c>
      <c r="C121" s="562"/>
    </row>
    <row r="122" spans="1:3" ht="15.75">
      <c r="A122" s="14" t="s">
        <v>146</v>
      </c>
      <c r="B122" s="84" t="s">
        <v>303</v>
      </c>
      <c r="C122" s="562"/>
    </row>
    <row r="123" spans="1:3" ht="12" customHeight="1">
      <c r="A123" s="14" t="s">
        <v>147</v>
      </c>
      <c r="B123" s="84" t="s">
        <v>319</v>
      </c>
      <c r="C123" s="562"/>
    </row>
    <row r="124" spans="1:3" ht="12" customHeight="1">
      <c r="A124" s="14" t="s">
        <v>148</v>
      </c>
      <c r="B124" s="84" t="s">
        <v>318</v>
      </c>
      <c r="C124" s="562"/>
    </row>
    <row r="125" spans="1:3" ht="12" customHeight="1">
      <c r="A125" s="14" t="s">
        <v>311</v>
      </c>
      <c r="B125" s="84" t="s">
        <v>306</v>
      </c>
      <c r="C125" s="562"/>
    </row>
    <row r="126" spans="1:3" ht="12" customHeight="1">
      <c r="A126" s="14" t="s">
        <v>312</v>
      </c>
      <c r="B126" s="84" t="s">
        <v>317</v>
      </c>
      <c r="C126" s="144"/>
    </row>
    <row r="127" spans="1:3" ht="16.5" thickBot="1">
      <c r="A127" s="12" t="s">
        <v>313</v>
      </c>
      <c r="B127" s="84" t="s">
        <v>316</v>
      </c>
      <c r="C127" s="145"/>
    </row>
    <row r="128" spans="1:3" ht="12" customHeight="1" thickBot="1">
      <c r="A128" s="19" t="s">
        <v>19</v>
      </c>
      <c r="B128" s="78" t="s">
        <v>518</v>
      </c>
      <c r="C128" s="157">
        <f>+C93+C114</f>
        <v>189756</v>
      </c>
    </row>
    <row r="129" spans="1:3" ht="12" customHeight="1" thickBot="1">
      <c r="A129" s="19" t="s">
        <v>20</v>
      </c>
      <c r="B129" s="78" t="s">
        <v>519</v>
      </c>
      <c r="C129" s="157">
        <f>+C130+C131+C132</f>
        <v>0</v>
      </c>
    </row>
    <row r="130" spans="1:3" ht="12" customHeight="1">
      <c r="A130" s="14" t="s">
        <v>211</v>
      </c>
      <c r="B130" s="11" t="s">
        <v>520</v>
      </c>
      <c r="C130" s="144"/>
    </row>
    <row r="131" spans="1:3" ht="12" customHeight="1">
      <c r="A131" s="14" t="s">
        <v>214</v>
      </c>
      <c r="B131" s="11" t="s">
        <v>521</v>
      </c>
      <c r="C131" s="144"/>
    </row>
    <row r="132" spans="1:3" ht="12" customHeight="1" thickBot="1">
      <c r="A132" s="12" t="s">
        <v>215</v>
      </c>
      <c r="B132" s="11" t="s">
        <v>522</v>
      </c>
      <c r="C132" s="144"/>
    </row>
    <row r="133" spans="1:3" ht="12" customHeight="1" thickBot="1">
      <c r="A133" s="19" t="s">
        <v>21</v>
      </c>
      <c r="B133" s="78" t="s">
        <v>523</v>
      </c>
      <c r="C133" s="157">
        <f>SUM(C134:C139)</f>
        <v>0</v>
      </c>
    </row>
    <row r="134" spans="1:3" ht="12" customHeight="1">
      <c r="A134" s="14" t="s">
        <v>86</v>
      </c>
      <c r="B134" s="8" t="s">
        <v>524</v>
      </c>
      <c r="C134" s="144"/>
    </row>
    <row r="135" spans="1:3" ht="12" customHeight="1">
      <c r="A135" s="14" t="s">
        <v>87</v>
      </c>
      <c r="B135" s="8" t="s">
        <v>525</v>
      </c>
      <c r="C135" s="144"/>
    </row>
    <row r="136" spans="1:3" ht="12" customHeight="1">
      <c r="A136" s="14" t="s">
        <v>88</v>
      </c>
      <c r="B136" s="8" t="s">
        <v>526</v>
      </c>
      <c r="C136" s="144"/>
    </row>
    <row r="137" spans="1:3" ht="12" customHeight="1">
      <c r="A137" s="14" t="s">
        <v>133</v>
      </c>
      <c r="B137" s="8" t="s">
        <v>527</v>
      </c>
      <c r="C137" s="144"/>
    </row>
    <row r="138" spans="1:3" ht="12" customHeight="1">
      <c r="A138" s="14" t="s">
        <v>134</v>
      </c>
      <c r="B138" s="8" t="s">
        <v>528</v>
      </c>
      <c r="C138" s="144"/>
    </row>
    <row r="139" spans="1:3" ht="12" customHeight="1" thickBot="1">
      <c r="A139" s="12" t="s">
        <v>135</v>
      </c>
      <c r="B139" s="8" t="s">
        <v>529</v>
      </c>
      <c r="C139" s="144"/>
    </row>
    <row r="140" spans="1:3" ht="12" customHeight="1" thickBot="1">
      <c r="A140" s="19" t="s">
        <v>22</v>
      </c>
      <c r="B140" s="78" t="s">
        <v>530</v>
      </c>
      <c r="C140" s="162">
        <f>+C141+C142+C143+C144</f>
        <v>0</v>
      </c>
    </row>
    <row r="141" spans="1:3" ht="12" customHeight="1">
      <c r="A141" s="14" t="s">
        <v>89</v>
      </c>
      <c r="B141" s="8" t="s">
        <v>321</v>
      </c>
      <c r="C141" s="144"/>
    </row>
    <row r="142" spans="1:3" ht="12" customHeight="1">
      <c r="A142" s="14" t="s">
        <v>90</v>
      </c>
      <c r="B142" s="8" t="s">
        <v>322</v>
      </c>
      <c r="C142" s="144"/>
    </row>
    <row r="143" spans="1:3" ht="12" customHeight="1">
      <c r="A143" s="14" t="s">
        <v>235</v>
      </c>
      <c r="B143" s="8" t="s">
        <v>531</v>
      </c>
      <c r="C143" s="144"/>
    </row>
    <row r="144" spans="1:3" ht="12" customHeight="1" thickBot="1">
      <c r="A144" s="12" t="s">
        <v>236</v>
      </c>
      <c r="B144" s="6" t="s">
        <v>340</v>
      </c>
      <c r="C144" s="144"/>
    </row>
    <row r="145" spans="1:3" ht="12" customHeight="1" thickBot="1">
      <c r="A145" s="19" t="s">
        <v>23</v>
      </c>
      <c r="B145" s="78" t="s">
        <v>532</v>
      </c>
      <c r="C145" s="165">
        <f>SUM(C146:C150)</f>
        <v>0</v>
      </c>
    </row>
    <row r="146" spans="1:3" ht="12" customHeight="1">
      <c r="A146" s="14" t="s">
        <v>91</v>
      </c>
      <c r="B146" s="8" t="s">
        <v>533</v>
      </c>
      <c r="C146" s="144"/>
    </row>
    <row r="147" spans="1:3" ht="12" customHeight="1">
      <c r="A147" s="14" t="s">
        <v>92</v>
      </c>
      <c r="B147" s="8" t="s">
        <v>534</v>
      </c>
      <c r="C147" s="144"/>
    </row>
    <row r="148" spans="1:3" ht="12" customHeight="1">
      <c r="A148" s="14" t="s">
        <v>247</v>
      </c>
      <c r="B148" s="8" t="s">
        <v>535</v>
      </c>
      <c r="C148" s="144"/>
    </row>
    <row r="149" spans="1:3" ht="12" customHeight="1">
      <c r="A149" s="14" t="s">
        <v>248</v>
      </c>
      <c r="B149" s="8" t="s">
        <v>536</v>
      </c>
      <c r="C149" s="144"/>
    </row>
    <row r="150" spans="1:3" ht="12" customHeight="1" thickBot="1">
      <c r="A150" s="14" t="s">
        <v>537</v>
      </c>
      <c r="B150" s="8" t="s">
        <v>538</v>
      </c>
      <c r="C150" s="144"/>
    </row>
    <row r="151" spans="1:3" ht="12" customHeight="1" thickBot="1">
      <c r="A151" s="19" t="s">
        <v>24</v>
      </c>
      <c r="B151" s="78" t="s">
        <v>539</v>
      </c>
      <c r="C151" s="546"/>
    </row>
    <row r="152" spans="1:3" ht="12" customHeight="1" thickBot="1">
      <c r="A152" s="19" t="s">
        <v>25</v>
      </c>
      <c r="B152" s="78" t="s">
        <v>540</v>
      </c>
      <c r="C152" s="546"/>
    </row>
    <row r="153" spans="1:9" ht="15" customHeight="1" thickBot="1">
      <c r="A153" s="19" t="s">
        <v>26</v>
      </c>
      <c r="B153" s="78" t="s">
        <v>541</v>
      </c>
      <c r="C153" s="261">
        <f>+C129+C133+C140+C145+C151+C152</f>
        <v>0</v>
      </c>
      <c r="F153" s="262"/>
      <c r="G153" s="263"/>
      <c r="H153" s="263"/>
      <c r="I153" s="263"/>
    </row>
    <row r="154" spans="1:3" s="250" customFormat="1" ht="12.75" customHeight="1" thickBot="1">
      <c r="A154" s="155" t="s">
        <v>27</v>
      </c>
      <c r="B154" s="231" t="s">
        <v>542</v>
      </c>
      <c r="C154" s="261">
        <f>+C128+C153</f>
        <v>189756</v>
      </c>
    </row>
    <row r="155" ht="7.5" customHeight="1"/>
    <row r="156" spans="1:3" ht="15.75">
      <c r="A156" s="727" t="s">
        <v>323</v>
      </c>
      <c r="B156" s="727"/>
      <c r="C156" s="727"/>
    </row>
    <row r="157" spans="1:3" ht="15" customHeight="1" thickBot="1">
      <c r="A157" s="724" t="s">
        <v>122</v>
      </c>
      <c r="B157" s="724"/>
      <c r="C157" s="166" t="s">
        <v>170</v>
      </c>
    </row>
    <row r="158" spans="1:4" ht="13.5" customHeight="1" thickBot="1">
      <c r="A158" s="19">
        <v>1</v>
      </c>
      <c r="B158" s="25" t="s">
        <v>543</v>
      </c>
      <c r="C158" s="157">
        <f>+C62-C128</f>
        <v>-181771</v>
      </c>
      <c r="D158" s="264"/>
    </row>
    <row r="159" spans="1:3" ht="32.25" customHeight="1" thickBot="1">
      <c r="A159" s="19" t="s">
        <v>18</v>
      </c>
      <c r="B159" s="25" t="s">
        <v>544</v>
      </c>
      <c r="C159" s="157">
        <f>+C86-C153</f>
        <v>401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22/2016.(X.4.)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7">
    <tabColor rgb="FF92D050"/>
  </sheetPr>
  <dimension ref="A1:F33"/>
  <sheetViews>
    <sheetView zoomScaleSheetLayoutView="100" workbookViewId="0" topLeftCell="A7">
      <selection activeCell="E36" sqref="E36"/>
    </sheetView>
  </sheetViews>
  <sheetFormatPr defaultColWidth="9.00390625" defaultRowHeight="12.75"/>
  <cols>
    <col min="1" max="1" width="6.875" style="39" customWidth="1"/>
    <col min="2" max="2" width="55.125" style="109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9.75" customHeight="1">
      <c r="B1" s="176" t="s">
        <v>125</v>
      </c>
      <c r="C1" s="177"/>
      <c r="D1" s="177"/>
      <c r="E1" s="177"/>
      <c r="F1" s="731"/>
    </row>
    <row r="2" spans="5:6" ht="14.25" thickBot="1">
      <c r="E2" s="178" t="s">
        <v>61</v>
      </c>
      <c r="F2" s="731"/>
    </row>
    <row r="3" spans="1:6" ht="18" customHeight="1" thickBot="1">
      <c r="A3" s="729" t="s">
        <v>68</v>
      </c>
      <c r="B3" s="179" t="s">
        <v>55</v>
      </c>
      <c r="C3" s="180"/>
      <c r="D3" s="179" t="s">
        <v>56</v>
      </c>
      <c r="E3" s="181"/>
      <c r="F3" s="731"/>
    </row>
    <row r="4" spans="1:6" s="182" customFormat="1" ht="35.25" customHeight="1" thickBot="1">
      <c r="A4" s="730"/>
      <c r="B4" s="110" t="s">
        <v>62</v>
      </c>
      <c r="C4" s="31" t="s">
        <v>639</v>
      </c>
      <c r="D4" s="110" t="s">
        <v>62</v>
      </c>
      <c r="E4" s="37" t="str">
        <f>+C4</f>
        <v>2016. évi előirányzat</v>
      </c>
      <c r="F4" s="731"/>
    </row>
    <row r="5" spans="1:6" s="187" customFormat="1" ht="12" customHeight="1" thickBot="1">
      <c r="A5" s="183" t="s">
        <v>491</v>
      </c>
      <c r="B5" s="184" t="s">
        <v>492</v>
      </c>
      <c r="C5" s="185" t="s">
        <v>493</v>
      </c>
      <c r="D5" s="184" t="s">
        <v>546</v>
      </c>
      <c r="E5" s="186" t="s">
        <v>547</v>
      </c>
      <c r="F5" s="731"/>
    </row>
    <row r="6" spans="1:6" ht="12.75" customHeight="1">
      <c r="A6" s="188" t="s">
        <v>17</v>
      </c>
      <c r="B6" s="189" t="s">
        <v>324</v>
      </c>
      <c r="C6" s="691">
        <v>1129967</v>
      </c>
      <c r="D6" s="189" t="s">
        <v>63</v>
      </c>
      <c r="E6" s="693">
        <v>1289561</v>
      </c>
      <c r="F6" s="731"/>
    </row>
    <row r="7" spans="1:6" ht="12.75" customHeight="1">
      <c r="A7" s="190" t="s">
        <v>18</v>
      </c>
      <c r="B7" s="191" t="s">
        <v>325</v>
      </c>
      <c r="C7" s="692">
        <v>706584</v>
      </c>
      <c r="D7" s="191" t="s">
        <v>141</v>
      </c>
      <c r="E7" s="561">
        <v>282713</v>
      </c>
      <c r="F7" s="731"/>
    </row>
    <row r="8" spans="1:6" ht="12.75" customHeight="1">
      <c r="A8" s="190" t="s">
        <v>19</v>
      </c>
      <c r="B8" s="191" t="s">
        <v>345</v>
      </c>
      <c r="C8" s="692"/>
      <c r="D8" s="191" t="s">
        <v>175</v>
      </c>
      <c r="E8" s="561">
        <v>877828</v>
      </c>
      <c r="F8" s="731"/>
    </row>
    <row r="9" spans="1:6" ht="12.75" customHeight="1">
      <c r="A9" s="190" t="s">
        <v>20</v>
      </c>
      <c r="B9" s="191" t="s">
        <v>132</v>
      </c>
      <c r="C9" s="692">
        <v>307560</v>
      </c>
      <c r="D9" s="191" t="s">
        <v>142</v>
      </c>
      <c r="E9" s="49">
        <v>76140</v>
      </c>
      <c r="F9" s="731"/>
    </row>
    <row r="10" spans="1:6" ht="12.75" customHeight="1">
      <c r="A10" s="190" t="s">
        <v>21</v>
      </c>
      <c r="B10" s="192" t="s">
        <v>370</v>
      </c>
      <c r="C10" s="692">
        <v>455862</v>
      </c>
      <c r="D10" s="191" t="s">
        <v>143</v>
      </c>
      <c r="E10" s="561">
        <v>182358</v>
      </c>
      <c r="F10" s="731"/>
    </row>
    <row r="11" spans="1:6" ht="12.75" customHeight="1">
      <c r="A11" s="190" t="s">
        <v>22</v>
      </c>
      <c r="B11" s="191" t="s">
        <v>326</v>
      </c>
      <c r="C11" s="664">
        <v>17053</v>
      </c>
      <c r="D11" s="191" t="s">
        <v>48</v>
      </c>
      <c r="E11" s="561">
        <v>85989</v>
      </c>
      <c r="F11" s="731"/>
    </row>
    <row r="12" spans="1:6" ht="12.75" customHeight="1">
      <c r="A12" s="190" t="s">
        <v>23</v>
      </c>
      <c r="B12" s="191" t="s">
        <v>548</v>
      </c>
      <c r="C12" s="48"/>
      <c r="D12" s="35"/>
      <c r="E12" s="49"/>
      <c r="F12" s="731"/>
    </row>
    <row r="13" spans="1:6" ht="12.75" customHeight="1">
      <c r="A13" s="190" t="s">
        <v>24</v>
      </c>
      <c r="B13" s="35"/>
      <c r="C13" s="167"/>
      <c r="D13" s="35"/>
      <c r="E13" s="172"/>
      <c r="F13" s="731"/>
    </row>
    <row r="14" spans="1:6" ht="12.75" customHeight="1">
      <c r="A14" s="190" t="s">
        <v>25</v>
      </c>
      <c r="B14" s="265"/>
      <c r="C14" s="168"/>
      <c r="D14" s="35"/>
      <c r="E14" s="172"/>
      <c r="F14" s="731"/>
    </row>
    <row r="15" spans="1:6" ht="12.75" customHeight="1">
      <c r="A15" s="190" t="s">
        <v>26</v>
      </c>
      <c r="B15" s="35"/>
      <c r="C15" s="167"/>
      <c r="D15" s="35"/>
      <c r="E15" s="172"/>
      <c r="F15" s="731"/>
    </row>
    <row r="16" spans="1:6" ht="12.75" customHeight="1">
      <c r="A16" s="190" t="s">
        <v>27</v>
      </c>
      <c r="B16" s="35"/>
      <c r="C16" s="167"/>
      <c r="D16" s="35"/>
      <c r="E16" s="172"/>
      <c r="F16" s="731"/>
    </row>
    <row r="17" spans="1:6" ht="12.75" customHeight="1" thickBot="1">
      <c r="A17" s="190" t="s">
        <v>28</v>
      </c>
      <c r="B17" s="41"/>
      <c r="C17" s="169"/>
      <c r="D17" s="35"/>
      <c r="E17" s="173"/>
      <c r="F17" s="731"/>
    </row>
    <row r="18" spans="1:6" ht="15.75" customHeight="1" thickBot="1">
      <c r="A18" s="193" t="s">
        <v>29</v>
      </c>
      <c r="B18" s="79" t="s">
        <v>549</v>
      </c>
      <c r="C18" s="170">
        <f>SUM(C6:C17)-C8</f>
        <v>2617026</v>
      </c>
      <c r="D18" s="79" t="s">
        <v>331</v>
      </c>
      <c r="E18" s="174">
        <f>SUM(E6:E17)</f>
        <v>2794589</v>
      </c>
      <c r="F18" s="731"/>
    </row>
    <row r="19" spans="1:6" ht="12.75" customHeight="1">
      <c r="A19" s="194" t="s">
        <v>30</v>
      </c>
      <c r="B19" s="195" t="s">
        <v>328</v>
      </c>
      <c r="C19" s="298">
        <f>+C20+C21+C22+C23</f>
        <v>264948</v>
      </c>
      <c r="D19" s="196" t="s">
        <v>149</v>
      </c>
      <c r="E19" s="175"/>
      <c r="F19" s="731"/>
    </row>
    <row r="20" spans="1:6" ht="12.75" customHeight="1">
      <c r="A20" s="197" t="s">
        <v>31</v>
      </c>
      <c r="B20" s="196" t="s">
        <v>167</v>
      </c>
      <c r="C20" s="48">
        <v>264948</v>
      </c>
      <c r="D20" s="196" t="s">
        <v>330</v>
      </c>
      <c r="E20" s="49">
        <v>100000</v>
      </c>
      <c r="F20" s="731"/>
    </row>
    <row r="21" spans="1:6" ht="12.75" customHeight="1">
      <c r="A21" s="197" t="s">
        <v>32</v>
      </c>
      <c r="B21" s="196" t="s">
        <v>168</v>
      </c>
      <c r="C21" s="48"/>
      <c r="D21" s="196" t="s">
        <v>123</v>
      </c>
      <c r="E21" s="49"/>
      <c r="F21" s="731"/>
    </row>
    <row r="22" spans="1:6" ht="12.75" customHeight="1">
      <c r="A22" s="197" t="s">
        <v>33</v>
      </c>
      <c r="B22" s="196" t="s">
        <v>173</v>
      </c>
      <c r="C22" s="48"/>
      <c r="D22" s="196" t="s">
        <v>124</v>
      </c>
      <c r="E22" s="49"/>
      <c r="F22" s="731"/>
    </row>
    <row r="23" spans="1:6" ht="12.75" customHeight="1">
      <c r="A23" s="197" t="s">
        <v>34</v>
      </c>
      <c r="B23" s="196" t="s">
        <v>174</v>
      </c>
      <c r="C23" s="48"/>
      <c r="D23" s="195" t="s">
        <v>176</v>
      </c>
      <c r="E23" s="49"/>
      <c r="F23" s="731"/>
    </row>
    <row r="24" spans="1:6" ht="12.75" customHeight="1">
      <c r="A24" s="197" t="s">
        <v>35</v>
      </c>
      <c r="B24" s="196" t="s">
        <v>329</v>
      </c>
      <c r="C24" s="198">
        <f>+C25+C26</f>
        <v>100000</v>
      </c>
      <c r="D24" s="196" t="s">
        <v>150</v>
      </c>
      <c r="E24" s="49"/>
      <c r="F24" s="731"/>
    </row>
    <row r="25" spans="1:6" ht="12.75" customHeight="1">
      <c r="A25" s="194" t="s">
        <v>36</v>
      </c>
      <c r="B25" s="195" t="s">
        <v>327</v>
      </c>
      <c r="C25" s="171">
        <v>100000</v>
      </c>
      <c r="D25" s="189" t="s">
        <v>531</v>
      </c>
      <c r="E25" s="175"/>
      <c r="F25" s="731"/>
    </row>
    <row r="26" spans="1:6" ht="12.75" customHeight="1">
      <c r="A26" s="197" t="s">
        <v>37</v>
      </c>
      <c r="B26" s="196" t="s">
        <v>550</v>
      </c>
      <c r="C26" s="48"/>
      <c r="D26" s="191" t="s">
        <v>539</v>
      </c>
      <c r="E26" s="49"/>
      <c r="F26" s="731"/>
    </row>
    <row r="27" spans="1:6" ht="12.75" customHeight="1">
      <c r="A27" s="190" t="s">
        <v>38</v>
      </c>
      <c r="B27" s="196" t="s">
        <v>504</v>
      </c>
      <c r="C27" s="48"/>
      <c r="D27" s="191" t="s">
        <v>540</v>
      </c>
      <c r="E27" s="49"/>
      <c r="F27" s="731"/>
    </row>
    <row r="28" spans="1:6" ht="12.75" customHeight="1" thickBot="1">
      <c r="A28" s="237" t="s">
        <v>39</v>
      </c>
      <c r="B28" s="195" t="s">
        <v>285</v>
      </c>
      <c r="C28" s="171"/>
      <c r="D28" s="266" t="s">
        <v>657</v>
      </c>
      <c r="E28" s="175">
        <v>33302</v>
      </c>
      <c r="F28" s="731"/>
    </row>
    <row r="29" spans="1:6" ht="18.75" customHeight="1" thickBot="1">
      <c r="A29" s="193" t="s">
        <v>40</v>
      </c>
      <c r="B29" s="79" t="s">
        <v>551</v>
      </c>
      <c r="C29" s="170">
        <f>+C19+C24+C27+C28</f>
        <v>364948</v>
      </c>
      <c r="D29" s="79" t="s">
        <v>552</v>
      </c>
      <c r="E29" s="174">
        <f>SUM(E19:E28)</f>
        <v>133302</v>
      </c>
      <c r="F29" s="731"/>
    </row>
    <row r="30" spans="1:6" ht="13.5" thickBot="1">
      <c r="A30" s="193" t="s">
        <v>41</v>
      </c>
      <c r="B30" s="199" t="s">
        <v>553</v>
      </c>
      <c r="C30" s="200">
        <f>+C18+C29</f>
        <v>2981974</v>
      </c>
      <c r="D30" s="199" t="s">
        <v>554</v>
      </c>
      <c r="E30" s="200">
        <f>+E18+E29</f>
        <v>2927891</v>
      </c>
      <c r="F30" s="731"/>
    </row>
    <row r="31" spans="1:6" ht="13.5" thickBot="1">
      <c r="A31" s="193" t="s">
        <v>42</v>
      </c>
      <c r="B31" s="199" t="s">
        <v>127</v>
      </c>
      <c r="C31" s="200">
        <f>IF(C18-E18&lt;0,E18-C18,"-")</f>
        <v>177563</v>
      </c>
      <c r="D31" s="199" t="s">
        <v>128</v>
      </c>
      <c r="E31" s="200" t="str">
        <f>IF(C18-E18&gt;0,C18-E18,"-")</f>
        <v>-</v>
      </c>
      <c r="F31" s="731"/>
    </row>
    <row r="32" spans="1:6" ht="13.5" thickBot="1">
      <c r="A32" s="193" t="s">
        <v>43</v>
      </c>
      <c r="B32" s="199" t="s">
        <v>177</v>
      </c>
      <c r="C32" s="200"/>
      <c r="D32" s="199" t="s">
        <v>178</v>
      </c>
      <c r="E32" s="200">
        <v>54083</v>
      </c>
      <c r="F32" s="731"/>
    </row>
    <row r="33" spans="2:4" ht="18.75">
      <c r="B33" s="732"/>
      <c r="C33" s="732"/>
      <c r="D33" s="73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22/2016.(X.4.)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9">
    <tabColor rgb="FF92D050"/>
  </sheetPr>
  <dimension ref="A1:F33"/>
  <sheetViews>
    <sheetView zoomScaleSheetLayoutView="115" workbookViewId="0" topLeftCell="A10">
      <selection activeCell="C36" sqref="C36"/>
    </sheetView>
  </sheetViews>
  <sheetFormatPr defaultColWidth="9.00390625" defaultRowHeight="12.75"/>
  <cols>
    <col min="1" max="1" width="6.875" style="39" customWidth="1"/>
    <col min="2" max="2" width="55.125" style="109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1.5">
      <c r="B1" s="176" t="s">
        <v>126</v>
      </c>
      <c r="C1" s="177"/>
      <c r="D1" s="177"/>
      <c r="E1" s="177"/>
      <c r="F1" s="731"/>
    </row>
    <row r="2" spans="5:6" ht="14.25" thickBot="1">
      <c r="E2" s="178" t="s">
        <v>61</v>
      </c>
      <c r="F2" s="731"/>
    </row>
    <row r="3" spans="1:6" ht="13.5" thickBot="1">
      <c r="A3" s="733" t="s">
        <v>68</v>
      </c>
      <c r="B3" s="179" t="s">
        <v>55</v>
      </c>
      <c r="C3" s="180"/>
      <c r="D3" s="179" t="s">
        <v>56</v>
      </c>
      <c r="E3" s="181"/>
      <c r="F3" s="731"/>
    </row>
    <row r="4" spans="1:6" s="182" customFormat="1" ht="24.75" thickBot="1">
      <c r="A4" s="723"/>
      <c r="B4" s="110" t="s">
        <v>62</v>
      </c>
      <c r="C4" s="31" t="s">
        <v>639</v>
      </c>
      <c r="D4" s="110" t="s">
        <v>62</v>
      </c>
      <c r="E4" s="31" t="s">
        <v>639</v>
      </c>
      <c r="F4" s="731"/>
    </row>
    <row r="5" spans="1:6" s="182" customFormat="1" ht="13.5" thickBot="1">
      <c r="A5" s="183" t="s">
        <v>491</v>
      </c>
      <c r="B5" s="184" t="s">
        <v>492</v>
      </c>
      <c r="C5" s="185" t="s">
        <v>493</v>
      </c>
      <c r="D5" s="184" t="s">
        <v>546</v>
      </c>
      <c r="E5" s="186" t="s">
        <v>547</v>
      </c>
      <c r="F5" s="731"/>
    </row>
    <row r="6" spans="1:6" ht="12.75" customHeight="1">
      <c r="A6" s="188" t="s">
        <v>17</v>
      </c>
      <c r="B6" s="189" t="s">
        <v>332</v>
      </c>
      <c r="C6" s="665">
        <v>16508</v>
      </c>
      <c r="D6" s="189" t="s">
        <v>169</v>
      </c>
      <c r="E6" s="693">
        <v>75608</v>
      </c>
      <c r="F6" s="731"/>
    </row>
    <row r="7" spans="1:6" ht="12.75">
      <c r="A7" s="190" t="s">
        <v>18</v>
      </c>
      <c r="B7" s="191" t="s">
        <v>333</v>
      </c>
      <c r="C7" s="48"/>
      <c r="D7" s="191" t="s">
        <v>338</v>
      </c>
      <c r="E7" s="49"/>
      <c r="F7" s="731"/>
    </row>
    <row r="8" spans="1:6" ht="12.75" customHeight="1">
      <c r="A8" s="190" t="s">
        <v>19</v>
      </c>
      <c r="B8" s="191" t="s">
        <v>9</v>
      </c>
      <c r="C8" s="692">
        <v>3484</v>
      </c>
      <c r="D8" s="191" t="s">
        <v>145</v>
      </c>
      <c r="E8" s="49">
        <v>35375</v>
      </c>
      <c r="F8" s="731"/>
    </row>
    <row r="9" spans="1:6" ht="12.75" customHeight="1">
      <c r="A9" s="190" t="s">
        <v>20</v>
      </c>
      <c r="B9" s="191" t="s">
        <v>334</v>
      </c>
      <c r="C9" s="692">
        <v>1280</v>
      </c>
      <c r="D9" s="191" t="s">
        <v>339</v>
      </c>
      <c r="E9" s="49"/>
      <c r="F9" s="731"/>
    </row>
    <row r="10" spans="1:6" ht="12.75" customHeight="1">
      <c r="A10" s="190" t="s">
        <v>21</v>
      </c>
      <c r="B10" s="191" t="s">
        <v>335</v>
      </c>
      <c r="C10" s="167"/>
      <c r="D10" s="191" t="s">
        <v>172</v>
      </c>
      <c r="E10" s="49">
        <v>10345</v>
      </c>
      <c r="F10" s="731"/>
    </row>
    <row r="11" spans="1:6" ht="12.75" customHeight="1">
      <c r="A11" s="190" t="s">
        <v>22</v>
      </c>
      <c r="B11" s="191" t="s">
        <v>336</v>
      </c>
      <c r="C11" s="168"/>
      <c r="D11" s="547"/>
      <c r="E11" s="49"/>
      <c r="F11" s="731"/>
    </row>
    <row r="12" spans="1:6" ht="12.75" customHeight="1">
      <c r="A12" s="190" t="s">
        <v>23</v>
      </c>
      <c r="B12" s="35"/>
      <c r="C12" s="167"/>
      <c r="D12" s="547"/>
      <c r="E12" s="49"/>
      <c r="F12" s="731"/>
    </row>
    <row r="13" spans="1:6" ht="12.75" customHeight="1">
      <c r="A13" s="190" t="s">
        <v>24</v>
      </c>
      <c r="B13" s="35"/>
      <c r="C13" s="167"/>
      <c r="D13" s="548"/>
      <c r="E13" s="49"/>
      <c r="F13" s="731"/>
    </row>
    <row r="14" spans="1:6" ht="12.75" customHeight="1">
      <c r="A14" s="190" t="s">
        <v>25</v>
      </c>
      <c r="B14" s="549"/>
      <c r="C14" s="168"/>
      <c r="D14" s="547"/>
      <c r="E14" s="49"/>
      <c r="F14" s="731"/>
    </row>
    <row r="15" spans="1:6" ht="12.75">
      <c r="A15" s="190" t="s">
        <v>26</v>
      </c>
      <c r="B15" s="35"/>
      <c r="C15" s="168"/>
      <c r="D15" s="547"/>
      <c r="E15" s="49"/>
      <c r="F15" s="731"/>
    </row>
    <row r="16" spans="1:6" ht="12.75" customHeight="1" thickBot="1">
      <c r="A16" s="237" t="s">
        <v>27</v>
      </c>
      <c r="B16" s="266"/>
      <c r="C16" s="239"/>
      <c r="D16" s="238" t="s">
        <v>48</v>
      </c>
      <c r="E16" s="175">
        <v>482</v>
      </c>
      <c r="F16" s="731"/>
    </row>
    <row r="17" spans="1:6" ht="15.75" customHeight="1" thickBot="1">
      <c r="A17" s="193" t="s">
        <v>28</v>
      </c>
      <c r="B17" s="79" t="s">
        <v>346</v>
      </c>
      <c r="C17" s="170">
        <f>+C6+C8+C9+C11+C12+C13+C14+C15+C16</f>
        <v>21272</v>
      </c>
      <c r="D17" s="79" t="s">
        <v>347</v>
      </c>
      <c r="E17" s="174">
        <f>+E6+E8+E10+E11+E12+E13+E14+E15+E16</f>
        <v>121810</v>
      </c>
      <c r="F17" s="731"/>
    </row>
    <row r="18" spans="1:6" ht="12.75" customHeight="1">
      <c r="A18" s="188" t="s">
        <v>29</v>
      </c>
      <c r="B18" s="203" t="s">
        <v>190</v>
      </c>
      <c r="C18" s="210">
        <f>+C19+C20+C21+C22+C23</f>
        <v>0</v>
      </c>
      <c r="D18" s="196" t="s">
        <v>149</v>
      </c>
      <c r="E18" s="47"/>
      <c r="F18" s="731"/>
    </row>
    <row r="19" spans="1:6" ht="12.75" customHeight="1">
      <c r="A19" s="190" t="s">
        <v>30</v>
      </c>
      <c r="B19" s="204" t="s">
        <v>179</v>
      </c>
      <c r="C19" s="48"/>
      <c r="D19" s="196" t="s">
        <v>152</v>
      </c>
      <c r="E19" s="49"/>
      <c r="F19" s="731"/>
    </row>
    <row r="20" spans="1:6" ht="12.75" customHeight="1">
      <c r="A20" s="188" t="s">
        <v>31</v>
      </c>
      <c r="B20" s="204" t="s">
        <v>180</v>
      </c>
      <c r="C20" s="48"/>
      <c r="D20" s="196" t="s">
        <v>123</v>
      </c>
      <c r="E20" s="49"/>
      <c r="F20" s="731"/>
    </row>
    <row r="21" spans="1:6" ht="12.75" customHeight="1">
      <c r="A21" s="190" t="s">
        <v>32</v>
      </c>
      <c r="B21" s="204" t="s">
        <v>181</v>
      </c>
      <c r="C21" s="48"/>
      <c r="D21" s="196" t="s">
        <v>124</v>
      </c>
      <c r="E21" s="49">
        <v>3545</v>
      </c>
      <c r="F21" s="731"/>
    </row>
    <row r="22" spans="1:6" ht="12.75" customHeight="1">
      <c r="A22" s="188" t="s">
        <v>33</v>
      </c>
      <c r="B22" s="204" t="s">
        <v>182</v>
      </c>
      <c r="C22" s="48"/>
      <c r="D22" s="195" t="s">
        <v>176</v>
      </c>
      <c r="E22" s="49"/>
      <c r="F22" s="731"/>
    </row>
    <row r="23" spans="1:6" ht="12.75" customHeight="1">
      <c r="A23" s="190" t="s">
        <v>34</v>
      </c>
      <c r="B23" s="205" t="s">
        <v>183</v>
      </c>
      <c r="C23" s="48"/>
      <c r="D23" s="196" t="s">
        <v>153</v>
      </c>
      <c r="E23" s="49"/>
      <c r="F23" s="731"/>
    </row>
    <row r="24" spans="1:6" ht="12.75" customHeight="1">
      <c r="A24" s="188" t="s">
        <v>35</v>
      </c>
      <c r="B24" s="206" t="s">
        <v>184</v>
      </c>
      <c r="C24" s="198">
        <f>+C25+C26+C27+C28+C29</f>
        <v>50000</v>
      </c>
      <c r="D24" s="207" t="s">
        <v>151</v>
      </c>
      <c r="E24" s="49"/>
      <c r="F24" s="731"/>
    </row>
    <row r="25" spans="1:6" ht="12.75" customHeight="1">
      <c r="A25" s="190" t="s">
        <v>36</v>
      </c>
      <c r="B25" s="205" t="s">
        <v>185</v>
      </c>
      <c r="C25" s="48">
        <v>50000</v>
      </c>
      <c r="D25" s="207" t="s">
        <v>340</v>
      </c>
      <c r="E25" s="49"/>
      <c r="F25" s="731"/>
    </row>
    <row r="26" spans="1:6" ht="12.75" customHeight="1">
      <c r="A26" s="188" t="s">
        <v>37</v>
      </c>
      <c r="B26" s="205" t="s">
        <v>186</v>
      </c>
      <c r="C26" s="48"/>
      <c r="D26" s="202"/>
      <c r="E26" s="49"/>
      <c r="F26" s="731"/>
    </row>
    <row r="27" spans="1:6" ht="12.75" customHeight="1">
      <c r="A27" s="190" t="s">
        <v>38</v>
      </c>
      <c r="B27" s="204" t="s">
        <v>187</v>
      </c>
      <c r="C27" s="48"/>
      <c r="D27" s="77"/>
      <c r="E27" s="49"/>
      <c r="F27" s="731"/>
    </row>
    <row r="28" spans="1:6" ht="12.75" customHeight="1">
      <c r="A28" s="188" t="s">
        <v>39</v>
      </c>
      <c r="B28" s="208" t="s">
        <v>188</v>
      </c>
      <c r="C28" s="48"/>
      <c r="D28" s="35"/>
      <c r="E28" s="49"/>
      <c r="F28" s="731"/>
    </row>
    <row r="29" spans="1:6" ht="12.75" customHeight="1" thickBot="1">
      <c r="A29" s="190" t="s">
        <v>40</v>
      </c>
      <c r="B29" s="209" t="s">
        <v>189</v>
      </c>
      <c r="C29" s="48"/>
      <c r="D29" s="77"/>
      <c r="E29" s="49"/>
      <c r="F29" s="731"/>
    </row>
    <row r="30" spans="1:6" ht="21.75" customHeight="1" thickBot="1">
      <c r="A30" s="193" t="s">
        <v>41</v>
      </c>
      <c r="B30" s="79" t="s">
        <v>337</v>
      </c>
      <c r="C30" s="170">
        <f>+C18+C24</f>
        <v>50000</v>
      </c>
      <c r="D30" s="79" t="s">
        <v>341</v>
      </c>
      <c r="E30" s="174">
        <f>SUM(E18:E29)</f>
        <v>3545</v>
      </c>
      <c r="F30" s="731"/>
    </row>
    <row r="31" spans="1:6" ht="13.5" thickBot="1">
      <c r="A31" s="193" t="s">
        <v>42</v>
      </c>
      <c r="B31" s="199" t="s">
        <v>342</v>
      </c>
      <c r="C31" s="200">
        <f>+C17+C30</f>
        <v>71272</v>
      </c>
      <c r="D31" s="199" t="s">
        <v>343</v>
      </c>
      <c r="E31" s="200">
        <f>+E17+E30</f>
        <v>125355</v>
      </c>
      <c r="F31" s="731"/>
    </row>
    <row r="32" spans="1:6" ht="13.5" thickBot="1">
      <c r="A32" s="193" t="s">
        <v>43</v>
      </c>
      <c r="B32" s="199" t="s">
        <v>127</v>
      </c>
      <c r="C32" s="200">
        <v>100538</v>
      </c>
      <c r="D32" s="199" t="s">
        <v>128</v>
      </c>
      <c r="E32" s="200" t="str">
        <f>IF(C17-E17&gt;0,C17-E17,"-")</f>
        <v>-</v>
      </c>
      <c r="F32" s="731"/>
    </row>
    <row r="33" spans="1:6" ht="13.5" thickBot="1">
      <c r="A33" s="193" t="s">
        <v>44</v>
      </c>
      <c r="B33" s="199" t="s">
        <v>177</v>
      </c>
      <c r="C33" s="200">
        <v>54083</v>
      </c>
      <c r="D33" s="199" t="s">
        <v>178</v>
      </c>
      <c r="E33" s="200"/>
      <c r="F33" s="73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22/2016.(X.4.)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"/>
  <dimension ref="A1:H15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87" customWidth="1"/>
    <col min="2" max="2" width="38.625" style="87" customWidth="1"/>
    <col min="3" max="3" width="17.625" style="87" customWidth="1"/>
    <col min="4" max="7" width="14.00390625" style="87" customWidth="1"/>
    <col min="8" max="16384" width="9.375" style="87" customWidth="1"/>
  </cols>
  <sheetData>
    <row r="1" spans="1:7" ht="33" customHeight="1">
      <c r="A1" s="734" t="s">
        <v>486</v>
      </c>
      <c r="B1" s="734"/>
      <c r="C1" s="734"/>
      <c r="D1" s="734"/>
      <c r="E1" s="734"/>
      <c r="F1" s="734"/>
      <c r="G1" s="734"/>
    </row>
    <row r="2" spans="1:8" ht="15.75" customHeight="1" thickBot="1">
      <c r="A2" s="88"/>
      <c r="B2" s="402"/>
      <c r="C2" s="402"/>
      <c r="D2" s="735"/>
      <c r="E2" s="735"/>
      <c r="F2" s="742" t="s">
        <v>52</v>
      </c>
      <c r="G2" s="742"/>
      <c r="H2" s="92"/>
    </row>
    <row r="3" spans="1:7" ht="63" customHeight="1">
      <c r="A3" s="738" t="s">
        <v>15</v>
      </c>
      <c r="B3" s="740" t="s">
        <v>155</v>
      </c>
      <c r="C3" s="303" t="s">
        <v>613</v>
      </c>
      <c r="D3" s="740" t="s">
        <v>194</v>
      </c>
      <c r="E3" s="740"/>
      <c r="F3" s="740"/>
      <c r="G3" s="736" t="s">
        <v>585</v>
      </c>
    </row>
    <row r="4" spans="1:7" ht="15.75" thickBot="1">
      <c r="A4" s="739"/>
      <c r="B4" s="741"/>
      <c r="C4" s="89"/>
      <c r="D4" s="89">
        <v>2016</v>
      </c>
      <c r="E4" s="89">
        <v>2017</v>
      </c>
      <c r="F4" s="89">
        <v>2018</v>
      </c>
      <c r="G4" s="737"/>
    </row>
    <row r="5" spans="1:7" ht="15.75" thickBot="1">
      <c r="A5" s="646">
        <v>1</v>
      </c>
      <c r="B5" s="641">
        <v>2</v>
      </c>
      <c r="C5" s="90"/>
      <c r="D5" s="90">
        <v>3</v>
      </c>
      <c r="E5" s="90">
        <v>4</v>
      </c>
      <c r="F5" s="90">
        <v>5</v>
      </c>
      <c r="G5" s="91">
        <v>6</v>
      </c>
    </row>
    <row r="6" spans="1:7" ht="15">
      <c r="A6" s="645" t="s">
        <v>17</v>
      </c>
      <c r="B6" s="642" t="s">
        <v>582</v>
      </c>
      <c r="C6" s="403">
        <v>1487</v>
      </c>
      <c r="D6" s="95">
        <v>1487</v>
      </c>
      <c r="E6" s="95">
        <v>0</v>
      </c>
      <c r="F6" s="95">
        <v>0</v>
      </c>
      <c r="G6" s="93">
        <f aca="true" t="shared" si="0" ref="G6:G11">SUM(D6:F6)</f>
        <v>1487</v>
      </c>
    </row>
    <row r="7" spans="1:7" ht="15">
      <c r="A7" s="644" t="s">
        <v>18</v>
      </c>
      <c r="B7" s="642" t="s">
        <v>586</v>
      </c>
      <c r="C7" s="403">
        <v>0</v>
      </c>
      <c r="D7" s="95">
        <v>0</v>
      </c>
      <c r="E7" s="95">
        <v>0</v>
      </c>
      <c r="F7" s="95">
        <v>0</v>
      </c>
      <c r="G7" s="93">
        <f t="shared" si="0"/>
        <v>0</v>
      </c>
    </row>
    <row r="8" spans="1:7" ht="15">
      <c r="A8" s="644" t="s">
        <v>19</v>
      </c>
      <c r="B8" s="642" t="s">
        <v>581</v>
      </c>
      <c r="C8" s="404">
        <v>1891</v>
      </c>
      <c r="D8" s="405">
        <v>660</v>
      </c>
      <c r="E8" s="405">
        <v>660</v>
      </c>
      <c r="F8" s="405">
        <v>571</v>
      </c>
      <c r="G8" s="93">
        <f t="shared" si="0"/>
        <v>1891</v>
      </c>
    </row>
    <row r="9" spans="1:7" ht="15">
      <c r="A9" s="644" t="s">
        <v>20</v>
      </c>
      <c r="B9" s="642" t="s">
        <v>587</v>
      </c>
      <c r="C9" s="404">
        <v>398</v>
      </c>
      <c r="D9" s="613">
        <v>398</v>
      </c>
      <c r="E9" s="614">
        <v>0</v>
      </c>
      <c r="F9" s="614">
        <v>0</v>
      </c>
      <c r="G9" s="93">
        <f t="shared" si="0"/>
        <v>398</v>
      </c>
    </row>
    <row r="10" spans="1:7" ht="15">
      <c r="A10" s="650" t="s">
        <v>21</v>
      </c>
      <c r="B10" s="651" t="s">
        <v>683</v>
      </c>
      <c r="C10" s="652"/>
      <c r="D10" s="653">
        <v>1000</v>
      </c>
      <c r="E10" s="654">
        <v>2000</v>
      </c>
      <c r="F10" s="654">
        <v>2000</v>
      </c>
      <c r="G10" s="666">
        <f t="shared" si="0"/>
        <v>5000</v>
      </c>
    </row>
    <row r="11" spans="1:7" ht="15.75" thickBot="1">
      <c r="A11" s="667" t="s">
        <v>22</v>
      </c>
      <c r="B11" s="668" t="s">
        <v>715</v>
      </c>
      <c r="C11" s="669"/>
      <c r="D11" s="670"/>
      <c r="E11" s="670"/>
      <c r="F11" s="670">
        <v>4445</v>
      </c>
      <c r="G11" s="671">
        <f t="shared" si="0"/>
        <v>4445</v>
      </c>
    </row>
    <row r="12" spans="1:7" ht="15.75" thickBot="1">
      <c r="A12" s="646" t="s">
        <v>23</v>
      </c>
      <c r="B12" s="643" t="s">
        <v>156</v>
      </c>
      <c r="C12" s="293">
        <f>SUM(C6:C11)</f>
        <v>3776</v>
      </c>
      <c r="D12" s="293">
        <f>SUM(D6:D11)</f>
        <v>3545</v>
      </c>
      <c r="E12" s="293">
        <f>SUM(E6:E11)</f>
        <v>2660</v>
      </c>
      <c r="F12" s="293">
        <f>SUM(F6:F11)</f>
        <v>7016</v>
      </c>
      <c r="G12" s="293">
        <f>SUM(G6:G11)</f>
        <v>13221</v>
      </c>
    </row>
    <row r="14" ht="15">
      <c r="B14" s="655" t="s">
        <v>684</v>
      </c>
    </row>
    <row r="15" ht="15">
      <c r="B15" s="655" t="s">
        <v>685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 melléklet a 22/2016.(X.4.)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D12"/>
  <sheetViews>
    <sheetView zoomScale="120" zoomScaleNormal="120" workbookViewId="0" topLeftCell="A1">
      <selection activeCell="E11" sqref="E11"/>
    </sheetView>
  </sheetViews>
  <sheetFormatPr defaultColWidth="9.00390625" defaultRowHeight="12.75"/>
  <cols>
    <col min="1" max="1" width="5.625" style="87" customWidth="1"/>
    <col min="2" max="2" width="68.625" style="87" customWidth="1"/>
    <col min="3" max="3" width="19.50390625" style="87" customWidth="1"/>
    <col min="4" max="16384" width="9.375" style="87" customWidth="1"/>
  </cols>
  <sheetData>
    <row r="1" spans="1:3" ht="33" customHeight="1">
      <c r="A1" s="734" t="s">
        <v>488</v>
      </c>
      <c r="B1" s="734"/>
      <c r="C1" s="734"/>
    </row>
    <row r="2" spans="1:4" ht="15.75" customHeight="1" thickBot="1">
      <c r="A2" s="88"/>
      <c r="B2" s="88"/>
      <c r="C2" s="94" t="s">
        <v>52</v>
      </c>
      <c r="D2" s="92"/>
    </row>
    <row r="3" spans="1:3" ht="26.25" customHeight="1" thickBot="1">
      <c r="A3" s="96" t="s">
        <v>15</v>
      </c>
      <c r="B3" s="97" t="s">
        <v>154</v>
      </c>
      <c r="C3" s="98" t="s">
        <v>639</v>
      </c>
    </row>
    <row r="4" spans="1:3" ht="15.75" thickBot="1">
      <c r="A4" s="99">
        <v>1</v>
      </c>
      <c r="B4" s="100">
        <v>2</v>
      </c>
      <c r="C4" s="101">
        <v>3</v>
      </c>
    </row>
    <row r="5" spans="1:3" ht="15">
      <c r="A5" s="102" t="s">
        <v>17</v>
      </c>
      <c r="B5" s="212" t="s">
        <v>600</v>
      </c>
      <c r="C5" s="694">
        <v>267960</v>
      </c>
    </row>
    <row r="6" spans="1:3" ht="24.75">
      <c r="A6" s="103" t="s">
        <v>18</v>
      </c>
      <c r="B6" s="234" t="s">
        <v>191</v>
      </c>
      <c r="C6" s="211">
        <v>17221</v>
      </c>
    </row>
    <row r="7" spans="1:3" ht="15">
      <c r="A7" s="103" t="s">
        <v>19</v>
      </c>
      <c r="B7" s="235" t="s">
        <v>381</v>
      </c>
      <c r="C7" s="211">
        <v>9</v>
      </c>
    </row>
    <row r="8" spans="1:3" ht="24.75">
      <c r="A8" s="103" t="s">
        <v>20</v>
      </c>
      <c r="B8" s="235" t="s">
        <v>193</v>
      </c>
      <c r="C8" s="695">
        <v>3484</v>
      </c>
    </row>
    <row r="9" spans="1:3" ht="15">
      <c r="A9" s="104" t="s">
        <v>21</v>
      </c>
      <c r="B9" s="235" t="s">
        <v>192</v>
      </c>
      <c r="C9" s="582">
        <v>13400</v>
      </c>
    </row>
    <row r="10" spans="1:3" ht="15.75" thickBot="1">
      <c r="A10" s="103" t="s">
        <v>22</v>
      </c>
      <c r="B10" s="236" t="s">
        <v>601</v>
      </c>
      <c r="C10" s="211"/>
    </row>
    <row r="11" spans="1:3" ht="15.75" thickBot="1">
      <c r="A11" s="743" t="s">
        <v>157</v>
      </c>
      <c r="B11" s="744"/>
      <c r="C11" s="105">
        <f>SUM(C5:C10)</f>
        <v>302074</v>
      </c>
    </row>
    <row r="12" spans="1:3" ht="23.25" customHeight="1">
      <c r="A12" s="745" t="s">
        <v>166</v>
      </c>
      <c r="B12" s="745"/>
      <c r="C12" s="74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22/2016.(X.4.)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5">
    <tabColor rgb="FF92D050"/>
  </sheetPr>
  <dimension ref="A1:D8"/>
  <sheetViews>
    <sheetView zoomScale="120" zoomScaleNormal="120" workbookViewId="0" topLeftCell="A1">
      <selection activeCell="F3" sqref="F3"/>
    </sheetView>
  </sheetViews>
  <sheetFormatPr defaultColWidth="9.00390625" defaultRowHeight="12.75"/>
  <cols>
    <col min="1" max="1" width="5.625" style="87" customWidth="1"/>
    <col min="2" max="2" width="66.875" style="87" customWidth="1"/>
    <col min="3" max="3" width="27.00390625" style="87" customWidth="1"/>
    <col min="4" max="16384" width="9.375" style="87" customWidth="1"/>
  </cols>
  <sheetData>
    <row r="1" spans="1:3" ht="33" customHeight="1">
      <c r="A1" s="734" t="s">
        <v>640</v>
      </c>
      <c r="B1" s="734"/>
      <c r="C1" s="734"/>
    </row>
    <row r="2" spans="1:4" ht="15.75" customHeight="1" thickBot="1">
      <c r="A2" s="88"/>
      <c r="B2" s="88"/>
      <c r="C2" s="94" t="s">
        <v>52</v>
      </c>
      <c r="D2" s="92"/>
    </row>
    <row r="3" spans="1:3" ht="26.25" customHeight="1" thickBot="1">
      <c r="A3" s="96" t="s">
        <v>15</v>
      </c>
      <c r="B3" s="97" t="s">
        <v>158</v>
      </c>
      <c r="C3" s="98" t="s">
        <v>164</v>
      </c>
    </row>
    <row r="4" spans="1:3" ht="15.75" thickBot="1">
      <c r="A4" s="99">
        <v>1</v>
      </c>
      <c r="B4" s="100">
        <v>2</v>
      </c>
      <c r="C4" s="101">
        <v>3</v>
      </c>
    </row>
    <row r="5" spans="1:3" ht="15">
      <c r="A5" s="102" t="s">
        <v>17</v>
      </c>
      <c r="B5" s="656" t="s">
        <v>686</v>
      </c>
      <c r="C5" s="106">
        <v>10178</v>
      </c>
    </row>
    <row r="6" spans="1:3" ht="15">
      <c r="A6" s="103" t="s">
        <v>18</v>
      </c>
      <c r="B6" s="696" t="s">
        <v>726</v>
      </c>
      <c r="C6" s="514">
        <v>40000</v>
      </c>
    </row>
    <row r="7" spans="1:3" ht="15.75" thickBot="1">
      <c r="A7" s="104" t="s">
        <v>19</v>
      </c>
      <c r="B7" s="108"/>
      <c r="C7" s="107"/>
    </row>
    <row r="8" spans="1:3" s="294" customFormat="1" ht="17.25" customHeight="1" thickBot="1">
      <c r="A8" s="295" t="s">
        <v>20</v>
      </c>
      <c r="B8" s="80" t="s">
        <v>159</v>
      </c>
      <c r="C8" s="105">
        <f>SUM(C5:C7)</f>
        <v>50178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9.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2016-10-03T14:21:02Z</cp:lastPrinted>
  <dcterms:created xsi:type="dcterms:W3CDTF">1999-10-30T10:30:45Z</dcterms:created>
  <dcterms:modified xsi:type="dcterms:W3CDTF">2016-10-03T14:37:36Z</dcterms:modified>
  <cp:category/>
  <cp:version/>
  <cp:contentType/>
  <cp:contentStatus/>
</cp:coreProperties>
</file>