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9" activeTab="15"/>
  </bookViews>
  <sheets>
    <sheet name="1.sz.mell  " sheetId="1" r:id="rId1"/>
    <sheet name="2. sz. mell  " sheetId="2" r:id="rId2"/>
    <sheet name="3. sz. mell." sheetId="3" r:id="rId3"/>
    <sheet name="4. sz. mell." sheetId="4" r:id="rId4"/>
    <sheet name="5. melleklet" sheetId="5" r:id="rId5"/>
    <sheet name="6.sz. melléklet" sheetId="6" r:id="rId6"/>
    <sheet name="7.sz. melléklet" sheetId="7" r:id="rId7"/>
    <sheet name="8. sz. mell" sheetId="8" r:id="rId8"/>
    <sheet name="9.sz.melléklet" sheetId="9" r:id="rId9"/>
    <sheet name="10.sz.melléklet" sheetId="10" r:id="rId10"/>
    <sheet name="11. sz. melléklet (A)" sheetId="11" r:id="rId11"/>
    <sheet name="11. sz. melléklet (B)" sheetId="12" r:id="rId12"/>
    <sheet name="11. sz. melléklet (C)" sheetId="13" r:id="rId13"/>
    <sheet name="11. sz. melléklet (D)" sheetId="14" r:id="rId14"/>
    <sheet name="12. sz. melléklet" sheetId="15" r:id="rId15"/>
    <sheet name="13. sz. melléklet" sheetId="16" r:id="rId16"/>
  </sheets>
  <definedNames>
    <definedName name="_xlfn.IFERROR" hidden="1">#NAME?</definedName>
    <definedName name="_xlnm.Print_Area" localSheetId="0">'1.sz.mell  '!$A$1:$I$27</definedName>
    <definedName name="_xlnm.Print_Area" localSheetId="15">'13. sz. melléklet'!$A$1:$I$15</definedName>
    <definedName name="_xlnm.Print_Area" localSheetId="2">'3. sz. mell.'!$A$1:$E$150</definedName>
    <definedName name="_xlnm.Print_Area" localSheetId="3">'4. sz. mell.'!$A$1:$S$156</definedName>
  </definedNames>
  <calcPr fullCalcOnLoad="1"/>
</workbook>
</file>

<file path=xl/sharedStrings.xml><?xml version="1.0" encoding="utf-8"?>
<sst xmlns="http://schemas.openxmlformats.org/spreadsheetml/2006/main" count="1537" uniqueCount="747">
  <si>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</si>
  <si>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</si>
  <si>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</si>
  <si>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</si>
  <si>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</si>
  <si>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</si>
  <si>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</si>
  <si>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</si>
  <si>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</si>
  <si>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</si>
  <si>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</si>
  <si>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</si>
  <si>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</si>
  <si>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</si>
  <si>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</si>
  <si>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</si>
  <si>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</si>
  <si>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</si>
  <si>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</si>
  <si>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</si>
  <si>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</si>
  <si>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</si>
  <si>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</si>
  <si>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</si>
  <si>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</si>
  <si>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</si>
  <si>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</si>
  <si>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</si>
  <si>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</si>
  <si>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</si>
  <si>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</si>
  <si>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</si>
  <si>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</si>
  <si>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</si>
  <si>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</si>
  <si>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</si>
  <si>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</si>
  <si>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</si>
  <si>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</si>
  <si>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</si>
  <si>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</si>
  <si>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</si>
  <si>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</si>
  <si>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</si>
  <si>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</si>
  <si>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</si>
  <si>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</si>
  <si>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</si>
  <si>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</si>
  <si>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</si>
  <si>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</si>
  <si>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</si>
  <si>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</si>
  <si>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</si>
  <si>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</si>
  <si>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</si>
  <si>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</si>
  <si>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</si>
  <si>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</si>
  <si>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</si>
  <si>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</si>
  <si>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</si>
  <si>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 xml:space="preserve"> Forintban !</t>
  </si>
  <si>
    <t>Államháztartáson belüli megelőlegezése</t>
  </si>
  <si>
    <t>Módosított előirányzat</t>
  </si>
  <si>
    <t>Államháztartáson belüli megelőlegezések</t>
  </si>
  <si>
    <t>Teljesítés</t>
  </si>
  <si>
    <t>28.</t>
  </si>
  <si>
    <t>27.</t>
  </si>
  <si>
    <t>KIADÁSOK ÖSSZESEN (12+25)</t>
  </si>
  <si>
    <t>BEVÉTEL ÖSSZESEN (12+25)</t>
  </si>
  <si>
    <t>26.</t>
  </si>
  <si>
    <t>Felhalmozási célú finanszírozási kiadások összesen (13.+…24.)</t>
  </si>
  <si>
    <t>Felhalmozási célú finanszírozási bevételek összesen (13.+19.)</t>
  </si>
  <si>
    <t>Egyéb külső finanszírozási bevételek</t>
  </si>
  <si>
    <t>Értékpapírok kibocsátása</t>
  </si>
  <si>
    <t>Rövid lejáratú hitelek, kölcsönök felvétele</t>
  </si>
  <si>
    <t>Likviditási célú hitelek, kölcsönök felvétele</t>
  </si>
  <si>
    <t>Pénzügyi lízing kiadásai</t>
  </si>
  <si>
    <t>Hosszú lejáratú hitelek, kölcsönök felvétele</t>
  </si>
  <si>
    <t>Hiány külső finanszírozásának bevételei (20+…+24 )</t>
  </si>
  <si>
    <t>Befektetési célú belföldi, külföldi értékpapírok vásárlása</t>
  </si>
  <si>
    <t>Egyéb belső finanszírozási bevételek</t>
  </si>
  <si>
    <t>Értékpapír értékesítése</t>
  </si>
  <si>
    <t xml:space="preserve">Betét visszavonásából származó bevétel </t>
  </si>
  <si>
    <t xml:space="preserve">Vállalkozási maradvány igénybevétele </t>
  </si>
  <si>
    <t>Hitelek törlesztése</t>
  </si>
  <si>
    <t>Költségvetési maradvány igénybevétele</t>
  </si>
  <si>
    <t>Értékpapír vásárlása, visszavásárlása</t>
  </si>
  <si>
    <t>Hiány belső finanszírozás bevételei ( 14+…+18)</t>
  </si>
  <si>
    <t>Költségvetési kiadások összesen: (1.+3.+5.+...+11.)</t>
  </si>
  <si>
    <t>Költségvetési bevételek összesen: (1.+3.+4.+6.+…+11.)</t>
  </si>
  <si>
    <t>10.</t>
  </si>
  <si>
    <t>9.</t>
  </si>
  <si>
    <t>8.</t>
  </si>
  <si>
    <t>Egyéb felhalmozási célú bevételek</t>
  </si>
  <si>
    <t>Egyéb felhalmozási kiadások</t>
  </si>
  <si>
    <t>4.-ből EU-s támogatás (közvetlen)</t>
  </si>
  <si>
    <t>3.-ból EU-s forrásból megvalósuló felújítás</t>
  </si>
  <si>
    <t>Felújítások</t>
  </si>
  <si>
    <t>Felhalmozási bevételek</t>
  </si>
  <si>
    <t>1.-ből EU-s forrásból megvalósuló beruházás</t>
  </si>
  <si>
    <t>1.-ből EU-s támogatás</t>
  </si>
  <si>
    <t>Beruházások</t>
  </si>
  <si>
    <t>Felhalmozási célú támogatások államháztartáson belülről</t>
  </si>
  <si>
    <t>Finanszírozási bevételek, kiadások egyenlege (finanszírozási bevételek 16. sor - finanszírozási kiadások 9. sor) (+/-)</t>
  </si>
  <si>
    <t>Költségvetési hiány, többlet ( költségvetési bevételek 9. sor - költségvetési kiadások 4. sor) (+/-)</t>
  </si>
  <si>
    <t>Forintban</t>
  </si>
  <si>
    <t>KÖLTSÉGVETÉSI, FINANSZÍROZÁSI BEVÉTELEK ÉS KIADÁSOK EGYENLEGE</t>
  </si>
  <si>
    <t>Közfoglalkoztatottak létszáma</t>
  </si>
  <si>
    <t>Éves engedélyezett létszám előirányzat ( fő )</t>
  </si>
  <si>
    <t>KIADÁSOK ÖSSZESEN: (4+9)</t>
  </si>
  <si>
    <t>FINANSZÍROZÁSI KIADÁSOK ÖSSZESEN: (5.+…+8.)</t>
  </si>
  <si>
    <t xml:space="preserve"> Külföldi hitelek, kölcsönök törlesztése</t>
  </si>
  <si>
    <t>8.4.</t>
  </si>
  <si>
    <t xml:space="preserve"> Külföldi értékpapírok beváltása</t>
  </si>
  <si>
    <t>8.3.</t>
  </si>
  <si>
    <t xml:space="preserve"> Befektetési célú külföldi értékpapírok beváltása</t>
  </si>
  <si>
    <t>8.2.</t>
  </si>
  <si>
    <t xml:space="preserve"> Forgatási célú külföldi értékpapírok vásárlása</t>
  </si>
  <si>
    <t>8.1.</t>
  </si>
  <si>
    <t>Külföldi finanszírozás kiadásai (6.1. + … + 6.4.)</t>
  </si>
  <si>
    <t>7.4.</t>
  </si>
  <si>
    <t xml:space="preserve"> Pénzeszközök betétként elhelyezése </t>
  </si>
  <si>
    <t>7.3.</t>
  </si>
  <si>
    <t>Államháztartáson belüli megelőlegezések visszafizetése</t>
  </si>
  <si>
    <t>7.2.</t>
  </si>
  <si>
    <t>Államháztartáson belüli megelőlegezések folyósítása</t>
  </si>
  <si>
    <t>7.1.</t>
  </si>
  <si>
    <t>Belföldi finanszírozás kiadásai (7.1. + … + 7.4.)</t>
  </si>
  <si>
    <t xml:space="preserve">   Befektetési célú belföldi értékpapírok beváltása</t>
  </si>
  <si>
    <t>6.4.</t>
  </si>
  <si>
    <t xml:space="preserve">   Befektetési célú belföldi értékpapírok vásárlása</t>
  </si>
  <si>
    <t>6.3.</t>
  </si>
  <si>
    <t xml:space="preserve">   Forgatási célú belföldi értékpapírok beváltása</t>
  </si>
  <si>
    <t>6.2.</t>
  </si>
  <si>
    <t xml:space="preserve">   Forgatási célú belföldi értékpapírok vásárlása</t>
  </si>
  <si>
    <t>6.1.</t>
  </si>
  <si>
    <t>Belföldi értékpapírok kiadásai (6.1. + … + 6.4.)</t>
  </si>
  <si>
    <t xml:space="preserve">   Rövid lejáratú hitelek, kölcsönök törlesztése</t>
  </si>
  <si>
    <t>5.3.</t>
  </si>
  <si>
    <t xml:space="preserve">   Likviditási célú hitelek, kölcsönök törlesztése pénzügyi vállalkozásnak</t>
  </si>
  <si>
    <t>5.2.</t>
  </si>
  <si>
    <t xml:space="preserve">   Hosszú lejáratú hitelek, kölcsönök törlesztése</t>
  </si>
  <si>
    <t>5.1.</t>
  </si>
  <si>
    <t>Hitel-, kölcsöntörlesztés államháztartáson kívülre (5.1. + … + 5.3.)</t>
  </si>
  <si>
    <t>KÖLTSÉGVETÉSI KIADÁSOK ÖSSZESEN (1+2+3)</t>
  </si>
  <si>
    <t>Céltartalék</t>
  </si>
  <si>
    <t>3.2.</t>
  </si>
  <si>
    <t>Általános tartalék</t>
  </si>
  <si>
    <t>3.1.</t>
  </si>
  <si>
    <t>Tartalékok (3.1.+3.2.)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</si>
  <si>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</si>
  <si>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</si>
  <si>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</si>
  <si>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</si>
  <si>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</si>
  <si>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</si>
  <si>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</si>
  <si>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</si>
  <si>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</si>
  <si>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</si>
  <si>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</si>
  <si>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</si>
  <si>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</si>
  <si>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</si>
  <si>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</si>
  <si>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</si>
  <si>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2.5.</t>
  </si>
  <si>
    <t>2.3.-ból EU-s forrásból megvalósuló felújítás</t>
  </si>
  <si>
    <t>2.4.</t>
  </si>
  <si>
    <t>2.3.</t>
  </si>
  <si>
    <t>2.1.-ből EU-s forrásból megvalósuló beruházás</t>
  </si>
  <si>
    <t>2.2.</t>
  </si>
  <si>
    <t>2.1.</t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</si>
  <si>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</si>
  <si>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 xml:space="preserve">   - Egyéb működési célú támogatások államháztartáson kívülre</t>
  </si>
  <si>
    <t>1.15.</t>
  </si>
  <si>
    <t xml:space="preserve">   - Kamattámogatások</t>
  </si>
  <si>
    <t>1.14.</t>
  </si>
  <si>
    <t xml:space="preserve">   - Árkiegészítések, ártámogatások</t>
  </si>
  <si>
    <t>1.13.</t>
  </si>
  <si>
    <t>1.12.</t>
  </si>
  <si>
    <t xml:space="preserve">   - Garancia és kezességvállalásból kifizetés ÁH-n kívülre</t>
  </si>
  <si>
    <t>1.11.</t>
  </si>
  <si>
    <t xml:space="preserve">   - Egyéb működési célú támogatások ÁH-n belülre</t>
  </si>
  <si>
    <t>1.10.</t>
  </si>
  <si>
    <t>1.9.</t>
  </si>
  <si>
    <t xml:space="preserve">   -Visszatérítendő támogatások, kölcsönök nyújtása ÁH-n belülre</t>
  </si>
  <si>
    <t>1.8.</t>
  </si>
  <si>
    <t xml:space="preserve">   - Garancia- és kezességvállalásból kifizetés ÁH-n belülre</t>
  </si>
  <si>
    <t>1.7.</t>
  </si>
  <si>
    <t xml:space="preserve"> - az 1.5-ből: - Elvonások és befizetések</t>
  </si>
  <si>
    <t>1.6.</t>
  </si>
  <si>
    <t>1.5</t>
  </si>
  <si>
    <t>1.4.</t>
  </si>
  <si>
    <t>Dologi  kiadások</t>
  </si>
  <si>
    <t>1.3.</t>
  </si>
  <si>
    <t>1.2.</t>
  </si>
  <si>
    <t>Személyi  juttatások</t>
  </si>
  <si>
    <t>1.1.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</si>
  <si>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</si>
  <si>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t>K I A D Á S O K</t>
  </si>
  <si>
    <t>KÖLTSÉGVETÉSI ÉS FINANSZÍROZÁSI BEVÉTELEK ÖSSZESEN: (9+16)</t>
  </si>
  <si>
    <t>FINANSZÍROZÁSI BEVÉTELEK ÖSSZESEN: (10. + … +15.)</t>
  </si>
  <si>
    <t>Adóssághoz nem kapcsolódó származékos ügyletek bevételei</t>
  </si>
  <si>
    <t>Külföldi hitelek, kölcsönök felvétele</t>
  </si>
  <si>
    <t>Külföldi értékpapírok kibocsátása</t>
  </si>
  <si>
    <t>Befektetési célú külföldi értékpapírok beváltása,  értékesítése</t>
  </si>
  <si>
    <t>Forgatási célú külföldi értékpapírok beváltása,  értékesítése</t>
  </si>
  <si>
    <t>Külföldi finanszírozás bevételei (14.1.+…14.4.)</t>
  </si>
  <si>
    <t>Betétek megszüntetése</t>
  </si>
  <si>
    <t>13.3.</t>
  </si>
  <si>
    <t>Államháztartáson belüli megelőlegezések törlesztése</t>
  </si>
  <si>
    <t>13.2.</t>
  </si>
  <si>
    <t>13.1.</t>
  </si>
  <si>
    <t>Belföldi finanszírozás bevételei (13.1. + … + 13.3.)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</si>
  <si>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</si>
  <si>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</si>
  <si>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</si>
  <si>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</si>
  <si>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</si>
  <si>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>Befektetési célú belföldi értékpapírok kibocsátása</t>
  </si>
  <si>
    <t>11.4.</t>
  </si>
  <si>
    <t>Befektetési célú belföldi értékpapírok beváltása,  értékesítése</t>
  </si>
  <si>
    <t>11.3.</t>
  </si>
  <si>
    <t>Forgatási célú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</si>
  <si>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</si>
  <si>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</si>
  <si>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</si>
  <si>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</si>
  <si>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</si>
  <si>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</si>
  <si>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</si>
  <si>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</si>
  <si>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</si>
  <si>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</si>
  <si>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</si>
  <si>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>KÖLTSÉGVETÉSI BEVÉTELEK ÖSSZESEN: (1+…+8)</t>
  </si>
  <si>
    <t>8.3.-ból EU-s támogatás (közvetlen)</t>
  </si>
  <si>
    <t>Egyéb felhalmozási célú átvett pénzeszköz</t>
  </si>
  <si>
    <t>Felhalm. célú visszatérítendő támogatások, kölcsönök visszatér. ÁH-n kívülről</t>
  </si>
  <si>
    <t>Felhalm. célú garancia- és kezességvállalásból megtérülések ÁH-n kívülről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</si>
  <si>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</si>
  <si>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</si>
  <si>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</si>
  <si>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</si>
  <si>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</si>
  <si>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</si>
  <si>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</si>
  <si>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</si>
  <si>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</si>
  <si>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</si>
  <si>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</si>
  <si>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</si>
  <si>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6.2</t>
  </si>
  <si>
    <t>Immateriális javak értékesítése</t>
  </si>
  <si>
    <t>Felhalmozási bevételek (6.1.+…+6.5.)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</si>
  <si>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</si>
  <si>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</si>
  <si>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</si>
  <si>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</si>
  <si>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</si>
  <si>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</si>
  <si>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</si>
  <si>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</si>
  <si>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5.6.</t>
  </si>
  <si>
    <t>Ellátási díjak</t>
  </si>
  <si>
    <t>5.5.</t>
  </si>
  <si>
    <t>Tulajdonosi bevételek</t>
  </si>
  <si>
    <t>5.4.</t>
  </si>
  <si>
    <t>Közvetített szolgáltatások értéke</t>
  </si>
  <si>
    <t>Szolgáltatások ellenértéke</t>
  </si>
  <si>
    <t>Készletértékesítés ellenértéke</t>
  </si>
  <si>
    <t>Működési bevételek (5.1.+…+ 5.10.)</t>
  </si>
  <si>
    <t>Egyéb közhatalmi bevételek</t>
  </si>
  <si>
    <t>4.4.</t>
  </si>
  <si>
    <t>Egyéb áruhasználati és szolgáltatási adók</t>
  </si>
  <si>
    <t>4.3.</t>
  </si>
  <si>
    <t>Gépjárműadó</t>
  </si>
  <si>
    <t>4.2.</t>
  </si>
  <si>
    <t>- Termékek és szolgáltatások adói</t>
  </si>
  <si>
    <t>4.1.2.</t>
  </si>
  <si>
    <t>- Vagyoni típusú adók</t>
  </si>
  <si>
    <t>4.1.1.</t>
  </si>
  <si>
    <t>Helyi adók  (4.1.1.+4.1.2.)</t>
  </si>
  <si>
    <t>4.1.</t>
  </si>
  <si>
    <t>Közhatalmi bevételek (4.1.+4.2.+4.3.+4.4.)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</si>
  <si>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</si>
  <si>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</si>
  <si>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</si>
  <si>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</si>
  <si>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</si>
  <si>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</si>
  <si>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</si>
  <si>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</si>
  <si>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</si>
  <si>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</si>
  <si>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Felhalmozási célú önkormányzati támogatások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</si>
  <si>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</si>
  <si>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</si>
  <si>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</si>
  <si>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</si>
  <si>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</si>
  <si>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</si>
  <si>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</si>
  <si>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</si>
  <si>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Helyi önkormányzatok kiegészítő támogatásai</t>
  </si>
  <si>
    <t>Működési célú központosított előirányzatok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</si>
  <si>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</si>
  <si>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</si>
  <si>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</si>
  <si>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</si>
  <si>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</si>
  <si>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</si>
  <si>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Bevételi jogcím</t>
  </si>
  <si>
    <t>B E V É T E L E K</t>
  </si>
  <si>
    <t>Összesen:</t>
  </si>
  <si>
    <t>Sor-szám</t>
  </si>
  <si>
    <t>Beruházások:</t>
  </si>
  <si>
    <t>Kivitelezés kezdési és befejezési éve</t>
  </si>
  <si>
    <t>Teljes költség</t>
  </si>
  <si>
    <t>Beruházás  megnevezése</t>
  </si>
  <si>
    <t>előirányzata célonként</t>
  </si>
  <si>
    <t>5. számú melléklet</t>
  </si>
  <si>
    <t xml:space="preserve">Beruházási kiadások </t>
  </si>
  <si>
    <t>Felújítás  megnevezése</t>
  </si>
  <si>
    <t>Felújítási kiadások előirányzata feladatonként</t>
  </si>
  <si>
    <t>6. számú melléklet</t>
  </si>
  <si>
    <t>Sorszám</t>
  </si>
  <si>
    <t>ESZKÖZÖK</t>
  </si>
  <si>
    <t>FORRÁSOK</t>
  </si>
  <si>
    <t>Kiadási előirányzat összesen:</t>
  </si>
  <si>
    <t>Finanszírozási kiadások</t>
  </si>
  <si>
    <t>Hitelek kamatai</t>
  </si>
  <si>
    <t>Felhalm. és tőkejell. kiadások</t>
  </si>
  <si>
    <t>Társadalom és szoc.pol. juttatások</t>
  </si>
  <si>
    <t>Műk. c.pénzeszk.áta.államh.kiv.</t>
  </si>
  <si>
    <t>Támogatásértékű működési kiad.</t>
  </si>
  <si>
    <t>Dologi és egyéb folyó kiadások</t>
  </si>
  <si>
    <t>Járulékok</t>
  </si>
  <si>
    <t>Bevételi előirányzat összesen:</t>
  </si>
  <si>
    <t>Finanszírozási bevételek</t>
  </si>
  <si>
    <t>Felhalmozási célú tám.államh.belül</t>
  </si>
  <si>
    <t>Működési célú átvét.államh.kívül</t>
  </si>
  <si>
    <t>Támogatások</t>
  </si>
  <si>
    <t>Intézményi működési bevételek</t>
  </si>
  <si>
    <t xml:space="preserve">Közhatalmi bevételek </t>
  </si>
  <si>
    <t>Bevételi előirányzatok</t>
  </si>
  <si>
    <t>December</t>
  </si>
  <si>
    <t>November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</si>
  <si>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</si>
  <si>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</si>
  <si>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</si>
  <si>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</si>
  <si>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</si>
  <si>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</si>
  <si>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</si>
  <si>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</si>
  <si>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</si>
  <si>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</si>
  <si>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Összeg</t>
  </si>
  <si>
    <t>A</t>
  </si>
  <si>
    <t>B</t>
  </si>
  <si>
    <t>C</t>
  </si>
  <si>
    <t>Előző időszak</t>
  </si>
  <si>
    <t>D</t>
  </si>
  <si>
    <t>E</t>
  </si>
  <si>
    <t>Források</t>
  </si>
  <si>
    <t>Támogatási szerződés szerinti bevételek, kiadások</t>
  </si>
  <si>
    <t>Eredeti</t>
  </si>
  <si>
    <t>Módosított</t>
  </si>
  <si>
    <t>Évenkénti üteme</t>
  </si>
  <si>
    <t>Összes bevétel,
kiadás</t>
  </si>
  <si>
    <t>Összesen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</si>
  <si>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</si>
  <si>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</si>
  <si>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</si>
  <si>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</si>
  <si>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</si>
  <si>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</si>
  <si>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</si>
  <si>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</si>
  <si>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</si>
  <si>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/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</si>
  <si>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</si>
  <si>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</si>
  <si>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</si>
  <si>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</si>
  <si>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</si>
  <si>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</si>
  <si>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</si>
  <si>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</si>
  <si>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</si>
  <si>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</si>
  <si>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</si>
  <si>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</si>
  <si>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Támogatott neve</t>
  </si>
  <si>
    <t>Eredeti ei.</t>
  </si>
  <si>
    <t>Módosított ei.</t>
  </si>
  <si>
    <t>12. sz. melléklet</t>
  </si>
  <si>
    <t>Az önkormányzat által adott közvetett támogatások</t>
  </si>
  <si>
    <t>(kedvezmények)</t>
  </si>
  <si>
    <t>Adott kedvezmények összege</t>
  </si>
  <si>
    <t>Gépjárműadó mentesség</t>
  </si>
  <si>
    <t>Kötelezettség</t>
  </si>
  <si>
    <t>Köt. váll.</t>
  </si>
  <si>
    <t>Kiadás vonzata évenként</t>
  </si>
  <si>
    <t>jogcíme</t>
  </si>
  <si>
    <t xml:space="preserve"> éve</t>
  </si>
  <si>
    <t>kifizetés</t>
  </si>
  <si>
    <t xml:space="preserve"> (4+5+6+7+8)</t>
  </si>
  <si>
    <t>Működési célú hiteltörlesztés (tőke+kamat)</t>
  </si>
  <si>
    <t>Folyószámla hitel</t>
  </si>
  <si>
    <t>Rövid lejáratú hitel</t>
  </si>
  <si>
    <t>Felhalmozási célú hiteltörlesztés (tőke+kamat)</t>
  </si>
  <si>
    <t>Beruházás célonként</t>
  </si>
  <si>
    <t>Felújítás feladatonként</t>
  </si>
  <si>
    <t>Összesen (1+4+7+10)</t>
  </si>
  <si>
    <t>forintban !</t>
  </si>
  <si>
    <t>Eredeti
előirányzat</t>
  </si>
  <si>
    <t>Eredeti 
előírányzat</t>
  </si>
  <si>
    <t>EU-s projekt neve, azonosítója: EFOP - 1.6.2-16-2017-00041 Soft program</t>
  </si>
  <si>
    <t>2019</t>
  </si>
  <si>
    <t>Egyéb működési tvett pénzeszköz</t>
  </si>
  <si>
    <t>Felhalmozási célú átvett pénzeszközök</t>
  </si>
  <si>
    <t>Házi segítségnyújtás keretében fizetendő jelzőrendszer használati díj átvállalása</t>
  </si>
  <si>
    <t>Önkormányzaton kívüli EU-s projekthez történő hozzájárulás 2018. évi előirányzata és teljesítése</t>
  </si>
  <si>
    <t>dologi kiadások</t>
  </si>
  <si>
    <t>Összesen
teljesítés</t>
  </si>
  <si>
    <t>Pári Község Önkormányzata
többéves kihatással járó döntéseiből származó kötelezettségei</t>
  </si>
  <si>
    <t>Feladat megnevezése</t>
  </si>
  <si>
    <t>Kötelező feladatok bevétele, kiadása</t>
  </si>
  <si>
    <t>Forintban!</t>
  </si>
  <si>
    <t>Előirányzat-csoport, kiemelt előirányzat megnevezése</t>
  </si>
  <si>
    <t>KÖLTSÉGVETÉSI BEVÉTELEK ÖSSZESEN: (1.+…+8.)</t>
  </si>
  <si>
    <t>Rövid lejáratú  hitelek, kölcsönök felvétele</t>
  </si>
  <si>
    <t>14.1.</t>
  </si>
  <si>
    <t>14.2.</t>
  </si>
  <si>
    <t>14.3.</t>
  </si>
  <si>
    <t>14.4.</t>
  </si>
  <si>
    <t>KÖLTSÉGVETÉSI ÉS FINANSZÍROZÁSI BEVÉTELEK ÖSSZESEN: (9.+16.)</t>
  </si>
  <si>
    <r>
      <t xml:space="preserve">   Működési költségvetés kiadásai </t>
    </r>
    <r>
      <rPr>
        <sz val="11"/>
        <rFont val="Times New Roman"/>
        <family val="1"/>
      </rPr>
      <t>(1.1.+…+1.5.)</t>
    </r>
  </si>
  <si>
    <r>
      <t xml:space="preserve">   Felhalmozási költségvetés kiadásai </t>
    </r>
    <r>
      <rPr>
        <sz val="11"/>
        <rFont val="Times New Roman"/>
        <family val="1"/>
      </rPr>
      <t>(2.1.+2.3.+2.5.)</t>
    </r>
  </si>
  <si>
    <t>2.5.-ből   - Garancia- és kezességvállalásból kifizetés ÁH-n belülre</t>
  </si>
  <si>
    <t>KÖLTSÉGVETÉSI KIADÁSOK ÖSSZESEN (1.+2.+3.)</t>
  </si>
  <si>
    <t>Központi, irányítószervi támogatások folyósítása</t>
  </si>
  <si>
    <t>Külföldi finanszírozás kiadásai (8.1. + … + 8.4.)</t>
  </si>
  <si>
    <t>KIADÁSOK ÖSSZESEN: (4.+9.)</t>
  </si>
  <si>
    <t>Visszatérítendő támogatás</t>
  </si>
  <si>
    <t xml:space="preserve"> visszatérítendő támogatás</t>
  </si>
  <si>
    <t>Kötelező feladatok bevétele, kiadásának
módosítása</t>
  </si>
  <si>
    <t>Kötelező feladatok bevétele, kiadásának
módosított 
előírányzata</t>
  </si>
  <si>
    <t>Önként vállalt feladatok bevétele, kiadása</t>
  </si>
  <si>
    <t>Önként vállalt feladatok bevétele, kiadásának
módosítása</t>
  </si>
  <si>
    <t>Önként vállalt feladatok bevétele, kiadásának
módosított 
előírányzata</t>
  </si>
  <si>
    <t>Államigazgatási feladatok bevétele, kiadása</t>
  </si>
  <si>
    <t>Eredeti előirányzat</t>
  </si>
  <si>
    <t>I. módosítás</t>
  </si>
  <si>
    <t>I. módosított 
előirányzat</t>
  </si>
  <si>
    <t>II. módosítás</t>
  </si>
  <si>
    <t>II. módosított 
előirányzat</t>
  </si>
  <si>
    <t>III. módosítás</t>
  </si>
  <si>
    <t>III. módosított 
előirányzat</t>
  </si>
  <si>
    <t>KIADÁSOK</t>
  </si>
  <si>
    <t xml:space="preserve">  -ebből a Közfoglalkoztatottak létszáma</t>
  </si>
  <si>
    <t xml:space="preserve">  -ebből Uniós forrásból finanszírozott létszám</t>
  </si>
  <si>
    <t xml:space="preserve">  -ebből önkormányzati irányító létszám ( 4 fő testület + polgármester)</t>
  </si>
  <si>
    <t>Kötelező feladatok bevétele, kiadásának
teljesítése</t>
  </si>
  <si>
    <t>Önként vállalt feladatok bevétele, kiadásának
teljesítése</t>
  </si>
  <si>
    <t xml:space="preserve"> visszafizetendő támoagtás</t>
  </si>
  <si>
    <t>Ingatlan vásárlás (EFOP-2.4.1.)</t>
  </si>
  <si>
    <t>2019 /2019</t>
  </si>
  <si>
    <t>Felhasználás
2018. XII.31-ig</t>
  </si>
  <si>
    <t>2019. évi előirányzat</t>
  </si>
  <si>
    <t>2019. év utáni szükséglet
(2 - 4 - 5)</t>
  </si>
  <si>
    <t>számítógép (teleház)</t>
  </si>
  <si>
    <t>Tolólap vásárlás</t>
  </si>
  <si>
    <t>Húzólap vásárlás</t>
  </si>
  <si>
    <t>irodabútor, elektromos korházi ágy vásárlása</t>
  </si>
  <si>
    <t>Tűzcsap csere 3 db</t>
  </si>
  <si>
    <t>fronhidraulika</t>
  </si>
  <si>
    <t>kvfőző, mikro</t>
  </si>
  <si>
    <t>Nagy utca vis maior</t>
  </si>
  <si>
    <t>Kis utca támfal vis maior</t>
  </si>
  <si>
    <t>Pári piac</t>
  </si>
  <si>
    <t xml:space="preserve"> 2017/2018/2019</t>
  </si>
  <si>
    <t>Vp Tamási Pári zárkerti földút stabilizálás pályázat</t>
  </si>
  <si>
    <t>ZP herman földút stabilizálás pályázat</t>
  </si>
  <si>
    <t>2018 /2019</t>
  </si>
  <si>
    <t xml:space="preserve"> 2018/2019</t>
  </si>
  <si>
    <t>2017/2018/2019</t>
  </si>
  <si>
    <t>Előző év</t>
  </si>
  <si>
    <t>Tárgyév</t>
  </si>
  <si>
    <t>Index (%)</t>
  </si>
  <si>
    <t xml:space="preserve"> </t>
  </si>
  <si>
    <t>A/ NEMZETI VAGYONBA TARTOZÓ BEFEKTETETT ESZKÖZÖK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</si>
  <si>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</si>
  <si>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</si>
  <si>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</si>
  <si>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</si>
  <si>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</si>
  <si>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</si>
  <si>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</si>
  <si>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</si>
  <si>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</si>
  <si>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</si>
  <si>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</si>
  <si>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</si>
  <si>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</si>
  <si>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</si>
  <si>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</si>
  <si>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</si>
  <si>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</si>
  <si>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</si>
  <si>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</si>
  <si>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</si>
  <si>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</si>
  <si>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</si>
  <si>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</si>
  <si>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</si>
  <si>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</si>
  <si>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</si>
  <si>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</si>
  <si>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</si>
  <si>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</si>
  <si>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</si>
  <si>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</si>
  <si>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</si>
  <si>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</si>
  <si>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</si>
  <si>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</si>
  <si>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</si>
  <si>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</si>
  <si>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</si>
  <si>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</si>
  <si>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</si>
  <si>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</si>
  <si>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</si>
  <si>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</si>
  <si>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</si>
  <si>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</si>
  <si>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</si>
  <si>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</si>
  <si>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</si>
  <si>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</si>
  <si>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</si>
  <si>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</si>
  <si>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</si>
  <si>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</si>
  <si>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</si>
  <si>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</si>
  <si>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</si>
  <si>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</si>
  <si>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</si>
  <si>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</si>
  <si>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</si>
  <si>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</si>
  <si>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</si>
  <si>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</si>
  <si>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</si>
  <si>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</si>
  <si>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</si>
  <si>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</si>
  <si>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</si>
  <si>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</si>
  <si>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</si>
  <si>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</si>
  <si>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</si>
  <si>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</si>
  <si>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</si>
  <si>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</si>
  <si>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</si>
  <si>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</si>
  <si>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</si>
  <si>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</si>
  <si>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</si>
  <si>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</si>
  <si>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</si>
  <si>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</si>
  <si>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</si>
  <si>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</si>
  <si>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</si>
  <si>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</si>
  <si>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</si>
  <si>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</si>
  <si>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</si>
  <si>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</si>
  <si>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I. Készletek</t>
  </si>
  <si>
    <t>B/I</t>
  </si>
  <si>
    <t>II. Értékpapírok</t>
  </si>
  <si>
    <t>B/II</t>
  </si>
  <si>
    <t>C/ PÉNZESZKÖZÖK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</si>
  <si>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</si>
  <si>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</si>
  <si>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</si>
  <si>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</si>
  <si>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</si>
  <si>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</si>
  <si>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</si>
  <si>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</si>
  <si>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</si>
  <si>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</si>
  <si>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</si>
  <si>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</si>
  <si>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</si>
  <si>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</si>
  <si>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</si>
  <si>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</si>
  <si>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F/ AKTÍV IDŐBELI ELHATÁROLÁSOK</t>
  </si>
  <si>
    <t>ESZKÖZÖK ÖSSZESEN</t>
  </si>
  <si>
    <t>A+..+F</t>
  </si>
  <si>
    <t>G/ SAJÁT TŐKE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</si>
  <si>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</si>
  <si>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</si>
  <si>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</si>
  <si>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</si>
  <si>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</si>
  <si>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</si>
  <si>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</si>
  <si>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</si>
  <si>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</si>
  <si>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</si>
  <si>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</si>
  <si>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</si>
  <si>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</si>
  <si>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</si>
  <si>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</si>
  <si>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</si>
  <si>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</si>
  <si>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</si>
  <si>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</si>
  <si>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</si>
  <si>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J/ PASSZÍV IDŐBELI ELHATÁROLÁSOK (=K/1+K/2+K/3)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</si>
  <si>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</si>
  <si>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</si>
  <si>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</si>
  <si>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</si>
  <si>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</si>
  <si>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</si>
  <si>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</si>
  <si>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</si>
  <si>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</si>
  <si>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</si>
  <si>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</si>
  <si>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</si>
  <si>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</si>
  <si>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</si>
  <si>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</si>
  <si>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</si>
  <si>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</si>
  <si>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</si>
  <si>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</si>
  <si>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</si>
  <si>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Pári Község Önkormányzata
Vagyonkimutatás - 2019</t>
  </si>
  <si>
    <t>Sor
szám</t>
  </si>
  <si>
    <t>5. sz. melléklet</t>
  </si>
  <si>
    <t>Egyéb működési bevételek bevételek</t>
  </si>
  <si>
    <t>költségvetési maradvány igénybevétele</t>
  </si>
  <si>
    <t>Kiadási előirányzatok</t>
  </si>
  <si>
    <t>Pári Község Önkormányzata
Pénzeszköz változásának levezetése 2019. évre</t>
  </si>
  <si>
    <t>01. Alaptevékenység költségvetési bevételei</t>
  </si>
  <si>
    <t>02. Alaptevékenység költségvetési kiadásai</t>
  </si>
  <si>
    <t>I. Alaptevékenység költségvetési egyenlege (=01-02)</t>
  </si>
  <si>
    <t>03. Alaptevékenység finanszírozási bevételei</t>
  </si>
  <si>
    <t>04. Alaptevékenység finanszírozási kiadásai</t>
  </si>
  <si>
    <t>II. Alaptevékenység finanszírozási egyenlege (=03-04)</t>
  </si>
  <si>
    <t>A/ Alaptevékenység maradványa (=+-I+-II)</t>
  </si>
  <si>
    <t>05. Vállalkozási tevékenység költségvetési bevételei</t>
  </si>
  <si>
    <t>06. Vállalkozási tevékenység költségvetési kiadásai</t>
  </si>
  <si>
    <t>III. Vállalkozási tevékenység költségvetési egyenlege (=05-06)</t>
  </si>
  <si>
    <t>07. Vállalkozási tevékenység finanszírozási bevételei</t>
  </si>
  <si>
    <t>08. Vállalkozási tevékenység finanszírozási kiadásai</t>
  </si>
  <si>
    <t>IV. Vállalkozási tevékenység finanszírozási egyenlege (=07-08)</t>
  </si>
  <si>
    <t>B/ Vállalkozási tevékenység maradványa (=+-III+-IV)</t>
  </si>
  <si>
    <t>C/ Összes maradvány (=A+B)</t>
  </si>
  <si>
    <t>D/ Alaptevékenység kötelezettségvállalással terhelt maradványa</t>
  </si>
  <si>
    <t>E/ Alaptevékenység szabad maradványa (=A-D)</t>
  </si>
  <si>
    <t>F/ Vállalkozási tevékenységet terhelő befizetési kötelezettség (=B*0,09)</t>
  </si>
  <si>
    <t>G/ Vállalkozási tevékenység felhasználható maradványa (=B-F)</t>
  </si>
  <si>
    <t>ÉVES Beszámoló 2019 - Eredménykimutatás (13)</t>
  </si>
  <si>
    <t>Módosítások (+/-)</t>
  </si>
  <si>
    <t>Tárgyidőszak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</si>
  <si>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</si>
  <si>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</si>
  <si>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</si>
  <si>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 (04=01+02+03)</t>
  </si>
  <si>
    <t>04 Saját termelésű készletek állományváltozása</t>
  </si>
  <si>
    <t>05 Saját előállítású eszközök aktivált értéke</t>
  </si>
  <si>
    <t>II Aktivált saját teljesítmények értéke (=04+-05)  (07=+-05+06)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</si>
  <si>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</si>
  <si>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</si>
  <si>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</si>
  <si>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</si>
  <si>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 (12=08+09+10+11)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</si>
  <si>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</si>
  <si>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</si>
  <si>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</si>
  <si>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</si>
  <si>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(=09+10+11+12) (17=13+...+16)</t>
  </si>
  <si>
    <t>14 Bérköltség</t>
  </si>
  <si>
    <t>15 Személyi jellegű egyéb kifizetések</t>
  </si>
  <si>
    <t>16 Bérjárulékok</t>
  </si>
  <si>
    <t>V Személyi jellegű ráfordítások (=13+14+15) (21=18+...+20)</t>
  </si>
  <si>
    <t>VI Értékcsökkenési leírás</t>
  </si>
  <si>
    <t>VII Egyéb ráfordítások</t>
  </si>
  <si>
    <t>A) TEVÉKENYSÉGEK EREDMÉNYE (=I+-II+III-IV-V-VI-VII) (24=04+-07+12-(17+21+22+23))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</si>
  <si>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</si>
  <si>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</si>
  <si>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</si>
  <si>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20 Kapott (járó) kamatok és kamatjellegű eredményszemléletű bevételek</t>
  </si>
  <si>
    <t>21 Pénzügyi műveletek egyéb eredményszemléletű bevételei (&gt;=21a+21b) (29&gt;=30+31)</t>
  </si>
  <si>
    <t>VIII Pénzügyi műveletek eredményszemléletű bevételei (=17+18+19+20+21) (32=25+...+29)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</si>
  <si>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</si>
  <si>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</si>
  <si>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25 Részesedések, értékpapírok, pénzeszközök értékvesztése (&gt;=25a+25b) (31&gt;=32)</t>
  </si>
  <si>
    <t>25a - ebből: lekötött bankbetétek értékvesztése</t>
  </si>
  <si>
    <t>25b - ebből: Kincstáron kívüli forint- és devizaszámlák értékvesztése</t>
  </si>
  <si>
    <t>26 Pénzügyi műveletek egyéb ráfordításai (&gt;=26a+26b) (31&gt;=32)</t>
  </si>
  <si>
    <t>26a - ebből: lekötött bankbetétek mérlegfordulónapi értékelése során megállapított (nem realizált) árfolyamvesztesége</t>
  </si>
  <si>
    <t>IX Pénzügyi műveletek ráfordításai (=22+23+24+25+26) (42=33+34+35+36+39)</t>
  </si>
  <si>
    <t>B) PÉNZÜGYI MŰVELETEK EREDMÉNYE (=VIII-IX) (43=32-42)</t>
  </si>
  <si>
    <t>E) MÉRLEG SZERINTI EREDMÉNY (=+-A+-B) (44=+-24+-43)</t>
  </si>
  <si>
    <t>2019 elötti</t>
  </si>
  <si>
    <t>2020</t>
  </si>
  <si>
    <t>2021</t>
  </si>
  <si>
    <t>2021. után</t>
  </si>
  <si>
    <t>Önkormányzaton kívüli EU-s projekthez történő hozzájárulás 2019. évi előirányzata és teljesítése</t>
  </si>
  <si>
    <t>EU-s projekt neve, azonosítója: VP6-7.2.1-7.4.1.3-17 PIAC</t>
  </si>
  <si>
    <t>EU-s projekt neve, azonosítója: MFP-FOB/2019. óvodafejlesztés Magyar Falu Program pályázat</t>
  </si>
  <si>
    <t>EU-s projekt neve, azonosítója: MFP-KKE/2019. eszközfejlesztés belterületi közterület karbantartása Magyar Falu Program pályázat</t>
  </si>
  <si>
    <t>2019. előtt</t>
  </si>
  <si>
    <t>2019. évi</t>
  </si>
  <si>
    <t>2019. után</t>
  </si>
  <si>
    <t>Teljesítés %-a 2019. XII. 31-ig</t>
  </si>
  <si>
    <t xml:space="preserve">  EFOP - 2.4.1-16-2017-00106 Infra program</t>
  </si>
  <si>
    <t>I. Működési célú bevételek és kiadások mérlege</t>
  </si>
  <si>
    <t>II. Felhalmozási célú bevételek és kiadások mérlege</t>
  </si>
  <si>
    <t>Pári Község Önkormányzata</t>
  </si>
  <si>
    <t>10. sz. melléklet</t>
  </si>
  <si>
    <t>24 Fizetendő kamatok és kamatjellegű ráfordítások</t>
  </si>
  <si>
    <t>26b - ebből: egyéb pénzeszközök és sajátos elszámolások mérlegfordulónapi értékelése során megállapított (nem realizált) árfolyamvesztesége</t>
  </si>
  <si>
    <t>21a - ebből: lekötött bankbetétek mérlegfordulónapi értékelése során megállapított (nem realizált) árfolyamnyeresége</t>
  </si>
  <si>
    <t>21b - ebből: ebből: egyéb pénzeszközök és sajátos elszámolások mérlegfordulónapi értékelése során megállapított (nem realizált) árfolyamnyeresége</t>
  </si>
  <si>
    <t>11. sz. melléklet</t>
  </si>
  <si>
    <t xml:space="preserve">Pári Község Önkormányzata           </t>
  </si>
  <si>
    <t>13. sz. melléklet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</si>
</sst>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#,###\ _F_t;\-#,###\ _F_t"/>
    <numFmt numFmtId="175" formatCode="00"/>
    <numFmt numFmtId="176" formatCode="#,##0.00\ _F_t;\-\ #,##0.00\ _F_t"/>
    <numFmt numFmtId="177" formatCode="#,##0.0"/>
    <numFmt numFmtId="178" formatCode="0.0%"/>
    <numFmt numFmtId="179" formatCode="0.000%"/>
    <numFmt numFmtId="180" formatCode="_-* #,##0.0\ _F_t_-;\-* #,##0.0\ _F_t_-;_-* &quot;-&quot;??\ _F_t_-;_-@_-"/>
    <numFmt numFmtId="181" formatCode="[$-40E]yyyy\.\ mmmm\ d\.\,\ dddd"/>
    <numFmt numFmtId="182" formatCode="_-* #,##0_-;\-* #,##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_-;\-* #,##0.0_-;_-* &quot;-&quot;??_-;_-@_-"/>
  </numFmts>
  <fonts count="77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0"/>
    </font>
    <font>
      <b/>
      <sz val="8"/>
      <name val="Times New Roman CE"/>
      <family val="0"/>
    </font>
    <font>
      <i/>
      <sz val="10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 CE"/>
      <family val="0"/>
    </font>
    <font>
      <b/>
      <i/>
      <sz val="9"/>
      <name val="Times New Roman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 CE"/>
      <family val="1"/>
    </font>
    <font>
      <sz val="10"/>
      <name val="Arial CE"/>
      <family val="0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b/>
      <sz val="11"/>
      <name val="Times New Roman"/>
      <family val="1"/>
    </font>
    <font>
      <b/>
      <sz val="9"/>
      <name val="Times New Roman CE"/>
      <family val="1"/>
    </font>
    <font>
      <sz val="10"/>
      <name val="Arial"/>
      <family val="2"/>
    </font>
    <font>
      <sz val="8"/>
      <name val="Arial"/>
      <family val="2"/>
    </font>
    <font>
      <sz val="11"/>
      <name val="Times New Roman CE"/>
      <family val="0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Times New Roman CE"/>
      <family val="0"/>
    </font>
    <font>
      <b/>
      <sz val="10"/>
      <color indexed="8"/>
      <name val="Times New Roman CE"/>
      <family val="0"/>
    </font>
    <font>
      <sz val="9"/>
      <color indexed="8"/>
      <name val="Times New Roman CE"/>
      <family val="0"/>
    </font>
    <font>
      <sz val="10"/>
      <color indexed="8"/>
      <name val="Times New Roman CE"/>
      <family val="0"/>
    </font>
    <font>
      <b/>
      <sz val="9"/>
      <color indexed="8"/>
      <name val="Times New Roman CE"/>
      <family val="0"/>
    </font>
    <font>
      <b/>
      <i/>
      <sz val="12"/>
      <name val="Times New Roman CE"/>
      <family val="0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6"/>
      <color rgb="FF000000"/>
      <name val="Calibri"/>
      <family val="2"/>
    </font>
    <font>
      <b/>
      <sz val="10"/>
      <color rgb="FF000000"/>
      <name val="Times New Roman CE"/>
      <family val="0"/>
    </font>
    <font>
      <sz val="9"/>
      <color rgb="FF000000"/>
      <name val="Times New Roman CE"/>
      <family val="0"/>
    </font>
    <font>
      <sz val="10"/>
      <color rgb="FF000000"/>
      <name val="Times New Roman CE"/>
      <family val="0"/>
    </font>
    <font>
      <b/>
      <sz val="9"/>
      <color rgb="FF000000"/>
      <name val="Times New Roman CE"/>
      <family val="0"/>
    </font>
    <font>
      <b/>
      <sz val="16"/>
      <color rgb="FF00000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166" fontId="0" fillId="0" borderId="0" xfId="0" applyNumberFormat="1" applyFont="1" applyAlignment="1">
      <alignment vertical="center" wrapText="1"/>
    </xf>
    <xf numFmtId="166" fontId="0" fillId="0" borderId="0" xfId="0" applyNumberFormat="1" applyFont="1" applyAlignment="1">
      <alignment horizontal="center" vertical="center" wrapText="1"/>
    </xf>
    <xf numFmtId="166" fontId="21" fillId="0" borderId="0" xfId="0" applyNumberFormat="1" applyFont="1" applyAlignment="1">
      <alignment horizontal="right" vertical="center"/>
    </xf>
    <xf numFmtId="166" fontId="22" fillId="0" borderId="0" xfId="0" applyNumberFormat="1" applyFont="1" applyAlignment="1">
      <alignment horizontal="center" vertical="center" wrapText="1"/>
    </xf>
    <xf numFmtId="166" fontId="23" fillId="0" borderId="0" xfId="0" applyNumberFormat="1" applyFont="1" applyAlignment="1">
      <alignment horizontal="center" vertical="center" wrapText="1"/>
    </xf>
    <xf numFmtId="166" fontId="0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24" fillId="0" borderId="10" xfId="0" applyNumberFormat="1" applyFont="1" applyBorder="1" applyAlignment="1">
      <alignment horizontal="right" vertical="center" wrapText="1" indent="1"/>
    </xf>
    <xf numFmtId="166" fontId="0" fillId="0" borderId="0" xfId="0" applyNumberFormat="1" applyFont="1" applyAlignment="1">
      <alignment horizontal="left" vertical="center" wrapText="1"/>
    </xf>
    <xf numFmtId="166" fontId="0" fillId="0" borderId="10" xfId="0" applyNumberFormat="1" applyFont="1" applyBorder="1" applyAlignment="1">
      <alignment horizontal="left" vertical="center" wrapText="1" indent="2"/>
    </xf>
    <xf numFmtId="166" fontId="24" fillId="0" borderId="10" xfId="0" applyNumberFormat="1" applyFont="1" applyBorder="1" applyAlignment="1">
      <alignment horizontal="left" vertical="center" wrapText="1" indent="1"/>
    </xf>
    <xf numFmtId="0" fontId="26" fillId="0" borderId="0" xfId="65">
      <alignment/>
      <protection/>
    </xf>
    <xf numFmtId="0" fontId="26" fillId="0" borderId="0" xfId="65" applyAlignment="1">
      <alignment horizontal="right" vertical="center" indent="1"/>
      <protection/>
    </xf>
    <xf numFmtId="0" fontId="20" fillId="0" borderId="0" xfId="65" applyFont="1" applyAlignment="1">
      <alignment horizontal="center"/>
      <protection/>
    </xf>
    <xf numFmtId="0" fontId="0" fillId="0" borderId="0" xfId="65" applyFont="1">
      <alignment/>
      <protection/>
    </xf>
    <xf numFmtId="166" fontId="28" fillId="0" borderId="0" xfId="0" applyNumberFormat="1" applyFont="1" applyAlignment="1" quotePrefix="1">
      <alignment horizontal="right" vertical="center" wrapText="1" indent="1"/>
    </xf>
    <xf numFmtId="0" fontId="28" fillId="0" borderId="0" xfId="0" applyFont="1" applyAlignment="1">
      <alignment horizontal="left" vertical="center" wrapText="1" indent="1"/>
    </xf>
    <xf numFmtId="0" fontId="26" fillId="0" borderId="10" xfId="65" applyFont="1" applyBorder="1" applyAlignment="1">
      <alignment horizontal="left" vertical="center" wrapText="1" indent="6"/>
      <protection/>
    </xf>
    <xf numFmtId="0" fontId="29" fillId="0" borderId="10" xfId="0" applyFont="1" applyBorder="1" applyAlignment="1">
      <alignment horizontal="left" vertical="center" wrapText="1" indent="1"/>
    </xf>
    <xf numFmtId="0" fontId="26" fillId="0" borderId="10" xfId="65" applyFont="1" applyBorder="1" applyAlignment="1">
      <alignment horizontal="left" vertical="center" wrapText="1" indent="1"/>
      <protection/>
    </xf>
    <xf numFmtId="0" fontId="26" fillId="0" borderId="10" xfId="65" applyFont="1" applyBorder="1" applyAlignment="1">
      <alignment horizontal="left" indent="6"/>
      <protection/>
    </xf>
    <xf numFmtId="0" fontId="30" fillId="0" borderId="0" xfId="65" applyFont="1">
      <alignment/>
      <protection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22" fillId="0" borderId="0" xfId="0" applyNumberFormat="1" applyFont="1" applyAlignment="1">
      <alignment vertical="center" wrapText="1"/>
    </xf>
    <xf numFmtId="166" fontId="0" fillId="0" borderId="10" xfId="0" applyNumberFormat="1" applyBorder="1" applyAlignment="1">
      <alignment vertical="center" wrapText="1"/>
    </xf>
    <xf numFmtId="166" fontId="0" fillId="0" borderId="10" xfId="0" applyNumberFormat="1" applyBorder="1" applyAlignment="1" applyProtection="1">
      <alignment vertical="center" wrapText="1"/>
      <protection locked="0"/>
    </xf>
    <xf numFmtId="166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26" fillId="0" borderId="0" xfId="66">
      <alignment/>
      <protection/>
    </xf>
    <xf numFmtId="0" fontId="26" fillId="0" borderId="0" xfId="66" applyProtection="1">
      <alignment/>
      <protection locked="0"/>
    </xf>
    <xf numFmtId="0" fontId="0" fillId="0" borderId="0" xfId="66" applyFont="1">
      <alignment/>
      <protection/>
    </xf>
    <xf numFmtId="0" fontId="0" fillId="0" borderId="0" xfId="66" applyFont="1" applyProtection="1">
      <alignment/>
      <protection locked="0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9" fontId="2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61">
      <alignment/>
      <protection/>
    </xf>
    <xf numFmtId="166" fontId="0" fillId="0" borderId="0" xfId="61" applyNumberFormat="1" applyAlignment="1">
      <alignment vertical="center" wrapText="1"/>
      <protection/>
    </xf>
    <xf numFmtId="166" fontId="42" fillId="0" borderId="0" xfId="61" applyNumberFormat="1" applyFont="1" applyAlignment="1">
      <alignment vertical="center" wrapText="1"/>
      <protection/>
    </xf>
    <xf numFmtId="177" fontId="45" fillId="0" borderId="0" xfId="61" applyNumberFormat="1" applyFont="1" applyAlignment="1">
      <alignment horizontal="left" vertical="center" wrapText="1"/>
      <protection/>
    </xf>
    <xf numFmtId="166" fontId="42" fillId="0" borderId="0" xfId="0" applyNumberFormat="1" applyFont="1" applyAlignment="1">
      <alignment horizontal="center" vertical="center" wrapText="1"/>
    </xf>
    <xf numFmtId="166" fontId="42" fillId="0" borderId="0" xfId="0" applyNumberFormat="1" applyFont="1" applyAlignment="1">
      <alignment vertical="center" wrapText="1"/>
    </xf>
    <xf numFmtId="166" fontId="33" fillId="0" borderId="0" xfId="0" applyNumberFormat="1" applyFont="1" applyAlignment="1">
      <alignment horizontal="righ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168" fontId="0" fillId="0" borderId="0" xfId="40" applyNumberFormat="1" applyFont="1" applyAlignment="1">
      <alignment/>
    </xf>
    <xf numFmtId="0" fontId="26" fillId="0" borderId="0" xfId="65" applyFill="1">
      <alignment/>
      <protection/>
    </xf>
    <xf numFmtId="166" fontId="28" fillId="0" borderId="0" xfId="0" applyNumberFormat="1" applyFont="1" applyFill="1" applyAlignment="1" quotePrefix="1">
      <alignment horizontal="right" vertical="center" wrapText="1" indent="1"/>
    </xf>
    <xf numFmtId="0" fontId="26" fillId="0" borderId="0" xfId="65" applyFill="1" applyAlignment="1">
      <alignment horizontal="right" vertical="center" indent="1"/>
      <protection/>
    </xf>
    <xf numFmtId="0" fontId="20" fillId="0" borderId="0" xfId="65" applyFont="1" applyFill="1" applyAlignment="1">
      <alignment horizontal="center"/>
      <protection/>
    </xf>
    <xf numFmtId="166" fontId="20" fillId="0" borderId="10" xfId="0" applyNumberFormat="1" applyFont="1" applyBorder="1" applyAlignment="1" applyProtection="1">
      <alignment horizontal="left" vertical="center" wrapText="1"/>
      <protection locked="0"/>
    </xf>
    <xf numFmtId="166" fontId="30" fillId="0" borderId="10" xfId="0" applyNumberFormat="1" applyFont="1" applyBorder="1" applyAlignment="1" applyProtection="1">
      <alignment horizontal="left" vertical="center" wrapText="1"/>
      <protection locked="0"/>
    </xf>
    <xf numFmtId="49" fontId="30" fillId="0" borderId="10" xfId="0" applyNumberFormat="1" applyFont="1" applyBorder="1" applyAlignment="1" applyProtection="1">
      <alignment horizontal="center" vertical="center" wrapText="1"/>
      <protection locked="0"/>
    </xf>
    <xf numFmtId="166" fontId="30" fillId="0" borderId="10" xfId="0" applyNumberFormat="1" applyFont="1" applyBorder="1" applyAlignment="1">
      <alignment horizontal="left" vertical="center" wrapText="1"/>
    </xf>
    <xf numFmtId="166" fontId="30" fillId="0" borderId="10" xfId="0" applyNumberFormat="1" applyFont="1" applyBorder="1" applyAlignment="1" applyProtection="1">
      <alignment horizontal="right" vertical="center" wrapText="1"/>
      <protection locked="0"/>
    </xf>
    <xf numFmtId="166" fontId="30" fillId="0" borderId="10" xfId="0" applyNumberFormat="1" applyFont="1" applyBorder="1" applyAlignment="1">
      <alignment horizontal="right" vertical="center" wrapText="1"/>
    </xf>
    <xf numFmtId="0" fontId="32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 applyProtection="1">
      <alignment vertical="center" wrapText="1"/>
      <protection locked="0"/>
    </xf>
    <xf numFmtId="166" fontId="29" fillId="0" borderId="10" xfId="0" applyNumberFormat="1" applyFont="1" applyBorder="1" applyAlignment="1" applyProtection="1">
      <alignment horizontal="right" vertical="center" wrapText="1"/>
      <protection locked="0"/>
    </xf>
    <xf numFmtId="0" fontId="20" fillId="0" borderId="10" xfId="0" applyFont="1" applyBorder="1" applyAlignment="1">
      <alignment vertical="center" wrapText="1"/>
    </xf>
    <xf numFmtId="166" fontId="20" fillId="0" borderId="10" xfId="0" applyNumberFormat="1" applyFont="1" applyBorder="1" applyAlignment="1">
      <alignment horizontal="right" vertical="center" wrapText="1"/>
    </xf>
    <xf numFmtId="9" fontId="0" fillId="0" borderId="0" xfId="73" applyFont="1" applyAlignment="1">
      <alignment/>
    </xf>
    <xf numFmtId="166" fontId="36" fillId="0" borderId="0" xfId="0" applyNumberFormat="1" applyFont="1" applyAlignment="1">
      <alignment horizontal="center" vertical="center" wrapText="1"/>
    </xf>
    <xf numFmtId="166" fontId="36" fillId="0" borderId="0" xfId="0" applyNumberFormat="1" applyFont="1" applyAlignment="1">
      <alignment vertical="center" wrapText="1"/>
    </xf>
    <xf numFmtId="166" fontId="27" fillId="0" borderId="0" xfId="0" applyNumberFormat="1" applyFont="1" applyAlignment="1">
      <alignment horizontal="right" vertical="center"/>
    </xf>
    <xf numFmtId="166" fontId="38" fillId="0" borderId="0" xfId="0" applyNumberFormat="1" applyFont="1" applyAlignment="1">
      <alignment horizontal="centerContinuous" vertical="center"/>
    </xf>
    <xf numFmtId="166" fontId="38" fillId="0" borderId="0" xfId="0" applyNumberFormat="1" applyFont="1" applyAlignment="1">
      <alignment horizontal="center"/>
    </xf>
    <xf numFmtId="166" fontId="38" fillId="0" borderId="0" xfId="0" applyNumberFormat="1" applyFont="1" applyAlignment="1">
      <alignment vertical="center"/>
    </xf>
    <xf numFmtId="166" fontId="38" fillId="0" borderId="10" xfId="0" applyNumberFormat="1" applyFont="1" applyBorder="1" applyAlignment="1">
      <alignment horizontal="center" vertical="center"/>
    </xf>
    <xf numFmtId="166" fontId="38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/>
    </xf>
    <xf numFmtId="166" fontId="38" fillId="0" borderId="0" xfId="0" applyNumberFormat="1" applyFont="1" applyAlignment="1">
      <alignment horizontal="center" vertical="center"/>
    </xf>
    <xf numFmtId="166" fontId="38" fillId="0" borderId="0" xfId="0" applyNumberFormat="1" applyFont="1" applyAlignment="1">
      <alignment horizontal="center" vertical="center" wrapText="1"/>
    </xf>
    <xf numFmtId="166" fontId="38" fillId="0" borderId="10" xfId="0" applyNumberFormat="1" applyFont="1" applyBorder="1" applyAlignment="1">
      <alignment vertical="center" wrapText="1"/>
    </xf>
    <xf numFmtId="166" fontId="38" fillId="18" borderId="10" xfId="0" applyNumberFormat="1" applyFont="1" applyFill="1" applyBorder="1" applyAlignment="1">
      <alignment vertical="center" wrapText="1"/>
    </xf>
    <xf numFmtId="166" fontId="38" fillId="0" borderId="10" xfId="0" applyNumberFormat="1" applyFont="1" applyBorder="1" applyAlignment="1">
      <alignment horizontal="right" vertical="center" wrapText="1"/>
    </xf>
    <xf numFmtId="166" fontId="38" fillId="0" borderId="0" xfId="0" applyNumberFormat="1" applyFont="1" applyAlignment="1">
      <alignment vertical="center" wrapText="1"/>
    </xf>
    <xf numFmtId="166" fontId="36" fillId="0" borderId="10" xfId="0" applyNumberFormat="1" applyFont="1" applyBorder="1" applyAlignment="1" applyProtection="1">
      <alignment vertical="center" wrapText="1"/>
      <protection locked="0"/>
    </xf>
    <xf numFmtId="167" fontId="36" fillId="0" borderId="10" xfId="0" applyNumberFormat="1" applyFont="1" applyBorder="1" applyAlignment="1" applyProtection="1">
      <alignment horizontal="center" vertical="center" wrapText="1"/>
      <protection locked="0"/>
    </xf>
    <xf numFmtId="166" fontId="36" fillId="0" borderId="10" xfId="0" applyNumberFormat="1" applyFont="1" applyBorder="1" applyAlignment="1" applyProtection="1">
      <alignment horizontal="right" vertical="center" wrapText="1"/>
      <protection locked="0"/>
    </xf>
    <xf numFmtId="166" fontId="36" fillId="0" borderId="10" xfId="0" applyNumberFormat="1" applyFont="1" applyBorder="1" applyAlignment="1">
      <alignment horizontal="right" vertical="center" wrapText="1"/>
    </xf>
    <xf numFmtId="167" fontId="36" fillId="0" borderId="10" xfId="0" applyNumberFormat="1" applyFont="1" applyBorder="1" applyAlignment="1" applyProtection="1">
      <alignment horizontal="right" vertical="center" wrapText="1"/>
      <protection locked="0"/>
    </xf>
    <xf numFmtId="166" fontId="38" fillId="0" borderId="10" xfId="0" applyNumberFormat="1" applyFont="1" applyBorder="1" applyAlignment="1" applyProtection="1">
      <alignment vertical="center" wrapText="1"/>
      <protection locked="0"/>
    </xf>
    <xf numFmtId="166" fontId="36" fillId="18" borderId="10" xfId="0" applyNumberFormat="1" applyFont="1" applyFill="1" applyBorder="1" applyAlignment="1">
      <alignment vertical="center" wrapText="1"/>
    </xf>
    <xf numFmtId="166" fontId="36" fillId="0" borderId="10" xfId="0" applyNumberFormat="1" applyFont="1" applyBorder="1" applyAlignment="1">
      <alignment vertical="center" wrapText="1"/>
    </xf>
    <xf numFmtId="0" fontId="36" fillId="0" borderId="0" xfId="0" applyFont="1" applyAlignment="1">
      <alignment/>
    </xf>
    <xf numFmtId="166" fontId="22" fillId="0" borderId="10" xfId="0" applyNumberFormat="1" applyFont="1" applyBorder="1" applyAlignment="1">
      <alignment vertical="center" wrapText="1"/>
    </xf>
    <xf numFmtId="166" fontId="22" fillId="0" borderId="10" xfId="0" applyNumberFormat="1" applyFont="1" applyBorder="1" applyAlignment="1">
      <alignment horizontal="right" vertical="center" wrapText="1"/>
    </xf>
    <xf numFmtId="49" fontId="37" fillId="0" borderId="0" xfId="65" applyNumberFormat="1" applyFont="1" applyAlignment="1">
      <alignment horizontal="left" vertical="center" wrapText="1"/>
      <protection/>
    </xf>
    <xf numFmtId="0" fontId="46" fillId="0" borderId="0" xfId="65" applyFont="1" applyAlignment="1">
      <alignment wrapText="1"/>
      <protection/>
    </xf>
    <xf numFmtId="0" fontId="37" fillId="19" borderId="0" xfId="65" applyFont="1" applyFill="1" applyAlignment="1">
      <alignment horizontal="center" vertical="center" wrapText="1"/>
      <protection/>
    </xf>
    <xf numFmtId="0" fontId="37" fillId="20" borderId="0" xfId="65" applyFont="1" applyFill="1" applyAlignment="1">
      <alignment horizontal="center" vertical="center" wrapText="1"/>
      <protection/>
    </xf>
    <xf numFmtId="0" fontId="37" fillId="21" borderId="0" xfId="65" applyFont="1" applyFill="1" applyAlignment="1">
      <alignment horizontal="center" vertical="center" wrapText="1"/>
      <protection/>
    </xf>
    <xf numFmtId="0" fontId="37" fillId="0" borderId="0" xfId="65" applyFont="1" applyAlignment="1">
      <alignment horizontal="center" vertical="center" wrapText="1"/>
      <protection/>
    </xf>
    <xf numFmtId="0" fontId="46" fillId="0" borderId="0" xfId="65" applyFont="1">
      <alignment/>
      <protection/>
    </xf>
    <xf numFmtId="0" fontId="46" fillId="0" borderId="0" xfId="65" applyFont="1" applyAlignment="1">
      <alignment horizontal="center"/>
      <protection/>
    </xf>
    <xf numFmtId="49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left" vertical="center" wrapText="1" indent="1"/>
    </xf>
    <xf numFmtId="166" fontId="46" fillId="19" borderId="10" xfId="65" applyNumberFormat="1" applyFont="1" applyFill="1" applyBorder="1" applyAlignment="1" applyProtection="1">
      <alignment horizontal="right" vertical="center" wrapText="1"/>
      <protection locked="0"/>
    </xf>
    <xf numFmtId="0" fontId="37" fillId="0" borderId="0" xfId="65" applyFont="1">
      <alignment/>
      <protection/>
    </xf>
    <xf numFmtId="166" fontId="37" fillId="19" borderId="0" xfId="0" applyNumberFormat="1" applyFont="1" applyFill="1" applyAlignment="1" quotePrefix="1">
      <alignment horizontal="right" vertical="center" wrapText="1"/>
    </xf>
    <xf numFmtId="166" fontId="37" fillId="20" borderId="0" xfId="0" applyNumberFormat="1" applyFont="1" applyFill="1" applyAlignment="1" quotePrefix="1">
      <alignment horizontal="right" vertical="center" wrapText="1"/>
    </xf>
    <xf numFmtId="166" fontId="37" fillId="21" borderId="0" xfId="0" applyNumberFormat="1" applyFont="1" applyFill="1" applyAlignment="1" quotePrefix="1">
      <alignment horizontal="right" vertical="center" wrapText="1"/>
    </xf>
    <xf numFmtId="49" fontId="46" fillId="0" borderId="0" xfId="65" applyNumberFormat="1" applyFont="1" applyAlignment="1">
      <alignment horizontal="center" vertical="center"/>
      <protection/>
    </xf>
    <xf numFmtId="0" fontId="46" fillId="19" borderId="0" xfId="65" applyFont="1" applyFill="1" applyAlignment="1">
      <alignment horizontal="right" vertical="center"/>
      <protection/>
    </xf>
    <xf numFmtId="0" fontId="20" fillId="0" borderId="0" xfId="65" applyFont="1" applyAlignment="1">
      <alignment horizontal="left"/>
      <protection/>
    </xf>
    <xf numFmtId="0" fontId="20" fillId="19" borderId="0" xfId="65" applyFont="1" applyFill="1" applyAlignment="1">
      <alignment horizontal="center"/>
      <protection/>
    </xf>
    <xf numFmtId="0" fontId="26" fillId="20" borderId="0" xfId="65" applyFill="1">
      <alignment/>
      <protection/>
    </xf>
    <xf numFmtId="0" fontId="26" fillId="21" borderId="0" xfId="65" applyFill="1">
      <alignment/>
      <protection/>
    </xf>
    <xf numFmtId="0" fontId="37" fillId="19" borderId="0" xfId="65" applyFont="1" applyFill="1" applyAlignment="1">
      <alignment horizontal="center"/>
      <protection/>
    </xf>
    <xf numFmtId="0" fontId="46" fillId="21" borderId="0" xfId="65" applyFont="1" applyFill="1">
      <alignment/>
      <protection/>
    </xf>
    <xf numFmtId="0" fontId="46" fillId="20" borderId="0" xfId="65" applyFont="1" applyFill="1">
      <alignment/>
      <protection/>
    </xf>
    <xf numFmtId="166" fontId="30" fillId="0" borderId="10" xfId="0" applyNumberFormat="1" applyFont="1" applyFill="1" applyBorder="1" applyAlignment="1">
      <alignment horizontal="left" vertical="center" wrapText="1"/>
    </xf>
    <xf numFmtId="166" fontId="30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30" fillId="0" borderId="10" xfId="0" applyNumberFormat="1" applyFont="1" applyFill="1" applyBorder="1" applyAlignment="1">
      <alignment horizontal="right" vertical="center" wrapText="1"/>
    </xf>
    <xf numFmtId="166" fontId="0" fillId="0" borderId="0" xfId="0" applyNumberFormat="1" applyFill="1" applyAlignment="1">
      <alignment vertical="center" wrapText="1"/>
    </xf>
    <xf numFmtId="10" fontId="0" fillId="0" borderId="0" xfId="73" applyNumberFormat="1" applyFont="1" applyAlignment="1">
      <alignment horizontal="center" vertical="center"/>
    </xf>
    <xf numFmtId="182" fontId="0" fillId="0" borderId="0" xfId="40" applyNumberFormat="1" applyFont="1" applyAlignment="1">
      <alignment/>
    </xf>
    <xf numFmtId="43" fontId="0" fillId="0" borderId="0" xfId="40" applyNumberFormat="1" applyFont="1" applyAlignment="1">
      <alignment/>
    </xf>
    <xf numFmtId="0" fontId="67" fillId="0" borderId="10" xfId="0" applyFont="1" applyBorder="1" applyAlignment="1">
      <alignment wrapText="1"/>
    </xf>
    <xf numFmtId="182" fontId="67" fillId="0" borderId="10" xfId="40" applyNumberFormat="1" applyFont="1" applyBorder="1" applyAlignment="1">
      <alignment wrapText="1"/>
    </xf>
    <xf numFmtId="43" fontId="67" fillId="0" borderId="10" xfId="40" applyNumberFormat="1" applyFont="1" applyBorder="1" applyAlignment="1">
      <alignment horizontal="center" wrapText="1"/>
    </xf>
    <xf numFmtId="0" fontId="68" fillId="0" borderId="10" xfId="0" applyFont="1" applyBorder="1" applyAlignment="1">
      <alignment horizontal="center"/>
    </xf>
    <xf numFmtId="182" fontId="68" fillId="0" borderId="10" xfId="40" applyNumberFormat="1" applyFont="1" applyBorder="1" applyAlignment="1">
      <alignment horizontal="center"/>
    </xf>
    <xf numFmtId="0" fontId="69" fillId="0" borderId="10" xfId="0" applyFont="1" applyBorder="1" applyAlignment="1">
      <alignment wrapText="1"/>
    </xf>
    <xf numFmtId="0" fontId="68" fillId="0" borderId="10" xfId="0" applyFont="1" applyBorder="1" applyAlignment="1">
      <alignment wrapText="1"/>
    </xf>
    <xf numFmtId="182" fontId="68" fillId="0" borderId="10" xfId="40" applyNumberFormat="1" applyFont="1" applyBorder="1" applyAlignment="1">
      <alignment wrapText="1"/>
    </xf>
    <xf numFmtId="43" fontId="68" fillId="0" borderId="10" xfId="40" applyNumberFormat="1" applyFont="1" applyBorder="1" applyAlignment="1">
      <alignment wrapText="1"/>
    </xf>
    <xf numFmtId="0" fontId="70" fillId="0" borderId="10" xfId="0" applyFont="1" applyBorder="1" applyAlignment="1">
      <alignment wrapText="1"/>
    </xf>
    <xf numFmtId="182" fontId="70" fillId="0" borderId="10" xfId="40" applyNumberFormat="1" applyFont="1" applyBorder="1" applyAlignment="1">
      <alignment horizontal="center" wrapText="1"/>
    </xf>
    <xf numFmtId="43" fontId="70" fillId="0" borderId="10" xfId="40" applyNumberFormat="1" applyFont="1" applyBorder="1" applyAlignment="1">
      <alignment/>
    </xf>
    <xf numFmtId="182" fontId="70" fillId="0" borderId="10" xfId="40" applyNumberFormat="1" applyFont="1" applyBorder="1" applyAlignment="1">
      <alignment/>
    </xf>
    <xf numFmtId="0" fontId="70" fillId="0" borderId="10" xfId="0" applyFont="1" applyBorder="1" applyAlignment="1">
      <alignment horizontal="center" wrapText="1"/>
    </xf>
    <xf numFmtId="0" fontId="39" fillId="0" borderId="0" xfId="62">
      <alignment/>
      <protection/>
    </xf>
    <xf numFmtId="0" fontId="49" fillId="0" borderId="0" xfId="62" applyFont="1">
      <alignment/>
      <protection/>
    </xf>
    <xf numFmtId="0" fontId="40" fillId="0" borderId="0" xfId="62" applyFont="1">
      <alignment/>
      <protection/>
    </xf>
    <xf numFmtId="3" fontId="39" fillId="0" borderId="0" xfId="62" applyNumberFormat="1">
      <alignment/>
      <protection/>
    </xf>
    <xf numFmtId="166" fontId="39" fillId="0" borderId="0" xfId="62" applyNumberFormat="1">
      <alignment/>
      <protection/>
    </xf>
    <xf numFmtId="1" fontId="39" fillId="0" borderId="0" xfId="62" applyNumberFormat="1">
      <alignment/>
      <protection/>
    </xf>
    <xf numFmtId="166" fontId="53" fillId="0" borderId="10" xfId="66" applyNumberFormat="1" applyFont="1" applyBorder="1" applyAlignment="1" applyProtection="1">
      <alignment vertical="center"/>
      <protection locked="0"/>
    </xf>
    <xf numFmtId="0" fontId="68" fillId="0" borderId="10" xfId="0" applyFont="1" applyBorder="1" applyAlignment="1">
      <alignment/>
    </xf>
    <xf numFmtId="0" fontId="70" fillId="0" borderId="10" xfId="0" applyFont="1" applyBorder="1" applyAlignment="1">
      <alignment/>
    </xf>
    <xf numFmtId="166" fontId="32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 wrapText="1"/>
    </xf>
    <xf numFmtId="0" fontId="20" fillId="0" borderId="0" xfId="65" applyFont="1" applyAlignment="1">
      <alignment horizontal="center"/>
      <protection/>
    </xf>
    <xf numFmtId="166" fontId="35" fillId="0" borderId="0" xfId="0" applyNumberFormat="1" applyFont="1" applyAlignment="1">
      <alignment horizontal="center" vertical="center" wrapText="1"/>
    </xf>
    <xf numFmtId="166" fontId="21" fillId="0" borderId="0" xfId="0" applyNumberFormat="1" applyFont="1" applyAlignment="1">
      <alignment horizontal="right" vertical="center" wrapText="1"/>
    </xf>
    <xf numFmtId="166" fontId="34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right" vertical="center" wrapText="1"/>
    </xf>
    <xf numFmtId="0" fontId="34" fillId="0" borderId="0" xfId="0" applyFont="1" applyAlignment="1">
      <alignment vertical="center" wrapText="1"/>
    </xf>
    <xf numFmtId="0" fontId="71" fillId="0" borderId="0" xfId="0" applyFont="1" applyAlignment="1">
      <alignment horizontal="center" wrapText="1"/>
    </xf>
    <xf numFmtId="0" fontId="0" fillId="0" borderId="0" xfId="0" applyAlignment="1">
      <alignment/>
    </xf>
    <xf numFmtId="0" fontId="50" fillId="0" borderId="0" xfId="62" applyFont="1" applyAlignment="1">
      <alignment horizontal="right"/>
      <protection/>
    </xf>
    <xf numFmtId="177" fontId="20" fillId="0" borderId="0" xfId="61" applyNumberFormat="1" applyFont="1" applyAlignment="1">
      <alignment horizontal="center" vertical="center" wrapText="1"/>
      <protection/>
    </xf>
    <xf numFmtId="166" fontId="20" fillId="0" borderId="0" xfId="61" applyNumberFormat="1" applyFont="1" applyAlignment="1">
      <alignment horizontal="left" vertical="center" wrapText="1"/>
      <protection/>
    </xf>
    <xf numFmtId="0" fontId="35" fillId="0" borderId="0" xfId="0" applyFont="1" applyAlignment="1">
      <alignment horizontal="center" vertical="center" wrapText="1"/>
    </xf>
    <xf numFmtId="166" fontId="38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66" fontId="32" fillId="0" borderId="0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2" fillId="0" borderId="10" xfId="0" applyNumberFormat="1" applyFont="1" applyBorder="1" applyAlignment="1">
      <alignment horizontal="center" vertical="center" wrapText="1"/>
    </xf>
    <xf numFmtId="166" fontId="22" fillId="0" borderId="10" xfId="0" applyNumberFormat="1" applyFont="1" applyBorder="1" applyAlignment="1">
      <alignment horizontal="centerContinuous" vertical="center" wrapText="1"/>
    </xf>
    <xf numFmtId="166" fontId="22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left" vertical="center" wrapText="1" indent="1"/>
    </xf>
    <xf numFmtId="166" fontId="0" fillId="22" borderId="10" xfId="0" applyNumberFormat="1" applyFill="1" applyBorder="1" applyAlignment="1" applyProtection="1">
      <alignment horizontal="right" vertical="center" wrapText="1" indent="1"/>
      <protection locked="0"/>
    </xf>
    <xf numFmtId="166" fontId="0" fillId="0" borderId="10" xfId="0" applyNumberFormat="1" applyFont="1" applyBorder="1" applyAlignment="1" applyProtection="1">
      <alignment horizontal="left" vertical="center" wrapText="1" indent="1"/>
      <protection locked="0"/>
    </xf>
    <xf numFmtId="166" fontId="0" fillId="0" borderId="10" xfId="0" applyNumberFormat="1" applyFont="1" applyBorder="1" applyAlignment="1" applyProtection="1">
      <alignment horizontal="left" vertical="center" wrapText="1" indent="1"/>
      <protection locked="0"/>
    </xf>
    <xf numFmtId="166" fontId="22" fillId="0" borderId="10" xfId="0" applyNumberFormat="1" applyFont="1" applyBorder="1" applyAlignment="1">
      <alignment horizontal="left" vertical="center" wrapText="1" indent="1"/>
    </xf>
    <xf numFmtId="166" fontId="22" fillId="0" borderId="10" xfId="0" applyNumberFormat="1" applyFont="1" applyBorder="1" applyAlignment="1">
      <alignment horizontal="right" vertical="center" wrapText="1" indent="1"/>
    </xf>
    <xf numFmtId="166" fontId="22" fillId="22" borderId="10" xfId="0" applyNumberFormat="1" applyFont="1" applyFill="1" applyBorder="1" applyAlignment="1">
      <alignment horizontal="right" vertical="center" wrapText="1" indent="1"/>
    </xf>
    <xf numFmtId="166" fontId="24" fillId="22" borderId="10" xfId="0" applyNumberFormat="1" applyFont="1" applyFill="1" applyBorder="1" applyAlignment="1">
      <alignment horizontal="right" vertical="center" wrapText="1" indent="1"/>
    </xf>
    <xf numFmtId="166" fontId="0" fillId="0" borderId="10" xfId="0" applyNumberFormat="1" applyBorder="1" applyAlignment="1">
      <alignment horizontal="left" vertical="center" wrapText="1" indent="1"/>
    </xf>
    <xf numFmtId="166" fontId="21" fillId="0" borderId="10" xfId="0" applyNumberFormat="1" applyFont="1" applyBorder="1" applyAlignment="1">
      <alignment horizontal="right" vertical="center" wrapText="1" indent="1"/>
    </xf>
    <xf numFmtId="166" fontId="32" fillId="0" borderId="10" xfId="0" applyNumberFormat="1" applyFont="1" applyBorder="1" applyAlignment="1">
      <alignment horizontal="right" vertical="center" wrapText="1" indent="1"/>
    </xf>
    <xf numFmtId="166" fontId="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10" xfId="0" applyNumberFormat="1" applyFont="1" applyBorder="1" applyAlignment="1">
      <alignment horizontal="left" vertical="center" wrapText="1" indent="1"/>
    </xf>
    <xf numFmtId="166" fontId="35" fillId="0" borderId="0" xfId="65" applyNumberFormat="1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right" vertical="center"/>
    </xf>
    <xf numFmtId="0" fontId="20" fillId="0" borderId="10" xfId="65" applyFont="1" applyBorder="1" applyAlignment="1">
      <alignment horizontal="center" vertical="center" wrapText="1"/>
      <protection/>
    </xf>
    <xf numFmtId="0" fontId="20" fillId="0" borderId="10" xfId="65" applyFont="1" applyFill="1" applyBorder="1" applyAlignment="1">
      <alignment horizontal="center" vertical="center" wrapText="1"/>
      <protection/>
    </xf>
    <xf numFmtId="0" fontId="20" fillId="0" borderId="10" xfId="65" applyFont="1" applyBorder="1" applyAlignment="1">
      <alignment horizontal="left" vertical="center" wrapText="1" indent="1"/>
      <protection/>
    </xf>
    <xf numFmtId="166" fontId="20" fillId="0" borderId="10" xfId="65" applyNumberFormat="1" applyFont="1" applyBorder="1" applyAlignment="1">
      <alignment horizontal="right" vertical="center" wrapText="1"/>
      <protection/>
    </xf>
    <xf numFmtId="166" fontId="20" fillId="0" borderId="10" xfId="65" applyNumberFormat="1" applyFont="1" applyFill="1" applyBorder="1" applyAlignment="1">
      <alignment horizontal="right" vertical="center" wrapText="1"/>
      <protection/>
    </xf>
    <xf numFmtId="166" fontId="26" fillId="0" borderId="10" xfId="65" applyNumberFormat="1" applyFont="1" applyBorder="1" applyAlignment="1" applyProtection="1">
      <alignment horizontal="right" vertical="center" wrapText="1"/>
      <protection locked="0"/>
    </xf>
    <xf numFmtId="166" fontId="26" fillId="0" borderId="10" xfId="65" applyNumberFormat="1" applyFont="1" applyFill="1" applyBorder="1" applyAlignment="1" applyProtection="1">
      <alignment horizontal="right" vertical="center" wrapText="1"/>
      <protection locked="0"/>
    </xf>
    <xf numFmtId="0" fontId="28" fillId="0" borderId="10" xfId="0" applyFont="1" applyBorder="1" applyAlignment="1">
      <alignment horizontal="left" vertical="center" wrapText="1" indent="1"/>
    </xf>
    <xf numFmtId="166" fontId="20" fillId="0" borderId="10" xfId="65" applyNumberFormat="1" applyFont="1" applyBorder="1" applyAlignment="1">
      <alignment horizontal="right" vertical="center" wrapText="1"/>
      <protection/>
    </xf>
    <xf numFmtId="166" fontId="20" fillId="0" borderId="10" xfId="65" applyNumberFormat="1" applyFont="1" applyFill="1" applyBorder="1" applyAlignment="1">
      <alignment horizontal="right" vertical="center" wrapText="1"/>
      <protection/>
    </xf>
    <xf numFmtId="166" fontId="26" fillId="0" borderId="10" xfId="65" applyNumberFormat="1" applyFont="1" applyBorder="1" applyAlignment="1">
      <alignment horizontal="right" vertical="center" wrapText="1"/>
      <protection/>
    </xf>
    <xf numFmtId="166" fontId="26" fillId="0" borderId="10" xfId="65" applyNumberFormat="1" applyFont="1" applyFill="1" applyBorder="1" applyAlignment="1">
      <alignment horizontal="right" vertical="center" wrapText="1"/>
      <protection/>
    </xf>
    <xf numFmtId="166" fontId="26" fillId="0" borderId="10" xfId="65" applyNumberFormat="1" applyBorder="1" applyAlignment="1" applyProtection="1">
      <alignment horizontal="right" vertical="center" wrapText="1"/>
      <protection locked="0"/>
    </xf>
    <xf numFmtId="166" fontId="26" fillId="0" borderId="10" xfId="65" applyNumberFormat="1" applyFill="1" applyBorder="1" applyAlignment="1" applyProtection="1">
      <alignment horizontal="right" vertical="center" wrapText="1"/>
      <protection locked="0"/>
    </xf>
    <xf numFmtId="166" fontId="26" fillId="0" borderId="10" xfId="65" applyNumberFormat="1" applyFont="1" applyFill="1" applyBorder="1" applyAlignment="1" applyProtection="1">
      <alignment horizontal="right" vertical="center" wrapText="1"/>
      <protection locked="0"/>
    </xf>
    <xf numFmtId="166" fontId="20" fillId="0" borderId="10" xfId="65" applyNumberFormat="1" applyFont="1" applyBorder="1" applyAlignment="1" applyProtection="1">
      <alignment horizontal="right" vertical="center" wrapText="1"/>
      <protection locked="0"/>
    </xf>
    <xf numFmtId="166" fontId="20" fillId="0" borderId="10" xfId="65" applyNumberFormat="1" applyFont="1" applyFill="1" applyBorder="1" applyAlignment="1" applyProtection="1">
      <alignment horizontal="right" vertical="center" wrapText="1"/>
      <protection locked="0"/>
    </xf>
    <xf numFmtId="0" fontId="20" fillId="0" borderId="10" xfId="65" applyFont="1" applyBorder="1" applyAlignment="1">
      <alignment vertical="center" wrapText="1"/>
      <protection/>
    </xf>
    <xf numFmtId="166" fontId="20" fillId="0" borderId="10" xfId="65" applyNumberFormat="1" applyFont="1" applyBorder="1" applyAlignment="1">
      <alignment horizontal="right" vertical="center" wrapText="1" indent="1"/>
      <protection/>
    </xf>
    <xf numFmtId="166" fontId="20" fillId="0" borderId="10" xfId="65" applyNumberFormat="1" applyFont="1" applyFill="1" applyBorder="1" applyAlignment="1">
      <alignment horizontal="right" vertical="center" wrapText="1" indent="1"/>
      <protection/>
    </xf>
    <xf numFmtId="166" fontId="26" fillId="0" borderId="10" xfId="65" applyNumberFormat="1" applyFont="1" applyBorder="1" applyAlignment="1" applyProtection="1">
      <alignment horizontal="right" vertical="center" wrapText="1" indent="1"/>
      <protection locked="0"/>
    </xf>
    <xf numFmtId="166" fontId="26" fillId="0" borderId="10" xfId="65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0" xfId="65" applyFont="1" applyBorder="1" applyAlignment="1">
      <alignment horizontal="left" vertical="center" wrapText="1" indent="1"/>
      <protection/>
    </xf>
    <xf numFmtId="166" fontId="20" fillId="0" borderId="10" xfId="65" applyNumberFormat="1" applyFont="1" applyBorder="1" applyAlignment="1">
      <alignment horizontal="right" vertical="center" wrapText="1" indent="1"/>
      <protection/>
    </xf>
    <xf numFmtId="166" fontId="20" fillId="0" borderId="10" xfId="65" applyNumberFormat="1" applyFont="1" applyFill="1" applyBorder="1" applyAlignment="1">
      <alignment horizontal="right" vertical="center" wrapText="1" indent="1"/>
      <protection/>
    </xf>
    <xf numFmtId="166" fontId="28" fillId="0" borderId="10" xfId="0" applyNumberFormat="1" applyFont="1" applyBorder="1" applyAlignment="1">
      <alignment horizontal="right" vertical="center" wrapText="1" indent="1"/>
    </xf>
    <xf numFmtId="166" fontId="28" fillId="0" borderId="10" xfId="0" applyNumberFormat="1" applyFont="1" applyFill="1" applyBorder="1" applyAlignment="1">
      <alignment horizontal="right" vertical="center" wrapText="1" indent="1"/>
    </xf>
    <xf numFmtId="166" fontId="28" fillId="0" borderId="10" xfId="0" applyNumberFormat="1" applyFont="1" applyBorder="1" applyAlignment="1" quotePrefix="1">
      <alignment horizontal="right" vertical="center" wrapText="1" indent="1"/>
    </xf>
    <xf numFmtId="166" fontId="28" fillId="0" borderId="10" xfId="0" applyNumberFormat="1" applyFont="1" applyFill="1" applyBorder="1" applyAlignment="1" quotePrefix="1">
      <alignment horizontal="right" vertical="center" wrapText="1" indent="1"/>
    </xf>
    <xf numFmtId="0" fontId="20" fillId="0" borderId="10" xfId="65" applyFont="1" applyBorder="1" applyAlignment="1">
      <alignment horizontal="left"/>
      <protection/>
    </xf>
    <xf numFmtId="0" fontId="20" fillId="0" borderId="10" xfId="65" applyFont="1" applyBorder="1" applyAlignment="1">
      <alignment horizontal="center"/>
      <protection/>
    </xf>
    <xf numFmtId="0" fontId="20" fillId="0" borderId="10" xfId="65" applyFont="1" applyFill="1" applyBorder="1" applyAlignment="1">
      <alignment horizontal="center"/>
      <protection/>
    </xf>
    <xf numFmtId="166" fontId="27" fillId="0" borderId="0" xfId="65" applyNumberFormat="1" applyFont="1" applyBorder="1" applyAlignment="1">
      <alignment horizontal="left" vertical="center"/>
      <protection/>
    </xf>
    <xf numFmtId="0" fontId="21" fillId="0" borderId="0" xfId="0" applyFont="1" applyFill="1" applyBorder="1" applyAlignment="1">
      <alignment horizontal="right" vertical="center"/>
    </xf>
    <xf numFmtId="0" fontId="22" fillId="0" borderId="10" xfId="65" applyFont="1" applyBorder="1" applyAlignment="1">
      <alignment vertical="center" wrapText="1"/>
      <protection/>
    </xf>
    <xf numFmtId="166" fontId="22" fillId="0" borderId="10" xfId="65" applyNumberFormat="1" applyFont="1" applyBorder="1" applyAlignment="1">
      <alignment horizontal="right" vertical="center" wrapText="1" indent="1"/>
      <protection/>
    </xf>
    <xf numFmtId="166" fontId="22" fillId="0" borderId="10" xfId="65" applyNumberFormat="1" applyFont="1" applyFill="1" applyBorder="1" applyAlignment="1">
      <alignment horizontal="right" vertical="center" wrapText="1" indent="1"/>
      <protection/>
    </xf>
    <xf numFmtId="0" fontId="28" fillId="0" borderId="0" xfId="0" applyFont="1" applyBorder="1" applyAlignment="1">
      <alignment horizontal="left" vertical="center" wrapText="1" indent="1"/>
    </xf>
    <xf numFmtId="166" fontId="20" fillId="0" borderId="0" xfId="65" applyNumberFormat="1" applyFont="1" applyBorder="1" applyAlignment="1">
      <alignment horizontal="right" vertical="center" wrapText="1"/>
      <protection/>
    </xf>
    <xf numFmtId="49" fontId="26" fillId="0" borderId="10" xfId="65" applyNumberFormat="1" applyFont="1" applyBorder="1" applyAlignment="1">
      <alignment horizontal="center" vertical="center" wrapText="1"/>
      <protection/>
    </xf>
    <xf numFmtId="49" fontId="20" fillId="0" borderId="10" xfId="65" applyNumberFormat="1" applyFont="1" applyBorder="1" applyAlignment="1">
      <alignment horizontal="center" vertical="center" wrapText="1"/>
      <protection/>
    </xf>
    <xf numFmtId="49" fontId="28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 wrapText="1"/>
    </xf>
    <xf numFmtId="49" fontId="20" fillId="0" borderId="0" xfId="65" applyNumberFormat="1" applyFont="1" applyAlignment="1">
      <alignment horizontal="center" vertical="center"/>
      <protection/>
    </xf>
    <xf numFmtId="49" fontId="22" fillId="0" borderId="10" xfId="65" applyNumberFormat="1" applyFont="1" applyBorder="1" applyAlignment="1">
      <alignment horizontal="center" vertical="center" wrapText="1"/>
      <protection/>
    </xf>
    <xf numFmtId="49" fontId="26" fillId="0" borderId="0" xfId="65" applyNumberFormat="1" applyAlignment="1">
      <alignment horizontal="center" vertical="center"/>
      <protection/>
    </xf>
    <xf numFmtId="0" fontId="37" fillId="0" borderId="0" xfId="65" applyFont="1" applyFill="1" applyAlignment="1">
      <alignment horizontal="center" vertical="center" wrapText="1"/>
      <protection/>
    </xf>
    <xf numFmtId="166" fontId="47" fillId="0" borderId="0" xfId="65" applyNumberFormat="1" applyFont="1" applyBorder="1" applyAlignment="1">
      <alignment horizontal="left" vertical="center"/>
      <protection/>
    </xf>
    <xf numFmtId="0" fontId="47" fillId="0" borderId="0" xfId="0" applyFont="1" applyFill="1" applyBorder="1" applyAlignment="1">
      <alignment horizontal="right" vertical="center"/>
    </xf>
    <xf numFmtId="49" fontId="37" fillId="0" borderId="10" xfId="65" applyNumberFormat="1" applyFont="1" applyBorder="1" applyAlignment="1">
      <alignment horizontal="center" vertical="center" wrapText="1"/>
      <protection/>
    </xf>
    <xf numFmtId="0" fontId="37" fillId="0" borderId="10" xfId="65" applyFont="1" applyBorder="1" applyAlignment="1">
      <alignment horizontal="center" vertical="center" wrapText="1"/>
      <protection/>
    </xf>
    <xf numFmtId="166" fontId="32" fillId="19" borderId="10" xfId="0" applyNumberFormat="1" applyFont="1" applyFill="1" applyBorder="1" applyAlignment="1">
      <alignment horizontal="center" vertical="center" wrapText="1"/>
    </xf>
    <xf numFmtId="166" fontId="32" fillId="20" borderId="10" xfId="0" applyNumberFormat="1" applyFont="1" applyFill="1" applyBorder="1" applyAlignment="1">
      <alignment horizontal="center" vertical="center" wrapText="1"/>
    </xf>
    <xf numFmtId="166" fontId="32" fillId="21" borderId="10" xfId="0" applyNumberFormat="1" applyFont="1" applyFill="1" applyBorder="1" applyAlignment="1">
      <alignment horizontal="center" vertical="center" wrapText="1"/>
    </xf>
    <xf numFmtId="0" fontId="37" fillId="19" borderId="10" xfId="65" applyFont="1" applyFill="1" applyBorder="1" applyAlignment="1">
      <alignment horizontal="center" vertical="center" wrapText="1"/>
      <protection/>
    </xf>
    <xf numFmtId="0" fontId="37" fillId="20" borderId="10" xfId="65" applyFont="1" applyFill="1" applyBorder="1" applyAlignment="1">
      <alignment horizontal="center" vertical="center" wrapText="1"/>
      <protection/>
    </xf>
    <xf numFmtId="0" fontId="37" fillId="21" borderId="10" xfId="65" applyFont="1" applyFill="1" applyBorder="1" applyAlignment="1">
      <alignment horizontal="center" vertical="center" wrapText="1"/>
      <protection/>
    </xf>
    <xf numFmtId="0" fontId="37" fillId="0" borderId="10" xfId="65" applyFont="1" applyBorder="1" applyAlignment="1">
      <alignment horizontal="left" vertical="center" wrapText="1" indent="1"/>
      <protection/>
    </xf>
    <xf numFmtId="166" fontId="37" fillId="19" borderId="10" xfId="65" applyNumberFormat="1" applyFont="1" applyFill="1" applyBorder="1" applyAlignment="1">
      <alignment horizontal="right" vertical="center" wrapText="1"/>
      <protection/>
    </xf>
    <xf numFmtId="166" fontId="37" fillId="20" borderId="10" xfId="65" applyNumberFormat="1" applyFont="1" applyFill="1" applyBorder="1" applyAlignment="1">
      <alignment horizontal="right" vertical="center" wrapText="1"/>
      <protection/>
    </xf>
    <xf numFmtId="166" fontId="37" fillId="21" borderId="10" xfId="65" applyNumberFormat="1" applyFont="1" applyFill="1" applyBorder="1" applyAlignment="1">
      <alignment horizontal="right" vertical="center" wrapText="1"/>
      <protection/>
    </xf>
    <xf numFmtId="49" fontId="46" fillId="0" borderId="10" xfId="65" applyNumberFormat="1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left" vertical="center" wrapText="1" indent="1"/>
    </xf>
    <xf numFmtId="166" fontId="46" fillId="20" borderId="10" xfId="65" applyNumberFormat="1" applyFont="1" applyFill="1" applyBorder="1" applyAlignment="1" applyProtection="1">
      <alignment horizontal="right" vertical="center" wrapText="1"/>
      <protection locked="0"/>
    </xf>
    <xf numFmtId="166" fontId="46" fillId="21" borderId="10" xfId="65" applyNumberFormat="1" applyFont="1" applyFill="1" applyBorder="1" applyAlignment="1" applyProtection="1">
      <alignment horizontal="right" vertical="center" wrapText="1"/>
      <protection locked="0"/>
    </xf>
    <xf numFmtId="0" fontId="37" fillId="0" borderId="10" xfId="0" applyFont="1" applyBorder="1" applyAlignment="1">
      <alignment horizontal="left" vertical="center" wrapText="1" indent="1"/>
    </xf>
    <xf numFmtId="166" fontId="46" fillId="19" borderId="10" xfId="65" applyNumberFormat="1" applyFont="1" applyFill="1" applyBorder="1" applyAlignment="1">
      <alignment horizontal="right" vertical="center" wrapText="1"/>
      <protection/>
    </xf>
    <xf numFmtId="166" fontId="46" fillId="20" borderId="10" xfId="65" applyNumberFormat="1" applyFont="1" applyFill="1" applyBorder="1" applyAlignment="1">
      <alignment horizontal="right" vertical="center" wrapText="1"/>
      <protection/>
    </xf>
    <xf numFmtId="166" fontId="46" fillId="21" borderId="10" xfId="65" applyNumberFormat="1" applyFont="1" applyFill="1" applyBorder="1" applyAlignment="1">
      <alignment horizontal="right" vertical="center" wrapText="1"/>
      <protection/>
    </xf>
    <xf numFmtId="49" fontId="37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166" fontId="37" fillId="19" borderId="10" xfId="65" applyNumberFormat="1" applyFont="1" applyFill="1" applyBorder="1" applyAlignment="1" applyProtection="1">
      <alignment horizontal="right" vertical="center" wrapText="1"/>
      <protection locked="0"/>
    </xf>
    <xf numFmtId="166" fontId="37" fillId="20" borderId="10" xfId="65" applyNumberFormat="1" applyFont="1" applyFill="1" applyBorder="1" applyAlignment="1" applyProtection="1">
      <alignment horizontal="right" vertical="center" wrapText="1"/>
      <protection locked="0"/>
    </xf>
    <xf numFmtId="166" fontId="37" fillId="21" borderId="10" xfId="65" applyNumberFormat="1" applyFont="1" applyFill="1" applyBorder="1" applyAlignment="1" applyProtection="1">
      <alignment horizontal="right" vertical="center" wrapText="1"/>
      <protection locked="0"/>
    </xf>
    <xf numFmtId="166" fontId="37" fillId="0" borderId="0" xfId="65" applyNumberFormat="1" applyFont="1" applyFill="1" applyAlignment="1">
      <alignment horizontal="right" vertical="center" wrapText="1"/>
      <protection/>
    </xf>
    <xf numFmtId="0" fontId="37" fillId="0" borderId="10" xfId="65" applyFont="1" applyBorder="1" applyAlignment="1">
      <alignment vertical="center" wrapText="1"/>
      <protection/>
    </xf>
    <xf numFmtId="0" fontId="46" fillId="0" borderId="10" xfId="65" applyFont="1" applyBorder="1" applyAlignment="1">
      <alignment horizontal="left" vertical="center" wrapText="1" indent="1"/>
      <protection/>
    </xf>
    <xf numFmtId="0" fontId="46" fillId="0" borderId="10" xfId="65" applyFont="1" applyBorder="1" applyAlignment="1">
      <alignment horizontal="left" indent="6"/>
      <protection/>
    </xf>
    <xf numFmtId="0" fontId="46" fillId="0" borderId="10" xfId="65" applyFont="1" applyBorder="1" applyAlignment="1">
      <alignment horizontal="left" vertical="center" wrapText="1" indent="6"/>
      <protection/>
    </xf>
    <xf numFmtId="166" fontId="37" fillId="19" borderId="10" xfId="0" applyNumberFormat="1" applyFont="1" applyFill="1" applyBorder="1" applyAlignment="1">
      <alignment horizontal="right" vertical="center" wrapText="1"/>
    </xf>
    <xf numFmtId="166" fontId="37" fillId="20" borderId="10" xfId="0" applyNumberFormat="1" applyFont="1" applyFill="1" applyBorder="1" applyAlignment="1">
      <alignment horizontal="right" vertical="center" wrapText="1"/>
    </xf>
    <xf numFmtId="166" fontId="37" fillId="21" borderId="10" xfId="0" applyNumberFormat="1" applyFont="1" applyFill="1" applyBorder="1" applyAlignment="1">
      <alignment horizontal="right" vertical="center" wrapText="1"/>
    </xf>
    <xf numFmtId="166" fontId="37" fillId="19" borderId="10" xfId="0" applyNumberFormat="1" applyFont="1" applyFill="1" applyBorder="1" applyAlignment="1" quotePrefix="1">
      <alignment horizontal="right" vertical="center" wrapText="1"/>
    </xf>
    <xf numFmtId="166" fontId="37" fillId="20" borderId="10" xfId="0" applyNumberFormat="1" applyFont="1" applyFill="1" applyBorder="1" applyAlignment="1" quotePrefix="1">
      <alignment horizontal="right" vertical="center" wrapText="1"/>
    </xf>
    <xf numFmtId="166" fontId="37" fillId="21" borderId="10" xfId="0" applyNumberFormat="1" applyFont="1" applyFill="1" applyBorder="1" applyAlignment="1" quotePrefix="1">
      <alignment horizontal="right" vertical="center" wrapText="1"/>
    </xf>
    <xf numFmtId="49" fontId="37" fillId="0" borderId="0" xfId="65" applyNumberFormat="1" applyFont="1" applyAlignment="1">
      <alignment horizontal="left" vertical="center" wrapText="1"/>
      <protection/>
    </xf>
    <xf numFmtId="0" fontId="37" fillId="0" borderId="0" xfId="65" applyFont="1" applyAlignment="1">
      <alignment horizontal="center"/>
      <protection/>
    </xf>
    <xf numFmtId="0" fontId="46" fillId="0" borderId="11" xfId="65" applyFont="1" applyBorder="1">
      <alignment/>
      <protection/>
    </xf>
    <xf numFmtId="0" fontId="46" fillId="0" borderId="11" xfId="65" applyFont="1" applyBorder="1" applyAlignment="1">
      <alignment horizontal="center"/>
      <protection/>
    </xf>
    <xf numFmtId="0" fontId="48" fillId="0" borderId="11" xfId="65" applyFont="1" applyBorder="1">
      <alignment/>
      <protection/>
    </xf>
    <xf numFmtId="0" fontId="20" fillId="19" borderId="10" xfId="65" applyFont="1" applyFill="1" applyBorder="1" applyAlignment="1">
      <alignment horizontal="center"/>
      <protection/>
    </xf>
    <xf numFmtId="0" fontId="20" fillId="20" borderId="10" xfId="65" applyFont="1" applyFill="1" applyBorder="1" applyAlignment="1">
      <alignment horizontal="center"/>
      <protection/>
    </xf>
    <xf numFmtId="0" fontId="20" fillId="21" borderId="10" xfId="65" applyFont="1" applyFill="1" applyBorder="1" applyAlignment="1">
      <alignment horizontal="center"/>
      <protection/>
    </xf>
    <xf numFmtId="0" fontId="41" fillId="0" borderId="10" xfId="65" applyFont="1" applyBorder="1" applyAlignment="1">
      <alignment horizontal="left"/>
      <protection/>
    </xf>
    <xf numFmtId="0" fontId="41" fillId="19" borderId="10" xfId="65" applyFont="1" applyFill="1" applyBorder="1" applyAlignment="1">
      <alignment horizontal="center"/>
      <protection/>
    </xf>
    <xf numFmtId="0" fontId="41" fillId="20" borderId="10" xfId="65" applyFont="1" applyFill="1" applyBorder="1" applyAlignment="1">
      <alignment horizontal="center"/>
      <protection/>
    </xf>
    <xf numFmtId="0" fontId="41" fillId="21" borderId="10" xfId="65" applyFont="1" applyFill="1" applyBorder="1" applyAlignment="1">
      <alignment horizontal="center"/>
      <protection/>
    </xf>
    <xf numFmtId="0" fontId="47" fillId="20" borderId="0" xfId="0" applyFont="1" applyFill="1" applyBorder="1" applyAlignment="1">
      <alignment horizontal="right" vertical="center"/>
    </xf>
    <xf numFmtId="0" fontId="47" fillId="21" borderId="0" xfId="0" applyFont="1" applyFill="1" applyBorder="1" applyAlignment="1">
      <alignment horizontal="right" vertical="center"/>
    </xf>
    <xf numFmtId="166" fontId="37" fillId="20" borderId="0" xfId="65" applyNumberFormat="1" applyFont="1" applyFill="1" applyBorder="1" applyAlignment="1">
      <alignment horizontal="right" vertical="center" wrapText="1" indent="1"/>
      <protection/>
    </xf>
    <xf numFmtId="166" fontId="37" fillId="21" borderId="0" xfId="65" applyNumberFormat="1" applyFont="1" applyFill="1" applyBorder="1" applyAlignment="1">
      <alignment horizontal="right" vertical="center" wrapText="1" indent="1"/>
      <protection/>
    </xf>
    <xf numFmtId="0" fontId="47" fillId="19" borderId="0" xfId="0" applyFont="1" applyFill="1" applyBorder="1" applyAlignment="1">
      <alignment horizontal="right" vertical="center"/>
    </xf>
    <xf numFmtId="166" fontId="37" fillId="19" borderId="10" xfId="65" applyNumberFormat="1" applyFont="1" applyFill="1" applyBorder="1" applyAlignment="1">
      <alignment horizontal="right" vertical="center" wrapText="1" indent="1"/>
      <protection/>
    </xf>
    <xf numFmtId="166" fontId="37" fillId="20" borderId="10" xfId="65" applyNumberFormat="1" applyFont="1" applyFill="1" applyBorder="1" applyAlignment="1">
      <alignment horizontal="right" vertical="center" wrapText="1" indent="1"/>
      <protection/>
    </xf>
    <xf numFmtId="166" fontId="37" fillId="21" borderId="10" xfId="65" applyNumberFormat="1" applyFont="1" applyFill="1" applyBorder="1" applyAlignment="1">
      <alignment horizontal="right" vertical="center" wrapText="1" indent="1"/>
      <protection/>
    </xf>
    <xf numFmtId="166" fontId="32" fillId="0" borderId="0" xfId="0" applyNumberFormat="1" applyFont="1" applyAlignment="1">
      <alignment horizontal="left" vertical="center" wrapText="1"/>
    </xf>
    <xf numFmtId="166" fontId="33" fillId="0" borderId="0" xfId="0" applyNumberFormat="1" applyFont="1" applyBorder="1" applyAlignment="1">
      <alignment horizontal="right" vertical="center" wrapText="1"/>
    </xf>
    <xf numFmtId="166" fontId="20" fillId="0" borderId="10" xfId="0" applyNumberFormat="1" applyFont="1" applyBorder="1" applyAlignment="1">
      <alignment horizontal="center" vertical="center" wrapText="1"/>
    </xf>
    <xf numFmtId="166" fontId="22" fillId="0" borderId="10" xfId="0" applyNumberFormat="1" applyFont="1" applyBorder="1" applyAlignment="1">
      <alignment horizontal="center" vertical="center" wrapText="1"/>
    </xf>
    <xf numFmtId="166" fontId="32" fillId="0" borderId="10" xfId="0" applyNumberFormat="1" applyFont="1" applyBorder="1" applyAlignment="1">
      <alignment horizontal="center" vertical="center" wrapText="1"/>
    </xf>
    <xf numFmtId="166" fontId="20" fillId="0" borderId="10" xfId="0" applyNumberFormat="1" applyFont="1" applyBorder="1" applyAlignment="1">
      <alignment horizontal="left" vertical="center" wrapText="1"/>
    </xf>
    <xf numFmtId="166" fontId="22" fillId="0" borderId="10" xfId="0" applyNumberFormat="1" applyFont="1" applyBorder="1" applyAlignment="1">
      <alignment vertical="center" wrapText="1"/>
    </xf>
    <xf numFmtId="166" fontId="33" fillId="0" borderId="0" xfId="0" applyNumberFormat="1" applyFont="1" applyAlignment="1">
      <alignment horizontal="right" wrapText="1"/>
    </xf>
    <xf numFmtId="166" fontId="0" fillId="0" borderId="0" xfId="0" applyNumberFormat="1" applyBorder="1" applyAlignment="1">
      <alignment horizontal="center" vertical="center" wrapText="1"/>
    </xf>
    <xf numFmtId="0" fontId="37" fillId="0" borderId="0" xfId="63" applyFont="1" applyAlignment="1">
      <alignment horizontal="center" wrapText="1"/>
      <protection/>
    </xf>
    <xf numFmtId="0" fontId="37" fillId="0" borderId="0" xfId="63" applyFont="1" applyAlignment="1">
      <alignment horizontal="center"/>
      <protection/>
    </xf>
    <xf numFmtId="0" fontId="51" fillId="0" borderId="10" xfId="66" applyFont="1" applyBorder="1" applyAlignment="1">
      <alignment horizontal="center" vertical="center" wrapText="1"/>
      <protection/>
    </xf>
    <xf numFmtId="0" fontId="51" fillId="0" borderId="10" xfId="66" applyFont="1" applyBorder="1" applyAlignment="1">
      <alignment horizontal="center" vertical="center"/>
      <protection/>
    </xf>
    <xf numFmtId="0" fontId="49" fillId="0" borderId="10" xfId="66" applyFont="1" applyBorder="1" applyAlignment="1">
      <alignment horizontal="left" vertical="center" indent="1"/>
      <protection/>
    </xf>
    <xf numFmtId="0" fontId="52" fillId="0" borderId="10" xfId="66" applyFont="1" applyBorder="1" applyAlignment="1">
      <alignment vertical="center"/>
      <protection/>
    </xf>
    <xf numFmtId="166" fontId="53" fillId="0" borderId="10" xfId="66" applyNumberFormat="1" applyFont="1" applyBorder="1" applyAlignment="1">
      <alignment vertical="center"/>
      <protection/>
    </xf>
    <xf numFmtId="0" fontId="53" fillId="0" borderId="10" xfId="66" applyFont="1" applyBorder="1" applyAlignment="1">
      <alignment vertical="center"/>
      <protection/>
    </xf>
    <xf numFmtId="166" fontId="53" fillId="23" borderId="10" xfId="66" applyNumberFormat="1" applyFont="1" applyFill="1" applyBorder="1" applyAlignment="1">
      <alignment vertical="center"/>
      <protection/>
    </xf>
    <xf numFmtId="0" fontId="53" fillId="0" borderId="10" xfId="66" applyFont="1" applyBorder="1" applyAlignment="1" applyProtection="1">
      <alignment vertical="center"/>
      <protection locked="0"/>
    </xf>
    <xf numFmtId="0" fontId="49" fillId="0" borderId="10" xfId="62" applyFont="1" applyBorder="1">
      <alignment/>
      <protection/>
    </xf>
    <xf numFmtId="0" fontId="53" fillId="0" borderId="10" xfId="62" applyFont="1" applyBorder="1">
      <alignment/>
      <protection/>
    </xf>
    <xf numFmtId="0" fontId="54" fillId="23" borderId="10" xfId="66" applyFont="1" applyFill="1" applyBorder="1" applyAlignment="1">
      <alignment vertical="center"/>
      <protection/>
    </xf>
    <xf numFmtId="166" fontId="54" fillId="23" borderId="10" xfId="66" applyNumberFormat="1" applyFont="1" applyFill="1" applyBorder="1" applyAlignment="1">
      <alignment vertical="center"/>
      <protection/>
    </xf>
    <xf numFmtId="182" fontId="68" fillId="0" borderId="10" xfId="40" applyNumberFormat="1" applyFont="1" applyBorder="1" applyAlignment="1">
      <alignment/>
    </xf>
    <xf numFmtId="0" fontId="0" fillId="0" borderId="0" xfId="0" applyFont="1" applyAlignment="1">
      <alignment/>
    </xf>
    <xf numFmtId="0" fontId="72" fillId="0" borderId="10" xfId="0" applyFont="1" applyBorder="1" applyAlignment="1">
      <alignment wrapText="1"/>
    </xf>
    <xf numFmtId="0" fontId="73" fillId="0" borderId="10" xfId="0" applyFont="1" applyBorder="1" applyAlignment="1">
      <alignment horizontal="center" wrapText="1"/>
    </xf>
    <xf numFmtId="168" fontId="73" fillId="0" borderId="10" xfId="40" applyNumberFormat="1" applyFont="1" applyBorder="1" applyAlignment="1">
      <alignment horizontal="center"/>
    </xf>
    <xf numFmtId="0" fontId="74" fillId="0" borderId="10" xfId="0" applyFont="1" applyBorder="1" applyAlignment="1">
      <alignment wrapText="1"/>
    </xf>
    <xf numFmtId="0" fontId="73" fillId="0" borderId="10" xfId="0" applyFont="1" applyBorder="1" applyAlignment="1">
      <alignment/>
    </xf>
    <xf numFmtId="168" fontId="73" fillId="0" borderId="10" xfId="40" applyNumberFormat="1" applyFont="1" applyBorder="1" applyAlignment="1">
      <alignment/>
    </xf>
    <xf numFmtId="0" fontId="75" fillId="0" borderId="10" xfId="0" applyFont="1" applyBorder="1" applyAlignment="1">
      <alignment/>
    </xf>
    <xf numFmtId="168" fontId="75" fillId="0" borderId="10" xfId="40" applyNumberFormat="1" applyFont="1" applyBorder="1" applyAlignment="1">
      <alignment/>
    </xf>
    <xf numFmtId="168" fontId="73" fillId="0" borderId="10" xfId="40" applyNumberFormat="1" applyFont="1" applyBorder="1" applyAlignment="1">
      <alignment horizontal="center" wrapText="1"/>
    </xf>
    <xf numFmtId="168" fontId="75" fillId="0" borderId="10" xfId="40" applyNumberFormat="1" applyFont="1" applyBorder="1" applyAlignment="1">
      <alignment horizontal="center" wrapText="1"/>
    </xf>
    <xf numFmtId="0" fontId="72" fillId="0" borderId="10" xfId="0" applyFont="1" applyBorder="1" applyAlignment="1">
      <alignment horizontal="center" vertical="center" wrapText="1"/>
    </xf>
    <xf numFmtId="168" fontId="72" fillId="0" borderId="10" xfId="4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4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7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168" fontId="0" fillId="0" borderId="0" xfId="40" applyNumberFormat="1" applyFont="1" applyBorder="1" applyAlignment="1">
      <alignment horizontal="right" vertical="center"/>
    </xf>
    <xf numFmtId="166" fontId="20" fillId="0" borderId="0" xfId="61" applyNumberFormat="1" applyFont="1" applyAlignment="1">
      <alignment vertical="center" wrapText="1"/>
      <protection/>
    </xf>
    <xf numFmtId="166" fontId="33" fillId="0" borderId="0" xfId="61" applyNumberFormat="1" applyFont="1" applyAlignment="1">
      <alignment horizontal="right" vertical="center" wrapText="1"/>
      <protection/>
    </xf>
    <xf numFmtId="49" fontId="23" fillId="0" borderId="0" xfId="61" applyNumberFormat="1" applyFont="1" applyBorder="1" applyAlignment="1" applyProtection="1">
      <alignment vertical="center"/>
      <protection locked="0"/>
    </xf>
    <xf numFmtId="49" fontId="23" fillId="0" borderId="0" xfId="61" applyNumberFormat="1" applyFont="1" applyBorder="1" applyAlignment="1" applyProtection="1">
      <alignment horizontal="right" vertical="center"/>
      <protection locked="0"/>
    </xf>
    <xf numFmtId="3" fontId="30" fillId="0" borderId="0" xfId="61" applyNumberFormat="1" applyFont="1" applyBorder="1" applyAlignment="1" applyProtection="1">
      <alignment horizontal="right" vertical="center" wrapText="1"/>
      <protection locked="0"/>
    </xf>
    <xf numFmtId="177" fontId="45" fillId="0" borderId="0" xfId="61" applyNumberFormat="1" applyFont="1" applyBorder="1" applyAlignment="1">
      <alignment horizontal="left" vertical="center" wrapText="1"/>
      <protection/>
    </xf>
    <xf numFmtId="49" fontId="30" fillId="0" borderId="10" xfId="61" applyNumberFormat="1" applyFont="1" applyBorder="1" applyAlignment="1">
      <alignment horizontal="left" vertical="center"/>
      <protection/>
    </xf>
    <xf numFmtId="3" fontId="30" fillId="0" borderId="10" xfId="61" applyNumberFormat="1" applyFont="1" applyBorder="1" applyAlignment="1" applyProtection="1">
      <alignment horizontal="right" vertical="center"/>
      <protection locked="0"/>
    </xf>
    <xf numFmtId="3" fontId="30" fillId="0" borderId="10" xfId="61" applyNumberFormat="1" applyFont="1" applyBorder="1" applyAlignment="1" applyProtection="1">
      <alignment horizontal="right" vertical="center" wrapText="1"/>
      <protection locked="0"/>
    </xf>
    <xf numFmtId="166" fontId="23" fillId="0" borderId="10" xfId="61" applyNumberFormat="1" applyFont="1" applyBorder="1" applyAlignment="1">
      <alignment horizontal="right" vertical="center" wrapText="1"/>
      <protection/>
    </xf>
    <xf numFmtId="9" fontId="23" fillId="0" borderId="10" xfId="73" applyFont="1" applyBorder="1" applyAlignment="1">
      <alignment horizontal="right" vertical="center" wrapText="1"/>
    </xf>
    <xf numFmtId="3" fontId="44" fillId="0" borderId="10" xfId="61" applyNumberFormat="1" applyFont="1" applyBorder="1" applyAlignment="1" applyProtection="1">
      <alignment horizontal="right" vertical="center"/>
      <protection locked="0"/>
    </xf>
    <xf numFmtId="49" fontId="30" fillId="0" borderId="10" xfId="61" applyNumberFormat="1" applyFont="1" applyBorder="1" applyAlignment="1" applyProtection="1">
      <alignment horizontal="left" vertical="center"/>
      <protection locked="0"/>
    </xf>
    <xf numFmtId="177" fontId="23" fillId="0" borderId="10" xfId="61" applyNumberFormat="1" applyFont="1" applyBorder="1" applyAlignment="1">
      <alignment horizontal="left" vertical="center" wrapText="1" indent="1"/>
      <protection/>
    </xf>
    <xf numFmtId="166" fontId="23" fillId="0" borderId="10" xfId="61" applyNumberFormat="1" applyFont="1" applyBorder="1" applyAlignment="1">
      <alignment vertical="center"/>
      <protection/>
    </xf>
    <xf numFmtId="9" fontId="30" fillId="0" borderId="10" xfId="73" applyFont="1" applyBorder="1" applyAlignment="1" applyProtection="1">
      <alignment vertical="center" wrapText="1"/>
      <protection locked="0"/>
    </xf>
    <xf numFmtId="166" fontId="21" fillId="0" borderId="0" xfId="61" applyNumberFormat="1" applyFont="1" applyBorder="1" applyAlignment="1">
      <alignment horizontal="right" vertical="center"/>
      <protection/>
    </xf>
    <xf numFmtId="166" fontId="38" fillId="0" borderId="10" xfId="61" applyNumberFormat="1" applyFont="1" applyBorder="1" applyAlignment="1">
      <alignment horizontal="center" vertical="center"/>
      <protection/>
    </xf>
    <xf numFmtId="166" fontId="38" fillId="0" borderId="10" xfId="61" applyNumberFormat="1" applyFont="1" applyBorder="1" applyAlignment="1">
      <alignment horizontal="center" vertical="center" wrapText="1"/>
      <protection/>
    </xf>
    <xf numFmtId="166" fontId="38" fillId="0" borderId="10" xfId="61" applyNumberFormat="1" applyFont="1" applyBorder="1" applyAlignment="1">
      <alignment horizontal="center" vertical="center" wrapText="1"/>
      <protection/>
    </xf>
    <xf numFmtId="166" fontId="23" fillId="0" borderId="10" xfId="61" applyNumberFormat="1" applyFont="1" applyBorder="1" applyAlignment="1">
      <alignment horizontal="center" vertical="center"/>
      <protection/>
    </xf>
    <xf numFmtId="166" fontId="23" fillId="0" borderId="10" xfId="61" applyNumberFormat="1" applyFont="1" applyBorder="1" applyAlignment="1">
      <alignment horizontal="center" vertical="center" wrapText="1"/>
      <protection/>
    </xf>
    <xf numFmtId="166" fontId="23" fillId="0" borderId="10" xfId="61" applyNumberFormat="1" applyFont="1" applyBorder="1" applyAlignment="1">
      <alignment horizontal="center" vertical="center" wrapText="1"/>
      <protection/>
    </xf>
    <xf numFmtId="166" fontId="23" fillId="0" borderId="10" xfId="61" applyNumberFormat="1" applyFont="1" applyBorder="1" applyAlignment="1">
      <alignment horizontal="center" vertical="center"/>
      <protection/>
    </xf>
    <xf numFmtId="166" fontId="23" fillId="0" borderId="10" xfId="61" applyNumberFormat="1" applyFont="1" applyBorder="1" applyAlignment="1">
      <alignment horizontal="right" vertical="center" wrapText="1"/>
      <protection/>
    </xf>
    <xf numFmtId="4" fontId="23" fillId="0" borderId="10" xfId="61" applyNumberFormat="1" applyFont="1" applyBorder="1" applyAlignment="1">
      <alignment horizontal="right" vertical="center" wrapText="1"/>
      <protection/>
    </xf>
    <xf numFmtId="49" fontId="44" fillId="0" borderId="10" xfId="61" applyNumberFormat="1" applyFont="1" applyBorder="1" applyAlignment="1" quotePrefix="1">
      <alignment horizontal="left" vertical="center" indent="1"/>
      <protection/>
    </xf>
    <xf numFmtId="3" fontId="44" fillId="0" borderId="10" xfId="61" applyNumberFormat="1" applyFont="1" applyBorder="1" applyAlignment="1" applyProtection="1">
      <alignment horizontal="right" vertical="center" wrapText="1"/>
      <protection locked="0"/>
    </xf>
    <xf numFmtId="49" fontId="23" fillId="0" borderId="10" xfId="61" applyNumberFormat="1" applyFont="1" applyBorder="1" applyAlignment="1" applyProtection="1">
      <alignment horizontal="left" vertical="center" indent="1"/>
      <protection locked="0"/>
    </xf>
    <xf numFmtId="4" fontId="23" fillId="0" borderId="10" xfId="61" applyNumberFormat="1" applyFont="1" applyBorder="1" applyAlignment="1" applyProtection="1">
      <alignment vertical="center" wrapText="1"/>
      <protection locked="0"/>
    </xf>
    <xf numFmtId="166" fontId="20" fillId="0" borderId="12" xfId="61" applyNumberFormat="1" applyFont="1" applyBorder="1" applyAlignment="1">
      <alignment horizontal="left" vertical="center" wrapText="1"/>
      <protection/>
    </xf>
    <xf numFmtId="166" fontId="21" fillId="0" borderId="0" xfId="61" applyNumberFormat="1" applyFont="1" applyBorder="1" applyAlignment="1">
      <alignment horizontal="right" vertical="center"/>
      <protection/>
    </xf>
    <xf numFmtId="166" fontId="20" fillId="0" borderId="0" xfId="61" applyNumberFormat="1" applyFont="1" applyBorder="1" applyAlignment="1">
      <alignment horizontal="left" vertical="center" wrapText="1"/>
      <protection/>
    </xf>
    <xf numFmtId="166" fontId="22" fillId="0" borderId="10" xfId="61" applyNumberFormat="1" applyFont="1" applyBorder="1" applyAlignment="1">
      <alignment horizontal="center" vertical="center" wrapText="1"/>
      <protection/>
    </xf>
    <xf numFmtId="166" fontId="23" fillId="0" borderId="10" xfId="61" applyNumberFormat="1" applyFont="1" applyBorder="1" applyAlignment="1">
      <alignment horizontal="center" vertical="center" wrapText="1"/>
      <protection/>
    </xf>
    <xf numFmtId="166" fontId="0" fillId="0" borderId="10" xfId="61" applyNumberFormat="1" applyBorder="1" applyAlignment="1" applyProtection="1">
      <alignment horizontal="left" vertical="center" wrapText="1"/>
      <protection locked="0"/>
    </xf>
    <xf numFmtId="166" fontId="22" fillId="0" borderId="10" xfId="61" applyNumberFormat="1" applyFont="1" applyBorder="1" applyAlignment="1">
      <alignment horizontal="left" vertical="center" wrapText="1" indent="2"/>
      <protection/>
    </xf>
    <xf numFmtId="9" fontId="23" fillId="0" borderId="10" xfId="73" applyNumberFormat="1" applyFont="1" applyBorder="1" applyAlignment="1" applyProtection="1">
      <alignment vertical="center" wrapText="1"/>
      <protection locked="0"/>
    </xf>
    <xf numFmtId="9" fontId="23" fillId="0" borderId="10" xfId="73" applyFont="1" applyBorder="1" applyAlignment="1">
      <alignment vertical="center"/>
    </xf>
    <xf numFmtId="166" fontId="33" fillId="0" borderId="0" xfId="61" applyNumberFormat="1" applyFont="1" applyAlignment="1">
      <alignment vertical="center" wrapText="1"/>
      <protection/>
    </xf>
    <xf numFmtId="166" fontId="21" fillId="0" borderId="0" xfId="61" applyNumberFormat="1" applyFont="1" applyBorder="1" applyAlignment="1">
      <alignment vertical="center"/>
      <protection/>
    </xf>
    <xf numFmtId="166" fontId="21" fillId="0" borderId="0" xfId="61" applyNumberFormat="1" applyFont="1" applyAlignment="1">
      <alignment horizontal="right" vertical="center" wrapText="1"/>
      <protection/>
    </xf>
    <xf numFmtId="49" fontId="65" fillId="0" borderId="0" xfId="0" applyNumberFormat="1" applyFont="1" applyAlignment="1">
      <alignment horizontal="right" vertical="center" wrapText="1"/>
    </xf>
    <xf numFmtId="0" fontId="32" fillId="0" borderId="0" xfId="0" applyFont="1" applyAlignment="1">
      <alignment horizontal="left" vertical="center" wrapText="1"/>
    </xf>
    <xf numFmtId="166" fontId="27" fillId="0" borderId="0" xfId="0" applyNumberFormat="1" applyFont="1" applyAlignment="1">
      <alignment horizontal="right" vertical="center" wrapText="1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 2 2" xfId="61"/>
    <cellStyle name="Normál 2 3" xfId="62"/>
    <cellStyle name="Normál 3" xfId="63"/>
    <cellStyle name="Normál 4" xfId="64"/>
    <cellStyle name="Normál_KVRENMUNKA" xfId="65"/>
    <cellStyle name="Normál_SEGEDLETEK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  <cellStyle name="Százalék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8"/>
  <sheetViews>
    <sheetView view="pageBreakPreview" zoomScaleSheetLayoutView="100" zoomScalePageLayoutView="90" workbookViewId="0" topLeftCell="A1">
      <selection activeCell="F18" sqref="F18"/>
    </sheetView>
  </sheetViews>
  <sheetFormatPr defaultColWidth="9.00390625" defaultRowHeight="12.75"/>
  <cols>
    <col min="1" max="1" width="6.875" style="1" customWidth="1"/>
    <col min="2" max="2" width="55.125" style="2" customWidth="1"/>
    <col min="3" max="5" width="16.375" style="1" customWidth="1"/>
    <col min="6" max="6" width="55.125" style="1" customWidth="1"/>
    <col min="7" max="9" width="16.375" style="1" customWidth="1"/>
    <col min="10" max="16384" width="9.375" style="1" customWidth="1"/>
  </cols>
  <sheetData>
    <row r="1" spans="2:11" ht="39.75" customHeight="1">
      <c r="B1" s="151" t="s">
        <v>736</v>
      </c>
      <c r="C1" s="151"/>
      <c r="D1" s="151"/>
      <c r="E1" s="151"/>
      <c r="F1" s="151"/>
      <c r="G1" s="151"/>
      <c r="H1" s="151"/>
      <c r="I1" s="151"/>
      <c r="J1" s="151"/>
      <c r="K1" s="151"/>
    </row>
    <row r="2" spans="2:9" ht="13.5">
      <c r="B2" s="8"/>
      <c r="G2" s="3"/>
      <c r="H2" s="3"/>
      <c r="I2" s="3" t="s">
        <v>62</v>
      </c>
    </row>
    <row r="3" spans="1:9" ht="12.75">
      <c r="A3" s="168" t="s">
        <v>0</v>
      </c>
      <c r="B3" s="169" t="s">
        <v>1</v>
      </c>
      <c r="C3" s="169"/>
      <c r="D3" s="169"/>
      <c r="E3" s="169"/>
      <c r="F3" s="169" t="s">
        <v>2</v>
      </c>
      <c r="G3" s="169"/>
      <c r="H3" s="169"/>
      <c r="I3" s="169"/>
    </row>
    <row r="4" spans="1:9" s="4" customFormat="1" ht="25.5">
      <c r="A4" s="168"/>
      <c r="B4" s="170" t="s">
        <v>3</v>
      </c>
      <c r="C4" s="170" t="s">
        <v>420</v>
      </c>
      <c r="D4" s="170" t="s">
        <v>64</v>
      </c>
      <c r="E4" s="170" t="s">
        <v>66</v>
      </c>
      <c r="F4" s="170" t="s">
        <v>3</v>
      </c>
      <c r="G4" s="170" t="s">
        <v>420</v>
      </c>
      <c r="H4" s="170" t="s">
        <v>64</v>
      </c>
      <c r="I4" s="170" t="s">
        <v>66</v>
      </c>
    </row>
    <row r="5" spans="1:9" s="5" customFormat="1" ht="12.75">
      <c r="A5" s="170">
        <v>1</v>
      </c>
      <c r="B5" s="170">
        <v>2</v>
      </c>
      <c r="C5" s="170">
        <v>3</v>
      </c>
      <c r="D5" s="170">
        <v>4</v>
      </c>
      <c r="E5" s="170">
        <v>5</v>
      </c>
      <c r="F5" s="170">
        <v>6</v>
      </c>
      <c r="G5" s="170">
        <v>7</v>
      </c>
      <c r="H5" s="170">
        <v>8</v>
      </c>
      <c r="I5" s="170">
        <v>9</v>
      </c>
    </row>
    <row r="6" spans="1:9" ht="12.75">
      <c r="A6" s="171" t="s">
        <v>7</v>
      </c>
      <c r="B6" s="171" t="s">
        <v>8</v>
      </c>
      <c r="C6" s="6">
        <v>30119176</v>
      </c>
      <c r="D6" s="172">
        <v>29968216</v>
      </c>
      <c r="E6" s="172">
        <v>29968216</v>
      </c>
      <c r="F6" s="171" t="s">
        <v>9</v>
      </c>
      <c r="G6" s="6">
        <v>32564526</v>
      </c>
      <c r="H6" s="6">
        <v>41061147</v>
      </c>
      <c r="I6" s="6">
        <v>41061147</v>
      </c>
    </row>
    <row r="7" spans="1:9" ht="25.5">
      <c r="A7" s="171" t="s">
        <v>10</v>
      </c>
      <c r="B7" s="171" t="s">
        <v>11</v>
      </c>
      <c r="C7" s="6">
        <v>1050000</v>
      </c>
      <c r="D7" s="172">
        <v>12438233</v>
      </c>
      <c r="E7" s="172">
        <v>12438233</v>
      </c>
      <c r="F7" s="171" t="s">
        <v>12</v>
      </c>
      <c r="G7" s="6">
        <v>6027427</v>
      </c>
      <c r="H7" s="6">
        <v>6604509</v>
      </c>
      <c r="I7" s="6">
        <v>6604509</v>
      </c>
    </row>
    <row r="8" spans="1:9" ht="12.75">
      <c r="A8" s="171" t="s">
        <v>4</v>
      </c>
      <c r="B8" s="171" t="s">
        <v>13</v>
      </c>
      <c r="C8" s="6"/>
      <c r="D8" s="172">
        <v>12438233</v>
      </c>
      <c r="E8" s="172">
        <v>12438233</v>
      </c>
      <c r="F8" s="171" t="s">
        <v>14</v>
      </c>
      <c r="G8" s="6">
        <v>14397335</v>
      </c>
      <c r="H8" s="6">
        <v>47924967</v>
      </c>
      <c r="I8" s="6">
        <v>46619822</v>
      </c>
    </row>
    <row r="9" spans="1:9" ht="12.75">
      <c r="A9" s="171" t="s">
        <v>5</v>
      </c>
      <c r="B9" s="171" t="s">
        <v>15</v>
      </c>
      <c r="C9" s="6">
        <v>6211637</v>
      </c>
      <c r="D9" s="172">
        <v>5265483</v>
      </c>
      <c r="E9" s="172">
        <v>5270072</v>
      </c>
      <c r="F9" s="171" t="s">
        <v>16</v>
      </c>
      <c r="G9" s="6">
        <v>2101000</v>
      </c>
      <c r="H9" s="6">
        <v>4636817</v>
      </c>
      <c r="I9" s="6">
        <v>4636817</v>
      </c>
    </row>
    <row r="10" spans="1:9" ht="12.75">
      <c r="A10" s="171" t="s">
        <v>6</v>
      </c>
      <c r="B10" s="171" t="s">
        <v>17</v>
      </c>
      <c r="C10" s="6"/>
      <c r="D10" s="172"/>
      <c r="E10" s="172"/>
      <c r="F10" s="171" t="s">
        <v>18</v>
      </c>
      <c r="G10" s="6">
        <v>11892414</v>
      </c>
      <c r="H10" s="6">
        <v>8340172</v>
      </c>
      <c r="I10" s="6">
        <v>8340172</v>
      </c>
    </row>
    <row r="11" spans="1:9" ht="12.75">
      <c r="A11" s="171" t="s">
        <v>19</v>
      </c>
      <c r="B11" s="171" t="s">
        <v>20</v>
      </c>
      <c r="C11" s="6"/>
      <c r="D11" s="172"/>
      <c r="E11" s="172"/>
      <c r="F11" s="171" t="s">
        <v>21</v>
      </c>
      <c r="G11" s="6">
        <v>445613</v>
      </c>
      <c r="H11" s="6">
        <v>69526971</v>
      </c>
      <c r="I11" s="6">
        <v>69526971</v>
      </c>
    </row>
    <row r="12" spans="1:9" ht="12.75">
      <c r="A12" s="171" t="s">
        <v>22</v>
      </c>
      <c r="B12" s="171" t="s">
        <v>23</v>
      </c>
      <c r="C12" s="6">
        <v>1845838</v>
      </c>
      <c r="D12" s="172">
        <v>10743427</v>
      </c>
      <c r="E12" s="172">
        <v>10743427</v>
      </c>
      <c r="F12" s="173"/>
      <c r="G12" s="6"/>
      <c r="H12" s="6"/>
      <c r="I12" s="6"/>
    </row>
    <row r="13" spans="1:9" ht="12.75">
      <c r="A13" s="171" t="s">
        <v>24</v>
      </c>
      <c r="B13" s="174" t="s">
        <v>424</v>
      </c>
      <c r="C13" s="6"/>
      <c r="D13" s="172"/>
      <c r="E13" s="172">
        <v>0</v>
      </c>
      <c r="F13" s="173"/>
      <c r="G13" s="6"/>
      <c r="H13" s="6"/>
      <c r="I13" s="6"/>
    </row>
    <row r="14" spans="1:9" ht="12.75">
      <c r="A14" s="171" t="s">
        <v>25</v>
      </c>
      <c r="B14" s="173"/>
      <c r="C14" s="6"/>
      <c r="D14" s="172"/>
      <c r="E14" s="172"/>
      <c r="F14" s="173"/>
      <c r="G14" s="6"/>
      <c r="H14" s="6"/>
      <c r="I14" s="6"/>
    </row>
    <row r="15" spans="1:9" ht="25.5">
      <c r="A15" s="175" t="s">
        <v>26</v>
      </c>
      <c r="B15" s="175" t="s">
        <v>27</v>
      </c>
      <c r="C15" s="176">
        <f>+C6+C7+C8+C9+C10+C11+C12</f>
        <v>39226651</v>
      </c>
      <c r="D15" s="177">
        <f>D6+D7+D9+D10+D12+D13</f>
        <v>58415359</v>
      </c>
      <c r="E15" s="177">
        <f>E6+E7+E9+E10+E12+E13</f>
        <v>58419948</v>
      </c>
      <c r="F15" s="175" t="s">
        <v>28</v>
      </c>
      <c r="G15" s="176">
        <f>SUM(G6:G14)</f>
        <v>67428315</v>
      </c>
      <c r="H15" s="176">
        <f>SUM(H6:H14)</f>
        <v>178094583</v>
      </c>
      <c r="I15" s="176">
        <f>SUM(I6:I14)</f>
        <v>176789438</v>
      </c>
    </row>
    <row r="16" spans="1:9" ht="12.75">
      <c r="A16" s="171" t="s">
        <v>29</v>
      </c>
      <c r="B16" s="10" t="s">
        <v>30</v>
      </c>
      <c r="C16" s="7">
        <v>20851453</v>
      </c>
      <c r="D16" s="178">
        <v>20851453</v>
      </c>
      <c r="E16" s="178">
        <v>20851453</v>
      </c>
      <c r="F16" s="171" t="s">
        <v>63</v>
      </c>
      <c r="G16" s="6">
        <v>1204367</v>
      </c>
      <c r="H16" s="6">
        <v>1204367</v>
      </c>
      <c r="I16" s="6">
        <v>1204367</v>
      </c>
    </row>
    <row r="17" spans="1:9" ht="12.75">
      <c r="A17" s="171" t="s">
        <v>31</v>
      </c>
      <c r="B17" s="171" t="s">
        <v>32</v>
      </c>
      <c r="C17" s="6">
        <v>20851453</v>
      </c>
      <c r="D17" s="178">
        <v>20851453</v>
      </c>
      <c r="E17" s="178">
        <v>20851453</v>
      </c>
      <c r="F17" s="171" t="s">
        <v>33</v>
      </c>
      <c r="G17" s="6"/>
      <c r="H17" s="6"/>
      <c r="I17" s="6"/>
    </row>
    <row r="18" spans="1:9" ht="12.75">
      <c r="A18" s="171" t="s">
        <v>34</v>
      </c>
      <c r="B18" s="171" t="s">
        <v>35</v>
      </c>
      <c r="C18" s="6"/>
      <c r="D18" s="178"/>
      <c r="E18" s="178"/>
      <c r="F18" s="171" t="s">
        <v>36</v>
      </c>
      <c r="G18" s="6"/>
      <c r="H18" s="6"/>
      <c r="I18" s="6"/>
    </row>
    <row r="19" spans="1:9" ht="12.75">
      <c r="A19" s="171" t="s">
        <v>37</v>
      </c>
      <c r="B19" s="179" t="s">
        <v>65</v>
      </c>
      <c r="C19" s="6"/>
      <c r="D19" s="178">
        <v>1413389</v>
      </c>
      <c r="E19" s="178">
        <v>1413389</v>
      </c>
      <c r="F19" s="171" t="s">
        <v>38</v>
      </c>
      <c r="G19" s="6"/>
      <c r="H19" s="6"/>
      <c r="I19" s="6"/>
    </row>
    <row r="20" spans="1:9" ht="12.75">
      <c r="A20" s="171" t="s">
        <v>39</v>
      </c>
      <c r="B20" s="171" t="s">
        <v>40</v>
      </c>
      <c r="C20" s="6">
        <v>1000000</v>
      </c>
      <c r="D20" s="178"/>
      <c r="E20" s="178"/>
      <c r="F20" s="171" t="s">
        <v>41</v>
      </c>
      <c r="G20" s="6"/>
      <c r="H20" s="6"/>
      <c r="I20" s="6"/>
    </row>
    <row r="21" spans="1:9" ht="12.75">
      <c r="A21" s="171" t="s">
        <v>42</v>
      </c>
      <c r="B21" s="10" t="s">
        <v>43</v>
      </c>
      <c r="C21" s="7">
        <v>19466747</v>
      </c>
      <c r="D21" s="178">
        <v>10000000</v>
      </c>
      <c r="E21" s="178">
        <v>10000000</v>
      </c>
      <c r="F21" s="171" t="s">
        <v>44</v>
      </c>
      <c r="G21" s="6"/>
      <c r="H21" s="6"/>
      <c r="I21" s="6"/>
    </row>
    <row r="22" spans="1:9" ht="12.75">
      <c r="A22" s="171" t="s">
        <v>45</v>
      </c>
      <c r="B22" s="171" t="s">
        <v>46</v>
      </c>
      <c r="C22" s="6"/>
      <c r="D22" s="178"/>
      <c r="E22" s="178"/>
      <c r="F22" s="171" t="s">
        <v>47</v>
      </c>
      <c r="G22" s="6"/>
      <c r="H22" s="6"/>
      <c r="I22" s="6"/>
    </row>
    <row r="23" spans="1:9" ht="12.75">
      <c r="A23" s="171" t="s">
        <v>48</v>
      </c>
      <c r="B23" s="171" t="s">
        <v>49</v>
      </c>
      <c r="C23" s="6">
        <v>19466747</v>
      </c>
      <c r="D23" s="178">
        <v>10000000</v>
      </c>
      <c r="E23" s="178">
        <v>10000000</v>
      </c>
      <c r="F23" s="174" t="s">
        <v>449</v>
      </c>
      <c r="G23" s="6"/>
      <c r="H23" s="6">
        <v>1855890</v>
      </c>
      <c r="I23" s="6">
        <v>1855890</v>
      </c>
    </row>
    <row r="24" spans="1:9" ht="25.5">
      <c r="A24" s="175" t="s">
        <v>50</v>
      </c>
      <c r="B24" s="175" t="s">
        <v>51</v>
      </c>
      <c r="C24" s="176">
        <f>+C16+C21</f>
        <v>40318200</v>
      </c>
      <c r="D24" s="180">
        <f>+D16+D19+D21</f>
        <v>32264842</v>
      </c>
      <c r="E24" s="180">
        <f>+E16+E19+E21</f>
        <v>32264842</v>
      </c>
      <c r="F24" s="175" t="s">
        <v>52</v>
      </c>
      <c r="G24" s="176">
        <f>+G16+G17+G18+G19+G20+G21+G22</f>
        <v>1204367</v>
      </c>
      <c r="H24" s="176">
        <f>SUM(H16:H23)</f>
        <v>3060257</v>
      </c>
      <c r="I24" s="176">
        <f>SUM(I16:I23)</f>
        <v>3060257</v>
      </c>
    </row>
    <row r="25" spans="1:9" ht="14.25">
      <c r="A25" s="175" t="s">
        <v>53</v>
      </c>
      <c r="B25" s="175" t="s">
        <v>54</v>
      </c>
      <c r="C25" s="181">
        <f>+C15+C24</f>
        <v>79544851</v>
      </c>
      <c r="D25" s="181">
        <f>+D24+D15</f>
        <v>90680201</v>
      </c>
      <c r="E25" s="181">
        <f>+E24+E15</f>
        <v>90684790</v>
      </c>
      <c r="F25" s="175" t="s">
        <v>55</v>
      </c>
      <c r="G25" s="181">
        <f>+G15+G24</f>
        <v>68632682</v>
      </c>
      <c r="H25" s="181">
        <f>+H24+H15</f>
        <v>181154840</v>
      </c>
      <c r="I25" s="181">
        <f>+I24+I15</f>
        <v>179849695</v>
      </c>
    </row>
    <row r="26" spans="1:9" ht="12.75">
      <c r="A26" s="175" t="s">
        <v>56</v>
      </c>
      <c r="B26" s="175" t="s">
        <v>57</v>
      </c>
      <c r="C26" s="176">
        <f>G15-C15</f>
        <v>28201664</v>
      </c>
      <c r="D26" s="176">
        <f>H15-D15</f>
        <v>119679224</v>
      </c>
      <c r="E26" s="176">
        <f>I15-E15</f>
        <v>118369490</v>
      </c>
      <c r="F26" s="175" t="s">
        <v>58</v>
      </c>
      <c r="G26" s="176"/>
      <c r="H26" s="176"/>
      <c r="I26" s="176"/>
    </row>
    <row r="27" spans="1:9" ht="12.75">
      <c r="A27" s="175" t="s">
        <v>59</v>
      </c>
      <c r="B27" s="175" t="s">
        <v>60</v>
      </c>
      <c r="C27" s="176"/>
      <c r="D27" s="176">
        <f>D25-H25</f>
        <v>-90474639</v>
      </c>
      <c r="E27" s="176"/>
      <c r="F27" s="175" t="s">
        <v>61</v>
      </c>
      <c r="G27" s="176">
        <f>C25-G25</f>
        <v>10912169</v>
      </c>
      <c r="H27" s="176"/>
      <c r="I27" s="176">
        <f>I25-E25</f>
        <v>89164905</v>
      </c>
    </row>
    <row r="28" spans="2:6" ht="18.75">
      <c r="B28" s="167"/>
      <c r="C28" s="167"/>
      <c r="D28" s="167"/>
      <c r="E28" s="167"/>
      <c r="F28" s="167"/>
    </row>
  </sheetData>
  <sheetProtection/>
  <mergeCells count="3">
    <mergeCell ref="A3:A4"/>
    <mergeCell ref="B28:F28"/>
    <mergeCell ref="B1:K1"/>
  </mergeCells>
  <printOptions horizontalCentered="1"/>
  <pageMargins left="0.31496062992125984" right="0.31496062992125984" top="1.0236220472440944" bottom="0.31496062992125984" header="0.6692913385826772" footer="0.2755905511811024"/>
  <pageSetup horizontalDpi="600" verticalDpi="600" orientation="landscape" paperSize="9" scale="70" r:id="rId1"/>
  <headerFooter alignWithMargins="0">
    <oddHeader>&amp;C&amp;"Times New Roman CE,Félkövér"&amp;11PÁRI KÖZSÉG ÖNKORMÁNYZATA
2019.&amp;R&amp;"Times New Roman CE,Félkövér dőlt"&amp;11 1. sz. melléklet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F49"/>
  <sheetViews>
    <sheetView view="pageBreakPreview" zoomScale="60" zoomScaleNormal="40" workbookViewId="0" topLeftCell="A1">
      <selection activeCell="E10" sqref="E10"/>
    </sheetView>
  </sheetViews>
  <sheetFormatPr defaultColWidth="9.00390625" defaultRowHeight="12.75"/>
  <cols>
    <col min="1" max="1" width="64.50390625" style="342" customWidth="1"/>
    <col min="2" max="2" width="11.50390625" style="317" customWidth="1"/>
    <col min="3" max="3" width="18.125" style="52" bestFit="1" customWidth="1"/>
    <col min="4" max="4" width="12.50390625" style="52" customWidth="1"/>
    <col min="5" max="5" width="19.50390625" style="52" bestFit="1" customWidth="1"/>
    <col min="6" max="16384" width="9.375" style="317" customWidth="1"/>
  </cols>
  <sheetData>
    <row r="1" spans="1:6" ht="15">
      <c r="A1" s="340" t="s">
        <v>738</v>
      </c>
      <c r="B1" s="336"/>
      <c r="C1" s="336"/>
      <c r="D1" s="336"/>
      <c r="E1" s="337" t="s">
        <v>739</v>
      </c>
      <c r="F1" s="336"/>
    </row>
    <row r="2" spans="1:6" s="38" customFormat="1" ht="33.75" customHeight="1">
      <c r="A2" s="338" t="s">
        <v>680</v>
      </c>
      <c r="B2" s="339"/>
      <c r="C2" s="339"/>
      <c r="D2" s="339"/>
      <c r="E2" s="339"/>
      <c r="F2" s="331"/>
    </row>
    <row r="3" spans="1:6" s="38" customFormat="1" ht="12.75">
      <c r="A3" s="341"/>
      <c r="B3" s="332"/>
      <c r="C3" s="333"/>
      <c r="D3" s="333"/>
      <c r="E3" s="343" t="s">
        <v>433</v>
      </c>
      <c r="F3" s="331"/>
    </row>
    <row r="4" spans="1:6" s="330" customFormat="1" ht="43.5" customHeight="1">
      <c r="A4" s="328" t="s">
        <v>3</v>
      </c>
      <c r="B4" s="328" t="s">
        <v>329</v>
      </c>
      <c r="C4" s="329" t="s">
        <v>365</v>
      </c>
      <c r="D4" s="329" t="s">
        <v>681</v>
      </c>
      <c r="E4" s="329" t="s">
        <v>682</v>
      </c>
      <c r="F4" s="334"/>
    </row>
    <row r="5" spans="1:6" ht="12.75">
      <c r="A5" s="319">
        <v>1</v>
      </c>
      <c r="B5" s="319">
        <v>2</v>
      </c>
      <c r="C5" s="320">
        <v>3</v>
      </c>
      <c r="D5" s="320">
        <v>4</v>
      </c>
      <c r="E5" s="320">
        <v>5</v>
      </c>
      <c r="F5" s="332"/>
    </row>
    <row r="6" spans="1:6" ht="12.75">
      <c r="A6" s="321" t="s">
        <v>683</v>
      </c>
      <c r="B6" s="322">
        <v>1</v>
      </c>
      <c r="C6" s="323">
        <v>7986139</v>
      </c>
      <c r="D6" s="323">
        <v>0</v>
      </c>
      <c r="E6" s="323">
        <v>6477625</v>
      </c>
      <c r="F6" s="332"/>
    </row>
    <row r="7" spans="1:6" s="37" customFormat="1" ht="25.5">
      <c r="A7" s="321" t="s">
        <v>684</v>
      </c>
      <c r="B7" s="322">
        <v>2</v>
      </c>
      <c r="C7" s="323">
        <v>1767971</v>
      </c>
      <c r="D7" s="323">
        <v>0</v>
      </c>
      <c r="E7" s="323">
        <v>4110013</v>
      </c>
      <c r="F7" s="335"/>
    </row>
    <row r="8" spans="1:6" ht="12.75">
      <c r="A8" s="321" t="s">
        <v>685</v>
      </c>
      <c r="B8" s="322">
        <v>3</v>
      </c>
      <c r="C8" s="323">
        <v>600950</v>
      </c>
      <c r="D8" s="323">
        <v>0</v>
      </c>
      <c r="E8" s="323">
        <v>0</v>
      </c>
      <c r="F8" s="332"/>
    </row>
    <row r="9" spans="1:6" ht="25.5">
      <c r="A9" s="318" t="s">
        <v>686</v>
      </c>
      <c r="B9" s="324">
        <v>4</v>
      </c>
      <c r="C9" s="325">
        <v>10355060</v>
      </c>
      <c r="D9" s="325">
        <v>0</v>
      </c>
      <c r="E9" s="325">
        <v>10587638</v>
      </c>
      <c r="F9" s="332"/>
    </row>
    <row r="10" spans="1:6" s="37" customFormat="1" ht="12.75">
      <c r="A10" s="321" t="s">
        <v>687</v>
      </c>
      <c r="B10" s="322">
        <v>5</v>
      </c>
      <c r="C10" s="323">
        <v>0</v>
      </c>
      <c r="D10" s="323">
        <v>0</v>
      </c>
      <c r="E10" s="323">
        <v>0</v>
      </c>
      <c r="F10" s="335"/>
    </row>
    <row r="11" spans="1:6" ht="12.75">
      <c r="A11" s="321" t="s">
        <v>688</v>
      </c>
      <c r="B11" s="322">
        <v>6</v>
      </c>
      <c r="C11" s="323">
        <v>0</v>
      </c>
      <c r="D11" s="323">
        <v>0</v>
      </c>
      <c r="E11" s="323">
        <v>0</v>
      </c>
      <c r="F11" s="332"/>
    </row>
    <row r="12" spans="1:6" ht="12.75">
      <c r="A12" s="318" t="s">
        <v>689</v>
      </c>
      <c r="B12" s="324">
        <v>7</v>
      </c>
      <c r="C12" s="325">
        <v>0</v>
      </c>
      <c r="D12" s="325">
        <v>0</v>
      </c>
      <c r="E12" s="325">
        <v>0</v>
      </c>
      <c r="F12" s="332"/>
    </row>
    <row r="13" spans="1:6" ht="25.5">
      <c r="A13" s="321" t="s">
        <v>690</v>
      </c>
      <c r="B13" s="322">
        <v>8</v>
      </c>
      <c r="C13" s="323">
        <v>31934480</v>
      </c>
      <c r="D13" s="323">
        <v>0</v>
      </c>
      <c r="E13" s="323">
        <v>33186936</v>
      </c>
      <c r="F13" s="332"/>
    </row>
    <row r="14" spans="1:6" ht="12.75">
      <c r="A14" s="321" t="s">
        <v>691</v>
      </c>
      <c r="B14" s="322">
        <v>9</v>
      </c>
      <c r="C14" s="323">
        <v>65873019</v>
      </c>
      <c r="D14" s="323">
        <v>0</v>
      </c>
      <c r="E14" s="326">
        <v>109130799</v>
      </c>
      <c r="F14" s="332"/>
    </row>
    <row r="15" spans="1:6" s="37" customFormat="1" ht="12.75">
      <c r="A15" s="321" t="s">
        <v>692</v>
      </c>
      <c r="B15" s="322">
        <v>10</v>
      </c>
      <c r="C15" s="323">
        <v>4895482</v>
      </c>
      <c r="D15" s="323">
        <v>0</v>
      </c>
      <c r="E15" s="323">
        <v>0</v>
      </c>
      <c r="F15" s="335"/>
    </row>
    <row r="16" spans="1:6" ht="12.75">
      <c r="A16" s="321" t="s">
        <v>693</v>
      </c>
      <c r="B16" s="322">
        <v>11</v>
      </c>
      <c r="C16" s="323">
        <v>13674286</v>
      </c>
      <c r="D16" s="323">
        <v>0</v>
      </c>
      <c r="E16" s="323">
        <v>43376479</v>
      </c>
      <c r="F16" s="332"/>
    </row>
    <row r="17" spans="1:6" ht="25.5">
      <c r="A17" s="318" t="s">
        <v>694</v>
      </c>
      <c r="B17" s="324">
        <v>12</v>
      </c>
      <c r="C17" s="327">
        <v>116377267</v>
      </c>
      <c r="D17" s="325">
        <v>0</v>
      </c>
      <c r="E17" s="327">
        <v>185694214</v>
      </c>
      <c r="F17" s="332"/>
    </row>
    <row r="18" spans="1:6" ht="12.75">
      <c r="A18" s="321" t="s">
        <v>695</v>
      </c>
      <c r="B18" s="322">
        <v>13</v>
      </c>
      <c r="C18" s="323">
        <v>4572012</v>
      </c>
      <c r="D18" s="323">
        <v>0</v>
      </c>
      <c r="E18" s="323">
        <v>6239872</v>
      </c>
      <c r="F18" s="332"/>
    </row>
    <row r="19" spans="1:6" ht="12.75">
      <c r="A19" s="321" t="s">
        <v>696</v>
      </c>
      <c r="B19" s="322">
        <v>14</v>
      </c>
      <c r="C19" s="323">
        <v>16696055</v>
      </c>
      <c r="D19" s="323">
        <v>0</v>
      </c>
      <c r="E19" s="323">
        <v>31118616</v>
      </c>
      <c r="F19" s="332"/>
    </row>
    <row r="20" spans="1:6" s="37" customFormat="1" ht="12.75">
      <c r="A20" s="321" t="s">
        <v>697</v>
      </c>
      <c r="B20" s="322">
        <v>15</v>
      </c>
      <c r="C20" s="323">
        <v>0</v>
      </c>
      <c r="D20" s="323">
        <v>0</v>
      </c>
      <c r="E20" s="323">
        <v>0</v>
      </c>
      <c r="F20" s="335"/>
    </row>
    <row r="21" spans="1:6" ht="12.75">
      <c r="A21" s="321" t="s">
        <v>698</v>
      </c>
      <c r="B21" s="322">
        <v>16</v>
      </c>
      <c r="C21" s="323">
        <v>0</v>
      </c>
      <c r="D21" s="323">
        <v>0</v>
      </c>
      <c r="E21" s="323">
        <v>782058</v>
      </c>
      <c r="F21" s="332"/>
    </row>
    <row r="22" spans="1:6" ht="12.75">
      <c r="A22" s="318" t="s">
        <v>699</v>
      </c>
      <c r="B22" s="324">
        <v>17</v>
      </c>
      <c r="C22" s="325">
        <v>21268067</v>
      </c>
      <c r="D22" s="325">
        <v>0</v>
      </c>
      <c r="E22" s="325">
        <v>38140546</v>
      </c>
      <c r="F22" s="332"/>
    </row>
    <row r="23" spans="1:6" ht="12.75">
      <c r="A23" s="321" t="s">
        <v>700</v>
      </c>
      <c r="B23" s="322">
        <v>18</v>
      </c>
      <c r="C23" s="323">
        <v>26641541</v>
      </c>
      <c r="D23" s="323">
        <v>0</v>
      </c>
      <c r="E23" s="323">
        <v>22147186</v>
      </c>
      <c r="F23" s="332"/>
    </row>
    <row r="24" spans="1:6" s="37" customFormat="1" ht="12.75">
      <c r="A24" s="321" t="s">
        <v>701</v>
      </c>
      <c r="B24" s="322">
        <v>19</v>
      </c>
      <c r="C24" s="323">
        <v>10199855</v>
      </c>
      <c r="D24" s="323">
        <v>0</v>
      </c>
      <c r="E24" s="323">
        <v>15126279</v>
      </c>
      <c r="F24" s="335"/>
    </row>
    <row r="25" spans="1:6" s="37" customFormat="1" ht="12.75">
      <c r="A25" s="321" t="s">
        <v>702</v>
      </c>
      <c r="B25" s="322">
        <v>20</v>
      </c>
      <c r="C25" s="323">
        <v>5196541</v>
      </c>
      <c r="D25" s="323">
        <v>0</v>
      </c>
      <c r="E25" s="323">
        <v>6604509</v>
      </c>
      <c r="F25" s="335"/>
    </row>
    <row r="26" spans="1:6" s="37" customFormat="1" ht="12.75">
      <c r="A26" s="318" t="s">
        <v>703</v>
      </c>
      <c r="B26" s="324">
        <v>21</v>
      </c>
      <c r="C26" s="325">
        <v>42037937</v>
      </c>
      <c r="D26" s="325">
        <v>0</v>
      </c>
      <c r="E26" s="325">
        <v>43877974</v>
      </c>
      <c r="F26" s="335"/>
    </row>
    <row r="27" spans="1:6" ht="12.75">
      <c r="A27" s="321" t="s">
        <v>704</v>
      </c>
      <c r="B27" s="322">
        <v>22</v>
      </c>
      <c r="C27" s="323">
        <v>17054513</v>
      </c>
      <c r="D27" s="323">
        <v>0</v>
      </c>
      <c r="E27" s="323">
        <v>17887018</v>
      </c>
      <c r="F27" s="332"/>
    </row>
    <row r="28" spans="1:6" ht="12.75">
      <c r="A28" s="321" t="s">
        <v>705</v>
      </c>
      <c r="B28" s="322">
        <v>23</v>
      </c>
      <c r="C28" s="323">
        <v>25066095</v>
      </c>
      <c r="D28" s="323">
        <v>0</v>
      </c>
      <c r="E28" s="323">
        <v>32032994</v>
      </c>
      <c r="F28" s="332"/>
    </row>
    <row r="29" spans="1:6" ht="25.5">
      <c r="A29" s="318" t="s">
        <v>706</v>
      </c>
      <c r="B29" s="324">
        <v>24</v>
      </c>
      <c r="C29" s="325">
        <v>21305715</v>
      </c>
      <c r="D29" s="325">
        <v>0</v>
      </c>
      <c r="E29" s="325">
        <v>64343320</v>
      </c>
      <c r="F29" s="332"/>
    </row>
    <row r="30" spans="1:6" ht="12.75">
      <c r="A30" s="321" t="s">
        <v>707</v>
      </c>
      <c r="B30" s="322">
        <v>25</v>
      </c>
      <c r="C30" s="323">
        <v>0</v>
      </c>
      <c r="D30" s="323">
        <v>0</v>
      </c>
      <c r="E30" s="323">
        <v>0</v>
      </c>
      <c r="F30" s="332"/>
    </row>
    <row r="31" spans="1:6" ht="25.5">
      <c r="A31" s="321" t="s">
        <v>708</v>
      </c>
      <c r="B31" s="322">
        <v>26</v>
      </c>
      <c r="C31" s="323">
        <v>0</v>
      </c>
      <c r="D31" s="323">
        <v>0</v>
      </c>
      <c r="E31" s="323">
        <v>0</v>
      </c>
      <c r="F31" s="332"/>
    </row>
    <row r="32" spans="1:6" s="37" customFormat="1" ht="25.5">
      <c r="A32" s="321" t="s">
        <v>709</v>
      </c>
      <c r="B32" s="322">
        <v>27</v>
      </c>
      <c r="C32" s="323">
        <v>18</v>
      </c>
      <c r="D32" s="323">
        <v>0</v>
      </c>
      <c r="E32" s="323">
        <v>0</v>
      </c>
      <c r="F32" s="335"/>
    </row>
    <row r="33" spans="1:6" ht="25.5">
      <c r="A33" s="321" t="s">
        <v>710</v>
      </c>
      <c r="B33" s="322">
        <v>28</v>
      </c>
      <c r="C33" s="323">
        <v>1330</v>
      </c>
      <c r="D33" s="323">
        <v>0</v>
      </c>
      <c r="E33" s="323">
        <v>4422</v>
      </c>
      <c r="F33" s="332"/>
    </row>
    <row r="34" spans="1:6" ht="25.5">
      <c r="A34" s="321" t="s">
        <v>711</v>
      </c>
      <c r="B34" s="322">
        <v>29</v>
      </c>
      <c r="C34" s="323">
        <v>0</v>
      </c>
      <c r="D34" s="323">
        <v>0</v>
      </c>
      <c r="E34" s="323">
        <v>0</v>
      </c>
      <c r="F34" s="332"/>
    </row>
    <row r="35" spans="1:6" ht="25.5">
      <c r="A35" s="321" t="s">
        <v>742</v>
      </c>
      <c r="B35" s="322">
        <v>30</v>
      </c>
      <c r="C35" s="323">
        <v>0</v>
      </c>
      <c r="D35" s="323">
        <v>0</v>
      </c>
      <c r="E35" s="323">
        <v>0</v>
      </c>
      <c r="F35" s="332"/>
    </row>
    <row r="36" spans="1:6" ht="38.25">
      <c r="A36" s="321" t="s">
        <v>743</v>
      </c>
      <c r="B36" s="322">
        <v>31</v>
      </c>
      <c r="C36" s="323">
        <v>0</v>
      </c>
      <c r="D36" s="323">
        <v>0</v>
      </c>
      <c r="E36" s="323">
        <v>0</v>
      </c>
      <c r="F36" s="332"/>
    </row>
    <row r="37" spans="1:6" s="37" customFormat="1" ht="25.5">
      <c r="A37" s="318" t="s">
        <v>712</v>
      </c>
      <c r="B37" s="324">
        <v>32</v>
      </c>
      <c r="C37" s="325">
        <v>1348</v>
      </c>
      <c r="D37" s="325">
        <v>0</v>
      </c>
      <c r="E37" s="325">
        <v>4422</v>
      </c>
      <c r="F37" s="335"/>
    </row>
    <row r="38" spans="1:6" s="37" customFormat="1" ht="12.75">
      <c r="A38" s="321" t="s">
        <v>713</v>
      </c>
      <c r="B38" s="322">
        <v>33</v>
      </c>
      <c r="C38" s="323">
        <v>60000</v>
      </c>
      <c r="D38" s="323">
        <v>0</v>
      </c>
      <c r="E38" s="323">
        <v>0</v>
      </c>
      <c r="F38" s="335"/>
    </row>
    <row r="39" spans="1:6" s="37" customFormat="1" ht="25.5">
      <c r="A39" s="321" t="s">
        <v>714</v>
      </c>
      <c r="B39" s="322">
        <v>34</v>
      </c>
      <c r="C39" s="323">
        <v>0</v>
      </c>
      <c r="D39" s="323">
        <v>0</v>
      </c>
      <c r="E39" s="323">
        <v>0</v>
      </c>
      <c r="F39" s="335"/>
    </row>
    <row r="40" spans="1:6" ht="14.25" customHeight="1">
      <c r="A40" s="321" t="s">
        <v>740</v>
      </c>
      <c r="B40" s="322">
        <v>35</v>
      </c>
      <c r="C40" s="323">
        <v>3722</v>
      </c>
      <c r="D40" s="323">
        <v>0</v>
      </c>
      <c r="E40" s="323">
        <v>0</v>
      </c>
      <c r="F40" s="332"/>
    </row>
    <row r="41" spans="1:6" ht="25.5">
      <c r="A41" s="321" t="s">
        <v>715</v>
      </c>
      <c r="B41" s="322">
        <v>36</v>
      </c>
      <c r="C41" s="323">
        <v>0</v>
      </c>
      <c r="D41" s="323">
        <v>0</v>
      </c>
      <c r="E41" s="323">
        <v>0</v>
      </c>
      <c r="F41" s="332"/>
    </row>
    <row r="42" spans="1:6" s="37" customFormat="1" ht="12.75">
      <c r="A42" s="321" t="s">
        <v>716</v>
      </c>
      <c r="B42" s="322">
        <v>37</v>
      </c>
      <c r="C42" s="323">
        <v>0</v>
      </c>
      <c r="D42" s="323">
        <v>0</v>
      </c>
      <c r="E42" s="323">
        <v>0</v>
      </c>
      <c r="F42" s="335"/>
    </row>
    <row r="43" spans="1:6" ht="12.75">
      <c r="A43" s="321" t="s">
        <v>717</v>
      </c>
      <c r="B43" s="322">
        <v>38</v>
      </c>
      <c r="C43" s="323">
        <v>0</v>
      </c>
      <c r="D43" s="323">
        <v>0</v>
      </c>
      <c r="E43" s="323">
        <v>0</v>
      </c>
      <c r="F43" s="332"/>
    </row>
    <row r="44" spans="1:6" ht="12.75">
      <c r="A44" s="321" t="s">
        <v>718</v>
      </c>
      <c r="B44" s="322">
        <v>39</v>
      </c>
      <c r="C44" s="323">
        <v>0</v>
      </c>
      <c r="D44" s="323">
        <v>0</v>
      </c>
      <c r="E44" s="323">
        <v>0</v>
      </c>
      <c r="F44" s="332"/>
    </row>
    <row r="45" spans="1:6" ht="25.5">
      <c r="A45" s="321" t="s">
        <v>719</v>
      </c>
      <c r="B45" s="322">
        <v>40</v>
      </c>
      <c r="C45" s="323">
        <v>0</v>
      </c>
      <c r="D45" s="323">
        <v>0</v>
      </c>
      <c r="E45" s="323">
        <v>0</v>
      </c>
      <c r="F45" s="332"/>
    </row>
    <row r="46" spans="1:6" ht="38.25">
      <c r="A46" s="321" t="s">
        <v>741</v>
      </c>
      <c r="B46" s="322">
        <v>41</v>
      </c>
      <c r="C46" s="323">
        <v>0</v>
      </c>
      <c r="D46" s="323">
        <v>0</v>
      </c>
      <c r="E46" s="323">
        <v>0</v>
      </c>
      <c r="F46" s="332"/>
    </row>
    <row r="47" spans="1:6" ht="25.5">
      <c r="A47" s="318" t="s">
        <v>720</v>
      </c>
      <c r="B47" s="324">
        <v>42</v>
      </c>
      <c r="C47" s="325">
        <v>63722</v>
      </c>
      <c r="D47" s="325">
        <v>0</v>
      </c>
      <c r="E47" s="325">
        <v>0</v>
      </c>
      <c r="F47" s="332"/>
    </row>
    <row r="48" spans="1:6" ht="12.75">
      <c r="A48" s="318" t="s">
        <v>721</v>
      </c>
      <c r="B48" s="324">
        <v>43</v>
      </c>
      <c r="C48" s="325">
        <v>-62374</v>
      </c>
      <c r="D48" s="325">
        <v>0</v>
      </c>
      <c r="E48" s="325">
        <v>4422</v>
      </c>
      <c r="F48" s="332"/>
    </row>
    <row r="49" spans="1:6" ht="12.75">
      <c r="A49" s="318" t="s">
        <v>722</v>
      </c>
      <c r="B49" s="324">
        <v>44</v>
      </c>
      <c r="C49" s="325">
        <v>21243341</v>
      </c>
      <c r="D49" s="325">
        <v>0</v>
      </c>
      <c r="E49" s="325">
        <v>64347742</v>
      </c>
      <c r="F49" s="332"/>
    </row>
  </sheetData>
  <sheetProtection/>
  <mergeCells count="1">
    <mergeCell ref="A2:E2"/>
  </mergeCells>
  <printOptions horizontalCentered="1"/>
  <pageMargins left="0.5118110236220472" right="0.5118110236220472" top="0.6299212598425197" bottom="0.5511811023622047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N48"/>
  <sheetViews>
    <sheetView workbookViewId="0" topLeftCell="A1">
      <selection activeCell="L1" sqref="L1:M2"/>
    </sheetView>
  </sheetViews>
  <sheetFormatPr defaultColWidth="9.00390625" defaultRowHeight="12.75"/>
  <cols>
    <col min="1" max="1" width="30.00390625" style="0" bestFit="1" customWidth="1"/>
    <col min="3" max="3" width="10.375" style="0" bestFit="1" customWidth="1"/>
    <col min="5" max="5" width="10.00390625" style="0" customWidth="1"/>
    <col min="7" max="7" width="10.875" style="0" customWidth="1"/>
    <col min="9" max="9" width="11.375" style="0" customWidth="1"/>
    <col min="10" max="10" width="10.125" style="0" bestFit="1" customWidth="1"/>
    <col min="11" max="11" width="10.00390625" style="0" bestFit="1" customWidth="1"/>
    <col min="12" max="12" width="10.125" style="0" bestFit="1" customWidth="1"/>
  </cols>
  <sheetData>
    <row r="1" spans="1:13" ht="15.75" customHeight="1">
      <c r="A1" s="162" t="s">
        <v>422</v>
      </c>
      <c r="B1" s="162"/>
      <c r="C1" s="162"/>
      <c r="D1" s="162"/>
      <c r="E1" s="162"/>
      <c r="F1" s="162"/>
      <c r="G1" s="344"/>
      <c r="H1" s="344"/>
      <c r="I1" s="344"/>
      <c r="J1" s="344"/>
      <c r="K1" s="344"/>
      <c r="L1" s="345" t="s">
        <v>744</v>
      </c>
      <c r="M1" s="345"/>
    </row>
    <row r="2" spans="1:13" ht="15.75">
      <c r="A2" s="376" t="s">
        <v>735</v>
      </c>
      <c r="B2" s="376"/>
      <c r="C2" s="376"/>
      <c r="D2" s="376"/>
      <c r="E2" s="376"/>
      <c r="F2" s="376"/>
      <c r="G2" s="44"/>
      <c r="H2" s="44"/>
      <c r="I2" s="44"/>
      <c r="J2" s="44"/>
      <c r="K2" s="44"/>
      <c r="L2" s="360" t="s">
        <v>433</v>
      </c>
      <c r="M2" s="360"/>
    </row>
    <row r="3" spans="1:13" ht="15.75">
      <c r="A3" s="374"/>
      <c r="B3" s="374"/>
      <c r="C3" s="374"/>
      <c r="D3" s="374"/>
      <c r="E3" s="374"/>
      <c r="F3" s="374"/>
      <c r="G3" s="44"/>
      <c r="H3" s="44"/>
      <c r="I3" s="44"/>
      <c r="J3" s="44"/>
      <c r="K3" s="44"/>
      <c r="L3" s="375"/>
      <c r="M3" s="375"/>
    </row>
    <row r="4" spans="1:13" ht="13.5" customHeight="1">
      <c r="A4" s="361" t="s">
        <v>368</v>
      </c>
      <c r="B4" s="362" t="s">
        <v>369</v>
      </c>
      <c r="C4" s="362"/>
      <c r="D4" s="362"/>
      <c r="E4" s="362"/>
      <c r="F4" s="362"/>
      <c r="G4" s="362"/>
      <c r="H4" s="362"/>
      <c r="I4" s="362"/>
      <c r="J4" s="363" t="s">
        <v>66</v>
      </c>
      <c r="K4" s="363"/>
      <c r="L4" s="363"/>
      <c r="M4" s="363"/>
    </row>
    <row r="5" spans="1:13" ht="13.5" customHeight="1">
      <c r="A5" s="361"/>
      <c r="B5" s="364" t="s">
        <v>370</v>
      </c>
      <c r="C5" s="365" t="s">
        <v>371</v>
      </c>
      <c r="D5" s="363" t="s">
        <v>372</v>
      </c>
      <c r="E5" s="363"/>
      <c r="F5" s="363"/>
      <c r="G5" s="363"/>
      <c r="H5" s="363"/>
      <c r="I5" s="363"/>
      <c r="J5" s="363"/>
      <c r="K5" s="363"/>
      <c r="L5" s="363"/>
      <c r="M5" s="363"/>
    </row>
    <row r="6" spans="1:13" ht="21">
      <c r="A6" s="361"/>
      <c r="B6" s="364"/>
      <c r="C6" s="365"/>
      <c r="D6" s="366" t="s">
        <v>370</v>
      </c>
      <c r="E6" s="366" t="s">
        <v>371</v>
      </c>
      <c r="F6" s="366" t="s">
        <v>370</v>
      </c>
      <c r="G6" s="366" t="s">
        <v>371</v>
      </c>
      <c r="H6" s="366" t="s">
        <v>370</v>
      </c>
      <c r="I6" s="366" t="s">
        <v>371</v>
      </c>
      <c r="J6" s="363"/>
      <c r="K6" s="363"/>
      <c r="L6" s="363"/>
      <c r="M6" s="363"/>
    </row>
    <row r="7" spans="1:13" ht="42">
      <c r="A7" s="361"/>
      <c r="B7" s="365" t="s">
        <v>373</v>
      </c>
      <c r="C7" s="365"/>
      <c r="D7" s="365" t="s">
        <v>731</v>
      </c>
      <c r="E7" s="365"/>
      <c r="F7" s="365" t="s">
        <v>732</v>
      </c>
      <c r="G7" s="365"/>
      <c r="H7" s="364" t="s">
        <v>733</v>
      </c>
      <c r="I7" s="364"/>
      <c r="J7" s="367" t="s">
        <v>731</v>
      </c>
      <c r="K7" s="366" t="s">
        <v>732</v>
      </c>
      <c r="L7" s="367" t="s">
        <v>374</v>
      </c>
      <c r="M7" s="366" t="s">
        <v>734</v>
      </c>
    </row>
    <row r="8" spans="1:13" ht="12.75">
      <c r="A8" s="367" t="s">
        <v>362</v>
      </c>
      <c r="B8" s="367" t="s">
        <v>363</v>
      </c>
      <c r="C8" s="367" t="s">
        <v>364</v>
      </c>
      <c r="D8" s="367" t="s">
        <v>366</v>
      </c>
      <c r="E8" s="366" t="s">
        <v>367</v>
      </c>
      <c r="F8" s="366" t="s">
        <v>375</v>
      </c>
      <c r="G8" s="366" t="s">
        <v>376</v>
      </c>
      <c r="H8" s="367" t="s">
        <v>377</v>
      </c>
      <c r="I8" s="367" t="s">
        <v>378</v>
      </c>
      <c r="J8" s="367" t="s">
        <v>379</v>
      </c>
      <c r="K8" s="367" t="s">
        <v>380</v>
      </c>
      <c r="L8" s="367" t="s">
        <v>381</v>
      </c>
      <c r="M8" s="366" t="s">
        <v>382</v>
      </c>
    </row>
    <row r="9" spans="1:13" ht="12.75">
      <c r="A9" s="350" t="s">
        <v>383</v>
      </c>
      <c r="B9" s="351"/>
      <c r="C9" s="352"/>
      <c r="D9" s="352"/>
      <c r="E9" s="352"/>
      <c r="F9" s="352"/>
      <c r="G9" s="352"/>
      <c r="H9" s="352"/>
      <c r="I9" s="352"/>
      <c r="J9" s="352"/>
      <c r="K9" s="352"/>
      <c r="L9" s="368">
        <v>0</v>
      </c>
      <c r="M9" s="369" t="s">
        <v>384</v>
      </c>
    </row>
    <row r="10" spans="1:13" ht="12.75">
      <c r="A10" s="370" t="s">
        <v>385</v>
      </c>
      <c r="B10" s="355"/>
      <c r="C10" s="371"/>
      <c r="D10" s="371"/>
      <c r="E10" s="371"/>
      <c r="F10" s="371"/>
      <c r="G10" s="371"/>
      <c r="H10" s="371"/>
      <c r="I10" s="371"/>
      <c r="J10" s="371"/>
      <c r="K10" s="371"/>
      <c r="L10" s="368">
        <v>0</v>
      </c>
      <c r="M10" s="369" t="s">
        <v>384</v>
      </c>
    </row>
    <row r="11" spans="1:13" ht="12.75">
      <c r="A11" s="350" t="s">
        <v>386</v>
      </c>
      <c r="B11" s="351"/>
      <c r="C11" s="352"/>
      <c r="D11" s="352"/>
      <c r="E11" s="352"/>
      <c r="F11" s="352"/>
      <c r="G11" s="352"/>
      <c r="H11" s="352"/>
      <c r="I11" s="352"/>
      <c r="J11" s="352"/>
      <c r="K11" s="352"/>
      <c r="L11" s="368">
        <v>0</v>
      </c>
      <c r="M11" s="369"/>
    </row>
    <row r="12" spans="1:13" ht="12.75">
      <c r="A12" s="350" t="s">
        <v>387</v>
      </c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68">
        <v>0</v>
      </c>
      <c r="M12" s="369" t="s">
        <v>384</v>
      </c>
    </row>
    <row r="13" spans="1:13" ht="12.75">
      <c r="A13" s="350" t="s">
        <v>388</v>
      </c>
      <c r="B13" s="351"/>
      <c r="C13" s="352"/>
      <c r="D13" s="352"/>
      <c r="E13" s="352"/>
      <c r="F13" s="352"/>
      <c r="G13" s="352"/>
      <c r="H13" s="352"/>
      <c r="I13" s="352"/>
      <c r="J13" s="352"/>
      <c r="K13" s="352"/>
      <c r="L13" s="368">
        <v>0</v>
      </c>
      <c r="M13" s="369" t="s">
        <v>384</v>
      </c>
    </row>
    <row r="14" spans="1:13" ht="12.75">
      <c r="A14" s="350" t="s">
        <v>389</v>
      </c>
      <c r="B14" s="351"/>
      <c r="C14" s="352"/>
      <c r="D14" s="352"/>
      <c r="E14" s="352"/>
      <c r="F14" s="352"/>
      <c r="G14" s="352"/>
      <c r="H14" s="352"/>
      <c r="I14" s="352"/>
      <c r="J14" s="352"/>
      <c r="K14" s="352"/>
      <c r="L14" s="368">
        <v>0</v>
      </c>
      <c r="M14" s="369" t="s">
        <v>384</v>
      </c>
    </row>
    <row r="15" spans="1:13" ht="12.75">
      <c r="A15" s="372" t="s">
        <v>390</v>
      </c>
      <c r="B15" s="358">
        <v>0</v>
      </c>
      <c r="C15" s="358">
        <v>0</v>
      </c>
      <c r="D15" s="358">
        <v>0</v>
      </c>
      <c r="E15" s="358">
        <v>0</v>
      </c>
      <c r="F15" s="358">
        <v>0</v>
      </c>
      <c r="G15" s="358">
        <v>0</v>
      </c>
      <c r="H15" s="358">
        <v>0</v>
      </c>
      <c r="I15" s="358"/>
      <c r="J15" s="358"/>
      <c r="K15" s="358"/>
      <c r="L15" s="358"/>
      <c r="M15" s="373">
        <v>0</v>
      </c>
    </row>
    <row r="16" spans="1:13" ht="12.75">
      <c r="A16" s="346"/>
      <c r="B16" s="347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</row>
    <row r="17" spans="1:13" ht="12.75">
      <c r="A17" s="346" t="s">
        <v>391</v>
      </c>
      <c r="B17" s="347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</row>
    <row r="18" spans="1:13" ht="12.75">
      <c r="A18" s="350" t="s">
        <v>392</v>
      </c>
      <c r="B18" s="351"/>
      <c r="C18" s="352"/>
      <c r="D18" s="352"/>
      <c r="E18" s="352"/>
      <c r="F18" s="352"/>
      <c r="G18" s="352">
        <v>20188671</v>
      </c>
      <c r="H18" s="352"/>
      <c r="I18" s="352"/>
      <c r="J18" s="352"/>
      <c r="K18" s="352">
        <f>SUM(G18:J18)</f>
        <v>20188671</v>
      </c>
      <c r="L18" s="353">
        <f>SUM(K18)</f>
        <v>20188671</v>
      </c>
      <c r="M18" s="354">
        <v>1</v>
      </c>
    </row>
    <row r="19" spans="1:14" ht="12.75">
      <c r="A19" s="350" t="s">
        <v>393</v>
      </c>
      <c r="B19" s="355"/>
      <c r="C19" s="352"/>
      <c r="D19" s="352"/>
      <c r="E19" s="352"/>
      <c r="F19" s="352"/>
      <c r="G19" s="352">
        <v>3768266</v>
      </c>
      <c r="H19" s="352"/>
      <c r="I19" s="352"/>
      <c r="J19" s="352"/>
      <c r="K19" s="352">
        <f aca="true" t="shared" si="0" ref="K19:K24">SUM(G19:J19)</f>
        <v>3768266</v>
      </c>
      <c r="L19" s="353">
        <f aca="true" t="shared" si="1" ref="L19:L24">SUM(K19)</f>
        <v>3768266</v>
      </c>
      <c r="M19" s="354">
        <v>1</v>
      </c>
      <c r="N19" s="68"/>
    </row>
    <row r="20" spans="1:14" ht="12.75">
      <c r="A20" s="350" t="s">
        <v>428</v>
      </c>
      <c r="B20" s="351"/>
      <c r="C20" s="352"/>
      <c r="D20" s="352"/>
      <c r="E20" s="352"/>
      <c r="F20" s="352"/>
      <c r="G20" s="352">
        <v>10368764</v>
      </c>
      <c r="H20" s="352"/>
      <c r="I20" s="352"/>
      <c r="J20" s="352"/>
      <c r="K20" s="352">
        <f t="shared" si="0"/>
        <v>10368764</v>
      </c>
      <c r="L20" s="353">
        <f t="shared" si="1"/>
        <v>10368764</v>
      </c>
      <c r="M20" s="354">
        <v>1</v>
      </c>
      <c r="N20" s="68"/>
    </row>
    <row r="21" spans="1:14" ht="12.75">
      <c r="A21" s="350" t="s">
        <v>394</v>
      </c>
      <c r="B21" s="351"/>
      <c r="C21" s="352"/>
      <c r="D21" s="352"/>
      <c r="E21" s="352"/>
      <c r="F21" s="352"/>
      <c r="G21" s="352"/>
      <c r="H21" s="352"/>
      <c r="I21" s="352"/>
      <c r="J21" s="352"/>
      <c r="K21" s="352"/>
      <c r="L21" s="353">
        <f t="shared" si="1"/>
        <v>0</v>
      </c>
      <c r="M21" s="354" t="s">
        <v>384</v>
      </c>
      <c r="N21" s="68"/>
    </row>
    <row r="22" spans="1:14" ht="12.75">
      <c r="A22" s="356"/>
      <c r="B22" s="351"/>
      <c r="C22" s="352"/>
      <c r="D22" s="352"/>
      <c r="E22" s="352"/>
      <c r="F22" s="352"/>
      <c r="G22" s="352"/>
      <c r="H22" s="352"/>
      <c r="I22" s="352"/>
      <c r="J22" s="352"/>
      <c r="K22" s="352"/>
      <c r="L22" s="353">
        <f t="shared" si="1"/>
        <v>0</v>
      </c>
      <c r="M22" s="354" t="s">
        <v>384</v>
      </c>
      <c r="N22" s="68"/>
    </row>
    <row r="23" spans="1:14" ht="12.75">
      <c r="A23" s="356"/>
      <c r="B23" s="351"/>
      <c r="C23" s="352"/>
      <c r="D23" s="352"/>
      <c r="E23" s="352"/>
      <c r="F23" s="352"/>
      <c r="G23" s="352"/>
      <c r="H23" s="352"/>
      <c r="I23" s="352"/>
      <c r="J23" s="352"/>
      <c r="K23" s="352"/>
      <c r="L23" s="353">
        <f t="shared" si="1"/>
        <v>0</v>
      </c>
      <c r="M23" s="354"/>
      <c r="N23" s="68"/>
    </row>
    <row r="24" spans="1:14" ht="12.75">
      <c r="A24" s="357" t="s">
        <v>395</v>
      </c>
      <c r="B24" s="358"/>
      <c r="C24" s="358"/>
      <c r="D24" s="358"/>
      <c r="E24" s="358"/>
      <c r="F24" s="358"/>
      <c r="G24" s="358">
        <f>SUM(G18:G23)</f>
        <v>34325701</v>
      </c>
      <c r="H24" s="358"/>
      <c r="I24" s="358"/>
      <c r="J24" s="358"/>
      <c r="K24" s="352">
        <f t="shared" si="0"/>
        <v>34325701</v>
      </c>
      <c r="L24" s="353">
        <f t="shared" si="1"/>
        <v>34325701</v>
      </c>
      <c r="M24" s="359">
        <v>1</v>
      </c>
      <c r="N24" s="68"/>
    </row>
    <row r="25" spans="1:13" ht="12.75">
      <c r="A25" s="349" t="s">
        <v>396</v>
      </c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</row>
    <row r="26" spans="1:13" ht="12.7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15.75">
      <c r="A27" s="161" t="s">
        <v>727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</row>
    <row r="28" spans="1:13" ht="13.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360" t="s">
        <v>433</v>
      </c>
      <c r="M28" s="360"/>
    </row>
    <row r="29" spans="1:13" ht="21">
      <c r="A29" s="377" t="s">
        <v>397</v>
      </c>
      <c r="B29" s="377"/>
      <c r="C29" s="377"/>
      <c r="D29" s="377"/>
      <c r="E29" s="377"/>
      <c r="F29" s="377"/>
      <c r="G29" s="377"/>
      <c r="H29" s="377"/>
      <c r="I29" s="377"/>
      <c r="J29" s="377"/>
      <c r="K29" s="378" t="s">
        <v>398</v>
      </c>
      <c r="L29" s="378" t="s">
        <v>399</v>
      </c>
      <c r="M29" s="378" t="s">
        <v>66</v>
      </c>
    </row>
    <row r="30" spans="1:13" ht="12.75">
      <c r="A30" s="379"/>
      <c r="B30" s="379"/>
      <c r="C30" s="379"/>
      <c r="D30" s="379"/>
      <c r="E30" s="379"/>
      <c r="F30" s="379"/>
      <c r="G30" s="379"/>
      <c r="H30" s="379"/>
      <c r="I30" s="379"/>
      <c r="J30" s="379"/>
      <c r="K30" s="352"/>
      <c r="L30" s="352"/>
      <c r="M30" s="352"/>
    </row>
    <row r="31" spans="1:13" ht="12.75">
      <c r="A31" s="379"/>
      <c r="B31" s="379"/>
      <c r="C31" s="379"/>
      <c r="D31" s="379"/>
      <c r="E31" s="379"/>
      <c r="F31" s="379"/>
      <c r="G31" s="379"/>
      <c r="H31" s="379"/>
      <c r="I31" s="379"/>
      <c r="J31" s="379"/>
      <c r="K31" s="352"/>
      <c r="L31" s="352"/>
      <c r="M31" s="352"/>
    </row>
    <row r="32" spans="1:13" ht="12.75">
      <c r="A32" s="380" t="s">
        <v>317</v>
      </c>
      <c r="B32" s="380"/>
      <c r="C32" s="380"/>
      <c r="D32" s="380"/>
      <c r="E32" s="380"/>
      <c r="F32" s="380"/>
      <c r="G32" s="380"/>
      <c r="H32" s="380"/>
      <c r="I32" s="380"/>
      <c r="J32" s="380"/>
      <c r="K32" s="368">
        <v>0</v>
      </c>
      <c r="L32" s="368">
        <v>0</v>
      </c>
      <c r="M32" s="368">
        <v>0</v>
      </c>
    </row>
    <row r="33" spans="1:13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48" spans="1:13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</sheetData>
  <sheetProtection/>
  <mergeCells count="21">
    <mergeCell ref="A1:F1"/>
    <mergeCell ref="L1:M1"/>
    <mergeCell ref="A2:F2"/>
    <mergeCell ref="L2:M2"/>
    <mergeCell ref="A4:A7"/>
    <mergeCell ref="B4:I4"/>
    <mergeCell ref="J4:M6"/>
    <mergeCell ref="B5:B6"/>
    <mergeCell ref="C5:C6"/>
    <mergeCell ref="D5:I5"/>
    <mergeCell ref="B7:C7"/>
    <mergeCell ref="A29:J29"/>
    <mergeCell ref="A30:J30"/>
    <mergeCell ref="A31:J31"/>
    <mergeCell ref="A32:J32"/>
    <mergeCell ref="D7:E7"/>
    <mergeCell ref="F7:G7"/>
    <mergeCell ref="H7:I7"/>
    <mergeCell ref="A25:M25"/>
    <mergeCell ref="A27:M27"/>
    <mergeCell ref="L28:M2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N48"/>
  <sheetViews>
    <sheetView view="pageLayout" workbookViewId="0" topLeftCell="A1">
      <selection activeCell="L1" sqref="L1:M2"/>
    </sheetView>
  </sheetViews>
  <sheetFormatPr defaultColWidth="9.00390625" defaultRowHeight="12.75"/>
  <cols>
    <col min="1" max="1" width="30.00390625" style="0" bestFit="1" customWidth="1"/>
    <col min="2" max="2" width="10.125" style="0" bestFit="1" customWidth="1"/>
    <col min="3" max="3" width="10.375" style="0" bestFit="1" customWidth="1"/>
    <col min="4" max="4" width="10.125" style="0" bestFit="1" customWidth="1"/>
    <col min="5" max="5" width="10.00390625" style="0" customWidth="1"/>
    <col min="6" max="6" width="10.125" style="0" bestFit="1" customWidth="1"/>
    <col min="7" max="7" width="10.875" style="0" customWidth="1"/>
    <col min="8" max="8" width="10.125" style="0" bestFit="1" customWidth="1"/>
    <col min="9" max="9" width="11.375" style="0" customWidth="1"/>
    <col min="10" max="10" width="10.125" style="0" bestFit="1" customWidth="1"/>
    <col min="11" max="11" width="10.00390625" style="0" bestFit="1" customWidth="1"/>
    <col min="12" max="12" width="10.125" style="0" bestFit="1" customWidth="1"/>
  </cols>
  <sheetData>
    <row r="1" spans="1:13" ht="15.75" customHeight="1">
      <c r="A1" s="162" t="s">
        <v>728</v>
      </c>
      <c r="B1" s="162"/>
      <c r="C1" s="162"/>
      <c r="D1" s="162"/>
      <c r="E1" s="162"/>
      <c r="F1" s="344"/>
      <c r="G1" s="344"/>
      <c r="H1" s="344"/>
      <c r="I1" s="344"/>
      <c r="J1" s="344"/>
      <c r="K1" s="344"/>
      <c r="L1" s="345" t="s">
        <v>744</v>
      </c>
      <c r="M1" s="345"/>
    </row>
    <row r="2" spans="1:13" ht="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360" t="s">
        <v>433</v>
      </c>
      <c r="M2" s="360"/>
    </row>
    <row r="3" spans="1:13" ht="12.75">
      <c r="A3" s="361" t="s">
        <v>368</v>
      </c>
      <c r="B3" s="362" t="s">
        <v>369</v>
      </c>
      <c r="C3" s="362"/>
      <c r="D3" s="362"/>
      <c r="E3" s="362"/>
      <c r="F3" s="362"/>
      <c r="G3" s="362"/>
      <c r="H3" s="362"/>
      <c r="I3" s="362"/>
      <c r="J3" s="363" t="s">
        <v>66</v>
      </c>
      <c r="K3" s="363"/>
      <c r="L3" s="363"/>
      <c r="M3" s="363"/>
    </row>
    <row r="4" spans="1:13" ht="12.75">
      <c r="A4" s="361"/>
      <c r="B4" s="364" t="s">
        <v>370</v>
      </c>
      <c r="C4" s="365" t="s">
        <v>371</v>
      </c>
      <c r="D4" s="363" t="s">
        <v>372</v>
      </c>
      <c r="E4" s="363"/>
      <c r="F4" s="363"/>
      <c r="G4" s="363"/>
      <c r="H4" s="363"/>
      <c r="I4" s="363"/>
      <c r="J4" s="363"/>
      <c r="K4" s="363"/>
      <c r="L4" s="363"/>
      <c r="M4" s="363"/>
    </row>
    <row r="5" spans="1:13" ht="21">
      <c r="A5" s="361"/>
      <c r="B5" s="364"/>
      <c r="C5" s="365"/>
      <c r="D5" s="366" t="s">
        <v>370</v>
      </c>
      <c r="E5" s="366" t="s">
        <v>371</v>
      </c>
      <c r="F5" s="366" t="s">
        <v>370</v>
      </c>
      <c r="G5" s="366" t="s">
        <v>371</v>
      </c>
      <c r="H5" s="366" t="s">
        <v>370</v>
      </c>
      <c r="I5" s="366" t="s">
        <v>371</v>
      </c>
      <c r="J5" s="363"/>
      <c r="K5" s="363"/>
      <c r="L5" s="363"/>
      <c r="M5" s="363"/>
    </row>
    <row r="6" spans="1:13" ht="42">
      <c r="A6" s="361"/>
      <c r="B6" s="365" t="s">
        <v>373</v>
      </c>
      <c r="C6" s="365"/>
      <c r="D6" s="365" t="s">
        <v>731</v>
      </c>
      <c r="E6" s="365"/>
      <c r="F6" s="365" t="s">
        <v>732</v>
      </c>
      <c r="G6" s="365"/>
      <c r="H6" s="364" t="s">
        <v>733</v>
      </c>
      <c r="I6" s="364"/>
      <c r="J6" s="367" t="s">
        <v>731</v>
      </c>
      <c r="K6" s="366" t="s">
        <v>732</v>
      </c>
      <c r="L6" s="367" t="s">
        <v>374</v>
      </c>
      <c r="M6" s="366" t="s">
        <v>734</v>
      </c>
    </row>
    <row r="7" spans="1:13" ht="12.75">
      <c r="A7" s="367" t="s">
        <v>362</v>
      </c>
      <c r="B7" s="367" t="s">
        <v>363</v>
      </c>
      <c r="C7" s="367" t="s">
        <v>364</v>
      </c>
      <c r="D7" s="367" t="s">
        <v>366</v>
      </c>
      <c r="E7" s="366" t="s">
        <v>367</v>
      </c>
      <c r="F7" s="366" t="s">
        <v>375</v>
      </c>
      <c r="G7" s="366" t="s">
        <v>376</v>
      </c>
      <c r="H7" s="367" t="s">
        <v>377</v>
      </c>
      <c r="I7" s="367" t="s">
        <v>378</v>
      </c>
      <c r="J7" s="367" t="s">
        <v>379</v>
      </c>
      <c r="K7" s="367" t="s">
        <v>380</v>
      </c>
      <c r="L7" s="367" t="s">
        <v>381</v>
      </c>
      <c r="M7" s="366" t="s">
        <v>382</v>
      </c>
    </row>
    <row r="8" spans="1:13" ht="12.75">
      <c r="A8" s="350" t="s">
        <v>383</v>
      </c>
      <c r="B8" s="351">
        <v>5389173</v>
      </c>
      <c r="C8" s="352"/>
      <c r="D8" s="352"/>
      <c r="E8" s="352"/>
      <c r="F8" s="352"/>
      <c r="G8" s="352"/>
      <c r="H8" s="352"/>
      <c r="I8" s="352"/>
      <c r="J8" s="352"/>
      <c r="K8" s="352"/>
      <c r="L8" s="368">
        <v>0</v>
      </c>
      <c r="M8" s="369" t="s">
        <v>384</v>
      </c>
    </row>
    <row r="9" spans="1:13" ht="12.75">
      <c r="A9" s="370" t="s">
        <v>385</v>
      </c>
      <c r="B9" s="355"/>
      <c r="C9" s="371"/>
      <c r="D9" s="371"/>
      <c r="E9" s="371"/>
      <c r="F9" s="371"/>
      <c r="G9" s="371"/>
      <c r="H9" s="371"/>
      <c r="I9" s="371"/>
      <c r="J9" s="371"/>
      <c r="K9" s="371"/>
      <c r="L9" s="368">
        <v>0</v>
      </c>
      <c r="M9" s="369" t="s">
        <v>384</v>
      </c>
    </row>
    <row r="10" spans="1:13" ht="12.75">
      <c r="A10" s="350" t="s">
        <v>386</v>
      </c>
      <c r="B10" s="351">
        <v>42622320</v>
      </c>
      <c r="C10" s="352">
        <v>42622320</v>
      </c>
      <c r="D10" s="352">
        <v>21311160</v>
      </c>
      <c r="E10" s="352">
        <v>21311160</v>
      </c>
      <c r="F10" s="352">
        <v>21311160</v>
      </c>
      <c r="G10" s="352"/>
      <c r="H10" s="352">
        <v>21311160</v>
      </c>
      <c r="I10" s="352"/>
      <c r="J10" s="352">
        <v>21311160</v>
      </c>
      <c r="K10" s="352"/>
      <c r="L10" s="368">
        <v>21311160</v>
      </c>
      <c r="M10" s="354">
        <v>0.5</v>
      </c>
    </row>
    <row r="11" spans="1:13" ht="12.75">
      <c r="A11" s="350" t="s">
        <v>387</v>
      </c>
      <c r="B11" s="351"/>
      <c r="C11" s="352"/>
      <c r="D11" s="352"/>
      <c r="E11" s="352"/>
      <c r="F11" s="352"/>
      <c r="G11" s="352"/>
      <c r="H11" s="352"/>
      <c r="I11" s="352"/>
      <c r="J11" s="352"/>
      <c r="K11" s="352"/>
      <c r="L11" s="368">
        <v>0</v>
      </c>
      <c r="M11" s="369" t="s">
        <v>384</v>
      </c>
    </row>
    <row r="12" spans="1:13" ht="12.75">
      <c r="A12" s="350" t="s">
        <v>388</v>
      </c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68">
        <v>0</v>
      </c>
      <c r="M12" s="369" t="s">
        <v>384</v>
      </c>
    </row>
    <row r="13" spans="1:13" ht="12.75">
      <c r="A13" s="350" t="s">
        <v>389</v>
      </c>
      <c r="B13" s="351"/>
      <c r="C13" s="352"/>
      <c r="D13" s="352"/>
      <c r="E13" s="352"/>
      <c r="F13" s="352"/>
      <c r="G13" s="352"/>
      <c r="H13" s="352"/>
      <c r="I13" s="352"/>
      <c r="J13" s="352"/>
      <c r="K13" s="352"/>
      <c r="L13" s="368">
        <v>0</v>
      </c>
      <c r="M13" s="369" t="s">
        <v>384</v>
      </c>
    </row>
    <row r="14" spans="1:13" ht="12.75">
      <c r="A14" s="356"/>
      <c r="B14" s="351"/>
      <c r="C14" s="352"/>
      <c r="D14" s="352"/>
      <c r="E14" s="352"/>
      <c r="F14" s="352"/>
      <c r="G14" s="352"/>
      <c r="H14" s="352"/>
      <c r="I14" s="352"/>
      <c r="J14" s="352"/>
      <c r="K14" s="352"/>
      <c r="L14" s="368">
        <v>0</v>
      </c>
      <c r="M14" s="369" t="s">
        <v>384</v>
      </c>
    </row>
    <row r="15" spans="1:13" ht="12.75">
      <c r="A15" s="372" t="s">
        <v>390</v>
      </c>
      <c r="B15" s="358">
        <f>SUM(B8:B14)</f>
        <v>48011493</v>
      </c>
      <c r="C15" s="358">
        <f aca="true" t="shared" si="0" ref="C15:L15">SUM(C10:C14)</f>
        <v>42622320</v>
      </c>
      <c r="D15" s="358">
        <f t="shared" si="0"/>
        <v>21311160</v>
      </c>
      <c r="E15" s="358">
        <f t="shared" si="0"/>
        <v>21311160</v>
      </c>
      <c r="F15" s="358">
        <f t="shared" si="0"/>
        <v>21311160</v>
      </c>
      <c r="G15" s="358">
        <f t="shared" si="0"/>
        <v>0</v>
      </c>
      <c r="H15" s="358">
        <f t="shared" si="0"/>
        <v>21311160</v>
      </c>
      <c r="I15" s="358">
        <f t="shared" si="0"/>
        <v>0</v>
      </c>
      <c r="J15" s="358">
        <f t="shared" si="0"/>
        <v>21311160</v>
      </c>
      <c r="K15" s="358">
        <f t="shared" si="0"/>
        <v>0</v>
      </c>
      <c r="L15" s="358">
        <f t="shared" si="0"/>
        <v>21311160</v>
      </c>
      <c r="M15" s="381"/>
    </row>
    <row r="16" spans="1:13" ht="12.75">
      <c r="A16" s="346"/>
      <c r="B16" s="347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</row>
    <row r="17" spans="1:13" ht="12.75">
      <c r="A17" s="346" t="s">
        <v>391</v>
      </c>
      <c r="B17" s="347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</row>
    <row r="18" spans="1:13" ht="12.75">
      <c r="A18" s="350" t="s">
        <v>392</v>
      </c>
      <c r="B18" s="351"/>
      <c r="C18" s="352"/>
      <c r="D18" s="352"/>
      <c r="E18" s="352"/>
      <c r="F18" s="352"/>
      <c r="G18" s="352"/>
      <c r="H18" s="352"/>
      <c r="I18" s="352"/>
      <c r="J18" s="352"/>
      <c r="K18" s="352">
        <f>SUM(G18:J18)</f>
        <v>0</v>
      </c>
      <c r="L18" s="353">
        <f>SUM(K18)</f>
        <v>0</v>
      </c>
      <c r="M18" s="354"/>
    </row>
    <row r="19" spans="1:14" ht="12.75">
      <c r="A19" s="350" t="s">
        <v>393</v>
      </c>
      <c r="B19" s="355"/>
      <c r="C19" s="352"/>
      <c r="D19" s="352"/>
      <c r="E19" s="352"/>
      <c r="F19" s="352"/>
      <c r="G19" s="352"/>
      <c r="H19" s="352"/>
      <c r="I19" s="352"/>
      <c r="J19" s="352"/>
      <c r="K19" s="352">
        <f>SUM(G19:J19)</f>
        <v>0</v>
      </c>
      <c r="L19" s="353">
        <f>SUM(K19)</f>
        <v>0</v>
      </c>
      <c r="M19" s="354"/>
      <c r="N19" s="68"/>
    </row>
    <row r="20" spans="1:14" ht="12.75">
      <c r="A20" s="350" t="s">
        <v>428</v>
      </c>
      <c r="B20" s="351">
        <v>48011493</v>
      </c>
      <c r="C20" s="352">
        <v>48011493</v>
      </c>
      <c r="D20" s="352">
        <f>811954+482600</f>
        <v>1294554</v>
      </c>
      <c r="E20" s="352">
        <v>1294554</v>
      </c>
      <c r="F20" s="352">
        <v>7479360</v>
      </c>
      <c r="G20" s="352">
        <v>7479360</v>
      </c>
      <c r="H20" s="352">
        <v>39237579</v>
      </c>
      <c r="I20" s="352"/>
      <c r="J20" s="352">
        <f>E20</f>
        <v>1294554</v>
      </c>
      <c r="K20" s="352">
        <v>7479360</v>
      </c>
      <c r="L20" s="353">
        <f>SUM(J20:K20)</f>
        <v>8773914</v>
      </c>
      <c r="M20" s="354">
        <f>L20/C20</f>
        <v>0.1827461187261975</v>
      </c>
      <c r="N20" s="68"/>
    </row>
    <row r="21" spans="1:14" ht="12.75">
      <c r="A21" s="350" t="s">
        <v>394</v>
      </c>
      <c r="B21" s="351"/>
      <c r="C21" s="352"/>
      <c r="D21" s="352"/>
      <c r="E21" s="352"/>
      <c r="F21" s="352"/>
      <c r="G21" s="352"/>
      <c r="H21" s="352"/>
      <c r="I21" s="352"/>
      <c r="J21" s="352"/>
      <c r="K21" s="352"/>
      <c r="L21" s="353">
        <f>SUM(K21)</f>
        <v>0</v>
      </c>
      <c r="M21" s="354" t="s">
        <v>384</v>
      </c>
      <c r="N21" s="68"/>
    </row>
    <row r="22" spans="1:14" ht="12.75">
      <c r="A22" s="356"/>
      <c r="B22" s="351"/>
      <c r="C22" s="352"/>
      <c r="D22" s="352"/>
      <c r="E22" s="352"/>
      <c r="F22" s="352"/>
      <c r="G22" s="352"/>
      <c r="H22" s="352"/>
      <c r="I22" s="352"/>
      <c r="J22" s="352"/>
      <c r="K22" s="352"/>
      <c r="L22" s="353">
        <f>SUM(K22)</f>
        <v>0</v>
      </c>
      <c r="M22" s="354" t="s">
        <v>384</v>
      </c>
      <c r="N22" s="68"/>
    </row>
    <row r="23" spans="1:14" ht="12.75">
      <c r="A23" s="356"/>
      <c r="B23" s="351"/>
      <c r="C23" s="352"/>
      <c r="D23" s="352"/>
      <c r="E23" s="352"/>
      <c r="F23" s="352"/>
      <c r="G23" s="352"/>
      <c r="H23" s="352"/>
      <c r="I23" s="352"/>
      <c r="J23" s="352"/>
      <c r="K23" s="352"/>
      <c r="L23" s="353">
        <f>SUM(K23)</f>
        <v>0</v>
      </c>
      <c r="M23" s="354"/>
      <c r="N23" s="68"/>
    </row>
    <row r="24" spans="1:14" ht="12.75">
      <c r="A24" s="357" t="s">
        <v>395</v>
      </c>
      <c r="B24" s="358">
        <f>SUM(B20:B23)</f>
        <v>48011493</v>
      </c>
      <c r="C24" s="358">
        <f aca="true" t="shared" si="1" ref="C24:L24">SUM(C20:C23)</f>
        <v>48011493</v>
      </c>
      <c r="D24" s="358">
        <f t="shared" si="1"/>
        <v>1294554</v>
      </c>
      <c r="E24" s="358">
        <f t="shared" si="1"/>
        <v>1294554</v>
      </c>
      <c r="F24" s="358">
        <f t="shared" si="1"/>
        <v>7479360</v>
      </c>
      <c r="G24" s="358">
        <f t="shared" si="1"/>
        <v>7479360</v>
      </c>
      <c r="H24" s="358">
        <f t="shared" si="1"/>
        <v>39237579</v>
      </c>
      <c r="I24" s="358">
        <f t="shared" si="1"/>
        <v>0</v>
      </c>
      <c r="J24" s="358">
        <f t="shared" si="1"/>
        <v>1294554</v>
      </c>
      <c r="K24" s="358">
        <f t="shared" si="1"/>
        <v>7479360</v>
      </c>
      <c r="L24" s="358">
        <f t="shared" si="1"/>
        <v>8773914</v>
      </c>
      <c r="M24" s="358"/>
      <c r="N24" s="68"/>
    </row>
    <row r="25" spans="1:13" ht="12.75">
      <c r="A25" s="349" t="s">
        <v>396</v>
      </c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</row>
    <row r="26" spans="1:13" ht="12.7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15.75">
      <c r="A27" s="161" t="s">
        <v>727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</row>
    <row r="28" spans="1:13" ht="13.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360" t="s">
        <v>433</v>
      </c>
      <c r="M28" s="360"/>
    </row>
    <row r="29" spans="1:13" ht="21">
      <c r="A29" s="377" t="s">
        <v>397</v>
      </c>
      <c r="B29" s="377"/>
      <c r="C29" s="377"/>
      <c r="D29" s="377"/>
      <c r="E29" s="377"/>
      <c r="F29" s="377"/>
      <c r="G29" s="377"/>
      <c r="H29" s="377"/>
      <c r="I29" s="377"/>
      <c r="J29" s="377"/>
      <c r="K29" s="378" t="s">
        <v>398</v>
      </c>
      <c r="L29" s="378" t="s">
        <v>399</v>
      </c>
      <c r="M29" s="378" t="s">
        <v>66</v>
      </c>
    </row>
    <row r="30" spans="1:13" ht="12.75">
      <c r="A30" s="379"/>
      <c r="B30" s="379"/>
      <c r="C30" s="379"/>
      <c r="D30" s="379"/>
      <c r="E30" s="379"/>
      <c r="F30" s="379"/>
      <c r="G30" s="379"/>
      <c r="H30" s="379"/>
      <c r="I30" s="379"/>
      <c r="J30" s="379"/>
      <c r="K30" s="352"/>
      <c r="L30" s="352"/>
      <c r="M30" s="352"/>
    </row>
    <row r="31" spans="1:13" ht="12.75">
      <c r="A31" s="379"/>
      <c r="B31" s="379"/>
      <c r="C31" s="379"/>
      <c r="D31" s="379"/>
      <c r="E31" s="379"/>
      <c r="F31" s="379"/>
      <c r="G31" s="379"/>
      <c r="H31" s="379"/>
      <c r="I31" s="379"/>
      <c r="J31" s="379"/>
      <c r="K31" s="352"/>
      <c r="L31" s="352"/>
      <c r="M31" s="352"/>
    </row>
    <row r="32" spans="1:13" ht="12.75">
      <c r="A32" s="380" t="s">
        <v>317</v>
      </c>
      <c r="B32" s="380"/>
      <c r="C32" s="380"/>
      <c r="D32" s="380"/>
      <c r="E32" s="380"/>
      <c r="F32" s="380"/>
      <c r="G32" s="380"/>
      <c r="H32" s="380"/>
      <c r="I32" s="380"/>
      <c r="J32" s="380"/>
      <c r="K32" s="368">
        <v>0</v>
      </c>
      <c r="L32" s="368">
        <v>0</v>
      </c>
      <c r="M32" s="368">
        <v>0</v>
      </c>
    </row>
    <row r="33" spans="1:13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48" spans="1:13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</sheetData>
  <sheetProtection/>
  <mergeCells count="20">
    <mergeCell ref="A1:E1"/>
    <mergeCell ref="L1:M1"/>
    <mergeCell ref="A30:J30"/>
    <mergeCell ref="A31:J31"/>
    <mergeCell ref="A32:J32"/>
    <mergeCell ref="F6:G6"/>
    <mergeCell ref="H6:I6"/>
    <mergeCell ref="A25:M25"/>
    <mergeCell ref="A27:M27"/>
    <mergeCell ref="L28:M28"/>
    <mergeCell ref="A29:J29"/>
    <mergeCell ref="L2:M2"/>
    <mergeCell ref="A3:A6"/>
    <mergeCell ref="B3:I3"/>
    <mergeCell ref="J3:M5"/>
    <mergeCell ref="B4:B5"/>
    <mergeCell ref="C4:C5"/>
    <mergeCell ref="D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8"/>
  <sheetViews>
    <sheetView view="pageLayout" workbookViewId="0" topLeftCell="A1">
      <selection activeCell="L1" sqref="L1:M2"/>
    </sheetView>
  </sheetViews>
  <sheetFormatPr defaultColWidth="9.00390625" defaultRowHeight="12.75"/>
  <cols>
    <col min="1" max="1" width="30.00390625" style="0" bestFit="1" customWidth="1"/>
    <col min="3" max="3" width="10.375" style="0" bestFit="1" customWidth="1"/>
    <col min="5" max="5" width="10.00390625" style="0" customWidth="1"/>
    <col min="7" max="7" width="10.875" style="0" customWidth="1"/>
    <col min="8" max="8" width="10.125" style="0" bestFit="1" customWidth="1"/>
    <col min="9" max="9" width="11.375" style="0" customWidth="1"/>
    <col min="10" max="10" width="10.125" style="0" bestFit="1" customWidth="1"/>
    <col min="11" max="11" width="10.00390625" style="0" bestFit="1" customWidth="1"/>
    <col min="12" max="12" width="10.125" style="0" bestFit="1" customWidth="1"/>
  </cols>
  <sheetData>
    <row r="1" spans="1:13" ht="15.75" customHeight="1">
      <c r="A1" s="162" t="s">
        <v>729</v>
      </c>
      <c r="B1" s="162"/>
      <c r="C1" s="162"/>
      <c r="D1" s="162"/>
      <c r="E1" s="162"/>
      <c r="F1" s="162"/>
      <c r="G1" s="162"/>
      <c r="H1" s="162"/>
      <c r="I1" s="344"/>
      <c r="J1" s="344"/>
      <c r="K1" s="344"/>
      <c r="L1" s="345" t="s">
        <v>744</v>
      </c>
      <c r="M1" s="345"/>
    </row>
    <row r="2" spans="1:13" ht="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360" t="s">
        <v>433</v>
      </c>
      <c r="M2" s="360"/>
    </row>
    <row r="3" spans="1:13" ht="13.5" customHeight="1">
      <c r="A3" s="361" t="s">
        <v>368</v>
      </c>
      <c r="B3" s="362" t="s">
        <v>369</v>
      </c>
      <c r="C3" s="362"/>
      <c r="D3" s="362"/>
      <c r="E3" s="362"/>
      <c r="F3" s="362"/>
      <c r="G3" s="362"/>
      <c r="H3" s="362"/>
      <c r="I3" s="362"/>
      <c r="J3" s="363" t="s">
        <v>66</v>
      </c>
      <c r="K3" s="363"/>
      <c r="L3" s="363"/>
      <c r="M3" s="363"/>
    </row>
    <row r="4" spans="1:13" ht="13.5" customHeight="1">
      <c r="A4" s="361"/>
      <c r="B4" s="364" t="s">
        <v>370</v>
      </c>
      <c r="C4" s="365" t="s">
        <v>371</v>
      </c>
      <c r="D4" s="363" t="s">
        <v>372</v>
      </c>
      <c r="E4" s="363"/>
      <c r="F4" s="363"/>
      <c r="G4" s="363"/>
      <c r="H4" s="363"/>
      <c r="I4" s="363"/>
      <c r="J4" s="363"/>
      <c r="K4" s="363"/>
      <c r="L4" s="363"/>
      <c r="M4" s="363"/>
    </row>
    <row r="5" spans="1:13" ht="21">
      <c r="A5" s="361"/>
      <c r="B5" s="364"/>
      <c r="C5" s="365"/>
      <c r="D5" s="366" t="s">
        <v>370</v>
      </c>
      <c r="E5" s="366" t="s">
        <v>371</v>
      </c>
      <c r="F5" s="366" t="s">
        <v>370</v>
      </c>
      <c r="G5" s="366" t="s">
        <v>371</v>
      </c>
      <c r="H5" s="366" t="s">
        <v>370</v>
      </c>
      <c r="I5" s="366" t="s">
        <v>371</v>
      </c>
      <c r="J5" s="363"/>
      <c r="K5" s="363"/>
      <c r="L5" s="363"/>
      <c r="M5" s="363"/>
    </row>
    <row r="6" spans="1:13" ht="42">
      <c r="A6" s="361"/>
      <c r="B6" s="365" t="s">
        <v>373</v>
      </c>
      <c r="C6" s="365"/>
      <c r="D6" s="365" t="s">
        <v>731</v>
      </c>
      <c r="E6" s="365"/>
      <c r="F6" s="365" t="s">
        <v>732</v>
      </c>
      <c r="G6" s="365"/>
      <c r="H6" s="364" t="s">
        <v>733</v>
      </c>
      <c r="I6" s="364"/>
      <c r="J6" s="367" t="s">
        <v>731</v>
      </c>
      <c r="K6" s="366" t="s">
        <v>732</v>
      </c>
      <c r="L6" s="367" t="s">
        <v>374</v>
      </c>
      <c r="M6" s="366" t="s">
        <v>734</v>
      </c>
    </row>
    <row r="7" spans="1:13" ht="12.75">
      <c r="A7" s="367" t="s">
        <v>362</v>
      </c>
      <c r="B7" s="367" t="s">
        <v>363</v>
      </c>
      <c r="C7" s="367" t="s">
        <v>364</v>
      </c>
      <c r="D7" s="367" t="s">
        <v>366</v>
      </c>
      <c r="E7" s="366" t="s">
        <v>367</v>
      </c>
      <c r="F7" s="366" t="s">
        <v>375</v>
      </c>
      <c r="G7" s="366" t="s">
        <v>376</v>
      </c>
      <c r="H7" s="367" t="s">
        <v>377</v>
      </c>
      <c r="I7" s="367" t="s">
        <v>378</v>
      </c>
      <c r="J7" s="367" t="s">
        <v>379</v>
      </c>
      <c r="K7" s="367" t="s">
        <v>380</v>
      </c>
      <c r="L7" s="367" t="s">
        <v>381</v>
      </c>
      <c r="M7" s="366" t="s">
        <v>382</v>
      </c>
    </row>
    <row r="8" spans="1:13" ht="12.75">
      <c r="A8" s="350" t="s">
        <v>383</v>
      </c>
      <c r="B8" s="351"/>
      <c r="C8" s="352"/>
      <c r="D8" s="352"/>
      <c r="E8" s="352"/>
      <c r="F8" s="352"/>
      <c r="G8" s="352"/>
      <c r="H8" s="352"/>
      <c r="I8" s="352"/>
      <c r="J8" s="352"/>
      <c r="K8" s="352"/>
      <c r="L8" s="368">
        <v>0</v>
      </c>
      <c r="M8" s="369" t="s">
        <v>384</v>
      </c>
    </row>
    <row r="9" spans="1:13" ht="12.75">
      <c r="A9" s="370" t="s">
        <v>385</v>
      </c>
      <c r="B9" s="355"/>
      <c r="C9" s="371"/>
      <c r="D9" s="371"/>
      <c r="E9" s="371"/>
      <c r="F9" s="371"/>
      <c r="G9" s="371"/>
      <c r="H9" s="371"/>
      <c r="I9" s="371"/>
      <c r="J9" s="371"/>
      <c r="K9" s="371"/>
      <c r="L9" s="368">
        <v>0</v>
      </c>
      <c r="M9" s="369" t="s">
        <v>384</v>
      </c>
    </row>
    <row r="10" spans="1:13" ht="12.75">
      <c r="A10" s="350" t="s">
        <v>386</v>
      </c>
      <c r="B10" s="351"/>
      <c r="C10" s="352">
        <v>22363104</v>
      </c>
      <c r="D10" s="352"/>
      <c r="E10" s="352"/>
      <c r="F10" s="352"/>
      <c r="G10" s="352">
        <v>22363104</v>
      </c>
      <c r="H10" s="352"/>
      <c r="I10" s="352"/>
      <c r="J10" s="352"/>
      <c r="K10" s="352">
        <v>22363104</v>
      </c>
      <c r="L10" s="368">
        <v>22363104</v>
      </c>
      <c r="M10" s="354">
        <v>1</v>
      </c>
    </row>
    <row r="11" spans="1:13" ht="12.75">
      <c r="A11" s="350" t="s">
        <v>387</v>
      </c>
      <c r="B11" s="351"/>
      <c r="C11" s="352"/>
      <c r="D11" s="352"/>
      <c r="E11" s="352"/>
      <c r="F11" s="352"/>
      <c r="G11" s="352"/>
      <c r="H11" s="352"/>
      <c r="I11" s="352"/>
      <c r="J11" s="352"/>
      <c r="K11" s="352"/>
      <c r="L11" s="368">
        <v>0</v>
      </c>
      <c r="M11" s="369" t="s">
        <v>384</v>
      </c>
    </row>
    <row r="12" spans="1:13" ht="12.75">
      <c r="A12" s="350" t="s">
        <v>388</v>
      </c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68">
        <v>0</v>
      </c>
      <c r="M12" s="369" t="s">
        <v>384</v>
      </c>
    </row>
    <row r="13" spans="1:13" ht="12.75">
      <c r="A13" s="350" t="s">
        <v>389</v>
      </c>
      <c r="B13" s="351"/>
      <c r="C13" s="352"/>
      <c r="D13" s="352"/>
      <c r="E13" s="352"/>
      <c r="F13" s="352"/>
      <c r="G13" s="352"/>
      <c r="H13" s="352"/>
      <c r="I13" s="352"/>
      <c r="J13" s="352"/>
      <c r="K13" s="352"/>
      <c r="L13" s="368">
        <v>0</v>
      </c>
      <c r="M13" s="369" t="s">
        <v>384</v>
      </c>
    </row>
    <row r="14" spans="1:13" ht="12.75">
      <c r="A14" s="356"/>
      <c r="B14" s="351"/>
      <c r="C14" s="352"/>
      <c r="D14" s="352"/>
      <c r="E14" s="352"/>
      <c r="F14" s="352"/>
      <c r="G14" s="352"/>
      <c r="H14" s="352"/>
      <c r="I14" s="352"/>
      <c r="J14" s="352"/>
      <c r="K14" s="352"/>
      <c r="L14" s="368">
        <v>0</v>
      </c>
      <c r="M14" s="369" t="s">
        <v>384</v>
      </c>
    </row>
    <row r="15" spans="1:13" ht="12.75">
      <c r="A15" s="372" t="s">
        <v>390</v>
      </c>
      <c r="B15" s="358">
        <v>0</v>
      </c>
      <c r="C15" s="358">
        <f>SUM(C8:C14)</f>
        <v>22363104</v>
      </c>
      <c r="D15" s="358">
        <f aca="true" t="shared" si="0" ref="D15:M15">SUM(D8:D14)</f>
        <v>0</v>
      </c>
      <c r="E15" s="358">
        <f t="shared" si="0"/>
        <v>0</v>
      </c>
      <c r="F15" s="358">
        <f t="shared" si="0"/>
        <v>0</v>
      </c>
      <c r="G15" s="358">
        <f t="shared" si="0"/>
        <v>22363104</v>
      </c>
      <c r="H15" s="358">
        <f t="shared" si="0"/>
        <v>0</v>
      </c>
      <c r="I15" s="358">
        <f t="shared" si="0"/>
        <v>0</v>
      </c>
      <c r="J15" s="358">
        <f t="shared" si="0"/>
        <v>0</v>
      </c>
      <c r="K15" s="358">
        <f t="shared" si="0"/>
        <v>22363104</v>
      </c>
      <c r="L15" s="358">
        <f t="shared" si="0"/>
        <v>22363104</v>
      </c>
      <c r="M15" s="382">
        <f t="shared" si="0"/>
        <v>1</v>
      </c>
    </row>
    <row r="16" spans="1:13" ht="12.75">
      <c r="A16" s="346"/>
      <c r="B16" s="347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</row>
    <row r="17" spans="1:13" ht="12.75">
      <c r="A17" s="346" t="s">
        <v>391</v>
      </c>
      <c r="B17" s="347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</row>
    <row r="18" spans="1:13" ht="12.75">
      <c r="A18" s="350" t="s">
        <v>392</v>
      </c>
      <c r="B18" s="351"/>
      <c r="C18" s="352"/>
      <c r="D18" s="352"/>
      <c r="E18" s="352"/>
      <c r="F18" s="352"/>
      <c r="G18" s="352"/>
      <c r="H18" s="352"/>
      <c r="I18" s="352"/>
      <c r="J18" s="352"/>
      <c r="K18" s="352">
        <f>SUM(G18:J18)</f>
        <v>0</v>
      </c>
      <c r="L18" s="353">
        <f>SUM(K18)</f>
        <v>0</v>
      </c>
      <c r="M18" s="354"/>
    </row>
    <row r="19" spans="1:14" ht="12.75">
      <c r="A19" s="350" t="s">
        <v>393</v>
      </c>
      <c r="B19" s="355"/>
      <c r="C19" s="352"/>
      <c r="D19" s="352"/>
      <c r="E19" s="352"/>
      <c r="F19" s="352"/>
      <c r="G19" s="352"/>
      <c r="H19" s="352"/>
      <c r="I19" s="352"/>
      <c r="J19" s="352"/>
      <c r="K19" s="352">
        <f aca="true" t="shared" si="1" ref="K19:K24">SUM(G19:J19)</f>
        <v>0</v>
      </c>
      <c r="L19" s="353">
        <f aca="true" t="shared" si="2" ref="L19:L24">SUM(K19)</f>
        <v>0</v>
      </c>
      <c r="M19" s="354"/>
      <c r="N19" s="68"/>
    </row>
    <row r="20" spans="1:14" ht="12.75">
      <c r="A20" s="350" t="s">
        <v>428</v>
      </c>
      <c r="B20" s="351"/>
      <c r="C20" s="352"/>
      <c r="D20" s="352"/>
      <c r="E20" s="352"/>
      <c r="F20" s="352"/>
      <c r="G20" s="352"/>
      <c r="H20" s="352">
        <v>22363104</v>
      </c>
      <c r="I20" s="352"/>
      <c r="J20" s="352"/>
      <c r="K20" s="352">
        <f t="shared" si="1"/>
        <v>22363104</v>
      </c>
      <c r="L20" s="353">
        <f t="shared" si="2"/>
        <v>22363104</v>
      </c>
      <c r="M20" s="354">
        <v>1</v>
      </c>
      <c r="N20" s="68"/>
    </row>
    <row r="21" spans="1:14" ht="12.75">
      <c r="A21" s="350" t="s">
        <v>394</v>
      </c>
      <c r="B21" s="351"/>
      <c r="C21" s="352"/>
      <c r="D21" s="352"/>
      <c r="E21" s="352"/>
      <c r="F21" s="352"/>
      <c r="G21" s="352"/>
      <c r="H21" s="352"/>
      <c r="I21" s="352"/>
      <c r="J21" s="352"/>
      <c r="K21" s="352"/>
      <c r="L21" s="353">
        <f t="shared" si="2"/>
        <v>0</v>
      </c>
      <c r="M21" s="354" t="s">
        <v>384</v>
      </c>
      <c r="N21" s="68"/>
    </row>
    <row r="22" spans="1:14" ht="12.75">
      <c r="A22" s="356"/>
      <c r="B22" s="351"/>
      <c r="C22" s="352"/>
      <c r="D22" s="352"/>
      <c r="E22" s="352"/>
      <c r="F22" s="352"/>
      <c r="G22" s="352"/>
      <c r="H22" s="352"/>
      <c r="I22" s="352"/>
      <c r="J22" s="352"/>
      <c r="K22" s="352"/>
      <c r="L22" s="353">
        <f t="shared" si="2"/>
        <v>0</v>
      </c>
      <c r="M22" s="354" t="s">
        <v>384</v>
      </c>
      <c r="N22" s="68"/>
    </row>
    <row r="23" spans="1:14" ht="12.75">
      <c r="A23" s="356"/>
      <c r="B23" s="351"/>
      <c r="C23" s="352"/>
      <c r="D23" s="352"/>
      <c r="E23" s="352"/>
      <c r="F23" s="352"/>
      <c r="G23" s="352"/>
      <c r="H23" s="352"/>
      <c r="I23" s="352"/>
      <c r="J23" s="352"/>
      <c r="K23" s="352"/>
      <c r="L23" s="353">
        <f t="shared" si="2"/>
        <v>0</v>
      </c>
      <c r="M23" s="354"/>
      <c r="N23" s="68"/>
    </row>
    <row r="24" spans="1:14" ht="12.75">
      <c r="A24" s="357" t="s">
        <v>395</v>
      </c>
      <c r="B24" s="358"/>
      <c r="C24" s="358"/>
      <c r="D24" s="358"/>
      <c r="E24" s="358"/>
      <c r="F24" s="358"/>
      <c r="G24" s="358">
        <f>SUM(G18:G23)</f>
        <v>0</v>
      </c>
      <c r="H24" s="358"/>
      <c r="I24" s="358"/>
      <c r="J24" s="358"/>
      <c r="K24" s="352">
        <f t="shared" si="1"/>
        <v>0</v>
      </c>
      <c r="L24" s="353">
        <f t="shared" si="2"/>
        <v>0</v>
      </c>
      <c r="M24" s="359">
        <v>1</v>
      </c>
      <c r="N24" s="68"/>
    </row>
    <row r="25" spans="1:13" ht="12.75" customHeight="1">
      <c r="A25" s="349" t="s">
        <v>396</v>
      </c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</row>
    <row r="26" spans="1:13" ht="12.7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15.75">
      <c r="A27" s="161" t="s">
        <v>427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</row>
    <row r="28" spans="1:13" ht="13.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360" t="s">
        <v>433</v>
      </c>
      <c r="M28" s="360"/>
    </row>
    <row r="29" spans="1:13" ht="21">
      <c r="A29" s="377" t="s">
        <v>397</v>
      </c>
      <c r="B29" s="377"/>
      <c r="C29" s="377"/>
      <c r="D29" s="377"/>
      <c r="E29" s="377"/>
      <c r="F29" s="377"/>
      <c r="G29" s="377"/>
      <c r="H29" s="377"/>
      <c r="I29" s="377"/>
      <c r="J29" s="377"/>
      <c r="K29" s="378" t="s">
        <v>398</v>
      </c>
      <c r="L29" s="378" t="s">
        <v>399</v>
      </c>
      <c r="M29" s="378" t="s">
        <v>66</v>
      </c>
    </row>
    <row r="30" spans="1:13" ht="12.75">
      <c r="A30" s="379"/>
      <c r="B30" s="379"/>
      <c r="C30" s="379"/>
      <c r="D30" s="379"/>
      <c r="E30" s="379"/>
      <c r="F30" s="379"/>
      <c r="G30" s="379"/>
      <c r="H30" s="379"/>
      <c r="I30" s="379"/>
      <c r="J30" s="379"/>
      <c r="K30" s="352"/>
      <c r="L30" s="352"/>
      <c r="M30" s="352"/>
    </row>
    <row r="31" spans="1:13" ht="12.75">
      <c r="A31" s="379"/>
      <c r="B31" s="379"/>
      <c r="C31" s="379"/>
      <c r="D31" s="379"/>
      <c r="E31" s="379"/>
      <c r="F31" s="379"/>
      <c r="G31" s="379"/>
      <c r="H31" s="379"/>
      <c r="I31" s="379"/>
      <c r="J31" s="379"/>
      <c r="K31" s="352"/>
      <c r="L31" s="352"/>
      <c r="M31" s="352"/>
    </row>
    <row r="32" spans="1:13" ht="12.75">
      <c r="A32" s="380" t="s">
        <v>317</v>
      </c>
      <c r="B32" s="380"/>
      <c r="C32" s="380"/>
      <c r="D32" s="380"/>
      <c r="E32" s="380"/>
      <c r="F32" s="380"/>
      <c r="G32" s="380"/>
      <c r="H32" s="380"/>
      <c r="I32" s="380"/>
      <c r="J32" s="380"/>
      <c r="K32" s="368">
        <v>0</v>
      </c>
      <c r="L32" s="368">
        <v>0</v>
      </c>
      <c r="M32" s="368">
        <v>0</v>
      </c>
    </row>
    <row r="33" spans="1:13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48" spans="1:13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</sheetData>
  <sheetProtection/>
  <mergeCells count="20">
    <mergeCell ref="A1:H1"/>
    <mergeCell ref="L1:M1"/>
    <mergeCell ref="A30:J30"/>
    <mergeCell ref="A31:J31"/>
    <mergeCell ref="A32:J32"/>
    <mergeCell ref="F6:G6"/>
    <mergeCell ref="H6:I6"/>
    <mergeCell ref="A25:M25"/>
    <mergeCell ref="A27:M27"/>
    <mergeCell ref="L28:M28"/>
    <mergeCell ref="A29:J29"/>
    <mergeCell ref="L2:M2"/>
    <mergeCell ref="A3:A6"/>
    <mergeCell ref="B3:I3"/>
    <mergeCell ref="J3:M5"/>
    <mergeCell ref="B4:B5"/>
    <mergeCell ref="C4:C5"/>
    <mergeCell ref="D4:I4"/>
    <mergeCell ref="B6:C6"/>
    <mergeCell ref="D6:E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N48"/>
  <sheetViews>
    <sheetView view="pageLayout" workbookViewId="0" topLeftCell="A1">
      <selection activeCell="K21" sqref="K21"/>
    </sheetView>
  </sheetViews>
  <sheetFormatPr defaultColWidth="9.00390625" defaultRowHeight="12.75"/>
  <cols>
    <col min="1" max="1" width="30.00390625" style="0" bestFit="1" customWidth="1"/>
    <col min="3" max="3" width="10.375" style="0" bestFit="1" customWidth="1"/>
    <col min="5" max="5" width="10.00390625" style="0" customWidth="1"/>
    <col min="7" max="7" width="10.875" style="0" customWidth="1"/>
    <col min="8" max="8" width="10.125" style="0" bestFit="1" customWidth="1"/>
    <col min="9" max="9" width="11.375" style="0" customWidth="1"/>
    <col min="10" max="10" width="10.125" style="0" bestFit="1" customWidth="1"/>
    <col min="11" max="11" width="10.00390625" style="0" bestFit="1" customWidth="1"/>
    <col min="12" max="12" width="10.125" style="0" bestFit="1" customWidth="1"/>
    <col min="13" max="13" width="16.625" style="0" customWidth="1"/>
  </cols>
  <sheetData>
    <row r="1" spans="1:14" ht="15.75" customHeight="1">
      <c r="A1" s="162" t="s">
        <v>730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385" t="s">
        <v>744</v>
      </c>
      <c r="N1" s="383"/>
    </row>
    <row r="2" spans="1:14" ht="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384"/>
      <c r="M2" s="375" t="s">
        <v>433</v>
      </c>
      <c r="N2" s="384"/>
    </row>
    <row r="3" spans="1:13" ht="12.75">
      <c r="A3" s="361" t="s">
        <v>368</v>
      </c>
      <c r="B3" s="362" t="s">
        <v>369</v>
      </c>
      <c r="C3" s="362"/>
      <c r="D3" s="362"/>
      <c r="E3" s="362"/>
      <c r="F3" s="362"/>
      <c r="G3" s="362"/>
      <c r="H3" s="362"/>
      <c r="I3" s="362"/>
      <c r="J3" s="363" t="s">
        <v>66</v>
      </c>
      <c r="K3" s="363"/>
      <c r="L3" s="363"/>
      <c r="M3" s="363"/>
    </row>
    <row r="4" spans="1:13" ht="12.75">
      <c r="A4" s="361"/>
      <c r="B4" s="364" t="s">
        <v>370</v>
      </c>
      <c r="C4" s="365" t="s">
        <v>371</v>
      </c>
      <c r="D4" s="363" t="s">
        <v>372</v>
      </c>
      <c r="E4" s="363"/>
      <c r="F4" s="363"/>
      <c r="G4" s="363"/>
      <c r="H4" s="363"/>
      <c r="I4" s="363"/>
      <c r="J4" s="363"/>
      <c r="K4" s="363"/>
      <c r="L4" s="363"/>
      <c r="M4" s="363"/>
    </row>
    <row r="5" spans="1:13" ht="21">
      <c r="A5" s="361"/>
      <c r="B5" s="364"/>
      <c r="C5" s="365"/>
      <c r="D5" s="366" t="s">
        <v>370</v>
      </c>
      <c r="E5" s="366" t="s">
        <v>371</v>
      </c>
      <c r="F5" s="366" t="s">
        <v>370</v>
      </c>
      <c r="G5" s="366" t="s">
        <v>371</v>
      </c>
      <c r="H5" s="366" t="s">
        <v>370</v>
      </c>
      <c r="I5" s="366" t="s">
        <v>371</v>
      </c>
      <c r="J5" s="363"/>
      <c r="K5" s="363"/>
      <c r="L5" s="363"/>
      <c r="M5" s="363"/>
    </row>
    <row r="6" spans="1:13" ht="21">
      <c r="A6" s="361"/>
      <c r="B6" s="365" t="s">
        <v>373</v>
      </c>
      <c r="C6" s="365"/>
      <c r="D6" s="365" t="s">
        <v>731</v>
      </c>
      <c r="E6" s="365"/>
      <c r="F6" s="365" t="s">
        <v>732</v>
      </c>
      <c r="G6" s="365"/>
      <c r="H6" s="364" t="s">
        <v>733</v>
      </c>
      <c r="I6" s="364"/>
      <c r="J6" s="367" t="s">
        <v>731</v>
      </c>
      <c r="K6" s="366" t="s">
        <v>732</v>
      </c>
      <c r="L6" s="367" t="s">
        <v>374</v>
      </c>
      <c r="M6" s="366" t="s">
        <v>734</v>
      </c>
    </row>
    <row r="7" spans="1:13" ht="12.75">
      <c r="A7" s="367" t="s">
        <v>362</v>
      </c>
      <c r="B7" s="367" t="s">
        <v>363</v>
      </c>
      <c r="C7" s="367" t="s">
        <v>364</v>
      </c>
      <c r="D7" s="367" t="s">
        <v>366</v>
      </c>
      <c r="E7" s="366" t="s">
        <v>367</v>
      </c>
      <c r="F7" s="366" t="s">
        <v>375</v>
      </c>
      <c r="G7" s="366" t="s">
        <v>376</v>
      </c>
      <c r="H7" s="367" t="s">
        <v>377</v>
      </c>
      <c r="I7" s="367" t="s">
        <v>378</v>
      </c>
      <c r="J7" s="367" t="s">
        <v>379</v>
      </c>
      <c r="K7" s="367" t="s">
        <v>380</v>
      </c>
      <c r="L7" s="367" t="s">
        <v>381</v>
      </c>
      <c r="M7" s="366" t="s">
        <v>382</v>
      </c>
    </row>
    <row r="8" spans="1:13" ht="12.75">
      <c r="A8" s="350" t="s">
        <v>383</v>
      </c>
      <c r="B8" s="351"/>
      <c r="C8" s="352"/>
      <c r="D8" s="352"/>
      <c r="E8" s="352"/>
      <c r="F8" s="352"/>
      <c r="G8" s="352"/>
      <c r="H8" s="352"/>
      <c r="I8" s="352"/>
      <c r="J8" s="352"/>
      <c r="K8" s="352"/>
      <c r="L8" s="368">
        <v>0</v>
      </c>
      <c r="M8" s="369" t="s">
        <v>384</v>
      </c>
    </row>
    <row r="9" spans="1:13" ht="12.75">
      <c r="A9" s="370" t="s">
        <v>385</v>
      </c>
      <c r="B9" s="355"/>
      <c r="C9" s="371"/>
      <c r="D9" s="371"/>
      <c r="E9" s="371"/>
      <c r="F9" s="371"/>
      <c r="G9" s="371"/>
      <c r="H9" s="371"/>
      <c r="I9" s="371"/>
      <c r="J9" s="371"/>
      <c r="K9" s="371"/>
      <c r="L9" s="368">
        <v>0</v>
      </c>
      <c r="M9" s="369" t="s">
        <v>384</v>
      </c>
    </row>
    <row r="10" spans="1:13" ht="12.75">
      <c r="A10" s="350" t="s">
        <v>386</v>
      </c>
      <c r="B10" s="351"/>
      <c r="C10" s="352">
        <v>12134234</v>
      </c>
      <c r="D10" s="352"/>
      <c r="E10" s="352"/>
      <c r="F10" s="352"/>
      <c r="G10" s="352">
        <v>12134234</v>
      </c>
      <c r="H10" s="352"/>
      <c r="I10" s="352"/>
      <c r="J10" s="352"/>
      <c r="K10" s="352">
        <v>12134234</v>
      </c>
      <c r="L10" s="368">
        <v>12134234</v>
      </c>
      <c r="M10" s="354">
        <v>1</v>
      </c>
    </row>
    <row r="11" spans="1:13" ht="12.75">
      <c r="A11" s="350" t="s">
        <v>387</v>
      </c>
      <c r="B11" s="351"/>
      <c r="C11" s="352"/>
      <c r="D11" s="352"/>
      <c r="E11" s="352"/>
      <c r="F11" s="352"/>
      <c r="G11" s="352"/>
      <c r="H11" s="352"/>
      <c r="I11" s="352"/>
      <c r="J11" s="352"/>
      <c r="K11" s="352"/>
      <c r="L11" s="368">
        <v>0</v>
      </c>
      <c r="M11" s="369" t="s">
        <v>384</v>
      </c>
    </row>
    <row r="12" spans="1:13" ht="12.75">
      <c r="A12" s="350" t="s">
        <v>388</v>
      </c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68">
        <v>0</v>
      </c>
      <c r="M12" s="369" t="s">
        <v>384</v>
      </c>
    </row>
    <row r="13" spans="1:13" ht="12.75">
      <c r="A13" s="350" t="s">
        <v>389</v>
      </c>
      <c r="B13" s="351"/>
      <c r="C13" s="352"/>
      <c r="D13" s="352"/>
      <c r="E13" s="352"/>
      <c r="F13" s="352"/>
      <c r="G13" s="352"/>
      <c r="H13" s="352"/>
      <c r="I13" s="352"/>
      <c r="J13" s="352"/>
      <c r="K13" s="352"/>
      <c r="L13" s="368">
        <v>0</v>
      </c>
      <c r="M13" s="369" t="s">
        <v>384</v>
      </c>
    </row>
    <row r="14" spans="1:13" ht="12.75">
      <c r="A14" s="356"/>
      <c r="B14" s="351"/>
      <c r="C14" s="352"/>
      <c r="D14" s="352"/>
      <c r="E14" s="352"/>
      <c r="F14" s="352"/>
      <c r="G14" s="352"/>
      <c r="H14" s="352"/>
      <c r="I14" s="352"/>
      <c r="J14" s="352"/>
      <c r="K14" s="352"/>
      <c r="L14" s="368">
        <v>0</v>
      </c>
      <c r="M14" s="369" t="s">
        <v>384</v>
      </c>
    </row>
    <row r="15" spans="1:13" ht="12.75">
      <c r="A15" s="372" t="s">
        <v>390</v>
      </c>
      <c r="B15" s="358">
        <v>0</v>
      </c>
      <c r="C15" s="358">
        <f>SUM(C8:C14)</f>
        <v>12134234</v>
      </c>
      <c r="D15" s="358">
        <f aca="true" t="shared" si="0" ref="D15:M15">SUM(D8:D14)</f>
        <v>0</v>
      </c>
      <c r="E15" s="358">
        <f t="shared" si="0"/>
        <v>0</v>
      </c>
      <c r="F15" s="358">
        <f t="shared" si="0"/>
        <v>0</v>
      </c>
      <c r="G15" s="358">
        <f t="shared" si="0"/>
        <v>12134234</v>
      </c>
      <c r="H15" s="358">
        <f t="shared" si="0"/>
        <v>0</v>
      </c>
      <c r="I15" s="358">
        <f t="shared" si="0"/>
        <v>0</v>
      </c>
      <c r="J15" s="358">
        <f t="shared" si="0"/>
        <v>0</v>
      </c>
      <c r="K15" s="358">
        <f t="shared" si="0"/>
        <v>12134234</v>
      </c>
      <c r="L15" s="358">
        <f t="shared" si="0"/>
        <v>12134234</v>
      </c>
      <c r="M15" s="382">
        <f t="shared" si="0"/>
        <v>1</v>
      </c>
    </row>
    <row r="16" spans="1:13" ht="12.75">
      <c r="A16" s="346"/>
      <c r="B16" s="347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</row>
    <row r="17" spans="1:13" ht="12.75">
      <c r="A17" s="346" t="s">
        <v>391</v>
      </c>
      <c r="B17" s="347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</row>
    <row r="18" spans="1:13" ht="12.75">
      <c r="A18" s="350" t="s">
        <v>392</v>
      </c>
      <c r="B18" s="351"/>
      <c r="C18" s="352"/>
      <c r="D18" s="352"/>
      <c r="E18" s="352"/>
      <c r="F18" s="352"/>
      <c r="G18" s="352"/>
      <c r="H18" s="352"/>
      <c r="I18" s="352"/>
      <c r="J18" s="352"/>
      <c r="K18" s="352">
        <f>SUM(G18:J18)</f>
        <v>0</v>
      </c>
      <c r="L18" s="353">
        <f>SUM(K18)</f>
        <v>0</v>
      </c>
      <c r="M18" s="354"/>
    </row>
    <row r="19" spans="1:14" ht="12.75">
      <c r="A19" s="350" t="s">
        <v>393</v>
      </c>
      <c r="B19" s="355"/>
      <c r="C19" s="352"/>
      <c r="D19" s="352"/>
      <c r="E19" s="352"/>
      <c r="F19" s="352"/>
      <c r="G19" s="352"/>
      <c r="H19" s="352"/>
      <c r="I19" s="352"/>
      <c r="J19" s="352"/>
      <c r="K19" s="352">
        <f aca="true" t="shared" si="1" ref="K19:K24">SUM(G19:J19)</f>
        <v>0</v>
      </c>
      <c r="L19" s="353">
        <f aca="true" t="shared" si="2" ref="L19:L24">SUM(K19)</f>
        <v>0</v>
      </c>
      <c r="M19" s="354"/>
      <c r="N19" s="68"/>
    </row>
    <row r="20" spans="1:14" ht="12.75">
      <c r="A20" s="350" t="s">
        <v>428</v>
      </c>
      <c r="B20" s="351"/>
      <c r="C20" s="352"/>
      <c r="D20" s="352"/>
      <c r="E20" s="352"/>
      <c r="F20" s="352"/>
      <c r="G20" s="352"/>
      <c r="H20" s="352">
        <v>12134234</v>
      </c>
      <c r="I20" s="352"/>
      <c r="J20" s="352"/>
      <c r="K20" s="352">
        <f t="shared" si="1"/>
        <v>12134234</v>
      </c>
      <c r="L20" s="353">
        <f t="shared" si="2"/>
        <v>12134234</v>
      </c>
      <c r="M20" s="354">
        <v>1</v>
      </c>
      <c r="N20" s="68"/>
    </row>
    <row r="21" spans="1:14" ht="12.75">
      <c r="A21" s="350" t="s">
        <v>394</v>
      </c>
      <c r="B21" s="351"/>
      <c r="C21" s="352"/>
      <c r="D21" s="352"/>
      <c r="E21" s="352"/>
      <c r="F21" s="352"/>
      <c r="G21" s="352"/>
      <c r="H21" s="352"/>
      <c r="I21" s="352"/>
      <c r="J21" s="352"/>
      <c r="K21" s="352"/>
      <c r="L21" s="353">
        <f t="shared" si="2"/>
        <v>0</v>
      </c>
      <c r="M21" s="354" t="s">
        <v>384</v>
      </c>
      <c r="N21" s="68"/>
    </row>
    <row r="22" spans="1:14" ht="12.75">
      <c r="A22" s="356"/>
      <c r="B22" s="351"/>
      <c r="C22" s="352"/>
      <c r="D22" s="352"/>
      <c r="E22" s="352"/>
      <c r="F22" s="352"/>
      <c r="G22" s="352"/>
      <c r="H22" s="352"/>
      <c r="I22" s="352"/>
      <c r="J22" s="352"/>
      <c r="K22" s="352"/>
      <c r="L22" s="353">
        <f t="shared" si="2"/>
        <v>0</v>
      </c>
      <c r="M22" s="354" t="s">
        <v>384</v>
      </c>
      <c r="N22" s="68"/>
    </row>
    <row r="23" spans="1:14" ht="12.75">
      <c r="A23" s="356"/>
      <c r="B23" s="351"/>
      <c r="C23" s="352"/>
      <c r="D23" s="352"/>
      <c r="E23" s="352"/>
      <c r="F23" s="352"/>
      <c r="G23" s="352"/>
      <c r="H23" s="352"/>
      <c r="I23" s="352"/>
      <c r="J23" s="352"/>
      <c r="K23" s="352"/>
      <c r="L23" s="353">
        <f t="shared" si="2"/>
        <v>0</v>
      </c>
      <c r="M23" s="354"/>
      <c r="N23" s="68"/>
    </row>
    <row r="24" spans="1:14" ht="12.75">
      <c r="A24" s="357" t="s">
        <v>395</v>
      </c>
      <c r="B24" s="358"/>
      <c r="C24" s="358"/>
      <c r="D24" s="358"/>
      <c r="E24" s="358"/>
      <c r="F24" s="358"/>
      <c r="G24" s="358">
        <f>SUM(G18:G23)</f>
        <v>0</v>
      </c>
      <c r="H24" s="358"/>
      <c r="I24" s="358"/>
      <c r="J24" s="358"/>
      <c r="K24" s="352">
        <f t="shared" si="1"/>
        <v>0</v>
      </c>
      <c r="L24" s="353">
        <f t="shared" si="2"/>
        <v>0</v>
      </c>
      <c r="M24" s="359">
        <v>1</v>
      </c>
      <c r="N24" s="68"/>
    </row>
    <row r="25" spans="1:13" ht="12.75">
      <c r="A25" s="349" t="s">
        <v>396</v>
      </c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</row>
    <row r="26" spans="1:13" ht="12.7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15.75">
      <c r="A27" s="161" t="s">
        <v>727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</row>
    <row r="28" spans="1:13" ht="13.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360" t="s">
        <v>433</v>
      </c>
      <c r="M28" s="360"/>
    </row>
    <row r="29" spans="1:13" ht="21">
      <c r="A29" s="377" t="s">
        <v>397</v>
      </c>
      <c r="B29" s="377"/>
      <c r="C29" s="377"/>
      <c r="D29" s="377"/>
      <c r="E29" s="377"/>
      <c r="F29" s="377"/>
      <c r="G29" s="377"/>
      <c r="H29" s="377"/>
      <c r="I29" s="377"/>
      <c r="J29" s="377"/>
      <c r="K29" s="378" t="s">
        <v>398</v>
      </c>
      <c r="L29" s="378" t="s">
        <v>399</v>
      </c>
      <c r="M29" s="378" t="s">
        <v>66</v>
      </c>
    </row>
    <row r="30" spans="1:13" ht="12.75">
      <c r="A30" s="379"/>
      <c r="B30" s="379"/>
      <c r="C30" s="379"/>
      <c r="D30" s="379"/>
      <c r="E30" s="379"/>
      <c r="F30" s="379"/>
      <c r="G30" s="379"/>
      <c r="H30" s="379"/>
      <c r="I30" s="379"/>
      <c r="J30" s="379"/>
      <c r="K30" s="352"/>
      <c r="L30" s="352"/>
      <c r="M30" s="352"/>
    </row>
    <row r="31" spans="1:13" ht="12.75">
      <c r="A31" s="379"/>
      <c r="B31" s="379"/>
      <c r="C31" s="379"/>
      <c r="D31" s="379"/>
      <c r="E31" s="379"/>
      <c r="F31" s="379"/>
      <c r="G31" s="379"/>
      <c r="H31" s="379"/>
      <c r="I31" s="379"/>
      <c r="J31" s="379"/>
      <c r="K31" s="352"/>
      <c r="L31" s="352"/>
      <c r="M31" s="352"/>
    </row>
    <row r="32" spans="1:13" ht="12.75">
      <c r="A32" s="380" t="s">
        <v>317</v>
      </c>
      <c r="B32" s="380"/>
      <c r="C32" s="380"/>
      <c r="D32" s="380"/>
      <c r="E32" s="380"/>
      <c r="F32" s="380"/>
      <c r="G32" s="380"/>
      <c r="H32" s="380"/>
      <c r="I32" s="380"/>
      <c r="J32" s="380"/>
      <c r="K32" s="368">
        <v>0</v>
      </c>
      <c r="L32" s="368">
        <v>0</v>
      </c>
      <c r="M32" s="368">
        <v>0</v>
      </c>
    </row>
    <row r="33" spans="1:13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48" spans="1:13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</sheetData>
  <sheetProtection/>
  <mergeCells count="18">
    <mergeCell ref="A1:L1"/>
    <mergeCell ref="A30:J30"/>
    <mergeCell ref="A31:J31"/>
    <mergeCell ref="A32:J32"/>
    <mergeCell ref="F6:G6"/>
    <mergeCell ref="H6:I6"/>
    <mergeCell ref="A25:M25"/>
    <mergeCell ref="A27:M27"/>
    <mergeCell ref="L28:M28"/>
    <mergeCell ref="A29:J29"/>
    <mergeCell ref="A3:A6"/>
    <mergeCell ref="B3:I3"/>
    <mergeCell ref="J3:M5"/>
    <mergeCell ref="B4:B5"/>
    <mergeCell ref="C4:C5"/>
    <mergeCell ref="D4:I4"/>
    <mergeCell ref="B6:C6"/>
    <mergeCell ref="D6:E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D11"/>
  <sheetViews>
    <sheetView workbookViewId="0" topLeftCell="A1">
      <selection activeCell="C18" sqref="C18"/>
    </sheetView>
  </sheetViews>
  <sheetFormatPr defaultColWidth="9.00390625" defaultRowHeight="12.75"/>
  <cols>
    <col min="1" max="1" width="6.50390625" style="40" customWidth="1"/>
    <col min="2" max="2" width="66.00390625" style="30" customWidth="1"/>
    <col min="3" max="3" width="18.875" style="30" customWidth="1"/>
    <col min="4" max="4" width="12.875" style="30" bestFit="1" customWidth="1"/>
    <col min="5" max="16384" width="9.375" style="30" customWidth="1"/>
  </cols>
  <sheetData>
    <row r="1" spans="1:3" ht="15.75">
      <c r="A1" s="387" t="s">
        <v>745</v>
      </c>
      <c r="B1" s="387"/>
      <c r="C1" s="39"/>
    </row>
    <row r="2" spans="3:4" ht="15.75" customHeight="1">
      <c r="C2" s="386" t="s">
        <v>400</v>
      </c>
      <c r="D2" s="386"/>
    </row>
    <row r="3" spans="1:3" ht="18.75">
      <c r="A3" s="163" t="s">
        <v>401</v>
      </c>
      <c r="B3" s="157"/>
      <c r="C3" s="157"/>
    </row>
    <row r="4" spans="1:3" ht="18.75">
      <c r="A4" s="163" t="s">
        <v>402</v>
      </c>
      <c r="B4" s="157"/>
      <c r="C4" s="157"/>
    </row>
    <row r="5" ht="15.75">
      <c r="A5" s="41"/>
    </row>
    <row r="6" spans="1:4" s="47" customFormat="1" ht="15">
      <c r="A6" s="46"/>
      <c r="D6" s="48" t="s">
        <v>419</v>
      </c>
    </row>
    <row r="7" spans="1:4" s="50" customFormat="1" ht="48" customHeight="1">
      <c r="A7" s="49" t="s">
        <v>318</v>
      </c>
      <c r="B7" s="63" t="s">
        <v>315</v>
      </c>
      <c r="C7" s="63" t="s">
        <v>403</v>
      </c>
      <c r="D7" s="49" t="s">
        <v>66</v>
      </c>
    </row>
    <row r="8" spans="1:4" s="50" customFormat="1" ht="18" customHeight="1">
      <c r="A8" s="49" t="s">
        <v>7</v>
      </c>
      <c r="B8" s="49">
        <v>2</v>
      </c>
      <c r="C8" s="49">
        <v>3</v>
      </c>
      <c r="D8" s="49">
        <v>4</v>
      </c>
    </row>
    <row r="9" spans="1:4" ht="18" customHeight="1">
      <c r="A9" s="49" t="s">
        <v>10</v>
      </c>
      <c r="B9" s="64" t="s">
        <v>404</v>
      </c>
      <c r="C9" s="65">
        <v>125413</v>
      </c>
      <c r="D9" s="65">
        <v>125413</v>
      </c>
    </row>
    <row r="10" spans="1:4" ht="31.5">
      <c r="A10" s="49" t="s">
        <v>4</v>
      </c>
      <c r="B10" s="64" t="s">
        <v>426</v>
      </c>
      <c r="C10" s="65">
        <v>66000</v>
      </c>
      <c r="D10" s="65">
        <v>66000</v>
      </c>
    </row>
    <row r="11" spans="1:4" ht="18" customHeight="1">
      <c r="A11" s="49" t="s">
        <v>5</v>
      </c>
      <c r="B11" s="66" t="s">
        <v>317</v>
      </c>
      <c r="C11" s="67">
        <f>SUM(C9:C10)</f>
        <v>191413</v>
      </c>
      <c r="D11" s="51">
        <f>SUM(D9:D10)</f>
        <v>191413</v>
      </c>
    </row>
  </sheetData>
  <sheetProtection/>
  <mergeCells count="4">
    <mergeCell ref="A3:C3"/>
    <mergeCell ref="A4:C4"/>
    <mergeCell ref="C2:D2"/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L19"/>
  <sheetViews>
    <sheetView tabSelected="1" view="pageBreakPreview" zoomScale="60" workbookViewId="0" topLeftCell="A1">
      <selection activeCell="J12" sqref="J12"/>
    </sheetView>
  </sheetViews>
  <sheetFormatPr defaultColWidth="9.00390625" defaultRowHeight="12.75"/>
  <cols>
    <col min="1" max="1" width="5.625" style="69" bestFit="1" customWidth="1"/>
    <col min="2" max="2" width="39.00390625" style="70" bestFit="1" customWidth="1"/>
    <col min="3" max="3" width="9.00390625" style="70" bestFit="1" customWidth="1"/>
    <col min="4" max="4" width="10.375" style="70" bestFit="1" customWidth="1"/>
    <col min="5" max="5" width="5.125" style="70" bestFit="1" customWidth="1"/>
    <col min="6" max="6" width="9.125" style="70" bestFit="1" customWidth="1"/>
    <col min="7" max="7" width="5.125" style="70" bestFit="1" customWidth="1"/>
    <col min="8" max="8" width="10.125" style="70" bestFit="1" customWidth="1"/>
    <col min="9" max="9" width="15.00390625" style="70" customWidth="1"/>
    <col min="10" max="16384" width="9.375" style="70" customWidth="1"/>
  </cols>
  <sheetData>
    <row r="1" spans="2:9" ht="28.5" customHeight="1">
      <c r="B1" s="166" t="s">
        <v>430</v>
      </c>
      <c r="C1" s="166"/>
      <c r="D1" s="166"/>
      <c r="E1" s="166"/>
      <c r="F1" s="166"/>
      <c r="G1" s="166"/>
      <c r="H1" s="166"/>
      <c r="I1" s="388" t="s">
        <v>746</v>
      </c>
    </row>
    <row r="2" spans="2:9" ht="28.5" customHeight="1">
      <c r="B2" s="150"/>
      <c r="C2" s="150"/>
      <c r="D2" s="150"/>
      <c r="E2" s="150"/>
      <c r="F2" s="150"/>
      <c r="G2" s="150"/>
      <c r="H2" s="150"/>
      <c r="I2" s="71" t="s">
        <v>433</v>
      </c>
    </row>
    <row r="3" spans="1:12" s="74" customFormat="1" ht="24">
      <c r="A3" s="75"/>
      <c r="B3" s="75" t="s">
        <v>405</v>
      </c>
      <c r="C3" s="75" t="s">
        <v>406</v>
      </c>
      <c r="D3" s="76" t="s">
        <v>723</v>
      </c>
      <c r="E3" s="164" t="s">
        <v>407</v>
      </c>
      <c r="F3" s="165"/>
      <c r="G3" s="165"/>
      <c r="H3" s="165"/>
      <c r="I3" s="76" t="s">
        <v>429</v>
      </c>
      <c r="J3" s="72"/>
      <c r="K3" s="72"/>
      <c r="L3" s="73"/>
    </row>
    <row r="4" spans="1:9" s="78" customFormat="1" ht="24">
      <c r="A4" s="76" t="s">
        <v>0</v>
      </c>
      <c r="B4" s="75" t="s">
        <v>408</v>
      </c>
      <c r="C4" s="76" t="s">
        <v>409</v>
      </c>
      <c r="D4" s="75" t="s">
        <v>410</v>
      </c>
      <c r="E4" s="77" t="s">
        <v>423</v>
      </c>
      <c r="F4" s="77" t="s">
        <v>724</v>
      </c>
      <c r="G4" s="77" t="s">
        <v>725</v>
      </c>
      <c r="H4" s="75" t="s">
        <v>726</v>
      </c>
      <c r="I4" s="75" t="s">
        <v>411</v>
      </c>
    </row>
    <row r="5" spans="1:9" s="79" customFormat="1" ht="12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76">
        <v>6</v>
      </c>
      <c r="G5" s="76">
        <v>7</v>
      </c>
      <c r="H5" s="76">
        <v>8</v>
      </c>
      <c r="I5" s="76">
        <v>9</v>
      </c>
    </row>
    <row r="6" spans="1:9" s="83" customFormat="1" ht="24">
      <c r="A6" s="76">
        <v>2</v>
      </c>
      <c r="B6" s="80" t="s">
        <v>412</v>
      </c>
      <c r="C6" s="81"/>
      <c r="D6" s="80"/>
      <c r="E6" s="82"/>
      <c r="F6" s="82"/>
      <c r="G6" s="80"/>
      <c r="H6" s="80"/>
      <c r="I6" s="82"/>
    </row>
    <row r="7" spans="1:9" ht="12">
      <c r="A7" s="76">
        <v>3</v>
      </c>
      <c r="B7" s="84" t="s">
        <v>413</v>
      </c>
      <c r="C7" s="85"/>
      <c r="D7" s="86"/>
      <c r="E7" s="86"/>
      <c r="F7" s="86"/>
      <c r="G7" s="86"/>
      <c r="H7" s="86"/>
      <c r="I7" s="87"/>
    </row>
    <row r="8" spans="1:9" ht="12">
      <c r="A8" s="76">
        <v>4</v>
      </c>
      <c r="B8" s="84" t="s">
        <v>414</v>
      </c>
      <c r="C8" s="85"/>
      <c r="D8" s="86"/>
      <c r="E8" s="86"/>
      <c r="F8" s="86"/>
      <c r="G8" s="86"/>
      <c r="H8" s="86"/>
      <c r="I8" s="82"/>
    </row>
    <row r="9" spans="1:9" ht="12">
      <c r="A9" s="76">
        <v>5</v>
      </c>
      <c r="B9" s="84"/>
      <c r="C9" s="88"/>
      <c r="D9" s="86"/>
      <c r="E9" s="86"/>
      <c r="F9" s="86"/>
      <c r="G9" s="86"/>
      <c r="H9" s="86"/>
      <c r="I9" s="82"/>
    </row>
    <row r="10" spans="1:9" ht="24">
      <c r="A10" s="76">
        <v>6</v>
      </c>
      <c r="B10" s="89" t="s">
        <v>415</v>
      </c>
      <c r="C10" s="90"/>
      <c r="D10" s="82"/>
      <c r="E10" s="82"/>
      <c r="F10" s="82"/>
      <c r="G10" s="82"/>
      <c r="H10" s="82"/>
      <c r="I10" s="82">
        <f>SUM(D10:H10)</f>
        <v>0</v>
      </c>
    </row>
    <row r="11" spans="1:9" ht="12.75">
      <c r="A11" s="76">
        <v>7</v>
      </c>
      <c r="B11" s="89" t="s">
        <v>416</v>
      </c>
      <c r="C11" s="90"/>
      <c r="D11" s="82"/>
      <c r="E11" s="82"/>
      <c r="F11" s="82"/>
      <c r="G11" s="82"/>
      <c r="H11" s="82"/>
      <c r="I11" s="94"/>
    </row>
    <row r="12" spans="1:9" ht="12">
      <c r="A12" s="76">
        <v>8</v>
      </c>
      <c r="B12" s="84"/>
      <c r="C12" s="85"/>
      <c r="D12" s="86"/>
      <c r="E12" s="86"/>
      <c r="F12" s="86"/>
      <c r="G12" s="86"/>
      <c r="H12" s="86"/>
      <c r="I12" s="82"/>
    </row>
    <row r="13" spans="1:9" ht="12">
      <c r="A13" s="76">
        <v>15</v>
      </c>
      <c r="B13" s="84"/>
      <c r="C13" s="85"/>
      <c r="D13" s="86"/>
      <c r="E13" s="86"/>
      <c r="F13" s="86"/>
      <c r="G13" s="86"/>
      <c r="H13" s="91"/>
      <c r="I13" s="91"/>
    </row>
    <row r="14" spans="1:9" ht="12.75">
      <c r="A14" s="76">
        <v>16</v>
      </c>
      <c r="B14" s="89" t="s">
        <v>417</v>
      </c>
      <c r="C14" s="81"/>
      <c r="D14" s="80"/>
      <c r="E14" s="82"/>
      <c r="F14" s="80"/>
      <c r="G14" s="80"/>
      <c r="H14" s="91"/>
      <c r="I14" s="93"/>
    </row>
    <row r="15" spans="1:9" ht="12">
      <c r="A15" s="76">
        <v>21</v>
      </c>
      <c r="B15" s="80" t="s">
        <v>418</v>
      </c>
      <c r="C15" s="90"/>
      <c r="D15" s="82"/>
      <c r="E15" s="82"/>
      <c r="F15" s="82"/>
      <c r="G15" s="82"/>
      <c r="H15" s="91"/>
      <c r="I15" s="91"/>
    </row>
    <row r="19" ht="12">
      <c r="A19" s="92"/>
    </row>
  </sheetData>
  <sheetProtection/>
  <mergeCells count="2">
    <mergeCell ref="E3:H3"/>
    <mergeCell ref="B1:H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28"/>
  <sheetViews>
    <sheetView view="pageLayout" zoomScaleSheetLayoutView="115" workbookViewId="0" topLeftCell="A1">
      <selection activeCell="A28" sqref="A3:A28"/>
    </sheetView>
  </sheetViews>
  <sheetFormatPr defaultColWidth="9.00390625" defaultRowHeight="12.75"/>
  <cols>
    <col min="1" max="1" width="6.875" style="1" customWidth="1"/>
    <col min="2" max="2" width="58.875" style="2" customWidth="1"/>
    <col min="3" max="5" width="14.875" style="1" customWidth="1"/>
    <col min="6" max="6" width="60.50390625" style="1" customWidth="1"/>
    <col min="7" max="9" width="16.375" style="1" customWidth="1"/>
    <col min="10" max="16384" width="9.375" style="1" customWidth="1"/>
  </cols>
  <sheetData>
    <row r="1" spans="2:9" ht="15.75">
      <c r="B1" s="151" t="s">
        <v>737</v>
      </c>
      <c r="C1" s="151"/>
      <c r="D1" s="151"/>
      <c r="E1" s="151"/>
      <c r="F1" s="151"/>
      <c r="G1" s="151"/>
      <c r="H1" s="151"/>
      <c r="I1" s="151"/>
    </row>
    <row r="2" spans="2:9" ht="13.5">
      <c r="B2" s="8"/>
      <c r="G2" s="3"/>
      <c r="H2" s="3"/>
      <c r="I2" s="3" t="s">
        <v>62</v>
      </c>
    </row>
    <row r="3" spans="1:9" ht="12.75">
      <c r="A3" s="168" t="s">
        <v>0</v>
      </c>
      <c r="B3" s="169" t="s">
        <v>1</v>
      </c>
      <c r="C3" s="169"/>
      <c r="D3" s="169"/>
      <c r="E3" s="169"/>
      <c r="F3" s="169" t="s">
        <v>2</v>
      </c>
      <c r="G3" s="169"/>
      <c r="H3" s="169"/>
      <c r="I3" s="169"/>
    </row>
    <row r="4" spans="1:9" s="4" customFormat="1" ht="25.5">
      <c r="A4" s="168"/>
      <c r="B4" s="170" t="s">
        <v>3</v>
      </c>
      <c r="C4" s="170" t="s">
        <v>420</v>
      </c>
      <c r="D4" s="170" t="s">
        <v>64</v>
      </c>
      <c r="E4" s="170" t="s">
        <v>66</v>
      </c>
      <c r="F4" s="170" t="s">
        <v>3</v>
      </c>
      <c r="G4" s="170" t="s">
        <v>420</v>
      </c>
      <c r="H4" s="170" t="s">
        <v>64</v>
      </c>
      <c r="I4" s="170" t="s">
        <v>66</v>
      </c>
    </row>
    <row r="5" spans="1:9" s="4" customFormat="1" ht="12.75">
      <c r="A5" s="170">
        <v>1</v>
      </c>
      <c r="B5" s="170">
        <v>2</v>
      </c>
      <c r="C5" s="170">
        <v>3</v>
      </c>
      <c r="D5" s="170">
        <v>4</v>
      </c>
      <c r="E5" s="170">
        <v>5</v>
      </c>
      <c r="F5" s="170">
        <v>6</v>
      </c>
      <c r="G5" s="170">
        <v>7</v>
      </c>
      <c r="H5" s="170">
        <v>8</v>
      </c>
      <c r="I5" s="170">
        <v>9</v>
      </c>
    </row>
    <row r="6" spans="1:9" ht="12.75">
      <c r="A6" s="171" t="s">
        <v>7</v>
      </c>
      <c r="B6" s="171" t="s">
        <v>104</v>
      </c>
      <c r="C6" s="6">
        <v>256604536</v>
      </c>
      <c r="D6" s="6">
        <v>137258408</v>
      </c>
      <c r="E6" s="6">
        <v>137258408</v>
      </c>
      <c r="F6" s="171" t="s">
        <v>103</v>
      </c>
      <c r="G6" s="6">
        <v>269662475</v>
      </c>
      <c r="H6" s="6">
        <v>2701864</v>
      </c>
      <c r="I6" s="6">
        <v>2701864</v>
      </c>
    </row>
    <row r="7" spans="1:9" ht="12.75">
      <c r="A7" s="171" t="s">
        <v>10</v>
      </c>
      <c r="B7" s="171" t="s">
        <v>102</v>
      </c>
      <c r="C7" s="6">
        <v>219333114</v>
      </c>
      <c r="D7" s="6">
        <v>69749336</v>
      </c>
      <c r="E7" s="6">
        <v>69749336</v>
      </c>
      <c r="F7" s="171" t="s">
        <v>101</v>
      </c>
      <c r="G7" s="6">
        <v>197797800</v>
      </c>
      <c r="H7" s="182">
        <v>2701864</v>
      </c>
      <c r="I7" s="182">
        <v>2701864</v>
      </c>
    </row>
    <row r="8" spans="1:9" ht="12.75">
      <c r="A8" s="171" t="s">
        <v>4</v>
      </c>
      <c r="B8" s="171" t="s">
        <v>100</v>
      </c>
      <c r="C8" s="6"/>
      <c r="D8" s="6"/>
      <c r="E8" s="6"/>
      <c r="F8" s="171" t="s">
        <v>99</v>
      </c>
      <c r="G8" s="6"/>
      <c r="H8" s="6">
        <v>47252820</v>
      </c>
      <c r="I8" s="6">
        <v>47252820</v>
      </c>
    </row>
    <row r="9" spans="1:9" ht="12.75">
      <c r="A9" s="171" t="s">
        <v>5</v>
      </c>
      <c r="B9" s="183" t="s">
        <v>425</v>
      </c>
      <c r="C9" s="6"/>
      <c r="D9" s="6"/>
      <c r="E9" s="6"/>
      <c r="F9" s="171" t="s">
        <v>98</v>
      </c>
      <c r="G9" s="6"/>
      <c r="H9" s="182"/>
      <c r="I9" s="182"/>
    </row>
    <row r="10" spans="1:9" ht="12.75">
      <c r="A10" s="171" t="s">
        <v>6</v>
      </c>
      <c r="B10" s="171" t="s">
        <v>97</v>
      </c>
      <c r="C10" s="6"/>
      <c r="D10" s="6"/>
      <c r="E10" s="6"/>
      <c r="F10" s="171" t="s">
        <v>96</v>
      </c>
      <c r="G10" s="6"/>
      <c r="H10" s="6"/>
      <c r="I10" s="6"/>
    </row>
    <row r="11" spans="1:9" ht="12.75">
      <c r="A11" s="171" t="s">
        <v>19</v>
      </c>
      <c r="B11" s="171" t="s">
        <v>95</v>
      </c>
      <c r="C11" s="6">
        <v>1145770</v>
      </c>
      <c r="D11" s="6">
        <v>4584304</v>
      </c>
      <c r="E11" s="6">
        <v>4584304</v>
      </c>
      <c r="F11" s="173"/>
      <c r="G11" s="6"/>
      <c r="H11" s="6"/>
      <c r="I11" s="6"/>
    </row>
    <row r="12" spans="1:9" ht="12.75">
      <c r="A12" s="175" t="s">
        <v>25</v>
      </c>
      <c r="B12" s="175" t="s">
        <v>91</v>
      </c>
      <c r="C12" s="176">
        <f>+C6+C8+C9+C11</f>
        <v>257750306</v>
      </c>
      <c r="D12" s="176">
        <f>+D6+D8+D9+D11</f>
        <v>141842712</v>
      </c>
      <c r="E12" s="176">
        <f>+E6+E8+E9+E11</f>
        <v>141842712</v>
      </c>
      <c r="F12" s="175" t="s">
        <v>90</v>
      </c>
      <c r="G12" s="176">
        <f>+G6+G8+G10</f>
        <v>269662475</v>
      </c>
      <c r="H12" s="176">
        <f>+H6+H8+H10</f>
        <v>49954684</v>
      </c>
      <c r="I12" s="176">
        <f>+I6+I8+I10</f>
        <v>49954684</v>
      </c>
    </row>
    <row r="13" spans="1:9" ht="12.75">
      <c r="A13" s="171" t="s">
        <v>26</v>
      </c>
      <c r="B13" s="10" t="s">
        <v>89</v>
      </c>
      <c r="C13" s="7"/>
      <c r="D13" s="7"/>
      <c r="E13" s="7"/>
      <c r="F13" s="171" t="s">
        <v>88</v>
      </c>
      <c r="G13" s="6"/>
      <c r="H13" s="6"/>
      <c r="I13" s="6"/>
    </row>
    <row r="14" spans="1:9" ht="12.75">
      <c r="A14" s="171" t="s">
        <v>29</v>
      </c>
      <c r="B14" s="9" t="s">
        <v>87</v>
      </c>
      <c r="C14" s="6"/>
      <c r="D14" s="6"/>
      <c r="E14" s="6"/>
      <c r="F14" s="171" t="s">
        <v>86</v>
      </c>
      <c r="G14" s="6"/>
      <c r="H14" s="6"/>
      <c r="I14" s="6"/>
    </row>
    <row r="15" spans="1:9" ht="12.75">
      <c r="A15" s="171" t="s">
        <v>31</v>
      </c>
      <c r="B15" s="9" t="s">
        <v>85</v>
      </c>
      <c r="C15" s="6"/>
      <c r="D15" s="6"/>
      <c r="E15" s="6"/>
      <c r="F15" s="171" t="s">
        <v>36</v>
      </c>
      <c r="G15" s="6"/>
      <c r="H15" s="6"/>
      <c r="I15" s="6"/>
    </row>
    <row r="16" spans="1:9" ht="12.75">
      <c r="A16" s="171" t="s">
        <v>34</v>
      </c>
      <c r="B16" s="9" t="s">
        <v>84</v>
      </c>
      <c r="C16" s="6"/>
      <c r="D16" s="6"/>
      <c r="E16" s="6"/>
      <c r="F16" s="171" t="s">
        <v>38</v>
      </c>
      <c r="G16" s="6"/>
      <c r="H16" s="6"/>
      <c r="I16" s="6"/>
    </row>
    <row r="17" spans="1:9" ht="12.75">
      <c r="A17" s="171" t="s">
        <v>37</v>
      </c>
      <c r="B17" s="9" t="s">
        <v>83</v>
      </c>
      <c r="C17" s="6"/>
      <c r="D17" s="6"/>
      <c r="E17" s="6"/>
      <c r="F17" s="171" t="s">
        <v>41</v>
      </c>
      <c r="G17" s="6"/>
      <c r="H17" s="6"/>
      <c r="I17" s="6"/>
    </row>
    <row r="18" spans="1:9" ht="12.75">
      <c r="A18" s="171" t="s">
        <v>39</v>
      </c>
      <c r="B18" s="9" t="s">
        <v>82</v>
      </c>
      <c r="C18" s="6"/>
      <c r="D18" s="6"/>
      <c r="E18" s="6"/>
      <c r="F18" s="171" t="s">
        <v>81</v>
      </c>
      <c r="G18" s="6"/>
      <c r="H18" s="6"/>
      <c r="I18" s="6"/>
    </row>
    <row r="19" spans="1:9" ht="12.75">
      <c r="A19" s="171" t="s">
        <v>42</v>
      </c>
      <c r="B19" s="10" t="s">
        <v>80</v>
      </c>
      <c r="C19" s="7"/>
      <c r="D19" s="7"/>
      <c r="E19" s="7"/>
      <c r="F19" s="171" t="s">
        <v>47</v>
      </c>
      <c r="G19" s="6"/>
      <c r="H19" s="6"/>
      <c r="I19" s="6"/>
    </row>
    <row r="20" spans="1:9" ht="12.75">
      <c r="A20" s="171" t="s">
        <v>45</v>
      </c>
      <c r="B20" s="9" t="s">
        <v>79</v>
      </c>
      <c r="C20" s="6"/>
      <c r="D20" s="6"/>
      <c r="E20" s="6"/>
      <c r="F20" s="171" t="s">
        <v>78</v>
      </c>
      <c r="G20" s="6"/>
      <c r="H20" s="6"/>
      <c r="I20" s="6"/>
    </row>
    <row r="21" spans="1:9" ht="12.75">
      <c r="A21" s="171" t="s">
        <v>48</v>
      </c>
      <c r="B21" s="9" t="s">
        <v>77</v>
      </c>
      <c r="C21" s="6"/>
      <c r="D21" s="6"/>
      <c r="E21" s="6"/>
      <c r="F21" s="173"/>
      <c r="G21" s="6"/>
      <c r="H21" s="6"/>
      <c r="I21" s="6"/>
    </row>
    <row r="22" spans="1:9" ht="12.75">
      <c r="A22" s="171" t="s">
        <v>50</v>
      </c>
      <c r="B22" s="9" t="s">
        <v>76</v>
      </c>
      <c r="C22" s="6"/>
      <c r="D22" s="6"/>
      <c r="E22" s="6"/>
      <c r="F22" s="173"/>
      <c r="G22" s="6"/>
      <c r="H22" s="6"/>
      <c r="I22" s="6"/>
    </row>
    <row r="23" spans="1:9" ht="12.75">
      <c r="A23" s="171" t="s">
        <v>53</v>
      </c>
      <c r="B23" s="9" t="s">
        <v>75</v>
      </c>
      <c r="C23" s="6"/>
      <c r="D23" s="6"/>
      <c r="E23" s="6"/>
      <c r="F23" s="173"/>
      <c r="G23" s="6"/>
      <c r="H23" s="6"/>
      <c r="I23" s="6"/>
    </row>
    <row r="24" spans="1:9" ht="12.75">
      <c r="A24" s="171" t="s">
        <v>56</v>
      </c>
      <c r="B24" s="9" t="s">
        <v>74</v>
      </c>
      <c r="C24" s="6"/>
      <c r="D24" s="6"/>
      <c r="E24" s="6"/>
      <c r="F24" s="173"/>
      <c r="G24" s="6"/>
      <c r="H24" s="6"/>
      <c r="I24" s="6"/>
    </row>
    <row r="25" spans="1:9" ht="25.5">
      <c r="A25" s="175" t="s">
        <v>59</v>
      </c>
      <c r="B25" s="175" t="s">
        <v>73</v>
      </c>
      <c r="C25" s="176"/>
      <c r="D25" s="176"/>
      <c r="E25" s="176"/>
      <c r="F25" s="175" t="s">
        <v>72</v>
      </c>
      <c r="G25" s="176"/>
      <c r="H25" s="176"/>
      <c r="I25" s="176"/>
    </row>
    <row r="26" spans="1:9" ht="12.75">
      <c r="A26" s="175" t="s">
        <v>71</v>
      </c>
      <c r="B26" s="175" t="s">
        <v>70</v>
      </c>
      <c r="C26" s="176">
        <f>+C12+C25</f>
        <v>257750306</v>
      </c>
      <c r="D26" s="176">
        <f>+D25+D12</f>
        <v>141842712</v>
      </c>
      <c r="E26" s="176">
        <f>+E25+E12</f>
        <v>141842712</v>
      </c>
      <c r="F26" s="175" t="s">
        <v>69</v>
      </c>
      <c r="G26" s="176">
        <f>+G12+G25</f>
        <v>269662475</v>
      </c>
      <c r="H26" s="176">
        <f>+H12+H25</f>
        <v>49954684</v>
      </c>
      <c r="I26" s="176">
        <f>+I12+I25</f>
        <v>49954684</v>
      </c>
    </row>
    <row r="27" spans="1:9" ht="12.75">
      <c r="A27" s="175" t="s">
        <v>68</v>
      </c>
      <c r="B27" s="175" t="s">
        <v>57</v>
      </c>
      <c r="C27" s="176">
        <v>3276648</v>
      </c>
      <c r="D27" s="176">
        <v>2981793</v>
      </c>
      <c r="E27" s="176">
        <v>2981793</v>
      </c>
      <c r="F27" s="175" t="s">
        <v>58</v>
      </c>
      <c r="G27" s="176"/>
      <c r="H27" s="176"/>
      <c r="I27" s="176"/>
    </row>
    <row r="28" spans="1:9" ht="12.75">
      <c r="A28" s="175" t="s">
        <v>67</v>
      </c>
      <c r="B28" s="175" t="s">
        <v>60</v>
      </c>
      <c r="C28" s="176">
        <f>+G26-C26</f>
        <v>11912169</v>
      </c>
      <c r="D28" s="176">
        <f>+H26-D26</f>
        <v>-91888028</v>
      </c>
      <c r="E28" s="176">
        <f>+I26-E26</f>
        <v>-91888028</v>
      </c>
      <c r="F28" s="175" t="s">
        <v>61</v>
      </c>
      <c r="G28" s="176"/>
      <c r="H28" s="176"/>
      <c r="I28" s="176"/>
    </row>
  </sheetData>
  <sheetProtection/>
  <mergeCells count="2">
    <mergeCell ref="A3:A4"/>
    <mergeCell ref="B1:I1"/>
  </mergeCells>
  <printOptions horizontalCentered="1"/>
  <pageMargins left="0.3937007874015748" right="0.3937007874015748" top="1.062992125984252" bottom="0.7874015748031497" header="0.6692913385826772" footer="0.7874015748031497"/>
  <pageSetup horizontalDpi="600" verticalDpi="600" orientation="landscape" paperSize="9" scale="70" r:id="rId1"/>
  <headerFooter alignWithMargins="0">
    <oddHeader>&amp;C&amp;"Times New Roman CE,Félkövér"&amp;12Pári Község önkormányzata
2019.&amp;R&amp;"Times New Roman CE,Félkövér dőlt"2. sz. melléklet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150"/>
  <sheetViews>
    <sheetView zoomScale="80" zoomScaleNormal="80" zoomScaleSheetLayoutView="100" zoomScalePageLayoutView="70" workbookViewId="0" topLeftCell="A43">
      <selection activeCell="A83" sqref="A83"/>
    </sheetView>
  </sheetViews>
  <sheetFormatPr defaultColWidth="9.00390625" defaultRowHeight="12.75"/>
  <cols>
    <col min="1" max="1" width="9.50390625" style="233" customWidth="1"/>
    <col min="2" max="2" width="91.625" style="11" customWidth="1"/>
    <col min="3" max="3" width="21.625" style="12" customWidth="1"/>
    <col min="4" max="4" width="21.625" style="55" customWidth="1"/>
    <col min="5" max="5" width="21.625" style="12" customWidth="1"/>
    <col min="6" max="16384" width="9.375" style="11" customWidth="1"/>
  </cols>
  <sheetData>
    <row r="1" spans="1:5" ht="18.75">
      <c r="A1" s="184" t="s">
        <v>316</v>
      </c>
      <c r="B1" s="184"/>
      <c r="C1" s="184"/>
      <c r="D1" s="184"/>
      <c r="E1" s="185" t="s">
        <v>107</v>
      </c>
    </row>
    <row r="2" spans="1:5" ht="31.5">
      <c r="A2" s="226" t="s">
        <v>0</v>
      </c>
      <c r="B2" s="186" t="s">
        <v>315</v>
      </c>
      <c r="C2" s="186" t="s">
        <v>421</v>
      </c>
      <c r="D2" s="187" t="s">
        <v>64</v>
      </c>
      <c r="E2" s="186" t="s">
        <v>66</v>
      </c>
    </row>
    <row r="3" spans="1:5" s="14" customFormat="1" ht="15.75">
      <c r="A3" s="226">
        <v>1</v>
      </c>
      <c r="B3" s="186">
        <v>2</v>
      </c>
      <c r="C3" s="186">
        <v>3</v>
      </c>
      <c r="D3" s="187">
        <v>4</v>
      </c>
      <c r="E3" s="186">
        <v>5</v>
      </c>
    </row>
    <row r="4" spans="1:5" s="14" customFormat="1" ht="15.75">
      <c r="A4" s="226" t="s">
        <v>7</v>
      </c>
      <c r="B4" s="188" t="s">
        <v>314</v>
      </c>
      <c r="C4" s="189">
        <f>+C5+C6+C7+C8+C9+C10</f>
        <v>30119176</v>
      </c>
      <c r="D4" s="190">
        <f>+D5+D6+D7+D8+D9+D10</f>
        <v>29968216</v>
      </c>
      <c r="E4" s="189">
        <f>+E5+E6+E7+E8+E9+E10</f>
        <v>29968216</v>
      </c>
    </row>
    <row r="5" spans="1:5" s="14" customFormat="1" ht="15.75">
      <c r="A5" s="225" t="s">
        <v>200</v>
      </c>
      <c r="B5" s="18" t="s">
        <v>313</v>
      </c>
      <c r="C5" s="191">
        <v>18729828</v>
      </c>
      <c r="D5" s="192">
        <v>18765828</v>
      </c>
      <c r="E5" s="191">
        <v>18765828</v>
      </c>
    </row>
    <row r="6" spans="1:5" s="14" customFormat="1" ht="15.75">
      <c r="A6" s="225" t="s">
        <v>198</v>
      </c>
      <c r="B6" s="18" t="s">
        <v>312</v>
      </c>
      <c r="C6" s="191"/>
      <c r="D6" s="192"/>
      <c r="E6" s="191"/>
    </row>
    <row r="7" spans="1:5" s="14" customFormat="1" ht="15.75">
      <c r="A7" s="225" t="s">
        <v>197</v>
      </c>
      <c r="B7" s="18" t="s">
        <v>311</v>
      </c>
      <c r="C7" s="191">
        <v>9589348</v>
      </c>
      <c r="D7" s="192">
        <v>9402388</v>
      </c>
      <c r="E7" s="191">
        <v>9402388</v>
      </c>
    </row>
    <row r="8" spans="1:5" s="14" customFormat="1" ht="15.75">
      <c r="A8" s="225" t="s">
        <v>195</v>
      </c>
      <c r="B8" s="18" t="s">
        <v>310</v>
      </c>
      <c r="C8" s="191">
        <v>1800000</v>
      </c>
      <c r="D8" s="192">
        <v>1800000</v>
      </c>
      <c r="E8" s="191">
        <v>1800000</v>
      </c>
    </row>
    <row r="9" spans="1:5" s="14" customFormat="1" ht="15.75">
      <c r="A9" s="225" t="s">
        <v>309</v>
      </c>
      <c r="B9" s="18" t="s">
        <v>308</v>
      </c>
      <c r="C9" s="191"/>
      <c r="D9" s="192"/>
      <c r="E9" s="191"/>
    </row>
    <row r="10" spans="1:5" s="14" customFormat="1" ht="15.75">
      <c r="A10" s="225" t="s">
        <v>193</v>
      </c>
      <c r="B10" s="18" t="s">
        <v>307</v>
      </c>
      <c r="C10" s="191"/>
      <c r="D10" s="192"/>
      <c r="E10" s="191"/>
    </row>
    <row r="11" spans="1:5" s="14" customFormat="1" ht="15.75">
      <c r="A11" s="226" t="s">
        <v>10</v>
      </c>
      <c r="B11" s="193" t="s">
        <v>306</v>
      </c>
      <c r="C11" s="189">
        <f>+C12+C13+C14+C15+C16+C17</f>
        <v>0</v>
      </c>
      <c r="D11" s="190">
        <f>SUM(D12:D17)</f>
        <v>15469148</v>
      </c>
      <c r="E11" s="189">
        <f>+E12+E13+E14+E15+E16+E17</f>
        <v>13292548</v>
      </c>
    </row>
    <row r="12" spans="1:5" s="14" customFormat="1" ht="15.75">
      <c r="A12" s="225" t="s">
        <v>174</v>
      </c>
      <c r="B12" s="18" t="s">
        <v>305</v>
      </c>
      <c r="C12" s="191"/>
      <c r="D12" s="192"/>
      <c r="E12" s="191"/>
    </row>
    <row r="13" spans="1:5" s="14" customFormat="1" ht="15.75">
      <c r="A13" s="225" t="s">
        <v>173</v>
      </c>
      <c r="B13" s="18" t="s">
        <v>304</v>
      </c>
      <c r="C13" s="191"/>
      <c r="D13" s="192"/>
      <c r="E13" s="191"/>
    </row>
    <row r="14" spans="1:5" s="14" customFormat="1" ht="15.75">
      <c r="A14" s="225" t="s">
        <v>171</v>
      </c>
      <c r="B14" s="18" t="s">
        <v>303</v>
      </c>
      <c r="C14" s="191"/>
      <c r="D14" s="192">
        <v>3030915</v>
      </c>
      <c r="E14" s="192">
        <v>854315</v>
      </c>
    </row>
    <row r="15" spans="1:5" s="14" customFormat="1" ht="15.75">
      <c r="A15" s="225" t="s">
        <v>170</v>
      </c>
      <c r="B15" s="18" t="s">
        <v>302</v>
      </c>
      <c r="C15" s="191"/>
      <c r="D15" s="192"/>
      <c r="E15" s="191"/>
    </row>
    <row r="16" spans="1:5" s="14" customFormat="1" ht="15.75">
      <c r="A16" s="225" t="s">
        <v>168</v>
      </c>
      <c r="B16" s="18" t="s">
        <v>301</v>
      </c>
      <c r="C16" s="191"/>
      <c r="D16" s="192">
        <v>12438233</v>
      </c>
      <c r="E16" s="191">
        <v>12438233</v>
      </c>
    </row>
    <row r="17" spans="1:5" s="14" customFormat="1" ht="15.75">
      <c r="A17" s="225" t="s">
        <v>167</v>
      </c>
      <c r="B17" s="18" t="s">
        <v>300</v>
      </c>
      <c r="C17" s="191"/>
      <c r="D17" s="192"/>
      <c r="E17" s="191"/>
    </row>
    <row r="18" spans="1:5" s="14" customFormat="1" ht="15.75">
      <c r="A18" s="226" t="s">
        <v>4</v>
      </c>
      <c r="B18" s="188" t="s">
        <v>299</v>
      </c>
      <c r="C18" s="189">
        <f>+C19+C20+C21+C22+C23</f>
        <v>257750306</v>
      </c>
      <c r="D18" s="190">
        <f>SUM(D19:D23)</f>
        <v>137258408</v>
      </c>
      <c r="E18" s="190">
        <f>SUM(E19:E23)</f>
        <v>137258408</v>
      </c>
    </row>
    <row r="19" spans="1:5" s="14" customFormat="1" ht="15.75">
      <c r="A19" s="225" t="s">
        <v>150</v>
      </c>
      <c r="B19" s="18" t="s">
        <v>298</v>
      </c>
      <c r="C19" s="191"/>
      <c r="D19" s="192"/>
      <c r="E19" s="191"/>
    </row>
    <row r="20" spans="1:5" s="14" customFormat="1" ht="15.75">
      <c r="A20" s="225" t="s">
        <v>148</v>
      </c>
      <c r="B20" s="18" t="s">
        <v>297</v>
      </c>
      <c r="C20" s="191"/>
      <c r="D20" s="192"/>
      <c r="E20" s="191"/>
    </row>
    <row r="21" spans="1:5" s="14" customFormat="1" ht="15.75">
      <c r="A21" s="225" t="s">
        <v>296</v>
      </c>
      <c r="B21" s="18" t="s">
        <v>295</v>
      </c>
      <c r="C21" s="191">
        <v>1145770</v>
      </c>
      <c r="D21" s="192"/>
      <c r="E21" s="191"/>
    </row>
    <row r="22" spans="1:5" s="14" customFormat="1" ht="15.75">
      <c r="A22" s="225" t="s">
        <v>294</v>
      </c>
      <c r="B22" s="18" t="s">
        <v>293</v>
      </c>
      <c r="C22" s="191"/>
      <c r="D22" s="192"/>
      <c r="E22" s="191"/>
    </row>
    <row r="23" spans="1:5" s="14" customFormat="1" ht="15.75">
      <c r="A23" s="225" t="s">
        <v>292</v>
      </c>
      <c r="B23" s="18" t="s">
        <v>291</v>
      </c>
      <c r="C23" s="191">
        <v>256604536</v>
      </c>
      <c r="D23" s="192">
        <v>137258408</v>
      </c>
      <c r="E23" s="191">
        <v>137258408</v>
      </c>
    </row>
    <row r="24" spans="1:5" s="14" customFormat="1" ht="15.75">
      <c r="A24" s="225" t="s">
        <v>290</v>
      </c>
      <c r="B24" s="18" t="s">
        <v>289</v>
      </c>
      <c r="C24" s="191">
        <v>219333114</v>
      </c>
      <c r="D24" s="192">
        <v>104246674</v>
      </c>
      <c r="E24" s="191">
        <v>104246674</v>
      </c>
    </row>
    <row r="25" spans="1:5" s="14" customFormat="1" ht="15.75">
      <c r="A25" s="226" t="s">
        <v>288</v>
      </c>
      <c r="B25" s="188" t="s">
        <v>287</v>
      </c>
      <c r="C25" s="194">
        <f>+C26+C29+C31</f>
        <v>6211637</v>
      </c>
      <c r="D25" s="195">
        <f>+D26+D29+D31</f>
        <v>5404479</v>
      </c>
      <c r="E25" s="194">
        <f>+E26+E29+E31</f>
        <v>5270072</v>
      </c>
    </row>
    <row r="26" spans="1:5" s="14" customFormat="1" ht="15.75">
      <c r="A26" s="225" t="s">
        <v>286</v>
      </c>
      <c r="B26" s="18" t="s">
        <v>285</v>
      </c>
      <c r="C26" s="196">
        <v>5056489</v>
      </c>
      <c r="D26" s="197">
        <v>3902377</v>
      </c>
      <c r="E26" s="197">
        <v>3855145</v>
      </c>
    </row>
    <row r="27" spans="1:5" s="14" customFormat="1" ht="15.75">
      <c r="A27" s="225" t="s">
        <v>284</v>
      </c>
      <c r="B27" s="18" t="s">
        <v>283</v>
      </c>
      <c r="C27" s="191">
        <v>5056489</v>
      </c>
      <c r="D27" s="197">
        <v>3902377</v>
      </c>
      <c r="E27" s="197">
        <v>3855145</v>
      </c>
    </row>
    <row r="28" spans="1:5" s="14" customFormat="1" ht="15.75">
      <c r="A28" s="225" t="s">
        <v>282</v>
      </c>
      <c r="B28" s="18" t="s">
        <v>281</v>
      </c>
      <c r="C28" s="191"/>
      <c r="D28" s="197"/>
      <c r="E28" s="197"/>
    </row>
    <row r="29" spans="1:5" s="14" customFormat="1" ht="15.75">
      <c r="A29" s="225" t="s">
        <v>280</v>
      </c>
      <c r="B29" s="18" t="s">
        <v>279</v>
      </c>
      <c r="C29" s="191">
        <v>1155148</v>
      </c>
      <c r="D29" s="197">
        <v>1363106</v>
      </c>
      <c r="E29" s="197">
        <v>1335216</v>
      </c>
    </row>
    <row r="30" spans="1:5" s="14" customFormat="1" ht="15.75">
      <c r="A30" s="225" t="s">
        <v>278</v>
      </c>
      <c r="B30" s="18" t="s">
        <v>277</v>
      </c>
      <c r="C30" s="191"/>
      <c r="D30" s="197"/>
      <c r="E30" s="197"/>
    </row>
    <row r="31" spans="1:5" s="14" customFormat="1" ht="15.75">
      <c r="A31" s="225" t="s">
        <v>276</v>
      </c>
      <c r="B31" s="18" t="s">
        <v>275</v>
      </c>
      <c r="C31" s="191"/>
      <c r="D31" s="197">
        <v>138996</v>
      </c>
      <c r="E31" s="197">
        <v>79711</v>
      </c>
    </row>
    <row r="32" spans="1:5" s="14" customFormat="1" ht="15.75">
      <c r="A32" s="226" t="s">
        <v>6</v>
      </c>
      <c r="B32" s="188" t="s">
        <v>274</v>
      </c>
      <c r="C32" s="189">
        <f>+C33+C34+C35+C36+C37+C38+C39+C40+C41+C42</f>
        <v>1845838</v>
      </c>
      <c r="D32" s="190">
        <f>+D33+D34+D35+D36+D37+D38+D39+D40+D41+D42</f>
        <v>8821359</v>
      </c>
      <c r="E32" s="190">
        <f>+E33+E34+E35+E36+E37+E38+E39+E40+E41+E42</f>
        <v>7429811</v>
      </c>
    </row>
    <row r="33" spans="1:5" s="14" customFormat="1" ht="15.75">
      <c r="A33" s="225" t="s">
        <v>144</v>
      </c>
      <c r="B33" s="18" t="s">
        <v>273</v>
      </c>
      <c r="C33" s="191"/>
      <c r="D33" s="192">
        <v>139821</v>
      </c>
      <c r="E33" s="192">
        <v>139821</v>
      </c>
    </row>
    <row r="34" spans="1:5" s="14" customFormat="1" ht="15.75">
      <c r="A34" s="225" t="s">
        <v>142</v>
      </c>
      <c r="B34" s="18" t="s">
        <v>272</v>
      </c>
      <c r="C34" s="191">
        <v>1150338</v>
      </c>
      <c r="D34" s="192">
        <v>2697827</v>
      </c>
      <c r="E34" s="192">
        <v>1933334</v>
      </c>
    </row>
    <row r="35" spans="1:5" s="14" customFormat="1" ht="15.75">
      <c r="A35" s="225" t="s">
        <v>140</v>
      </c>
      <c r="B35" s="18" t="s">
        <v>271</v>
      </c>
      <c r="C35" s="191">
        <v>302000</v>
      </c>
      <c r="D35" s="192">
        <v>1272365</v>
      </c>
      <c r="E35" s="192">
        <v>941150</v>
      </c>
    </row>
    <row r="36" spans="1:5" s="14" customFormat="1" ht="15.75">
      <c r="A36" s="225" t="s">
        <v>270</v>
      </c>
      <c r="B36" s="18" t="s">
        <v>269</v>
      </c>
      <c r="C36" s="191"/>
      <c r="D36" s="192"/>
      <c r="E36" s="192"/>
    </row>
    <row r="37" spans="1:5" s="14" customFormat="1" ht="15.75">
      <c r="A37" s="225" t="s">
        <v>268</v>
      </c>
      <c r="B37" s="18" t="s">
        <v>267</v>
      </c>
      <c r="C37" s="191"/>
      <c r="D37" s="192"/>
      <c r="E37" s="192"/>
    </row>
    <row r="38" spans="1:5" s="14" customFormat="1" ht="15.75">
      <c r="A38" s="225" t="s">
        <v>266</v>
      </c>
      <c r="B38" s="18" t="s">
        <v>265</v>
      </c>
      <c r="C38" s="191">
        <v>392000</v>
      </c>
      <c r="D38" s="192">
        <v>1680806</v>
      </c>
      <c r="E38" s="192">
        <v>1384966</v>
      </c>
    </row>
    <row r="39" spans="1:5" s="14" customFormat="1" ht="15.75">
      <c r="A39" s="225" t="s">
        <v>264</v>
      </c>
      <c r="B39" s="18" t="s">
        <v>263</v>
      </c>
      <c r="C39" s="191"/>
      <c r="D39" s="192"/>
      <c r="E39" s="192"/>
    </row>
    <row r="40" spans="1:5" s="14" customFormat="1" ht="15.75">
      <c r="A40" s="225" t="s">
        <v>262</v>
      </c>
      <c r="B40" s="18" t="s">
        <v>261</v>
      </c>
      <c r="C40" s="191">
        <v>1500</v>
      </c>
      <c r="D40" s="192">
        <v>4422</v>
      </c>
      <c r="E40" s="192">
        <v>4422</v>
      </c>
    </row>
    <row r="41" spans="1:5" s="14" customFormat="1" ht="15.75">
      <c r="A41" s="225" t="s">
        <v>260</v>
      </c>
      <c r="B41" s="18" t="s">
        <v>259</v>
      </c>
      <c r="C41" s="198"/>
      <c r="D41" s="199"/>
      <c r="E41" s="199"/>
    </row>
    <row r="42" spans="1:5" s="14" customFormat="1" ht="15.75">
      <c r="A42" s="225" t="s">
        <v>258</v>
      </c>
      <c r="B42" s="18" t="s">
        <v>23</v>
      </c>
      <c r="C42" s="198"/>
      <c r="D42" s="199">
        <v>3026118</v>
      </c>
      <c r="E42" s="199">
        <v>3026118</v>
      </c>
    </row>
    <row r="43" spans="1:5" s="14" customFormat="1" ht="15.75">
      <c r="A43" s="226" t="s">
        <v>19</v>
      </c>
      <c r="B43" s="188" t="s">
        <v>257</v>
      </c>
      <c r="C43" s="189">
        <f>+C44+C45+C46+C47+C48</f>
        <v>0</v>
      </c>
      <c r="D43" s="190">
        <f>+D44+D45+D46+D47+D48</f>
        <v>0</v>
      </c>
      <c r="E43" s="190">
        <f>+E44+E45+E46+E47+E48</f>
        <v>0</v>
      </c>
    </row>
    <row r="44" spans="1:5" s="14" customFormat="1" ht="15.75">
      <c r="A44" s="225" t="s">
        <v>137</v>
      </c>
      <c r="B44" s="18" t="s">
        <v>256</v>
      </c>
      <c r="C44" s="198"/>
      <c r="D44" s="199"/>
      <c r="E44" s="198"/>
    </row>
    <row r="45" spans="1:5" s="14" customFormat="1" ht="15.75">
      <c r="A45" s="225" t="s">
        <v>255</v>
      </c>
      <c r="B45" s="18" t="s">
        <v>254</v>
      </c>
      <c r="C45" s="198"/>
      <c r="D45" s="199"/>
      <c r="E45" s="198"/>
    </row>
    <row r="46" spans="1:5" s="14" customFormat="1" ht="15.75">
      <c r="A46" s="225" t="s">
        <v>133</v>
      </c>
      <c r="B46" s="18" t="s">
        <v>253</v>
      </c>
      <c r="C46" s="198"/>
      <c r="D46" s="199"/>
      <c r="E46" s="198"/>
    </row>
    <row r="47" spans="1:5" s="14" customFormat="1" ht="15.75">
      <c r="A47" s="225" t="s">
        <v>131</v>
      </c>
      <c r="B47" s="18" t="s">
        <v>252</v>
      </c>
      <c r="C47" s="198"/>
      <c r="D47" s="199"/>
      <c r="E47" s="198"/>
    </row>
    <row r="48" spans="1:5" s="14" customFormat="1" ht="15.75">
      <c r="A48" s="225" t="s">
        <v>251</v>
      </c>
      <c r="B48" s="18" t="s">
        <v>250</v>
      </c>
      <c r="C48" s="198"/>
      <c r="D48" s="199"/>
      <c r="E48" s="198"/>
    </row>
    <row r="49" spans="1:5" s="14" customFormat="1" ht="15.75">
      <c r="A49" s="226" t="s">
        <v>249</v>
      </c>
      <c r="B49" s="188" t="s">
        <v>248</v>
      </c>
      <c r="C49" s="189">
        <v>2050000</v>
      </c>
      <c r="D49" s="190">
        <f>SUM(D50:D53)</f>
        <v>1783072</v>
      </c>
      <c r="E49" s="189">
        <f>SUM(E50:E53)</f>
        <v>1783072</v>
      </c>
    </row>
    <row r="50" spans="1:5" s="14" customFormat="1" ht="15.75">
      <c r="A50" s="225" t="s">
        <v>128</v>
      </c>
      <c r="B50" s="18" t="s">
        <v>247</v>
      </c>
      <c r="C50" s="191"/>
      <c r="D50" s="192"/>
      <c r="E50" s="191"/>
    </row>
    <row r="51" spans="1:5" s="14" customFormat="1" ht="15.75">
      <c r="A51" s="225" t="s">
        <v>126</v>
      </c>
      <c r="B51" s="18" t="s">
        <v>246</v>
      </c>
      <c r="C51" s="191">
        <v>2050000</v>
      </c>
      <c r="D51" s="192"/>
      <c r="E51" s="191"/>
    </row>
    <row r="52" spans="1:5" s="14" customFormat="1" ht="15.75">
      <c r="A52" s="225" t="s">
        <v>124</v>
      </c>
      <c r="B52" s="18" t="s">
        <v>245</v>
      </c>
      <c r="C52" s="191"/>
      <c r="D52" s="192">
        <v>1783072</v>
      </c>
      <c r="E52" s="191">
        <v>1783072</v>
      </c>
    </row>
    <row r="53" spans="1:5" s="14" customFormat="1" ht="15.75">
      <c r="A53" s="225" t="s">
        <v>122</v>
      </c>
      <c r="B53" s="18" t="s">
        <v>244</v>
      </c>
      <c r="C53" s="191"/>
      <c r="D53" s="192"/>
      <c r="E53" s="191"/>
    </row>
    <row r="54" spans="1:5" s="14" customFormat="1" ht="15.75">
      <c r="A54" s="226" t="s">
        <v>94</v>
      </c>
      <c r="B54" s="193" t="s">
        <v>243</v>
      </c>
      <c r="C54" s="189"/>
      <c r="D54" s="190">
        <f>D56</f>
        <v>140000</v>
      </c>
      <c r="E54" s="190">
        <f>E56</f>
        <v>140000</v>
      </c>
    </row>
    <row r="55" spans="1:5" s="14" customFormat="1" ht="15.75">
      <c r="A55" s="225" t="s">
        <v>120</v>
      </c>
      <c r="B55" s="18" t="s">
        <v>242</v>
      </c>
      <c r="C55" s="198"/>
      <c r="D55" s="199"/>
      <c r="E55" s="198"/>
    </row>
    <row r="56" spans="1:5" s="14" customFormat="1" ht="15.75">
      <c r="A56" s="225" t="s">
        <v>118</v>
      </c>
      <c r="B56" s="18" t="s">
        <v>241</v>
      </c>
      <c r="C56" s="198"/>
      <c r="D56" s="199">
        <v>140000</v>
      </c>
      <c r="E56" s="198">
        <v>140000</v>
      </c>
    </row>
    <row r="57" spans="1:5" s="14" customFormat="1" ht="15.75">
      <c r="A57" s="225" t="s">
        <v>116</v>
      </c>
      <c r="B57" s="18" t="s">
        <v>240</v>
      </c>
      <c r="C57" s="198"/>
      <c r="D57" s="199"/>
      <c r="E57" s="198"/>
    </row>
    <row r="58" spans="1:5" s="14" customFormat="1" ht="15.75">
      <c r="A58" s="225" t="s">
        <v>114</v>
      </c>
      <c r="B58" s="18" t="s">
        <v>239</v>
      </c>
      <c r="C58" s="198"/>
      <c r="D58" s="199"/>
      <c r="E58" s="198"/>
    </row>
    <row r="59" spans="1:5" s="14" customFormat="1" ht="15.75">
      <c r="A59" s="226" t="s">
        <v>93</v>
      </c>
      <c r="B59" s="188" t="s">
        <v>238</v>
      </c>
      <c r="C59" s="194">
        <f>+C4+C11+C18+C25+C32+C43+C49+C54</f>
        <v>297976957</v>
      </c>
      <c r="D59" s="195">
        <f>+D4+D11+D18+D25+D32+D43+D49+D54</f>
        <v>198844682</v>
      </c>
      <c r="E59" s="194">
        <f>+E4+E11+E18+E25+E32+E43+E49+E54</f>
        <v>195142127</v>
      </c>
    </row>
    <row r="60" spans="1:5" s="14" customFormat="1" ht="15.75">
      <c r="A60" s="227" t="s">
        <v>92</v>
      </c>
      <c r="B60" s="193" t="s">
        <v>237</v>
      </c>
      <c r="C60" s="189"/>
      <c r="D60" s="190"/>
      <c r="E60" s="189"/>
    </row>
    <row r="61" spans="1:5" s="14" customFormat="1" ht="15.75">
      <c r="A61" s="225" t="s">
        <v>236</v>
      </c>
      <c r="B61" s="18" t="s">
        <v>235</v>
      </c>
      <c r="C61" s="198"/>
      <c r="D61" s="199"/>
      <c r="E61" s="198"/>
    </row>
    <row r="62" spans="1:5" s="14" customFormat="1" ht="15.75">
      <c r="A62" s="225" t="s">
        <v>234</v>
      </c>
      <c r="B62" s="18" t="s">
        <v>233</v>
      </c>
      <c r="C62" s="198"/>
      <c r="D62" s="199"/>
      <c r="E62" s="198"/>
    </row>
    <row r="63" spans="1:5" s="14" customFormat="1" ht="15.75">
      <c r="A63" s="225" t="s">
        <v>232</v>
      </c>
      <c r="B63" s="18" t="s">
        <v>231</v>
      </c>
      <c r="C63" s="198"/>
      <c r="D63" s="199"/>
      <c r="E63" s="198"/>
    </row>
    <row r="64" spans="1:5" s="14" customFormat="1" ht="15.75">
      <c r="A64" s="227" t="s">
        <v>24</v>
      </c>
      <c r="B64" s="193" t="s">
        <v>230</v>
      </c>
      <c r="C64" s="190">
        <f>SUM(C65:C68)</f>
        <v>19466747</v>
      </c>
      <c r="D64" s="190">
        <f>SUM(D65:D68)</f>
        <v>10000000</v>
      </c>
      <c r="E64" s="189">
        <f>SUM(E65:E68)</f>
        <v>10000000</v>
      </c>
    </row>
    <row r="65" spans="1:5" s="14" customFormat="1" ht="15.75">
      <c r="A65" s="225" t="s">
        <v>229</v>
      </c>
      <c r="B65" s="18" t="s">
        <v>228</v>
      </c>
      <c r="C65" s="199">
        <v>19466747</v>
      </c>
      <c r="D65" s="199">
        <v>10000000</v>
      </c>
      <c r="E65" s="198">
        <v>10000000</v>
      </c>
    </row>
    <row r="66" spans="1:5" s="14" customFormat="1" ht="15.75">
      <c r="A66" s="225" t="s">
        <v>227</v>
      </c>
      <c r="B66" s="18" t="s">
        <v>226</v>
      </c>
      <c r="C66" s="199"/>
      <c r="D66" s="199"/>
      <c r="E66" s="198"/>
    </row>
    <row r="67" spans="1:5" s="14" customFormat="1" ht="15.75">
      <c r="A67" s="225" t="s">
        <v>225</v>
      </c>
      <c r="B67" s="18" t="s">
        <v>224</v>
      </c>
      <c r="C67" s="199"/>
      <c r="D67" s="199"/>
      <c r="E67" s="198"/>
    </row>
    <row r="68" spans="1:5" s="14" customFormat="1" ht="15.75">
      <c r="A68" s="225" t="s">
        <v>223</v>
      </c>
      <c r="B68" s="18" t="s">
        <v>222</v>
      </c>
      <c r="C68" s="199"/>
      <c r="D68" s="199"/>
      <c r="E68" s="198"/>
    </row>
    <row r="69" spans="1:5" s="14" customFormat="1" ht="15.75">
      <c r="A69" s="227" t="s">
        <v>25</v>
      </c>
      <c r="B69" s="193" t="s">
        <v>221</v>
      </c>
      <c r="C69" s="190">
        <f>+C70+C71</f>
        <v>20851453</v>
      </c>
      <c r="D69" s="195">
        <f>+D70+D71</f>
        <v>20851453</v>
      </c>
      <c r="E69" s="189">
        <f>+E70+E71</f>
        <v>20851453</v>
      </c>
    </row>
    <row r="70" spans="1:5" s="14" customFormat="1" ht="15.75">
      <c r="A70" s="225" t="s">
        <v>220</v>
      </c>
      <c r="B70" s="18" t="s">
        <v>219</v>
      </c>
      <c r="C70" s="199">
        <v>20851453</v>
      </c>
      <c r="D70" s="200">
        <v>20851453</v>
      </c>
      <c r="E70" s="198">
        <v>20851453</v>
      </c>
    </row>
    <row r="71" spans="1:5" s="14" customFormat="1" ht="15.75">
      <c r="A71" s="225" t="s">
        <v>218</v>
      </c>
      <c r="B71" s="18" t="s">
        <v>217</v>
      </c>
      <c r="C71" s="199"/>
      <c r="D71" s="200"/>
      <c r="E71" s="198"/>
    </row>
    <row r="72" spans="1:5" s="14" customFormat="1" ht="15.75">
      <c r="A72" s="227" t="s">
        <v>26</v>
      </c>
      <c r="B72" s="193" t="s">
        <v>216</v>
      </c>
      <c r="C72" s="189"/>
      <c r="D72" s="195">
        <f>SUM(D73:D75)</f>
        <v>1413389</v>
      </c>
      <c r="E72" s="189">
        <f>SUM(E73:E75)</f>
        <v>1413389</v>
      </c>
    </row>
    <row r="73" spans="1:5" s="14" customFormat="1" ht="15.75">
      <c r="A73" s="225" t="s">
        <v>215</v>
      </c>
      <c r="B73" s="18" t="s">
        <v>65</v>
      </c>
      <c r="C73" s="198"/>
      <c r="D73" s="200">
        <v>1413389</v>
      </c>
      <c r="E73" s="198">
        <v>1413389</v>
      </c>
    </row>
    <row r="74" spans="1:5" s="14" customFormat="1" ht="15.75">
      <c r="A74" s="225" t="s">
        <v>214</v>
      </c>
      <c r="B74" s="18" t="s">
        <v>213</v>
      </c>
      <c r="C74" s="198"/>
      <c r="D74" s="200"/>
      <c r="E74" s="198"/>
    </row>
    <row r="75" spans="1:5" s="14" customFormat="1" ht="15.75">
      <c r="A75" s="225" t="s">
        <v>212</v>
      </c>
      <c r="B75" s="18" t="s">
        <v>211</v>
      </c>
      <c r="C75" s="198"/>
      <c r="D75" s="200"/>
      <c r="E75" s="198"/>
    </row>
    <row r="76" spans="1:5" s="14" customFormat="1" ht="15.75">
      <c r="A76" s="227" t="s">
        <v>29</v>
      </c>
      <c r="B76" s="193" t="s">
        <v>210</v>
      </c>
      <c r="C76" s="189">
        <f>+C77+C78+C79+C80</f>
        <v>0</v>
      </c>
      <c r="D76" s="195">
        <f>+D77+D78+D79+D80</f>
        <v>0</v>
      </c>
      <c r="E76" s="189">
        <f>+E77+E78+E79+E80</f>
        <v>0</v>
      </c>
    </row>
    <row r="77" spans="1:5" s="14" customFormat="1" ht="15.75">
      <c r="A77" s="228" t="s">
        <v>437</v>
      </c>
      <c r="B77" s="18" t="s">
        <v>209</v>
      </c>
      <c r="C77" s="198"/>
      <c r="D77" s="200"/>
      <c r="E77" s="198"/>
    </row>
    <row r="78" spans="1:5" s="14" customFormat="1" ht="15.75">
      <c r="A78" s="228" t="s">
        <v>438</v>
      </c>
      <c r="B78" s="18" t="s">
        <v>208</v>
      </c>
      <c r="C78" s="198"/>
      <c r="D78" s="200"/>
      <c r="E78" s="198"/>
    </row>
    <row r="79" spans="1:5" s="14" customFormat="1" ht="15.75">
      <c r="A79" s="228" t="s">
        <v>439</v>
      </c>
      <c r="B79" s="18" t="s">
        <v>207</v>
      </c>
      <c r="C79" s="198"/>
      <c r="D79" s="199"/>
      <c r="E79" s="198"/>
    </row>
    <row r="80" spans="1:5" s="14" customFormat="1" ht="15.75">
      <c r="A80" s="228" t="s">
        <v>440</v>
      </c>
      <c r="B80" s="18" t="s">
        <v>206</v>
      </c>
      <c r="C80" s="198"/>
      <c r="D80" s="199"/>
      <c r="E80" s="198"/>
    </row>
    <row r="81" spans="1:5" s="14" customFormat="1" ht="15.75">
      <c r="A81" s="227" t="s">
        <v>31</v>
      </c>
      <c r="B81" s="193" t="s">
        <v>205</v>
      </c>
      <c r="C81" s="201"/>
      <c r="D81" s="202"/>
      <c r="E81" s="201"/>
    </row>
    <row r="82" spans="1:5" s="14" customFormat="1" ht="15.75">
      <c r="A82" s="227" t="s">
        <v>34</v>
      </c>
      <c r="B82" s="193" t="s">
        <v>204</v>
      </c>
      <c r="C82" s="194">
        <f>+C60+C64+C69+C76+C81</f>
        <v>40318200</v>
      </c>
      <c r="D82" s="195">
        <f>+D81+D76+D72+D69+D64</f>
        <v>32264842</v>
      </c>
      <c r="E82" s="194">
        <f>+E81+E76+E72+E69+E64</f>
        <v>32264842</v>
      </c>
    </row>
    <row r="83" spans="1:5" s="14" customFormat="1" ht="21" customHeight="1">
      <c r="A83" s="227" t="s">
        <v>37</v>
      </c>
      <c r="B83" s="193" t="s">
        <v>203</v>
      </c>
      <c r="C83" s="194">
        <f>+C59+C82</f>
        <v>338295157</v>
      </c>
      <c r="D83" s="194">
        <f>+D59+D82</f>
        <v>231109524</v>
      </c>
      <c r="E83" s="194">
        <f>+E59+E82</f>
        <v>227406969</v>
      </c>
    </row>
    <row r="84" spans="1:5" s="14" customFormat="1" ht="15.75">
      <c r="A84" s="229"/>
      <c r="B84" s="223"/>
      <c r="C84" s="224"/>
      <c r="D84" s="224"/>
      <c r="E84" s="224"/>
    </row>
    <row r="85" spans="1:5" ht="16.5" customHeight="1">
      <c r="A85" s="184" t="s">
        <v>202</v>
      </c>
      <c r="B85" s="184"/>
      <c r="C85" s="184"/>
      <c r="D85" s="184"/>
      <c r="E85" s="185" t="s">
        <v>433</v>
      </c>
    </row>
    <row r="86" spans="1:5" ht="31.5">
      <c r="A86" s="226" t="s">
        <v>0</v>
      </c>
      <c r="B86" s="186" t="s">
        <v>315</v>
      </c>
      <c r="C86" s="186" t="s">
        <v>421</v>
      </c>
      <c r="D86" s="187" t="s">
        <v>64</v>
      </c>
      <c r="E86" s="186" t="s">
        <v>66</v>
      </c>
    </row>
    <row r="87" spans="1:5" s="21" customFormat="1" ht="15.75">
      <c r="A87" s="226">
        <v>1</v>
      </c>
      <c r="B87" s="186">
        <v>2</v>
      </c>
      <c r="C87" s="186">
        <v>4</v>
      </c>
      <c r="D87" s="187">
        <v>5</v>
      </c>
      <c r="E87" s="186">
        <v>6</v>
      </c>
    </row>
    <row r="88" spans="1:5" ht="15.75">
      <c r="A88" s="226" t="s">
        <v>7</v>
      </c>
      <c r="B88" s="203" t="s">
        <v>201</v>
      </c>
      <c r="C88" s="204">
        <f>+C89+C90+C91+C92+C93</f>
        <v>66982702</v>
      </c>
      <c r="D88" s="205">
        <f>+D89+D90+D91+D92+D93</f>
        <v>108567612</v>
      </c>
      <c r="E88" s="204">
        <f>+E89+E90+E91+E92+E93</f>
        <v>107262467</v>
      </c>
    </row>
    <row r="89" spans="1:5" ht="15.75">
      <c r="A89" s="225" t="s">
        <v>200</v>
      </c>
      <c r="B89" s="19" t="s">
        <v>199</v>
      </c>
      <c r="C89" s="206">
        <v>32564526</v>
      </c>
      <c r="D89" s="207">
        <v>41061147</v>
      </c>
      <c r="E89" s="206">
        <v>41061147</v>
      </c>
    </row>
    <row r="90" spans="1:5" ht="15.75">
      <c r="A90" s="225" t="s">
        <v>198</v>
      </c>
      <c r="B90" s="19" t="s">
        <v>12</v>
      </c>
      <c r="C90" s="206">
        <v>6027427</v>
      </c>
      <c r="D90" s="207">
        <v>6604509</v>
      </c>
      <c r="E90" s="206">
        <v>6604509</v>
      </c>
    </row>
    <row r="91" spans="1:5" ht="15.75">
      <c r="A91" s="225" t="s">
        <v>197</v>
      </c>
      <c r="B91" s="19" t="s">
        <v>196</v>
      </c>
      <c r="C91" s="206">
        <v>14397335</v>
      </c>
      <c r="D91" s="207">
        <v>47924967</v>
      </c>
      <c r="E91" s="206">
        <v>46619822</v>
      </c>
    </row>
    <row r="92" spans="1:5" ht="15.75">
      <c r="A92" s="225" t="s">
        <v>195</v>
      </c>
      <c r="B92" s="19" t="s">
        <v>16</v>
      </c>
      <c r="C92" s="206">
        <v>2101000</v>
      </c>
      <c r="D92" s="207">
        <v>4636817</v>
      </c>
      <c r="E92" s="206">
        <v>4636817</v>
      </c>
    </row>
    <row r="93" spans="1:5" ht="15.75">
      <c r="A93" s="225" t="s">
        <v>194</v>
      </c>
      <c r="B93" s="19" t="s">
        <v>18</v>
      </c>
      <c r="C93" s="206">
        <v>11892414</v>
      </c>
      <c r="D93" s="207">
        <v>8340172</v>
      </c>
      <c r="E93" s="206">
        <v>8340172</v>
      </c>
    </row>
    <row r="94" spans="1:5" ht="15.75">
      <c r="A94" s="225" t="s">
        <v>193</v>
      </c>
      <c r="B94" s="19" t="s">
        <v>192</v>
      </c>
      <c r="C94" s="206"/>
      <c r="D94" s="207"/>
      <c r="E94" s="206"/>
    </row>
    <row r="95" spans="1:5" ht="15.75">
      <c r="A95" s="225" t="s">
        <v>191</v>
      </c>
      <c r="B95" s="20" t="s">
        <v>190</v>
      </c>
      <c r="C95" s="206"/>
      <c r="D95" s="207"/>
      <c r="E95" s="206"/>
    </row>
    <row r="96" spans="1:5" ht="15.75">
      <c r="A96" s="225" t="s">
        <v>189</v>
      </c>
      <c r="B96" s="17" t="s">
        <v>188</v>
      </c>
      <c r="C96" s="206"/>
      <c r="D96" s="207"/>
      <c r="E96" s="206"/>
    </row>
    <row r="97" spans="1:5" ht="15.75">
      <c r="A97" s="225" t="s">
        <v>187</v>
      </c>
      <c r="B97" s="17" t="s">
        <v>162</v>
      </c>
      <c r="C97" s="206"/>
      <c r="D97" s="207"/>
      <c r="E97" s="206"/>
    </row>
    <row r="98" spans="1:5" ht="15.75">
      <c r="A98" s="225" t="s">
        <v>186</v>
      </c>
      <c r="B98" s="20" t="s">
        <v>185</v>
      </c>
      <c r="C98" s="206">
        <v>11652414</v>
      </c>
      <c r="D98" s="207">
        <v>6287512</v>
      </c>
      <c r="E98" s="206">
        <v>6287512</v>
      </c>
    </row>
    <row r="99" spans="1:5" ht="15.75">
      <c r="A99" s="225" t="s">
        <v>184</v>
      </c>
      <c r="B99" s="20" t="s">
        <v>183</v>
      </c>
      <c r="C99" s="206"/>
      <c r="D99" s="207"/>
      <c r="E99" s="206"/>
    </row>
    <row r="100" spans="1:5" ht="15.75">
      <c r="A100" s="225" t="s">
        <v>182</v>
      </c>
      <c r="B100" s="17" t="s">
        <v>156</v>
      </c>
      <c r="C100" s="206"/>
      <c r="D100" s="207"/>
      <c r="E100" s="206"/>
    </row>
    <row r="101" spans="1:5" ht="15.75">
      <c r="A101" s="225" t="s">
        <v>181</v>
      </c>
      <c r="B101" s="17" t="s">
        <v>180</v>
      </c>
      <c r="C101" s="206"/>
      <c r="D101" s="207">
        <v>0</v>
      </c>
      <c r="E101" s="206">
        <v>0</v>
      </c>
    </row>
    <row r="102" spans="1:5" ht="15.75">
      <c r="A102" s="225" t="s">
        <v>179</v>
      </c>
      <c r="B102" s="17" t="s">
        <v>178</v>
      </c>
      <c r="C102" s="206"/>
      <c r="D102" s="207"/>
      <c r="E102" s="206"/>
    </row>
    <row r="103" spans="1:5" ht="15.75">
      <c r="A103" s="225" t="s">
        <v>177</v>
      </c>
      <c r="B103" s="17" t="s">
        <v>176</v>
      </c>
      <c r="C103" s="206">
        <v>240000</v>
      </c>
      <c r="D103" s="207">
        <v>2052660</v>
      </c>
      <c r="E103" s="206">
        <v>2052660</v>
      </c>
    </row>
    <row r="104" spans="1:5" ht="15.75">
      <c r="A104" s="226" t="s">
        <v>10</v>
      </c>
      <c r="B104" s="203" t="s">
        <v>175</v>
      </c>
      <c r="C104" s="204">
        <f>+C105+C107+C109</f>
        <v>269662475</v>
      </c>
      <c r="D104" s="204">
        <f>+D105+D107+D109</f>
        <v>49954684</v>
      </c>
      <c r="E104" s="204">
        <f>+E105+E107+E109</f>
        <v>49954684</v>
      </c>
    </row>
    <row r="105" spans="1:5" ht="15.75">
      <c r="A105" s="225" t="s">
        <v>174</v>
      </c>
      <c r="B105" s="19" t="s">
        <v>103</v>
      </c>
      <c r="C105" s="206">
        <v>269662475</v>
      </c>
      <c r="D105" s="207">
        <v>2701864</v>
      </c>
      <c r="E105" s="206">
        <v>2701864</v>
      </c>
    </row>
    <row r="106" spans="1:5" ht="15.75">
      <c r="A106" s="225" t="s">
        <v>173</v>
      </c>
      <c r="B106" s="19" t="s">
        <v>172</v>
      </c>
      <c r="C106" s="206">
        <v>197797800</v>
      </c>
      <c r="D106" s="207">
        <v>2701864</v>
      </c>
      <c r="E106" s="206">
        <v>2701864</v>
      </c>
    </row>
    <row r="107" spans="1:5" ht="15.75">
      <c r="A107" s="225" t="s">
        <v>171</v>
      </c>
      <c r="B107" s="19" t="s">
        <v>99</v>
      </c>
      <c r="C107" s="206"/>
      <c r="D107" s="207">
        <v>47252820</v>
      </c>
      <c r="E107" s="206">
        <v>47252820</v>
      </c>
    </row>
    <row r="108" spans="1:5" ht="15.75">
      <c r="A108" s="225" t="s">
        <v>170</v>
      </c>
      <c r="B108" s="19" t="s">
        <v>169</v>
      </c>
      <c r="C108" s="206"/>
      <c r="D108" s="207"/>
      <c r="E108" s="206"/>
    </row>
    <row r="109" spans="1:5" ht="15.75">
      <c r="A109" s="225" t="s">
        <v>168</v>
      </c>
      <c r="B109" s="18" t="s">
        <v>96</v>
      </c>
      <c r="C109" s="206"/>
      <c r="D109" s="207"/>
      <c r="E109" s="206"/>
    </row>
    <row r="110" spans="1:5" ht="15.75">
      <c r="A110" s="225" t="s">
        <v>167</v>
      </c>
      <c r="B110" s="18" t="s">
        <v>166</v>
      </c>
      <c r="C110" s="206"/>
      <c r="D110" s="207"/>
      <c r="E110" s="206"/>
    </row>
    <row r="111" spans="1:5" ht="15.75">
      <c r="A111" s="225" t="s">
        <v>165</v>
      </c>
      <c r="B111" s="17" t="s">
        <v>164</v>
      </c>
      <c r="C111" s="206"/>
      <c r="D111" s="207"/>
      <c r="E111" s="206"/>
    </row>
    <row r="112" spans="1:5" ht="15.75">
      <c r="A112" s="225" t="s">
        <v>163</v>
      </c>
      <c r="B112" s="17" t="s">
        <v>162</v>
      </c>
      <c r="C112" s="206"/>
      <c r="D112" s="207"/>
      <c r="E112" s="206"/>
    </row>
    <row r="113" spans="1:5" ht="15.75">
      <c r="A113" s="225" t="s">
        <v>161</v>
      </c>
      <c r="B113" s="17" t="s">
        <v>160</v>
      </c>
      <c r="C113" s="206"/>
      <c r="D113" s="207"/>
      <c r="E113" s="206"/>
    </row>
    <row r="114" spans="1:5" ht="15.75">
      <c r="A114" s="225" t="s">
        <v>159</v>
      </c>
      <c r="B114" s="17" t="s">
        <v>158</v>
      </c>
      <c r="C114" s="206"/>
      <c r="D114" s="207"/>
      <c r="E114" s="206"/>
    </row>
    <row r="115" spans="1:5" ht="15.75">
      <c r="A115" s="225" t="s">
        <v>157</v>
      </c>
      <c r="B115" s="17" t="s">
        <v>156</v>
      </c>
      <c r="C115" s="206"/>
      <c r="D115" s="207"/>
      <c r="E115" s="206"/>
    </row>
    <row r="116" spans="1:5" ht="15.75">
      <c r="A116" s="225" t="s">
        <v>155</v>
      </c>
      <c r="B116" s="17" t="s">
        <v>154</v>
      </c>
      <c r="C116" s="206"/>
      <c r="D116" s="207"/>
      <c r="E116" s="206"/>
    </row>
    <row r="117" spans="1:5" ht="15.75">
      <c r="A117" s="225" t="s">
        <v>153</v>
      </c>
      <c r="B117" s="17" t="s">
        <v>152</v>
      </c>
      <c r="C117" s="206"/>
      <c r="D117" s="207"/>
      <c r="E117" s="206"/>
    </row>
    <row r="118" spans="1:5" ht="15.75">
      <c r="A118" s="226" t="s">
        <v>4</v>
      </c>
      <c r="B118" s="208" t="s">
        <v>151</v>
      </c>
      <c r="C118" s="204">
        <f>+C119+C120</f>
        <v>445613</v>
      </c>
      <c r="D118" s="205">
        <f>+D119+D120</f>
        <v>69526971</v>
      </c>
      <c r="E118" s="204">
        <f>+E119+E120</f>
        <v>69526971</v>
      </c>
    </row>
    <row r="119" spans="1:5" ht="15.75">
      <c r="A119" s="225" t="s">
        <v>150</v>
      </c>
      <c r="B119" s="19" t="s">
        <v>149</v>
      </c>
      <c r="C119" s="206">
        <v>445613</v>
      </c>
      <c r="D119" s="207">
        <v>69526971</v>
      </c>
      <c r="E119" s="206">
        <v>69526971</v>
      </c>
    </row>
    <row r="120" spans="1:5" ht="15.75">
      <c r="A120" s="225" t="s">
        <v>148</v>
      </c>
      <c r="B120" s="19" t="s">
        <v>147</v>
      </c>
      <c r="C120" s="206"/>
      <c r="D120" s="207"/>
      <c r="E120" s="206"/>
    </row>
    <row r="121" spans="1:5" ht="15.75">
      <c r="A121" s="226" t="s">
        <v>5</v>
      </c>
      <c r="B121" s="208" t="s">
        <v>146</v>
      </c>
      <c r="C121" s="204">
        <f>+C88+C104+C118</f>
        <v>337090790</v>
      </c>
      <c r="D121" s="205">
        <f>+D88+D104+D118</f>
        <v>228049267</v>
      </c>
      <c r="E121" s="204">
        <f>+E88+E104+E118</f>
        <v>226744122</v>
      </c>
    </row>
    <row r="122" spans="1:5" ht="15.75">
      <c r="A122" s="226" t="s">
        <v>6</v>
      </c>
      <c r="B122" s="208" t="s">
        <v>145</v>
      </c>
      <c r="C122" s="204"/>
      <c r="D122" s="205"/>
      <c r="E122" s="204"/>
    </row>
    <row r="123" spans="1:5" ht="15.75">
      <c r="A123" s="225" t="s">
        <v>144</v>
      </c>
      <c r="B123" s="19" t="s">
        <v>143</v>
      </c>
      <c r="C123" s="206"/>
      <c r="D123" s="207"/>
      <c r="E123" s="206"/>
    </row>
    <row r="124" spans="1:5" ht="15.75">
      <c r="A124" s="225" t="s">
        <v>142</v>
      </c>
      <c r="B124" s="19" t="s">
        <v>141</v>
      </c>
      <c r="C124" s="206"/>
      <c r="D124" s="207"/>
      <c r="E124" s="206"/>
    </row>
    <row r="125" spans="1:5" ht="15.75">
      <c r="A125" s="225" t="s">
        <v>140</v>
      </c>
      <c r="B125" s="19" t="s">
        <v>139</v>
      </c>
      <c r="C125" s="206"/>
      <c r="D125" s="207"/>
      <c r="E125" s="206"/>
    </row>
    <row r="126" spans="1:5" ht="15.75">
      <c r="A126" s="226" t="s">
        <v>19</v>
      </c>
      <c r="B126" s="208" t="s">
        <v>138</v>
      </c>
      <c r="C126" s="204"/>
      <c r="D126" s="205"/>
      <c r="E126" s="204"/>
    </row>
    <row r="127" spans="1:5" ht="15.75">
      <c r="A127" s="225" t="s">
        <v>137</v>
      </c>
      <c r="B127" s="19" t="s">
        <v>136</v>
      </c>
      <c r="C127" s="206"/>
      <c r="D127" s="207"/>
      <c r="E127" s="206"/>
    </row>
    <row r="128" spans="1:5" ht="15.75">
      <c r="A128" s="225" t="s">
        <v>135</v>
      </c>
      <c r="B128" s="19" t="s">
        <v>134</v>
      </c>
      <c r="C128" s="206"/>
      <c r="D128" s="207"/>
      <c r="E128" s="206"/>
    </row>
    <row r="129" spans="1:5" ht="15.75">
      <c r="A129" s="225" t="s">
        <v>133</v>
      </c>
      <c r="B129" s="19" t="s">
        <v>132</v>
      </c>
      <c r="C129" s="206"/>
      <c r="D129" s="207"/>
      <c r="E129" s="206"/>
    </row>
    <row r="130" spans="1:5" ht="15.75">
      <c r="A130" s="225" t="s">
        <v>131</v>
      </c>
      <c r="B130" s="19" t="s">
        <v>130</v>
      </c>
      <c r="C130" s="206"/>
      <c r="D130" s="207"/>
      <c r="E130" s="206"/>
    </row>
    <row r="131" spans="1:5" ht="15.75">
      <c r="A131" s="226" t="s">
        <v>22</v>
      </c>
      <c r="B131" s="208" t="s">
        <v>129</v>
      </c>
      <c r="C131" s="209">
        <v>977052</v>
      </c>
      <c r="D131" s="210">
        <v>3060257</v>
      </c>
      <c r="E131" s="209">
        <v>3060257</v>
      </c>
    </row>
    <row r="132" spans="1:5" ht="15.75">
      <c r="A132" s="225" t="s">
        <v>128</v>
      </c>
      <c r="B132" s="19" t="s">
        <v>127</v>
      </c>
      <c r="C132" s="206"/>
      <c r="D132" s="207"/>
      <c r="E132" s="206"/>
    </row>
    <row r="133" spans="1:5" ht="15.75">
      <c r="A133" s="225" t="s">
        <v>126</v>
      </c>
      <c r="B133" s="19" t="s">
        <v>125</v>
      </c>
      <c r="C133" s="206">
        <v>1204367</v>
      </c>
      <c r="D133" s="207">
        <v>1204367</v>
      </c>
      <c r="E133" s="206">
        <v>1204367</v>
      </c>
    </row>
    <row r="134" spans="1:5" ht="15.75">
      <c r="A134" s="225" t="s">
        <v>124</v>
      </c>
      <c r="B134" s="19" t="s">
        <v>123</v>
      </c>
      <c r="C134" s="206"/>
      <c r="D134" s="207"/>
      <c r="E134" s="206"/>
    </row>
    <row r="135" spans="1:5" ht="15.75">
      <c r="A135" s="225" t="s">
        <v>122</v>
      </c>
      <c r="B135" s="19" t="s">
        <v>450</v>
      </c>
      <c r="C135" s="206"/>
      <c r="D135" s="207">
        <v>1855890</v>
      </c>
      <c r="E135" s="206">
        <v>1855890</v>
      </c>
    </row>
    <row r="136" spans="1:5" ht="15.75">
      <c r="A136" s="226" t="s">
        <v>94</v>
      </c>
      <c r="B136" s="208" t="s">
        <v>121</v>
      </c>
      <c r="C136" s="211"/>
      <c r="D136" s="212"/>
      <c r="E136" s="211"/>
    </row>
    <row r="137" spans="1:5" ht="15.75">
      <c r="A137" s="225" t="s">
        <v>120</v>
      </c>
      <c r="B137" s="19" t="s">
        <v>119</v>
      </c>
      <c r="C137" s="206"/>
      <c r="D137" s="207"/>
      <c r="E137" s="206"/>
    </row>
    <row r="138" spans="1:5" ht="15.75">
      <c r="A138" s="225" t="s">
        <v>118</v>
      </c>
      <c r="B138" s="19" t="s">
        <v>117</v>
      </c>
      <c r="C138" s="206"/>
      <c r="D138" s="207"/>
      <c r="E138" s="206"/>
    </row>
    <row r="139" spans="1:5" ht="15.75">
      <c r="A139" s="225" t="s">
        <v>116</v>
      </c>
      <c r="B139" s="19" t="s">
        <v>115</v>
      </c>
      <c r="C139" s="206"/>
      <c r="D139" s="207"/>
      <c r="E139" s="206"/>
    </row>
    <row r="140" spans="1:5" ht="15.75">
      <c r="A140" s="225" t="s">
        <v>114</v>
      </c>
      <c r="B140" s="19" t="s">
        <v>113</v>
      </c>
      <c r="C140" s="206"/>
      <c r="D140" s="207"/>
      <c r="E140" s="206"/>
    </row>
    <row r="141" spans="1:5" ht="15.75">
      <c r="A141" s="226" t="s">
        <v>93</v>
      </c>
      <c r="B141" s="208" t="s">
        <v>112</v>
      </c>
      <c r="C141" s="213">
        <f>+C122+C131+C136</f>
        <v>977052</v>
      </c>
      <c r="D141" s="214">
        <f>+D122+D131+D136</f>
        <v>3060257</v>
      </c>
      <c r="E141" s="213">
        <f>+E122+E131+E136</f>
        <v>3060257</v>
      </c>
    </row>
    <row r="142" spans="1:5" s="14" customFormat="1" ht="15.75">
      <c r="A142" s="227" t="s">
        <v>92</v>
      </c>
      <c r="B142" s="193" t="s">
        <v>111</v>
      </c>
      <c r="C142" s="213">
        <f>+C121+C141</f>
        <v>338067842</v>
      </c>
      <c r="D142" s="214">
        <f>+D121+D141</f>
        <v>231109524</v>
      </c>
      <c r="E142" s="213">
        <f>+E121+E141</f>
        <v>229804379</v>
      </c>
    </row>
    <row r="143" spans="1:5" s="14" customFormat="1" ht="15.75">
      <c r="A143" s="230"/>
      <c r="B143" s="16"/>
      <c r="C143" s="15"/>
      <c r="D143" s="54"/>
      <c r="E143" s="15"/>
    </row>
    <row r="144" spans="1:5" ht="15.75">
      <c r="A144" s="215" t="s">
        <v>110</v>
      </c>
      <c r="B144" s="215"/>
      <c r="C144" s="216">
        <v>2</v>
      </c>
      <c r="D144" s="217">
        <v>2</v>
      </c>
      <c r="E144" s="216">
        <v>8</v>
      </c>
    </row>
    <row r="145" spans="1:5" ht="15.75">
      <c r="A145" s="215" t="s">
        <v>109</v>
      </c>
      <c r="B145" s="215"/>
      <c r="C145" s="216">
        <v>6</v>
      </c>
      <c r="D145" s="217">
        <v>11</v>
      </c>
      <c r="E145" s="216">
        <v>11</v>
      </c>
    </row>
    <row r="146" spans="1:5" ht="15.75">
      <c r="A146" s="231"/>
      <c r="B146" s="13"/>
      <c r="C146" s="13"/>
      <c r="D146" s="56"/>
      <c r="E146" s="13"/>
    </row>
    <row r="147" spans="1:5" ht="15.75">
      <c r="A147" s="152" t="s">
        <v>108</v>
      </c>
      <c r="B147" s="152"/>
      <c r="C147" s="152"/>
      <c r="D147" s="53"/>
      <c r="E147" s="11"/>
    </row>
    <row r="148" spans="1:5" ht="15" customHeight="1">
      <c r="A148" s="218"/>
      <c r="B148" s="218"/>
      <c r="C148" s="185"/>
      <c r="D148" s="219"/>
      <c r="E148" s="185" t="s">
        <v>107</v>
      </c>
    </row>
    <row r="149" spans="1:5" ht="15.75">
      <c r="A149" s="232">
        <v>1</v>
      </c>
      <c r="B149" s="220" t="s">
        <v>106</v>
      </c>
      <c r="C149" s="221">
        <f>+C59-C121</f>
        <v>-39113833</v>
      </c>
      <c r="D149" s="222">
        <f>+D59-D121</f>
        <v>-29204585</v>
      </c>
      <c r="E149" s="221">
        <f>+E59-E121</f>
        <v>-31601995</v>
      </c>
    </row>
    <row r="150" spans="1:5" ht="25.5">
      <c r="A150" s="232" t="s">
        <v>10</v>
      </c>
      <c r="B150" s="220" t="s">
        <v>105</v>
      </c>
      <c r="C150" s="221">
        <f>+C82-C141</f>
        <v>39341148</v>
      </c>
      <c r="D150" s="222">
        <f>+D82-D141</f>
        <v>29204585</v>
      </c>
      <c r="E150" s="221">
        <f>+E82-E141</f>
        <v>29204585</v>
      </c>
    </row>
  </sheetData>
  <sheetProtection/>
  <mergeCells count="6">
    <mergeCell ref="A148:B148"/>
    <mergeCell ref="A147:C147"/>
    <mergeCell ref="A144:B144"/>
    <mergeCell ref="A145:B145"/>
    <mergeCell ref="A1:D1"/>
    <mergeCell ref="A85:D85"/>
  </mergeCells>
  <printOptions horizontalCentered="1"/>
  <pageMargins left="0.1968503937007874" right="0.1968503937007874" top="0.6692913385826772" bottom="0.2755905511811024" header="0.3937007874015748" footer="0.5905511811023623"/>
  <pageSetup fitToHeight="2" horizontalDpi="600" verticalDpi="600" orientation="portrait" paperSize="9" scale="56" r:id="rId1"/>
  <headerFooter alignWithMargins="0">
    <oddHeader>&amp;C&amp;"Times New Roman CE,Félkövér"&amp;12Pári Község Önkormányzata
2019. ÉVI KÖLTSÉGVETÉSÉNEK ÖSSZEVONT MÉRLEGE&amp;10
&amp;R&amp;"Times New Roman CE,Félkövér dőlt"&amp;11 3. számú melléklet
</oddHeader>
  </headerFooter>
  <rowBreaks count="1" manualBreakCount="1">
    <brk id="8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6"/>
  <sheetViews>
    <sheetView view="pageBreakPreview" zoomScale="40" zoomScaleNormal="50" zoomScaleSheetLayoutView="40" zoomScalePageLayoutView="80" workbookViewId="0" topLeftCell="A29">
      <selection activeCell="B160" sqref="B160"/>
    </sheetView>
  </sheetViews>
  <sheetFormatPr defaultColWidth="9.00390625" defaultRowHeight="12.75"/>
  <cols>
    <col min="1" max="1" width="11.125" style="110" bestFit="1" customWidth="1"/>
    <col min="2" max="2" width="87.125" style="101" customWidth="1"/>
    <col min="3" max="3" width="18.875" style="111" customWidth="1"/>
    <col min="4" max="4" width="24.625" style="111" hidden="1" customWidth="1"/>
    <col min="5" max="5" width="25.375" style="111" hidden="1" customWidth="1"/>
    <col min="6" max="6" width="24.625" style="111" hidden="1" customWidth="1"/>
    <col min="7" max="7" width="25.375" style="111" hidden="1" customWidth="1"/>
    <col min="8" max="8" width="24.625" style="111" hidden="1" customWidth="1"/>
    <col min="9" max="9" width="23.50390625" style="111" customWidth="1"/>
    <col min="10" max="10" width="20.50390625" style="111" customWidth="1"/>
    <col min="11" max="11" width="20.875" style="118" customWidth="1"/>
    <col min="12" max="12" width="29.125" style="118" hidden="1" customWidth="1"/>
    <col min="13" max="13" width="29.875" style="118" hidden="1" customWidth="1"/>
    <col min="14" max="14" width="29.125" style="118" hidden="1" customWidth="1"/>
    <col min="15" max="15" width="29.875" style="118" hidden="1" customWidth="1"/>
    <col min="16" max="16" width="29.125" style="118" hidden="1" customWidth="1"/>
    <col min="17" max="17" width="23.125" style="118" customWidth="1"/>
    <col min="18" max="18" width="21.00390625" style="118" customWidth="1"/>
    <col min="19" max="19" width="20.875" style="117" customWidth="1"/>
    <col min="20" max="16384" width="9.375" style="101" customWidth="1"/>
  </cols>
  <sheetData>
    <row r="1" spans="1:19" s="96" customFormat="1" ht="75" customHeight="1">
      <c r="A1" s="273" t="s">
        <v>431</v>
      </c>
      <c r="B1" s="273"/>
      <c r="C1" s="97" t="s">
        <v>432</v>
      </c>
      <c r="D1" s="97" t="s">
        <v>451</v>
      </c>
      <c r="E1" s="97" t="s">
        <v>452</v>
      </c>
      <c r="F1" s="97" t="s">
        <v>451</v>
      </c>
      <c r="G1" s="97" t="s">
        <v>452</v>
      </c>
      <c r="H1" s="97" t="s">
        <v>451</v>
      </c>
      <c r="I1" s="97" t="s">
        <v>452</v>
      </c>
      <c r="J1" s="97" t="s">
        <v>468</v>
      </c>
      <c r="K1" s="98" t="s">
        <v>453</v>
      </c>
      <c r="L1" s="98" t="s">
        <v>454</v>
      </c>
      <c r="M1" s="98" t="s">
        <v>455</v>
      </c>
      <c r="N1" s="98" t="s">
        <v>454</v>
      </c>
      <c r="O1" s="98" t="s">
        <v>455</v>
      </c>
      <c r="P1" s="98" t="s">
        <v>454</v>
      </c>
      <c r="Q1" s="98" t="s">
        <v>455</v>
      </c>
      <c r="R1" s="98" t="s">
        <v>469</v>
      </c>
      <c r="S1" s="99" t="s">
        <v>456</v>
      </c>
    </row>
    <row r="2" spans="1:19" s="96" customFormat="1" ht="15">
      <c r="A2" s="95"/>
      <c r="B2" s="100" t="s">
        <v>316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ht="15.75" customHeight="1">
      <c r="A3" s="235"/>
      <c r="B3" s="23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 t="s">
        <v>433</v>
      </c>
    </row>
    <row r="4" spans="1:19" ht="28.5">
      <c r="A4" s="237" t="s">
        <v>318</v>
      </c>
      <c r="B4" s="238" t="s">
        <v>434</v>
      </c>
      <c r="C4" s="239" t="s">
        <v>457</v>
      </c>
      <c r="D4" s="239" t="s">
        <v>458</v>
      </c>
      <c r="E4" s="239" t="s">
        <v>459</v>
      </c>
      <c r="F4" s="239" t="s">
        <v>460</v>
      </c>
      <c r="G4" s="239" t="s">
        <v>461</v>
      </c>
      <c r="H4" s="239" t="s">
        <v>462</v>
      </c>
      <c r="I4" s="239" t="s">
        <v>463</v>
      </c>
      <c r="J4" s="239" t="s">
        <v>66</v>
      </c>
      <c r="K4" s="240" t="s">
        <v>457</v>
      </c>
      <c r="L4" s="240" t="s">
        <v>458</v>
      </c>
      <c r="M4" s="240" t="s">
        <v>459</v>
      </c>
      <c r="N4" s="240" t="s">
        <v>460</v>
      </c>
      <c r="O4" s="240" t="s">
        <v>461</v>
      </c>
      <c r="P4" s="240" t="s">
        <v>462</v>
      </c>
      <c r="Q4" s="240" t="s">
        <v>463</v>
      </c>
      <c r="R4" s="240" t="s">
        <v>66</v>
      </c>
      <c r="S4" s="241" t="s">
        <v>457</v>
      </c>
    </row>
    <row r="5" spans="1:19" s="102" customFormat="1" ht="15">
      <c r="A5" s="237">
        <v>1</v>
      </c>
      <c r="B5" s="238">
        <v>2</v>
      </c>
      <c r="C5" s="242">
        <v>3</v>
      </c>
      <c r="D5" s="242">
        <v>4</v>
      </c>
      <c r="E5" s="242">
        <v>5</v>
      </c>
      <c r="F5" s="242">
        <v>6</v>
      </c>
      <c r="G5" s="242">
        <v>7</v>
      </c>
      <c r="H5" s="242">
        <v>6</v>
      </c>
      <c r="I5" s="242">
        <v>4</v>
      </c>
      <c r="J5" s="242">
        <v>5</v>
      </c>
      <c r="K5" s="243">
        <v>6</v>
      </c>
      <c r="L5" s="243">
        <v>9</v>
      </c>
      <c r="M5" s="243">
        <v>10</v>
      </c>
      <c r="N5" s="243">
        <v>11</v>
      </c>
      <c r="O5" s="243">
        <v>12</v>
      </c>
      <c r="P5" s="243">
        <v>11</v>
      </c>
      <c r="Q5" s="243">
        <v>7</v>
      </c>
      <c r="R5" s="243">
        <v>8</v>
      </c>
      <c r="S5" s="244">
        <v>13</v>
      </c>
    </row>
    <row r="6" spans="1:19" ht="15">
      <c r="A6" s="237" t="s">
        <v>7</v>
      </c>
      <c r="B6" s="245" t="s">
        <v>314</v>
      </c>
      <c r="C6" s="246">
        <f>SUM(C7:C12)</f>
        <v>30119176</v>
      </c>
      <c r="D6" s="246"/>
      <c r="E6" s="246">
        <f>SUM(E7:E12)</f>
        <v>30119176</v>
      </c>
      <c r="F6" s="246">
        <v>387000</v>
      </c>
      <c r="G6" s="246">
        <f>SUM(G7:G12)</f>
        <v>30506176</v>
      </c>
      <c r="H6" s="246">
        <f>SUM(H7:H12)</f>
        <v>-537960</v>
      </c>
      <c r="I6" s="246">
        <f>G6+H6</f>
        <v>29968216</v>
      </c>
      <c r="J6" s="246">
        <f>J7+J9+J10</f>
        <v>29968216</v>
      </c>
      <c r="K6" s="247">
        <f>SUM(K6:K11)</f>
        <v>0</v>
      </c>
      <c r="L6" s="247"/>
      <c r="M6" s="247"/>
      <c r="N6" s="247"/>
      <c r="O6" s="247"/>
      <c r="P6" s="247"/>
      <c r="Q6" s="247"/>
      <c r="R6" s="247"/>
      <c r="S6" s="248">
        <f>SUM(S6:S11)</f>
        <v>0</v>
      </c>
    </row>
    <row r="7" spans="1:19" ht="15">
      <c r="A7" s="249" t="s">
        <v>200</v>
      </c>
      <c r="B7" s="250" t="s">
        <v>313</v>
      </c>
      <c r="C7" s="105">
        <v>18729828</v>
      </c>
      <c r="D7" s="105"/>
      <c r="E7" s="105">
        <f>C7+D7</f>
        <v>18729828</v>
      </c>
      <c r="F7" s="105"/>
      <c r="G7" s="105">
        <f>E7+F7</f>
        <v>18729828</v>
      </c>
      <c r="H7" s="105">
        <v>36000</v>
      </c>
      <c r="I7" s="105">
        <f>G7+H7</f>
        <v>18765828</v>
      </c>
      <c r="J7" s="105">
        <v>18765828</v>
      </c>
      <c r="K7" s="251"/>
      <c r="L7" s="251"/>
      <c r="M7" s="251"/>
      <c r="N7" s="251"/>
      <c r="O7" s="251"/>
      <c r="P7" s="251"/>
      <c r="Q7" s="251"/>
      <c r="R7" s="251"/>
      <c r="S7" s="252"/>
    </row>
    <row r="8" spans="1:19" ht="15">
      <c r="A8" s="249" t="s">
        <v>198</v>
      </c>
      <c r="B8" s="250" t="s">
        <v>312</v>
      </c>
      <c r="C8" s="105"/>
      <c r="D8" s="105"/>
      <c r="E8" s="105"/>
      <c r="F8" s="105"/>
      <c r="G8" s="105"/>
      <c r="H8" s="105"/>
      <c r="I8" s="105"/>
      <c r="J8" s="105"/>
      <c r="K8" s="251"/>
      <c r="L8" s="251"/>
      <c r="M8" s="251"/>
      <c r="N8" s="251"/>
      <c r="O8" s="251"/>
      <c r="P8" s="251"/>
      <c r="Q8" s="251"/>
      <c r="R8" s="251"/>
      <c r="S8" s="252"/>
    </row>
    <row r="9" spans="1:19" ht="15">
      <c r="A9" s="249" t="s">
        <v>197</v>
      </c>
      <c r="B9" s="250" t="s">
        <v>311</v>
      </c>
      <c r="C9" s="105">
        <v>9589348</v>
      </c>
      <c r="D9" s="105"/>
      <c r="E9" s="105">
        <f>C9+D9</f>
        <v>9589348</v>
      </c>
      <c r="F9" s="105"/>
      <c r="G9" s="105">
        <f>E9+F9</f>
        <v>9589348</v>
      </c>
      <c r="H9" s="105">
        <v>-186960</v>
      </c>
      <c r="I9" s="105">
        <f>G9+H9</f>
        <v>9402388</v>
      </c>
      <c r="J9" s="105">
        <v>9402388</v>
      </c>
      <c r="K9" s="251"/>
      <c r="L9" s="251"/>
      <c r="M9" s="251"/>
      <c r="N9" s="251"/>
      <c r="O9" s="251"/>
      <c r="P9" s="251"/>
      <c r="Q9" s="251"/>
      <c r="R9" s="251"/>
      <c r="S9" s="252"/>
    </row>
    <row r="10" spans="1:19" ht="15">
      <c r="A10" s="249" t="s">
        <v>195</v>
      </c>
      <c r="B10" s="250" t="s">
        <v>310</v>
      </c>
      <c r="C10" s="105">
        <v>1800000</v>
      </c>
      <c r="D10" s="105"/>
      <c r="E10" s="105">
        <f>C10+D10</f>
        <v>1800000</v>
      </c>
      <c r="F10" s="105"/>
      <c r="G10" s="105">
        <f>E10+F10</f>
        <v>1800000</v>
      </c>
      <c r="H10" s="105"/>
      <c r="I10" s="105">
        <f>G10+H10</f>
        <v>1800000</v>
      </c>
      <c r="J10" s="105">
        <v>1800000</v>
      </c>
      <c r="K10" s="251"/>
      <c r="L10" s="251"/>
      <c r="M10" s="251"/>
      <c r="N10" s="251"/>
      <c r="O10" s="251"/>
      <c r="P10" s="251"/>
      <c r="Q10" s="251"/>
      <c r="R10" s="251"/>
      <c r="S10" s="252"/>
    </row>
    <row r="11" spans="1:19" ht="15">
      <c r="A11" s="249" t="s">
        <v>309</v>
      </c>
      <c r="B11" s="250" t="s">
        <v>308</v>
      </c>
      <c r="C11" s="105"/>
      <c r="D11" s="105"/>
      <c r="E11" s="105"/>
      <c r="F11" s="105"/>
      <c r="G11" s="105"/>
      <c r="H11" s="105"/>
      <c r="I11" s="105"/>
      <c r="J11" s="105"/>
      <c r="K11" s="251"/>
      <c r="L11" s="251"/>
      <c r="M11" s="251"/>
      <c r="N11" s="251"/>
      <c r="O11" s="251"/>
      <c r="P11" s="251"/>
      <c r="Q11" s="251"/>
      <c r="R11" s="251"/>
      <c r="S11" s="252"/>
    </row>
    <row r="12" spans="1:19" ht="15">
      <c r="A12" s="249" t="s">
        <v>193</v>
      </c>
      <c r="B12" s="250" t="s">
        <v>307</v>
      </c>
      <c r="C12" s="105"/>
      <c r="D12" s="105"/>
      <c r="E12" s="105"/>
      <c r="F12" s="105">
        <v>387000</v>
      </c>
      <c r="G12" s="105">
        <v>387000</v>
      </c>
      <c r="H12" s="105">
        <v>-387000</v>
      </c>
      <c r="I12" s="105"/>
      <c r="J12" s="105"/>
      <c r="K12" s="251"/>
      <c r="L12" s="251"/>
      <c r="M12" s="251"/>
      <c r="N12" s="251"/>
      <c r="O12" s="251"/>
      <c r="P12" s="251"/>
      <c r="Q12" s="251"/>
      <c r="R12" s="251"/>
      <c r="S12" s="252"/>
    </row>
    <row r="13" spans="1:19" ht="15">
      <c r="A13" s="237" t="s">
        <v>10</v>
      </c>
      <c r="B13" s="253" t="s">
        <v>306</v>
      </c>
      <c r="C13" s="246">
        <f>SUM(C14:C18)</f>
        <v>0</v>
      </c>
      <c r="D13" s="246"/>
      <c r="E13" s="246"/>
      <c r="F13" s="246"/>
      <c r="G13" s="246"/>
      <c r="H13" s="246"/>
      <c r="I13" s="246"/>
      <c r="J13" s="246"/>
      <c r="K13" s="247">
        <f>SUM(K13:K17)</f>
        <v>0</v>
      </c>
      <c r="L13" s="247">
        <f>1145770+10305729</f>
        <v>11451499</v>
      </c>
      <c r="M13" s="247">
        <f>1145770+10305729</f>
        <v>11451499</v>
      </c>
      <c r="N13" s="247">
        <f>SUM(N14:N19)</f>
        <v>1388376</v>
      </c>
      <c r="O13" s="247">
        <f>M13+N13</f>
        <v>12839875</v>
      </c>
      <c r="P13" s="247">
        <f>SUM(P14:P19)</f>
        <v>2629273</v>
      </c>
      <c r="Q13" s="247">
        <f>O13+P13</f>
        <v>15469148</v>
      </c>
      <c r="R13" s="247">
        <v>15469148</v>
      </c>
      <c r="S13" s="248">
        <f>SUM(S13:S17)</f>
        <v>0</v>
      </c>
    </row>
    <row r="14" spans="1:19" ht="15">
      <c r="A14" s="249" t="s">
        <v>174</v>
      </c>
      <c r="B14" s="250" t="s">
        <v>305</v>
      </c>
      <c r="C14" s="105"/>
      <c r="D14" s="105"/>
      <c r="E14" s="105"/>
      <c r="F14" s="105"/>
      <c r="G14" s="105"/>
      <c r="H14" s="105"/>
      <c r="I14" s="105"/>
      <c r="J14" s="105"/>
      <c r="K14" s="251"/>
      <c r="L14" s="251"/>
      <c r="M14" s="251"/>
      <c r="N14" s="251"/>
      <c r="O14" s="251"/>
      <c r="P14" s="251"/>
      <c r="Q14" s="251"/>
      <c r="R14" s="251"/>
      <c r="S14" s="252"/>
    </row>
    <row r="15" spans="1:19" ht="15">
      <c r="A15" s="249" t="s">
        <v>173</v>
      </c>
      <c r="B15" s="250" t="s">
        <v>304</v>
      </c>
      <c r="C15" s="105"/>
      <c r="D15" s="105"/>
      <c r="E15" s="105"/>
      <c r="F15" s="105"/>
      <c r="G15" s="105"/>
      <c r="H15" s="105"/>
      <c r="I15" s="105"/>
      <c r="J15" s="105"/>
      <c r="K15" s="251"/>
      <c r="L15" s="251"/>
      <c r="M15" s="251"/>
      <c r="N15" s="251"/>
      <c r="O15" s="251"/>
      <c r="P15" s="251"/>
      <c r="Q15" s="251"/>
      <c r="R15" s="251"/>
      <c r="S15" s="252"/>
    </row>
    <row r="16" spans="1:19" ht="15">
      <c r="A16" s="249" t="s">
        <v>171</v>
      </c>
      <c r="B16" s="250" t="s">
        <v>303</v>
      </c>
      <c r="C16" s="105"/>
      <c r="D16" s="105"/>
      <c r="E16" s="105"/>
      <c r="F16" s="105"/>
      <c r="G16" s="105"/>
      <c r="H16" s="105"/>
      <c r="I16" s="105"/>
      <c r="J16" s="105"/>
      <c r="K16" s="251"/>
      <c r="L16" s="251">
        <v>1145770</v>
      </c>
      <c r="M16" s="251">
        <v>1145770</v>
      </c>
      <c r="N16" s="251"/>
      <c r="O16" s="251">
        <v>1145770</v>
      </c>
      <c r="P16" s="251">
        <v>1885145</v>
      </c>
      <c r="Q16" s="251">
        <v>3030915</v>
      </c>
      <c r="R16" s="251">
        <v>854315</v>
      </c>
      <c r="S16" s="252"/>
    </row>
    <row r="17" spans="1:19" ht="15">
      <c r="A17" s="249" t="s">
        <v>170</v>
      </c>
      <c r="B17" s="250" t="s">
        <v>302</v>
      </c>
      <c r="C17" s="105"/>
      <c r="D17" s="105"/>
      <c r="E17" s="105"/>
      <c r="F17" s="105"/>
      <c r="G17" s="105"/>
      <c r="H17" s="105"/>
      <c r="I17" s="105"/>
      <c r="J17" s="105"/>
      <c r="K17" s="251"/>
      <c r="L17" s="251"/>
      <c r="M17" s="251"/>
      <c r="N17" s="251"/>
      <c r="O17" s="251"/>
      <c r="P17" s="251"/>
      <c r="Q17" s="251"/>
      <c r="R17" s="251"/>
      <c r="S17" s="252"/>
    </row>
    <row r="18" spans="1:19" ht="15">
      <c r="A18" s="249" t="s">
        <v>168</v>
      </c>
      <c r="B18" s="250" t="s">
        <v>301</v>
      </c>
      <c r="C18" s="105"/>
      <c r="D18" s="105"/>
      <c r="E18" s="105"/>
      <c r="F18" s="105"/>
      <c r="G18" s="105"/>
      <c r="H18" s="105"/>
      <c r="I18" s="105"/>
      <c r="J18" s="105"/>
      <c r="K18" s="251"/>
      <c r="L18" s="251">
        <v>10305729</v>
      </c>
      <c r="M18" s="251">
        <v>10305729</v>
      </c>
      <c r="N18" s="251">
        <v>1388376</v>
      </c>
      <c r="O18" s="251">
        <f>M18+N18</f>
        <v>11694105</v>
      </c>
      <c r="P18" s="251">
        <v>744128</v>
      </c>
      <c r="Q18" s="251">
        <f>O18+P18</f>
        <v>12438233</v>
      </c>
      <c r="R18" s="251">
        <v>12438233</v>
      </c>
      <c r="S18" s="252"/>
    </row>
    <row r="19" spans="1:19" ht="15">
      <c r="A19" s="249" t="s">
        <v>167</v>
      </c>
      <c r="B19" s="250" t="s">
        <v>300</v>
      </c>
      <c r="C19" s="105"/>
      <c r="D19" s="105"/>
      <c r="E19" s="105"/>
      <c r="F19" s="105"/>
      <c r="G19" s="105"/>
      <c r="H19" s="105"/>
      <c r="I19" s="105"/>
      <c r="J19" s="105"/>
      <c r="K19" s="251"/>
      <c r="L19" s="251"/>
      <c r="M19" s="251"/>
      <c r="N19" s="251"/>
      <c r="O19" s="251"/>
      <c r="P19" s="251"/>
      <c r="Q19" s="251"/>
      <c r="R19" s="251"/>
      <c r="S19" s="252"/>
    </row>
    <row r="20" spans="1:19" ht="15">
      <c r="A20" s="237" t="s">
        <v>4</v>
      </c>
      <c r="B20" s="245" t="s">
        <v>299</v>
      </c>
      <c r="C20" s="246">
        <f>SUM(C21:C25)</f>
        <v>0</v>
      </c>
      <c r="D20" s="246"/>
      <c r="E20" s="246"/>
      <c r="F20" s="246"/>
      <c r="G20" s="246"/>
      <c r="H20" s="246"/>
      <c r="I20" s="246"/>
      <c r="J20" s="246"/>
      <c r="K20" s="247">
        <f>SUM(K21:K25)</f>
        <v>257750306</v>
      </c>
      <c r="L20" s="247">
        <f>SUM(L21:L25)</f>
        <v>7488230</v>
      </c>
      <c r="M20" s="247">
        <f>SUM(M21:M25)</f>
        <v>265238536</v>
      </c>
      <c r="N20" s="247">
        <f>SUM(N21:N25)</f>
        <v>11280734</v>
      </c>
      <c r="O20" s="247">
        <f>M20+N20</f>
        <v>276519270</v>
      </c>
      <c r="P20" s="247">
        <f>SUM(P21:P25)</f>
        <v>-139260862</v>
      </c>
      <c r="Q20" s="247">
        <v>137258408</v>
      </c>
      <c r="R20" s="247">
        <v>137258408</v>
      </c>
      <c r="S20" s="248">
        <f>SUM(S20:S24)</f>
        <v>0</v>
      </c>
    </row>
    <row r="21" spans="1:19" ht="15">
      <c r="A21" s="249" t="s">
        <v>150</v>
      </c>
      <c r="B21" s="250" t="s">
        <v>298</v>
      </c>
      <c r="C21" s="105"/>
      <c r="D21" s="105"/>
      <c r="E21" s="105"/>
      <c r="F21" s="105"/>
      <c r="G21" s="105"/>
      <c r="H21" s="105"/>
      <c r="I21" s="105"/>
      <c r="J21" s="105"/>
      <c r="K21" s="251"/>
      <c r="L21" s="251"/>
      <c r="M21" s="251"/>
      <c r="N21" s="251"/>
      <c r="O21" s="251"/>
      <c r="P21" s="251"/>
      <c r="Q21" s="251"/>
      <c r="R21" s="251"/>
      <c r="S21" s="252"/>
    </row>
    <row r="22" spans="1:19" ht="15">
      <c r="A22" s="249" t="s">
        <v>148</v>
      </c>
      <c r="B22" s="250" t="s">
        <v>297</v>
      </c>
      <c r="C22" s="105"/>
      <c r="D22" s="105"/>
      <c r="E22" s="105"/>
      <c r="F22" s="105"/>
      <c r="G22" s="105"/>
      <c r="H22" s="105"/>
      <c r="I22" s="105"/>
      <c r="J22" s="105"/>
      <c r="K22" s="251"/>
      <c r="L22" s="251"/>
      <c r="M22" s="251"/>
      <c r="N22" s="251"/>
      <c r="O22" s="251"/>
      <c r="P22" s="251"/>
      <c r="Q22" s="251"/>
      <c r="R22" s="251"/>
      <c r="S22" s="252"/>
    </row>
    <row r="23" spans="1:19" ht="15">
      <c r="A23" s="249" t="s">
        <v>296</v>
      </c>
      <c r="B23" s="250" t="s">
        <v>295</v>
      </c>
      <c r="C23" s="105"/>
      <c r="D23" s="105"/>
      <c r="E23" s="105"/>
      <c r="F23" s="105"/>
      <c r="G23" s="105"/>
      <c r="H23" s="105"/>
      <c r="I23" s="105"/>
      <c r="J23" s="105"/>
      <c r="K23" s="251">
        <v>1145770</v>
      </c>
      <c r="L23" s="251">
        <v>-1145770</v>
      </c>
      <c r="M23" s="251">
        <f>K23+L23</f>
        <v>0</v>
      </c>
      <c r="N23" s="251"/>
      <c r="O23" s="251">
        <f>M23+N23</f>
        <v>0</v>
      </c>
      <c r="P23" s="251"/>
      <c r="Q23" s="251">
        <f>O23+P23</f>
        <v>0</v>
      </c>
      <c r="R23" s="251"/>
      <c r="S23" s="252"/>
    </row>
    <row r="24" spans="1:19" ht="15">
      <c r="A24" s="249" t="s">
        <v>294</v>
      </c>
      <c r="B24" s="250" t="s">
        <v>293</v>
      </c>
      <c r="C24" s="105"/>
      <c r="D24" s="105"/>
      <c r="E24" s="105"/>
      <c r="F24" s="105"/>
      <c r="G24" s="105"/>
      <c r="H24" s="105"/>
      <c r="I24" s="105"/>
      <c r="J24" s="105"/>
      <c r="K24" s="251"/>
      <c r="L24" s="251"/>
      <c r="M24" s="251"/>
      <c r="N24" s="251"/>
      <c r="O24" s="251"/>
      <c r="P24" s="251"/>
      <c r="Q24" s="251"/>
      <c r="R24" s="251"/>
      <c r="S24" s="252"/>
    </row>
    <row r="25" spans="1:19" ht="15">
      <c r="A25" s="249" t="s">
        <v>292</v>
      </c>
      <c r="B25" s="250" t="s">
        <v>291</v>
      </c>
      <c r="C25" s="105"/>
      <c r="D25" s="105"/>
      <c r="E25" s="105"/>
      <c r="F25" s="105"/>
      <c r="G25" s="105"/>
      <c r="H25" s="105"/>
      <c r="I25" s="105"/>
      <c r="J25" s="105"/>
      <c r="K25" s="251">
        <v>256604536</v>
      </c>
      <c r="L25" s="251">
        <v>8634000</v>
      </c>
      <c r="M25" s="251">
        <v>265238536</v>
      </c>
      <c r="N25" s="251">
        <v>11280734</v>
      </c>
      <c r="O25" s="251">
        <f>M25+N25</f>
        <v>276519270</v>
      </c>
      <c r="P25" s="251">
        <v>-139260862</v>
      </c>
      <c r="Q25" s="251">
        <f>O25+P25</f>
        <v>137258408</v>
      </c>
      <c r="R25" s="251">
        <v>137258408</v>
      </c>
      <c r="S25" s="252"/>
    </row>
    <row r="26" spans="1:19" ht="15">
      <c r="A26" s="249" t="s">
        <v>290</v>
      </c>
      <c r="B26" s="250" t="s">
        <v>289</v>
      </c>
      <c r="C26" s="105"/>
      <c r="D26" s="105"/>
      <c r="E26" s="105"/>
      <c r="F26" s="105"/>
      <c r="G26" s="105"/>
      <c r="H26" s="105"/>
      <c r="I26" s="105"/>
      <c r="J26" s="105"/>
      <c r="K26" s="251">
        <v>219333114</v>
      </c>
      <c r="L26" s="251"/>
      <c r="M26" s="251">
        <v>219333114</v>
      </c>
      <c r="N26" s="251"/>
      <c r="O26" s="251">
        <v>219333114</v>
      </c>
      <c r="P26" s="251">
        <v>-115086440</v>
      </c>
      <c r="Q26" s="251">
        <v>104246674</v>
      </c>
      <c r="R26" s="251">
        <v>104246674</v>
      </c>
      <c r="S26" s="252"/>
    </row>
    <row r="27" spans="1:19" ht="15">
      <c r="A27" s="237" t="s">
        <v>288</v>
      </c>
      <c r="B27" s="245" t="s">
        <v>287</v>
      </c>
      <c r="C27" s="246">
        <f aca="true" t="shared" si="0" ref="C27:I27">SUM(C28,C31,C32,C33)</f>
        <v>6211637</v>
      </c>
      <c r="D27" s="246">
        <f t="shared" si="0"/>
        <v>0</v>
      </c>
      <c r="E27" s="246">
        <f t="shared" si="0"/>
        <v>6211637</v>
      </c>
      <c r="F27" s="246">
        <f t="shared" si="0"/>
        <v>70000</v>
      </c>
      <c r="G27" s="246">
        <f t="shared" si="0"/>
        <v>6281637</v>
      </c>
      <c r="H27" s="246">
        <f t="shared" si="0"/>
        <v>-877158</v>
      </c>
      <c r="I27" s="246">
        <f t="shared" si="0"/>
        <v>5404479</v>
      </c>
      <c r="J27" s="246">
        <f>SUM(J28:J33)</f>
        <v>5270072</v>
      </c>
      <c r="K27" s="247">
        <f>SUM(K27,K30,K31,K32)</f>
        <v>0</v>
      </c>
      <c r="L27" s="247"/>
      <c r="M27" s="247"/>
      <c r="N27" s="247"/>
      <c r="O27" s="247"/>
      <c r="P27" s="247"/>
      <c r="Q27" s="247"/>
      <c r="R27" s="247"/>
      <c r="S27" s="248">
        <f>SUM(S27,S30,S31,S32)</f>
        <v>0</v>
      </c>
    </row>
    <row r="28" spans="1:19" ht="15">
      <c r="A28" s="249" t="s">
        <v>286</v>
      </c>
      <c r="B28" s="250" t="s">
        <v>285</v>
      </c>
      <c r="C28" s="254">
        <v>5056489</v>
      </c>
      <c r="D28" s="254"/>
      <c r="E28" s="105">
        <f>C28+D28</f>
        <v>5056489</v>
      </c>
      <c r="F28" s="254"/>
      <c r="G28" s="105">
        <f>E28+F28</f>
        <v>5056489</v>
      </c>
      <c r="H28" s="254">
        <v>-1154112</v>
      </c>
      <c r="I28" s="105">
        <f>G28+H28</f>
        <v>3902377</v>
      </c>
      <c r="J28" s="105">
        <v>3855145</v>
      </c>
      <c r="K28" s="255"/>
      <c r="L28" s="255"/>
      <c r="M28" s="255"/>
      <c r="N28" s="255"/>
      <c r="O28" s="255"/>
      <c r="P28" s="255"/>
      <c r="Q28" s="255"/>
      <c r="R28" s="255"/>
      <c r="S28" s="256"/>
    </row>
    <row r="29" spans="1:19" ht="15">
      <c r="A29" s="249" t="s">
        <v>284</v>
      </c>
      <c r="B29" s="250" t="s">
        <v>283</v>
      </c>
      <c r="C29" s="105"/>
      <c r="D29" s="105"/>
      <c r="E29" s="105"/>
      <c r="F29" s="105"/>
      <c r="G29" s="105"/>
      <c r="H29" s="105"/>
      <c r="I29" s="105"/>
      <c r="J29" s="105"/>
      <c r="K29" s="251"/>
      <c r="L29" s="251"/>
      <c r="M29" s="251"/>
      <c r="N29" s="251"/>
      <c r="O29" s="251"/>
      <c r="P29" s="251"/>
      <c r="Q29" s="251"/>
      <c r="R29" s="251"/>
      <c r="S29" s="252"/>
    </row>
    <row r="30" spans="1:19" ht="15">
      <c r="A30" s="249" t="s">
        <v>282</v>
      </c>
      <c r="B30" s="250" t="s">
        <v>281</v>
      </c>
      <c r="C30" s="105"/>
      <c r="D30" s="105"/>
      <c r="E30" s="105"/>
      <c r="F30" s="105"/>
      <c r="G30" s="105"/>
      <c r="H30" s="105"/>
      <c r="I30" s="105"/>
      <c r="J30" s="105"/>
      <c r="K30" s="251"/>
      <c r="L30" s="251"/>
      <c r="M30" s="251"/>
      <c r="N30" s="251"/>
      <c r="O30" s="251"/>
      <c r="P30" s="251"/>
      <c r="Q30" s="251"/>
      <c r="R30" s="251"/>
      <c r="S30" s="252"/>
    </row>
    <row r="31" spans="1:19" ht="15">
      <c r="A31" s="249" t="s">
        <v>280</v>
      </c>
      <c r="B31" s="250" t="s">
        <v>279</v>
      </c>
      <c r="C31" s="105">
        <v>1155148</v>
      </c>
      <c r="D31" s="105"/>
      <c r="E31" s="105">
        <f>C31+D31</f>
        <v>1155148</v>
      </c>
      <c r="F31" s="105"/>
      <c r="G31" s="105">
        <f>E31+F31</f>
        <v>1155148</v>
      </c>
      <c r="H31" s="105">
        <v>207958</v>
      </c>
      <c r="I31" s="105">
        <f>G31+H31</f>
        <v>1363106</v>
      </c>
      <c r="J31" s="105">
        <v>1335216</v>
      </c>
      <c r="K31" s="251"/>
      <c r="L31" s="251"/>
      <c r="M31" s="251"/>
      <c r="N31" s="251"/>
      <c r="O31" s="251"/>
      <c r="P31" s="251"/>
      <c r="Q31" s="251"/>
      <c r="R31" s="251"/>
      <c r="S31" s="252"/>
    </row>
    <row r="32" spans="1:19" ht="15">
      <c r="A32" s="249" t="s">
        <v>278</v>
      </c>
      <c r="B32" s="250" t="s">
        <v>277</v>
      </c>
      <c r="C32" s="105"/>
      <c r="D32" s="105"/>
      <c r="E32" s="105"/>
      <c r="F32" s="105"/>
      <c r="G32" s="105"/>
      <c r="H32" s="105"/>
      <c r="I32" s="105"/>
      <c r="J32" s="105"/>
      <c r="K32" s="251"/>
      <c r="L32" s="251"/>
      <c r="M32" s="251"/>
      <c r="N32" s="251"/>
      <c r="O32" s="251"/>
      <c r="P32" s="251"/>
      <c r="Q32" s="251"/>
      <c r="R32" s="251"/>
      <c r="S32" s="252"/>
    </row>
    <row r="33" spans="1:19" ht="15">
      <c r="A33" s="249" t="s">
        <v>276</v>
      </c>
      <c r="B33" s="250" t="s">
        <v>275</v>
      </c>
      <c r="C33" s="105"/>
      <c r="D33" s="105"/>
      <c r="E33" s="105"/>
      <c r="F33" s="105">
        <v>70000</v>
      </c>
      <c r="G33" s="105">
        <v>70000</v>
      </c>
      <c r="H33" s="105">
        <v>68996</v>
      </c>
      <c r="I33" s="105">
        <v>138996</v>
      </c>
      <c r="J33" s="105">
        <v>79711</v>
      </c>
      <c r="K33" s="251"/>
      <c r="L33" s="251"/>
      <c r="M33" s="251"/>
      <c r="N33" s="251"/>
      <c r="O33" s="251"/>
      <c r="P33" s="251"/>
      <c r="Q33" s="251"/>
      <c r="R33" s="251"/>
      <c r="S33" s="252"/>
    </row>
    <row r="34" spans="1:19" ht="15">
      <c r="A34" s="237" t="s">
        <v>6</v>
      </c>
      <c r="B34" s="245" t="s">
        <v>274</v>
      </c>
      <c r="C34" s="246">
        <f>SUM(C35:C44)</f>
        <v>0</v>
      </c>
      <c r="D34" s="246"/>
      <c r="E34" s="246"/>
      <c r="F34" s="246"/>
      <c r="G34" s="246"/>
      <c r="H34" s="246"/>
      <c r="I34" s="246"/>
      <c r="J34" s="246"/>
      <c r="K34" s="247">
        <f aca="true" t="shared" si="1" ref="K34:R34">SUM(K35:K44)</f>
        <v>1845838</v>
      </c>
      <c r="L34" s="247">
        <f t="shared" si="1"/>
        <v>0</v>
      </c>
      <c r="M34" s="247">
        <f t="shared" si="1"/>
        <v>1845838</v>
      </c>
      <c r="N34" s="247">
        <f t="shared" si="1"/>
        <v>3152500</v>
      </c>
      <c r="O34" s="247">
        <f t="shared" si="1"/>
        <v>4998338</v>
      </c>
      <c r="P34" s="247">
        <f t="shared" si="1"/>
        <v>3823021</v>
      </c>
      <c r="Q34" s="247">
        <f t="shared" si="1"/>
        <v>8821359</v>
      </c>
      <c r="R34" s="247">
        <f t="shared" si="1"/>
        <v>7429811</v>
      </c>
      <c r="S34" s="248">
        <f>SUM(S34:S43)</f>
        <v>0</v>
      </c>
    </row>
    <row r="35" spans="1:19" ht="15">
      <c r="A35" s="249" t="s">
        <v>144</v>
      </c>
      <c r="B35" s="250" t="s">
        <v>273</v>
      </c>
      <c r="C35" s="105"/>
      <c r="D35" s="105"/>
      <c r="E35" s="105"/>
      <c r="F35" s="105"/>
      <c r="G35" s="105"/>
      <c r="H35" s="105"/>
      <c r="I35" s="105"/>
      <c r="J35" s="105"/>
      <c r="K35" s="251"/>
      <c r="L35" s="251"/>
      <c r="M35" s="251"/>
      <c r="N35" s="251">
        <v>60000</v>
      </c>
      <c r="O35" s="251">
        <v>60000</v>
      </c>
      <c r="P35" s="251">
        <v>79821</v>
      </c>
      <c r="Q35" s="251">
        <v>139821</v>
      </c>
      <c r="R35" s="251">
        <v>139821</v>
      </c>
      <c r="S35" s="252"/>
    </row>
    <row r="36" spans="1:19" ht="15">
      <c r="A36" s="249" t="s">
        <v>142</v>
      </c>
      <c r="B36" s="250" t="s">
        <v>272</v>
      </c>
      <c r="C36" s="105"/>
      <c r="D36" s="105"/>
      <c r="E36" s="105"/>
      <c r="F36" s="105"/>
      <c r="G36" s="105"/>
      <c r="H36" s="105"/>
      <c r="I36" s="105"/>
      <c r="J36" s="105"/>
      <c r="K36" s="251">
        <v>1150338</v>
      </c>
      <c r="L36" s="251"/>
      <c r="M36" s="251">
        <v>1150338</v>
      </c>
      <c r="N36" s="251">
        <v>500000</v>
      </c>
      <c r="O36" s="251">
        <v>1650338</v>
      </c>
      <c r="P36" s="251">
        <v>1047489</v>
      </c>
      <c r="Q36" s="251">
        <v>2697827</v>
      </c>
      <c r="R36" s="251">
        <v>1933334</v>
      </c>
      <c r="S36" s="252"/>
    </row>
    <row r="37" spans="1:19" ht="15">
      <c r="A37" s="249" t="s">
        <v>140</v>
      </c>
      <c r="B37" s="250" t="s">
        <v>271</v>
      </c>
      <c r="C37" s="105"/>
      <c r="D37" s="105"/>
      <c r="E37" s="105"/>
      <c r="F37" s="105"/>
      <c r="G37" s="105"/>
      <c r="H37" s="105"/>
      <c r="I37" s="105"/>
      <c r="J37" s="105"/>
      <c r="K37" s="251">
        <v>302000</v>
      </c>
      <c r="L37" s="251"/>
      <c r="M37" s="251">
        <v>302000</v>
      </c>
      <c r="N37" s="251">
        <v>350000</v>
      </c>
      <c r="O37" s="251">
        <v>652000</v>
      </c>
      <c r="P37" s="251">
        <v>620365</v>
      </c>
      <c r="Q37" s="251">
        <v>1272365</v>
      </c>
      <c r="R37" s="251">
        <v>941150</v>
      </c>
      <c r="S37" s="252"/>
    </row>
    <row r="38" spans="1:19" ht="15">
      <c r="A38" s="249" t="s">
        <v>270</v>
      </c>
      <c r="B38" s="250" t="s">
        <v>269</v>
      </c>
      <c r="C38" s="105"/>
      <c r="D38" s="105"/>
      <c r="E38" s="105"/>
      <c r="F38" s="105"/>
      <c r="G38" s="105"/>
      <c r="H38" s="105"/>
      <c r="I38" s="105"/>
      <c r="J38" s="105"/>
      <c r="K38" s="251">
        <v>0</v>
      </c>
      <c r="L38" s="251"/>
      <c r="M38" s="251"/>
      <c r="N38" s="251"/>
      <c r="O38" s="251"/>
      <c r="P38" s="251"/>
      <c r="Q38" s="251"/>
      <c r="R38" s="251"/>
      <c r="S38" s="252"/>
    </row>
    <row r="39" spans="1:19" ht="15">
      <c r="A39" s="249" t="s">
        <v>268</v>
      </c>
      <c r="B39" s="250" t="s">
        <v>267</v>
      </c>
      <c r="C39" s="105"/>
      <c r="D39" s="105"/>
      <c r="E39" s="105"/>
      <c r="F39" s="105"/>
      <c r="G39" s="105"/>
      <c r="H39" s="105"/>
      <c r="I39" s="105"/>
      <c r="J39" s="105"/>
      <c r="K39" s="251"/>
      <c r="L39" s="251"/>
      <c r="M39" s="251"/>
      <c r="N39" s="251"/>
      <c r="O39" s="251"/>
      <c r="P39" s="251"/>
      <c r="Q39" s="251"/>
      <c r="R39" s="251"/>
      <c r="S39" s="252"/>
    </row>
    <row r="40" spans="1:19" ht="15">
      <c r="A40" s="249" t="s">
        <v>266</v>
      </c>
      <c r="B40" s="250" t="s">
        <v>265</v>
      </c>
      <c r="C40" s="105"/>
      <c r="D40" s="105"/>
      <c r="E40" s="105"/>
      <c r="F40" s="105"/>
      <c r="G40" s="105"/>
      <c r="H40" s="105"/>
      <c r="I40" s="105"/>
      <c r="J40" s="105"/>
      <c r="K40" s="251">
        <v>392000</v>
      </c>
      <c r="L40" s="251"/>
      <c r="M40" s="251">
        <v>392000</v>
      </c>
      <c r="N40" s="251">
        <v>300000</v>
      </c>
      <c r="O40" s="251">
        <v>692000</v>
      </c>
      <c r="P40" s="251">
        <v>988806</v>
      </c>
      <c r="Q40" s="251">
        <v>1680806</v>
      </c>
      <c r="R40" s="251">
        <v>1384966</v>
      </c>
      <c r="S40" s="252"/>
    </row>
    <row r="41" spans="1:19" ht="15">
      <c r="A41" s="249" t="s">
        <v>264</v>
      </c>
      <c r="B41" s="250" t="s">
        <v>263</v>
      </c>
      <c r="C41" s="105"/>
      <c r="D41" s="105"/>
      <c r="E41" s="105"/>
      <c r="F41" s="105"/>
      <c r="G41" s="105"/>
      <c r="H41" s="105"/>
      <c r="I41" s="105"/>
      <c r="J41" s="105"/>
      <c r="K41" s="251"/>
      <c r="L41" s="251"/>
      <c r="M41" s="251"/>
      <c r="N41" s="251"/>
      <c r="O41" s="251"/>
      <c r="P41" s="251"/>
      <c r="Q41" s="251"/>
      <c r="R41" s="251"/>
      <c r="S41" s="252"/>
    </row>
    <row r="42" spans="1:19" ht="15">
      <c r="A42" s="249" t="s">
        <v>262</v>
      </c>
      <c r="B42" s="250" t="s">
        <v>261</v>
      </c>
      <c r="C42" s="105"/>
      <c r="D42" s="105"/>
      <c r="E42" s="105"/>
      <c r="F42" s="105"/>
      <c r="G42" s="105"/>
      <c r="H42" s="105"/>
      <c r="I42" s="105"/>
      <c r="J42" s="105"/>
      <c r="K42" s="251">
        <v>1500</v>
      </c>
      <c r="L42" s="251"/>
      <c r="M42" s="251">
        <v>1500</v>
      </c>
      <c r="N42" s="251">
        <v>1000</v>
      </c>
      <c r="O42" s="251">
        <v>2500</v>
      </c>
      <c r="P42" s="251">
        <v>1922</v>
      </c>
      <c r="Q42" s="251">
        <v>4422</v>
      </c>
      <c r="R42" s="251">
        <v>4422</v>
      </c>
      <c r="S42" s="252"/>
    </row>
    <row r="43" spans="1:19" ht="15">
      <c r="A43" s="249" t="s">
        <v>260</v>
      </c>
      <c r="B43" s="250" t="s">
        <v>259</v>
      </c>
      <c r="C43" s="105"/>
      <c r="D43" s="105"/>
      <c r="E43" s="105"/>
      <c r="F43" s="105"/>
      <c r="G43" s="105"/>
      <c r="H43" s="105"/>
      <c r="I43" s="105"/>
      <c r="J43" s="105"/>
      <c r="K43" s="251"/>
      <c r="L43" s="251"/>
      <c r="M43" s="251"/>
      <c r="N43" s="251"/>
      <c r="O43" s="251"/>
      <c r="P43" s="251"/>
      <c r="Q43" s="251"/>
      <c r="R43" s="251"/>
      <c r="S43" s="252"/>
    </row>
    <row r="44" spans="1:19" ht="15">
      <c r="A44" s="249" t="s">
        <v>258</v>
      </c>
      <c r="B44" s="250" t="s">
        <v>23</v>
      </c>
      <c r="C44" s="105"/>
      <c r="D44" s="105"/>
      <c r="E44" s="105"/>
      <c r="F44" s="105"/>
      <c r="G44" s="105"/>
      <c r="H44" s="105"/>
      <c r="I44" s="105"/>
      <c r="J44" s="105"/>
      <c r="K44" s="251"/>
      <c r="L44" s="251"/>
      <c r="M44" s="251"/>
      <c r="N44" s="251">
        <v>1941500</v>
      </c>
      <c r="O44" s="251">
        <v>1941500</v>
      </c>
      <c r="P44" s="251">
        <v>1084618</v>
      </c>
      <c r="Q44" s="251">
        <v>3026118</v>
      </c>
      <c r="R44" s="251">
        <v>3026118</v>
      </c>
      <c r="S44" s="252"/>
    </row>
    <row r="45" spans="1:19" ht="15">
      <c r="A45" s="237" t="s">
        <v>19</v>
      </c>
      <c r="B45" s="245" t="s">
        <v>257</v>
      </c>
      <c r="C45" s="246">
        <f>SUM(C46:C50)</f>
        <v>0</v>
      </c>
      <c r="D45" s="246"/>
      <c r="E45" s="246"/>
      <c r="F45" s="246"/>
      <c r="G45" s="246"/>
      <c r="H45" s="246"/>
      <c r="I45" s="246"/>
      <c r="J45" s="246"/>
      <c r="K45" s="247">
        <f>SUM(K45:K49)</f>
        <v>0</v>
      </c>
      <c r="L45" s="247"/>
      <c r="M45" s="247"/>
      <c r="N45" s="247"/>
      <c r="O45" s="247"/>
      <c r="P45" s="247"/>
      <c r="Q45" s="247"/>
      <c r="R45" s="247"/>
      <c r="S45" s="248">
        <f>SUM(S45:S49)</f>
        <v>0</v>
      </c>
    </row>
    <row r="46" spans="1:19" ht="15">
      <c r="A46" s="249" t="s">
        <v>137</v>
      </c>
      <c r="B46" s="250" t="s">
        <v>256</v>
      </c>
      <c r="C46" s="105"/>
      <c r="D46" s="105"/>
      <c r="E46" s="105"/>
      <c r="F46" s="105"/>
      <c r="G46" s="105"/>
      <c r="H46" s="105"/>
      <c r="I46" s="105"/>
      <c r="J46" s="105"/>
      <c r="K46" s="251"/>
      <c r="L46" s="251"/>
      <c r="M46" s="251"/>
      <c r="N46" s="251"/>
      <c r="O46" s="251"/>
      <c r="P46" s="251"/>
      <c r="Q46" s="251"/>
      <c r="R46" s="251"/>
      <c r="S46" s="252"/>
    </row>
    <row r="47" spans="1:19" ht="15">
      <c r="A47" s="249" t="s">
        <v>135</v>
      </c>
      <c r="B47" s="250" t="s">
        <v>254</v>
      </c>
      <c r="C47" s="105"/>
      <c r="D47" s="105"/>
      <c r="E47" s="105"/>
      <c r="F47" s="105"/>
      <c r="G47" s="105"/>
      <c r="H47" s="105"/>
      <c r="I47" s="105"/>
      <c r="J47" s="105"/>
      <c r="K47" s="251"/>
      <c r="L47" s="251"/>
      <c r="M47" s="251"/>
      <c r="N47" s="251"/>
      <c r="O47" s="251"/>
      <c r="P47" s="251"/>
      <c r="Q47" s="251"/>
      <c r="R47" s="251"/>
      <c r="S47" s="252"/>
    </row>
    <row r="48" spans="1:19" ht="15">
      <c r="A48" s="249" t="s">
        <v>133</v>
      </c>
      <c r="B48" s="250" t="s">
        <v>253</v>
      </c>
      <c r="C48" s="105"/>
      <c r="D48" s="105"/>
      <c r="E48" s="105"/>
      <c r="F48" s="105"/>
      <c r="G48" s="105"/>
      <c r="H48" s="105"/>
      <c r="I48" s="105"/>
      <c r="J48" s="105"/>
      <c r="K48" s="251"/>
      <c r="L48" s="251"/>
      <c r="M48" s="251"/>
      <c r="N48" s="251"/>
      <c r="O48" s="251"/>
      <c r="P48" s="251"/>
      <c r="Q48" s="251"/>
      <c r="R48" s="251"/>
      <c r="S48" s="252"/>
    </row>
    <row r="49" spans="1:19" ht="15">
      <c r="A49" s="249" t="s">
        <v>131</v>
      </c>
      <c r="B49" s="250" t="s">
        <v>252</v>
      </c>
      <c r="C49" s="105"/>
      <c r="D49" s="105"/>
      <c r="E49" s="105"/>
      <c r="F49" s="105"/>
      <c r="G49" s="105"/>
      <c r="H49" s="105"/>
      <c r="I49" s="105"/>
      <c r="J49" s="105"/>
      <c r="K49" s="251"/>
      <c r="L49" s="251"/>
      <c r="M49" s="251"/>
      <c r="N49" s="251"/>
      <c r="O49" s="251"/>
      <c r="P49" s="251"/>
      <c r="Q49" s="251"/>
      <c r="R49" s="251"/>
      <c r="S49" s="252"/>
    </row>
    <row r="50" spans="1:19" ht="15">
      <c r="A50" s="249" t="s">
        <v>251</v>
      </c>
      <c r="B50" s="250" t="s">
        <v>250</v>
      </c>
      <c r="C50" s="105"/>
      <c r="D50" s="105"/>
      <c r="E50" s="105"/>
      <c r="F50" s="105"/>
      <c r="G50" s="105"/>
      <c r="H50" s="105"/>
      <c r="I50" s="105"/>
      <c r="J50" s="105"/>
      <c r="K50" s="251"/>
      <c r="L50" s="251"/>
      <c r="M50" s="251"/>
      <c r="N50" s="251"/>
      <c r="O50" s="251"/>
      <c r="P50" s="251"/>
      <c r="Q50" s="251"/>
      <c r="R50" s="251"/>
      <c r="S50" s="252"/>
    </row>
    <row r="51" spans="1:19" ht="15">
      <c r="A51" s="237" t="s">
        <v>249</v>
      </c>
      <c r="B51" s="245" t="s">
        <v>248</v>
      </c>
      <c r="C51" s="246">
        <f>SUM(C52:C54)</f>
        <v>0</v>
      </c>
      <c r="D51" s="246"/>
      <c r="E51" s="246"/>
      <c r="F51" s="246"/>
      <c r="G51" s="246"/>
      <c r="H51" s="246"/>
      <c r="I51" s="246"/>
      <c r="J51" s="246"/>
      <c r="K51" s="247">
        <f>SUM(K51:K53)</f>
        <v>0</v>
      </c>
      <c r="L51" s="247"/>
      <c r="M51" s="247"/>
      <c r="N51" s="247"/>
      <c r="O51" s="247"/>
      <c r="P51" s="247"/>
      <c r="Q51" s="247"/>
      <c r="R51" s="247"/>
      <c r="S51" s="248">
        <f>SUM(S51:S53)</f>
        <v>0</v>
      </c>
    </row>
    <row r="52" spans="1:19" ht="15">
      <c r="A52" s="249" t="s">
        <v>128</v>
      </c>
      <c r="B52" s="250" t="s">
        <v>247</v>
      </c>
      <c r="C52" s="105"/>
      <c r="D52" s="105"/>
      <c r="E52" s="105"/>
      <c r="F52" s="105"/>
      <c r="G52" s="105"/>
      <c r="H52" s="105"/>
      <c r="I52" s="105"/>
      <c r="J52" s="105"/>
      <c r="K52" s="251"/>
      <c r="L52" s="251"/>
      <c r="M52" s="251"/>
      <c r="N52" s="251"/>
      <c r="O52" s="251"/>
      <c r="P52" s="251"/>
      <c r="Q52" s="251"/>
      <c r="R52" s="251"/>
      <c r="S52" s="252"/>
    </row>
    <row r="53" spans="1:19" ht="15">
      <c r="A53" s="249" t="s">
        <v>126</v>
      </c>
      <c r="B53" s="250" t="s">
        <v>246</v>
      </c>
      <c r="C53" s="105"/>
      <c r="D53" s="105"/>
      <c r="E53" s="105"/>
      <c r="F53" s="105"/>
      <c r="G53" s="105"/>
      <c r="H53" s="105"/>
      <c r="I53" s="105"/>
      <c r="J53" s="105"/>
      <c r="K53" s="251"/>
      <c r="L53" s="251"/>
      <c r="M53" s="251"/>
      <c r="N53" s="251"/>
      <c r="O53" s="251"/>
      <c r="P53" s="251"/>
      <c r="Q53" s="251"/>
      <c r="R53" s="251"/>
      <c r="S53" s="252"/>
    </row>
    <row r="54" spans="1:19" ht="15">
      <c r="A54" s="249" t="s">
        <v>124</v>
      </c>
      <c r="B54" s="250" t="s">
        <v>245</v>
      </c>
      <c r="C54" s="105"/>
      <c r="D54" s="105"/>
      <c r="E54" s="105"/>
      <c r="F54" s="105"/>
      <c r="G54" s="105"/>
      <c r="H54" s="105"/>
      <c r="I54" s="105"/>
      <c r="J54" s="105"/>
      <c r="K54" s="251"/>
      <c r="L54" s="251"/>
      <c r="M54" s="251"/>
      <c r="N54" s="251"/>
      <c r="O54" s="251"/>
      <c r="P54" s="251"/>
      <c r="Q54" s="251"/>
      <c r="R54" s="251"/>
      <c r="S54" s="252"/>
    </row>
    <row r="55" spans="1:19" ht="15">
      <c r="A55" s="249" t="s">
        <v>122</v>
      </c>
      <c r="B55" s="250" t="s">
        <v>244</v>
      </c>
      <c r="C55" s="105"/>
      <c r="D55" s="105"/>
      <c r="E55" s="105"/>
      <c r="F55" s="105"/>
      <c r="G55" s="105"/>
      <c r="H55" s="105"/>
      <c r="I55" s="105"/>
      <c r="J55" s="105"/>
      <c r="K55" s="251"/>
      <c r="L55" s="251"/>
      <c r="M55" s="251"/>
      <c r="N55" s="251"/>
      <c r="O55" s="251"/>
      <c r="P55" s="251"/>
      <c r="Q55" s="251"/>
      <c r="R55" s="251"/>
      <c r="S55" s="252"/>
    </row>
    <row r="56" spans="1:19" ht="15">
      <c r="A56" s="237" t="s">
        <v>94</v>
      </c>
      <c r="B56" s="253" t="s">
        <v>243</v>
      </c>
      <c r="C56" s="246">
        <f>SUM(C57:C59)</f>
        <v>0</v>
      </c>
      <c r="D56" s="246"/>
      <c r="E56" s="246"/>
      <c r="F56" s="246"/>
      <c r="G56" s="246"/>
      <c r="H56" s="246"/>
      <c r="I56" s="246"/>
      <c r="J56" s="246"/>
      <c r="K56" s="247">
        <f aca="true" t="shared" si="2" ref="K56:Q56">SUM(K57:K59)</f>
        <v>2050000</v>
      </c>
      <c r="L56" s="247">
        <f t="shared" si="2"/>
        <v>-1050000</v>
      </c>
      <c r="M56" s="247">
        <f t="shared" si="2"/>
        <v>1000000</v>
      </c>
      <c r="N56" s="247">
        <f t="shared" si="2"/>
        <v>0</v>
      </c>
      <c r="O56" s="247">
        <f t="shared" si="2"/>
        <v>1000000</v>
      </c>
      <c r="P56" s="247">
        <f t="shared" si="2"/>
        <v>783072</v>
      </c>
      <c r="Q56" s="247">
        <f t="shared" si="2"/>
        <v>1783072</v>
      </c>
      <c r="R56" s="247">
        <v>1783072</v>
      </c>
      <c r="S56" s="248">
        <f>SUM(S56:S58)</f>
        <v>0</v>
      </c>
    </row>
    <row r="57" spans="1:19" ht="15">
      <c r="A57" s="249" t="s">
        <v>120</v>
      </c>
      <c r="B57" s="250" t="s">
        <v>242</v>
      </c>
      <c r="C57" s="105"/>
      <c r="D57" s="105"/>
      <c r="E57" s="105"/>
      <c r="F57" s="105"/>
      <c r="G57" s="105"/>
      <c r="H57" s="105"/>
      <c r="I57" s="105"/>
      <c r="J57" s="105"/>
      <c r="K57" s="251"/>
      <c r="L57" s="251"/>
      <c r="M57" s="251"/>
      <c r="N57" s="251"/>
      <c r="O57" s="251"/>
      <c r="P57" s="251"/>
      <c r="Q57" s="251"/>
      <c r="R57" s="251"/>
      <c r="S57" s="252"/>
    </row>
    <row r="58" spans="1:19" ht="15">
      <c r="A58" s="249" t="s">
        <v>118</v>
      </c>
      <c r="B58" s="250" t="s">
        <v>241</v>
      </c>
      <c r="C58" s="105"/>
      <c r="D58" s="105"/>
      <c r="E58" s="105"/>
      <c r="F58" s="105"/>
      <c r="G58" s="105"/>
      <c r="H58" s="105"/>
      <c r="I58" s="105"/>
      <c r="J58" s="105"/>
      <c r="K58" s="251">
        <v>2050000</v>
      </c>
      <c r="L58" s="251">
        <v>-1050000</v>
      </c>
      <c r="M58" s="251">
        <f>K58+L58</f>
        <v>1000000</v>
      </c>
      <c r="N58" s="251"/>
      <c r="O58" s="251">
        <f>M58+N58</f>
        <v>1000000</v>
      </c>
      <c r="P58" s="251">
        <v>-1000000</v>
      </c>
      <c r="Q58" s="251">
        <f>O58+P58</f>
        <v>0</v>
      </c>
      <c r="R58" s="251"/>
      <c r="S58" s="252"/>
    </row>
    <row r="59" spans="1:19" ht="15">
      <c r="A59" s="249" t="s">
        <v>116</v>
      </c>
      <c r="B59" s="250" t="s">
        <v>240</v>
      </c>
      <c r="C59" s="105"/>
      <c r="D59" s="105"/>
      <c r="E59" s="105"/>
      <c r="F59" s="105"/>
      <c r="G59" s="105"/>
      <c r="H59" s="105"/>
      <c r="I59" s="105"/>
      <c r="J59" s="105"/>
      <c r="K59" s="251"/>
      <c r="L59" s="251"/>
      <c r="M59" s="251"/>
      <c r="N59" s="251"/>
      <c r="O59" s="251"/>
      <c r="P59" s="251">
        <v>1783072</v>
      </c>
      <c r="Q59" s="251">
        <v>1783072</v>
      </c>
      <c r="R59" s="251">
        <v>1783072</v>
      </c>
      <c r="S59" s="252"/>
    </row>
    <row r="60" spans="1:19" ht="15">
      <c r="A60" s="249" t="s">
        <v>114</v>
      </c>
      <c r="B60" s="250" t="s">
        <v>239</v>
      </c>
      <c r="C60" s="105"/>
      <c r="D60" s="105"/>
      <c r="E60" s="105"/>
      <c r="F60" s="105"/>
      <c r="G60" s="105"/>
      <c r="H60" s="105"/>
      <c r="I60" s="105"/>
      <c r="J60" s="105"/>
      <c r="K60" s="251"/>
      <c r="L60" s="251"/>
      <c r="M60" s="251"/>
      <c r="N60" s="251"/>
      <c r="O60" s="251"/>
      <c r="P60" s="251"/>
      <c r="Q60" s="251"/>
      <c r="R60" s="251"/>
      <c r="S60" s="252"/>
    </row>
    <row r="61" spans="1:19" ht="15">
      <c r="A61" s="237" t="s">
        <v>93</v>
      </c>
      <c r="B61" s="245" t="s">
        <v>435</v>
      </c>
      <c r="C61" s="246">
        <f aca="true" t="shared" si="3" ref="C61:I61">SUM(C6,C13,C20,C27,C34)</f>
        <v>36330813</v>
      </c>
      <c r="D61" s="246">
        <f t="shared" si="3"/>
        <v>0</v>
      </c>
      <c r="E61" s="246">
        <f t="shared" si="3"/>
        <v>36330813</v>
      </c>
      <c r="F61" s="246">
        <f t="shared" si="3"/>
        <v>457000</v>
      </c>
      <c r="G61" s="246">
        <f t="shared" si="3"/>
        <v>36787813</v>
      </c>
      <c r="H61" s="246">
        <f t="shared" si="3"/>
        <v>-1415118</v>
      </c>
      <c r="I61" s="246">
        <f t="shared" si="3"/>
        <v>35372695</v>
      </c>
      <c r="J61" s="246">
        <f>SUM(J6,J13,J20,J27,J34)</f>
        <v>35238288</v>
      </c>
      <c r="K61" s="247">
        <f>SUM(K5,K12,K19,K26,K33,K55)</f>
        <v>219333120</v>
      </c>
      <c r="L61" s="247">
        <f aca="true" t="shared" si="4" ref="L61:R61">SUM(L6,L13,L20,L27,L34,L56)</f>
        <v>17889729</v>
      </c>
      <c r="M61" s="247">
        <f t="shared" si="4"/>
        <v>279535873</v>
      </c>
      <c r="N61" s="247">
        <f t="shared" si="4"/>
        <v>15821610</v>
      </c>
      <c r="O61" s="247">
        <f t="shared" si="4"/>
        <v>295357483</v>
      </c>
      <c r="P61" s="247">
        <f t="shared" si="4"/>
        <v>-132025496</v>
      </c>
      <c r="Q61" s="247">
        <f t="shared" si="4"/>
        <v>163331987</v>
      </c>
      <c r="R61" s="247">
        <f t="shared" si="4"/>
        <v>161940439</v>
      </c>
      <c r="S61" s="248"/>
    </row>
    <row r="62" spans="1:19" ht="15">
      <c r="A62" s="257" t="s">
        <v>92</v>
      </c>
      <c r="B62" s="253" t="s">
        <v>237</v>
      </c>
      <c r="C62" s="246">
        <f>SUM(C63:C65)</f>
        <v>0</v>
      </c>
      <c r="D62" s="246"/>
      <c r="E62" s="246"/>
      <c r="F62" s="246"/>
      <c r="G62" s="246"/>
      <c r="H62" s="246"/>
      <c r="I62" s="246"/>
      <c r="J62" s="246"/>
      <c r="K62" s="247">
        <f>SUM(K62:K64)</f>
        <v>0</v>
      </c>
      <c r="L62" s="247"/>
      <c r="M62" s="247"/>
      <c r="N62" s="247">
        <v>140000</v>
      </c>
      <c r="O62" s="247">
        <v>140000</v>
      </c>
      <c r="P62" s="247"/>
      <c r="Q62" s="247">
        <v>140000</v>
      </c>
      <c r="R62" s="247">
        <v>140000</v>
      </c>
      <c r="S62" s="248">
        <f>SUM(S62:S64)</f>
        <v>0</v>
      </c>
    </row>
    <row r="63" spans="1:19" ht="15">
      <c r="A63" s="249" t="s">
        <v>236</v>
      </c>
      <c r="B63" s="250" t="s">
        <v>235</v>
      </c>
      <c r="C63" s="105"/>
      <c r="D63" s="105"/>
      <c r="E63" s="105"/>
      <c r="F63" s="105"/>
      <c r="G63" s="105"/>
      <c r="H63" s="105"/>
      <c r="I63" s="105"/>
      <c r="J63" s="105"/>
      <c r="K63" s="251"/>
      <c r="L63" s="251"/>
      <c r="M63" s="251"/>
      <c r="N63" s="251">
        <v>140000</v>
      </c>
      <c r="O63" s="251">
        <v>140000</v>
      </c>
      <c r="P63" s="251"/>
      <c r="Q63" s="251">
        <v>140000</v>
      </c>
      <c r="R63" s="251">
        <v>140000</v>
      </c>
      <c r="S63" s="252"/>
    </row>
    <row r="64" spans="1:19" ht="15">
      <c r="A64" s="249" t="s">
        <v>234</v>
      </c>
      <c r="B64" s="250" t="s">
        <v>233</v>
      </c>
      <c r="C64" s="105"/>
      <c r="D64" s="105"/>
      <c r="E64" s="105"/>
      <c r="F64" s="105"/>
      <c r="G64" s="105"/>
      <c r="H64" s="105"/>
      <c r="I64" s="105"/>
      <c r="J64" s="105"/>
      <c r="K64" s="251"/>
      <c r="L64" s="251"/>
      <c r="M64" s="251"/>
      <c r="N64" s="251"/>
      <c r="O64" s="251"/>
      <c r="P64" s="251"/>
      <c r="Q64" s="251"/>
      <c r="R64" s="251"/>
      <c r="S64" s="252"/>
    </row>
    <row r="65" spans="1:19" ht="15">
      <c r="A65" s="249" t="s">
        <v>232</v>
      </c>
      <c r="B65" s="250" t="s">
        <v>436</v>
      </c>
      <c r="C65" s="105"/>
      <c r="D65" s="105"/>
      <c r="E65" s="105"/>
      <c r="F65" s="105"/>
      <c r="G65" s="105"/>
      <c r="H65" s="105"/>
      <c r="I65" s="105"/>
      <c r="J65" s="105"/>
      <c r="K65" s="251"/>
      <c r="L65" s="251"/>
      <c r="M65" s="251"/>
      <c r="N65" s="251"/>
      <c r="O65" s="251"/>
      <c r="P65" s="251"/>
      <c r="Q65" s="251"/>
      <c r="R65" s="251"/>
      <c r="S65" s="252"/>
    </row>
    <row r="66" spans="1:19" ht="15">
      <c r="A66" s="257" t="s">
        <v>24</v>
      </c>
      <c r="B66" s="253" t="s">
        <v>230</v>
      </c>
      <c r="C66" s="246">
        <f>SUM(C67:C70)</f>
        <v>0</v>
      </c>
      <c r="D66" s="246"/>
      <c r="E66" s="246"/>
      <c r="F66" s="246"/>
      <c r="G66" s="246"/>
      <c r="H66" s="246"/>
      <c r="I66" s="246"/>
      <c r="J66" s="246"/>
      <c r="K66" s="247">
        <f>SUM(K66:K69)</f>
        <v>0</v>
      </c>
      <c r="L66" s="247"/>
      <c r="M66" s="247"/>
      <c r="N66" s="247"/>
      <c r="O66" s="247"/>
      <c r="P66" s="247"/>
      <c r="Q66" s="247"/>
      <c r="R66" s="247"/>
      <c r="S66" s="248">
        <f>SUM(S66:S69)</f>
        <v>0</v>
      </c>
    </row>
    <row r="67" spans="1:19" ht="15">
      <c r="A67" s="249" t="s">
        <v>229</v>
      </c>
      <c r="B67" s="250" t="s">
        <v>228</v>
      </c>
      <c r="C67" s="105"/>
      <c r="D67" s="105"/>
      <c r="E67" s="105"/>
      <c r="F67" s="105"/>
      <c r="G67" s="105"/>
      <c r="H67" s="105"/>
      <c r="I67" s="105"/>
      <c r="J67" s="105"/>
      <c r="K67" s="251"/>
      <c r="L67" s="251"/>
      <c r="M67" s="251"/>
      <c r="N67" s="251"/>
      <c r="O67" s="251"/>
      <c r="P67" s="251"/>
      <c r="Q67" s="251"/>
      <c r="R67" s="251"/>
      <c r="S67" s="252"/>
    </row>
    <row r="68" spans="1:19" ht="15">
      <c r="A68" s="249" t="s">
        <v>227</v>
      </c>
      <c r="B68" s="250" t="s">
        <v>226</v>
      </c>
      <c r="C68" s="105"/>
      <c r="D68" s="105"/>
      <c r="E68" s="105"/>
      <c r="F68" s="105"/>
      <c r="G68" s="105"/>
      <c r="H68" s="105"/>
      <c r="I68" s="105"/>
      <c r="J68" s="105"/>
      <c r="K68" s="251"/>
      <c r="L68" s="251"/>
      <c r="M68" s="251"/>
      <c r="N68" s="251"/>
      <c r="O68" s="251"/>
      <c r="P68" s="251"/>
      <c r="Q68" s="251"/>
      <c r="R68" s="251"/>
      <c r="S68" s="252"/>
    </row>
    <row r="69" spans="1:19" ht="15">
      <c r="A69" s="249" t="s">
        <v>225</v>
      </c>
      <c r="B69" s="250" t="s">
        <v>224</v>
      </c>
      <c r="C69" s="105"/>
      <c r="D69" s="105"/>
      <c r="E69" s="105"/>
      <c r="F69" s="105"/>
      <c r="G69" s="105"/>
      <c r="H69" s="105"/>
      <c r="I69" s="105"/>
      <c r="J69" s="105"/>
      <c r="K69" s="251"/>
      <c r="L69" s="251"/>
      <c r="M69" s="251"/>
      <c r="N69" s="251"/>
      <c r="O69" s="251"/>
      <c r="P69" s="251"/>
      <c r="Q69" s="251"/>
      <c r="R69" s="251"/>
      <c r="S69" s="252"/>
    </row>
    <row r="70" spans="1:19" ht="15">
      <c r="A70" s="249" t="s">
        <v>223</v>
      </c>
      <c r="B70" s="250" t="s">
        <v>222</v>
      </c>
      <c r="C70" s="105"/>
      <c r="D70" s="105"/>
      <c r="E70" s="105"/>
      <c r="F70" s="105"/>
      <c r="G70" s="105"/>
      <c r="H70" s="105"/>
      <c r="I70" s="105"/>
      <c r="J70" s="105"/>
      <c r="K70" s="251"/>
      <c r="L70" s="251"/>
      <c r="M70" s="251"/>
      <c r="N70" s="251"/>
      <c r="O70" s="251"/>
      <c r="P70" s="251"/>
      <c r="Q70" s="251"/>
      <c r="R70" s="251"/>
      <c r="S70" s="252"/>
    </row>
    <row r="71" spans="1:19" ht="15">
      <c r="A71" s="257" t="s">
        <v>25</v>
      </c>
      <c r="B71" s="253" t="s">
        <v>221</v>
      </c>
      <c r="C71" s="246">
        <f aca="true" t="shared" si="5" ref="C71:I71">SUM(C72:C73)</f>
        <v>20851453</v>
      </c>
      <c r="D71" s="246">
        <f t="shared" si="5"/>
        <v>0</v>
      </c>
      <c r="E71" s="246">
        <f t="shared" si="5"/>
        <v>20851453</v>
      </c>
      <c r="F71" s="246">
        <f t="shared" si="5"/>
        <v>0</v>
      </c>
      <c r="G71" s="246">
        <f t="shared" si="5"/>
        <v>20851453</v>
      </c>
      <c r="H71" s="246">
        <f t="shared" si="5"/>
        <v>0</v>
      </c>
      <c r="I71" s="246">
        <f t="shared" si="5"/>
        <v>20851453</v>
      </c>
      <c r="J71" s="246">
        <v>20851453</v>
      </c>
      <c r="K71" s="247">
        <f>SUM(K71:K72)</f>
        <v>0</v>
      </c>
      <c r="L71" s="247"/>
      <c r="M71" s="247"/>
      <c r="N71" s="247"/>
      <c r="O71" s="247"/>
      <c r="P71" s="247"/>
      <c r="Q71" s="247"/>
      <c r="R71" s="247"/>
      <c r="S71" s="248">
        <f>SUM(S71:S72)</f>
        <v>0</v>
      </c>
    </row>
    <row r="72" spans="1:19" ht="15">
      <c r="A72" s="249" t="s">
        <v>220</v>
      </c>
      <c r="B72" s="250" t="s">
        <v>219</v>
      </c>
      <c r="C72" s="105">
        <v>20851453</v>
      </c>
      <c r="D72" s="105"/>
      <c r="E72" s="105">
        <v>20851453</v>
      </c>
      <c r="F72" s="105"/>
      <c r="G72" s="105">
        <v>20851453</v>
      </c>
      <c r="H72" s="105"/>
      <c r="I72" s="105">
        <v>20851453</v>
      </c>
      <c r="J72" s="105">
        <v>20851453</v>
      </c>
      <c r="K72" s="251"/>
      <c r="L72" s="251"/>
      <c r="M72" s="251"/>
      <c r="N72" s="251"/>
      <c r="O72" s="251"/>
      <c r="P72" s="251"/>
      <c r="Q72" s="251"/>
      <c r="R72" s="251"/>
      <c r="S72" s="252"/>
    </row>
    <row r="73" spans="1:19" ht="15">
      <c r="A73" s="249" t="s">
        <v>218</v>
      </c>
      <c r="B73" s="250" t="s">
        <v>217</v>
      </c>
      <c r="C73" s="105"/>
      <c r="D73" s="105"/>
      <c r="E73" s="105"/>
      <c r="F73" s="105"/>
      <c r="G73" s="105"/>
      <c r="H73" s="105"/>
      <c r="I73" s="105"/>
      <c r="J73" s="105"/>
      <c r="K73" s="251"/>
      <c r="L73" s="251"/>
      <c r="M73" s="251"/>
      <c r="N73" s="251"/>
      <c r="O73" s="251"/>
      <c r="P73" s="251"/>
      <c r="Q73" s="251"/>
      <c r="R73" s="251"/>
      <c r="S73" s="252"/>
    </row>
    <row r="74" spans="1:19" ht="15">
      <c r="A74" s="257" t="s">
        <v>26</v>
      </c>
      <c r="B74" s="253" t="s">
        <v>216</v>
      </c>
      <c r="C74" s="246">
        <f>SUM(C75:C77)</f>
        <v>0</v>
      </c>
      <c r="D74" s="246"/>
      <c r="E74" s="246"/>
      <c r="F74" s="246"/>
      <c r="G74" s="246"/>
      <c r="H74" s="246">
        <v>1413389</v>
      </c>
      <c r="I74" s="246">
        <v>1413389</v>
      </c>
      <c r="J74" s="246">
        <v>1413389</v>
      </c>
      <c r="K74" s="247">
        <f>SUM(K74:K76)</f>
        <v>0</v>
      </c>
      <c r="L74" s="247"/>
      <c r="M74" s="247"/>
      <c r="N74" s="247"/>
      <c r="O74" s="247"/>
      <c r="P74" s="247"/>
      <c r="Q74" s="247"/>
      <c r="R74" s="247"/>
      <c r="S74" s="248">
        <f>SUM(S74:S76)</f>
        <v>0</v>
      </c>
    </row>
    <row r="75" spans="1:19" ht="15">
      <c r="A75" s="249" t="s">
        <v>215</v>
      </c>
      <c r="B75" s="250" t="s">
        <v>65</v>
      </c>
      <c r="C75" s="105"/>
      <c r="D75" s="105"/>
      <c r="E75" s="105"/>
      <c r="F75" s="105"/>
      <c r="G75" s="105"/>
      <c r="H75" s="105">
        <v>1413389</v>
      </c>
      <c r="I75" s="105">
        <v>1413389</v>
      </c>
      <c r="J75" s="105">
        <v>1413389</v>
      </c>
      <c r="K75" s="251"/>
      <c r="L75" s="251"/>
      <c r="M75" s="251"/>
      <c r="N75" s="251"/>
      <c r="O75" s="251"/>
      <c r="P75" s="251"/>
      <c r="Q75" s="251"/>
      <c r="R75" s="251"/>
      <c r="S75" s="252"/>
    </row>
    <row r="76" spans="1:19" ht="15">
      <c r="A76" s="249" t="s">
        <v>214</v>
      </c>
      <c r="B76" s="250" t="s">
        <v>213</v>
      </c>
      <c r="C76" s="105"/>
      <c r="D76" s="105"/>
      <c r="E76" s="105"/>
      <c r="F76" s="105"/>
      <c r="G76" s="105"/>
      <c r="H76" s="105"/>
      <c r="I76" s="105"/>
      <c r="J76" s="105"/>
      <c r="K76" s="251"/>
      <c r="L76" s="251"/>
      <c r="M76" s="251"/>
      <c r="N76" s="251"/>
      <c r="O76" s="251"/>
      <c r="P76" s="251"/>
      <c r="Q76" s="251"/>
      <c r="R76" s="251"/>
      <c r="S76" s="252"/>
    </row>
    <row r="77" spans="1:19" ht="15">
      <c r="A77" s="249" t="s">
        <v>212</v>
      </c>
      <c r="B77" s="250" t="s">
        <v>211</v>
      </c>
      <c r="C77" s="105"/>
      <c r="D77" s="105"/>
      <c r="E77" s="105"/>
      <c r="F77" s="105"/>
      <c r="G77" s="105"/>
      <c r="H77" s="105"/>
      <c r="I77" s="105"/>
      <c r="J77" s="105"/>
      <c r="K77" s="251"/>
      <c r="L77" s="251"/>
      <c r="M77" s="251"/>
      <c r="N77" s="251"/>
      <c r="O77" s="251"/>
      <c r="P77" s="251"/>
      <c r="Q77" s="251"/>
      <c r="R77" s="251"/>
      <c r="S77" s="252"/>
    </row>
    <row r="78" spans="1:19" ht="15">
      <c r="A78" s="257" t="s">
        <v>29</v>
      </c>
      <c r="B78" s="253" t="s">
        <v>210</v>
      </c>
      <c r="C78" s="246">
        <f>SUM(C79:C82)</f>
        <v>0</v>
      </c>
      <c r="D78" s="246"/>
      <c r="E78" s="246"/>
      <c r="F78" s="246"/>
      <c r="G78" s="246"/>
      <c r="H78" s="246"/>
      <c r="I78" s="246"/>
      <c r="J78" s="246"/>
      <c r="K78" s="247">
        <f>SUM(K78:K81)</f>
        <v>19466747</v>
      </c>
      <c r="L78" s="247"/>
      <c r="M78" s="247">
        <v>19466747</v>
      </c>
      <c r="N78" s="247"/>
      <c r="O78" s="247">
        <v>19466747</v>
      </c>
      <c r="P78" s="247">
        <v>-9466747</v>
      </c>
      <c r="Q78" s="247">
        <v>10000000</v>
      </c>
      <c r="R78" s="247">
        <v>10000000</v>
      </c>
      <c r="S78" s="248">
        <f>SUM(S78:S81)</f>
        <v>0</v>
      </c>
    </row>
    <row r="79" spans="1:19" ht="15">
      <c r="A79" s="258" t="s">
        <v>437</v>
      </c>
      <c r="B79" s="250" t="s">
        <v>209</v>
      </c>
      <c r="C79" s="105"/>
      <c r="D79" s="105"/>
      <c r="E79" s="105"/>
      <c r="F79" s="105"/>
      <c r="G79" s="105"/>
      <c r="H79" s="105"/>
      <c r="I79" s="105"/>
      <c r="J79" s="105"/>
      <c r="K79" s="251">
        <v>19466747</v>
      </c>
      <c r="L79" s="251"/>
      <c r="M79" s="251">
        <v>19466747</v>
      </c>
      <c r="N79" s="251"/>
      <c r="O79" s="251">
        <v>19466747</v>
      </c>
      <c r="P79" s="251">
        <v>-9466747</v>
      </c>
      <c r="Q79" s="251">
        <v>10000000</v>
      </c>
      <c r="R79" s="251">
        <v>10000000</v>
      </c>
      <c r="S79" s="252"/>
    </row>
    <row r="80" spans="1:19" ht="15">
      <c r="A80" s="258" t="s">
        <v>438</v>
      </c>
      <c r="B80" s="250" t="s">
        <v>208</v>
      </c>
      <c r="C80" s="105"/>
      <c r="D80" s="105"/>
      <c r="E80" s="105"/>
      <c r="F80" s="105"/>
      <c r="G80" s="105"/>
      <c r="H80" s="105"/>
      <c r="I80" s="105"/>
      <c r="J80" s="105"/>
      <c r="K80" s="251"/>
      <c r="L80" s="251"/>
      <c r="M80" s="251"/>
      <c r="N80" s="251"/>
      <c r="O80" s="251"/>
      <c r="P80" s="251"/>
      <c r="Q80" s="251"/>
      <c r="R80" s="251"/>
      <c r="S80" s="252"/>
    </row>
    <row r="81" spans="1:19" ht="15">
      <c r="A81" s="258" t="s">
        <v>439</v>
      </c>
      <c r="B81" s="250" t="s">
        <v>207</v>
      </c>
      <c r="C81" s="105"/>
      <c r="D81" s="105"/>
      <c r="E81" s="105"/>
      <c r="F81" s="105"/>
      <c r="G81" s="105"/>
      <c r="H81" s="105"/>
      <c r="I81" s="105"/>
      <c r="J81" s="105"/>
      <c r="K81" s="251"/>
      <c r="L81" s="251"/>
      <c r="M81" s="251"/>
      <c r="N81" s="251"/>
      <c r="O81" s="251"/>
      <c r="P81" s="251"/>
      <c r="Q81" s="251"/>
      <c r="R81" s="251"/>
      <c r="S81" s="252"/>
    </row>
    <row r="82" spans="1:19" ht="15">
      <c r="A82" s="258" t="s">
        <v>440</v>
      </c>
      <c r="B82" s="250" t="s">
        <v>206</v>
      </c>
      <c r="C82" s="105"/>
      <c r="D82" s="105"/>
      <c r="E82" s="105"/>
      <c r="F82" s="105"/>
      <c r="G82" s="105"/>
      <c r="H82" s="105"/>
      <c r="I82" s="105"/>
      <c r="J82" s="105"/>
      <c r="K82" s="251"/>
      <c r="L82" s="251"/>
      <c r="M82" s="251"/>
      <c r="N82" s="251"/>
      <c r="O82" s="251"/>
      <c r="P82" s="251"/>
      <c r="Q82" s="251"/>
      <c r="R82" s="251"/>
      <c r="S82" s="252"/>
    </row>
    <row r="83" spans="1:19" ht="15">
      <c r="A83" s="257" t="s">
        <v>31</v>
      </c>
      <c r="B83" s="253" t="s">
        <v>205</v>
      </c>
      <c r="C83" s="259"/>
      <c r="D83" s="259"/>
      <c r="E83" s="259"/>
      <c r="F83" s="259"/>
      <c r="G83" s="259"/>
      <c r="H83" s="259"/>
      <c r="I83" s="259"/>
      <c r="J83" s="259"/>
      <c r="K83" s="260"/>
      <c r="L83" s="260"/>
      <c r="M83" s="260"/>
      <c r="N83" s="260"/>
      <c r="O83" s="260"/>
      <c r="P83" s="260"/>
      <c r="Q83" s="260"/>
      <c r="R83" s="260"/>
      <c r="S83" s="261"/>
    </row>
    <row r="84" spans="1:19" ht="15">
      <c r="A84" s="257" t="s">
        <v>34</v>
      </c>
      <c r="B84" s="253" t="s">
        <v>204</v>
      </c>
      <c r="C84" s="246">
        <f aca="true" t="shared" si="6" ref="C84:I84">SUM(C62,C66,C71,C74,C78,C83)</f>
        <v>20851453</v>
      </c>
      <c r="D84" s="246">
        <f t="shared" si="6"/>
        <v>0</v>
      </c>
      <c r="E84" s="246">
        <f t="shared" si="6"/>
        <v>20851453</v>
      </c>
      <c r="F84" s="246">
        <f t="shared" si="6"/>
        <v>0</v>
      </c>
      <c r="G84" s="246">
        <f t="shared" si="6"/>
        <v>20851453</v>
      </c>
      <c r="H84" s="246">
        <f t="shared" si="6"/>
        <v>1413389</v>
      </c>
      <c r="I84" s="246">
        <f t="shared" si="6"/>
        <v>22264842</v>
      </c>
      <c r="J84" s="246">
        <f>SUM(J62,J66,J71,J74,J78,J83)</f>
        <v>22264842</v>
      </c>
      <c r="K84" s="247">
        <f>SUM(K61,K66,K71,K74,K78,K83)</f>
        <v>0</v>
      </c>
      <c r="L84" s="247">
        <f>SUM(L61,L65,L70,L73,L77,L82)</f>
        <v>17889729</v>
      </c>
      <c r="M84" s="247">
        <v>19466747</v>
      </c>
      <c r="N84" s="247">
        <v>140000</v>
      </c>
      <c r="O84" s="247">
        <f>O62+O78</f>
        <v>19606747</v>
      </c>
      <c r="P84" s="247">
        <v>140000</v>
      </c>
      <c r="Q84" s="247">
        <f>Q62+Q78</f>
        <v>10140000</v>
      </c>
      <c r="R84" s="247">
        <f>R62+R78</f>
        <v>10140000</v>
      </c>
      <c r="S84" s="248"/>
    </row>
    <row r="85" spans="1:19" ht="27" customHeight="1">
      <c r="A85" s="257" t="s">
        <v>37</v>
      </c>
      <c r="B85" s="253" t="s">
        <v>441</v>
      </c>
      <c r="C85" s="246">
        <f aca="true" t="shared" si="7" ref="C85:M85">SUM(C61,C84)</f>
        <v>57182266</v>
      </c>
      <c r="D85" s="246">
        <f t="shared" si="7"/>
        <v>0</v>
      </c>
      <c r="E85" s="246">
        <f t="shared" si="7"/>
        <v>57182266</v>
      </c>
      <c r="F85" s="246">
        <f>SUM(F61,F84)</f>
        <v>457000</v>
      </c>
      <c r="G85" s="246">
        <f>SUM(G61,G84)</f>
        <v>57639266</v>
      </c>
      <c r="H85" s="246">
        <f>SUM(H61,H84)</f>
        <v>-1729</v>
      </c>
      <c r="I85" s="246">
        <f>SUM(I61,I84)</f>
        <v>57637537</v>
      </c>
      <c r="J85" s="246">
        <f>SUM(J61,J84)</f>
        <v>57503130</v>
      </c>
      <c r="K85" s="247">
        <f t="shared" si="7"/>
        <v>438666240</v>
      </c>
      <c r="L85" s="247">
        <f t="shared" si="7"/>
        <v>35779458</v>
      </c>
      <c r="M85" s="247">
        <f t="shared" si="7"/>
        <v>299002620</v>
      </c>
      <c r="N85" s="247">
        <f>SUM(N61,N84)</f>
        <v>15961610</v>
      </c>
      <c r="O85" s="247">
        <f>SUM(O61,O84)</f>
        <v>314964230</v>
      </c>
      <c r="P85" s="247">
        <f>SUM(P61,P84)</f>
        <v>-131885496</v>
      </c>
      <c r="Q85" s="247">
        <f>SUM(Q61,Q84)</f>
        <v>173471987</v>
      </c>
      <c r="R85" s="247">
        <f>SUM(R61,R84)</f>
        <v>172080439</v>
      </c>
      <c r="S85" s="248">
        <f>SUM(S60,S83)</f>
        <v>0</v>
      </c>
    </row>
    <row r="86" spans="1:19" ht="15">
      <c r="A86" s="103"/>
      <c r="B86" s="104"/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</row>
    <row r="87" spans="1:19" s="96" customFormat="1" ht="71.25">
      <c r="A87" s="273" t="s">
        <v>431</v>
      </c>
      <c r="B87" s="273"/>
      <c r="C87" s="97" t="s">
        <v>432</v>
      </c>
      <c r="D87" s="97" t="s">
        <v>451</v>
      </c>
      <c r="E87" s="97" t="s">
        <v>452</v>
      </c>
      <c r="F87" s="97" t="s">
        <v>451</v>
      </c>
      <c r="G87" s="97" t="s">
        <v>452</v>
      </c>
      <c r="H87" s="97" t="s">
        <v>451</v>
      </c>
      <c r="I87" s="97" t="s">
        <v>452</v>
      </c>
      <c r="J87" s="97" t="s">
        <v>468</v>
      </c>
      <c r="K87" s="98" t="s">
        <v>453</v>
      </c>
      <c r="L87" s="98" t="s">
        <v>454</v>
      </c>
      <c r="M87" s="98" t="s">
        <v>455</v>
      </c>
      <c r="N87" s="98" t="s">
        <v>454</v>
      </c>
      <c r="O87" s="98" t="s">
        <v>455</v>
      </c>
      <c r="P87" s="98" t="s">
        <v>454</v>
      </c>
      <c r="Q87" s="98" t="s">
        <v>455</v>
      </c>
      <c r="R87" s="98" t="s">
        <v>469</v>
      </c>
      <c r="S87" s="99" t="s">
        <v>456</v>
      </c>
    </row>
    <row r="88" spans="1:19" s="96" customFormat="1" ht="15">
      <c r="A88" s="95"/>
      <c r="B88" s="100" t="s">
        <v>464</v>
      </c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</row>
    <row r="89" spans="1:19" ht="15.75" customHeight="1">
      <c r="A89" s="235"/>
      <c r="B89" s="235"/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 t="s">
        <v>433</v>
      </c>
    </row>
    <row r="90" spans="1:20" ht="28.5">
      <c r="A90" s="237" t="s">
        <v>318</v>
      </c>
      <c r="B90" s="238" t="s">
        <v>434</v>
      </c>
      <c r="C90" s="239" t="s">
        <v>457</v>
      </c>
      <c r="D90" s="239" t="s">
        <v>458</v>
      </c>
      <c r="E90" s="239" t="s">
        <v>459</v>
      </c>
      <c r="F90" s="239" t="s">
        <v>460</v>
      </c>
      <c r="G90" s="239" t="s">
        <v>461</v>
      </c>
      <c r="H90" s="239" t="s">
        <v>462</v>
      </c>
      <c r="I90" s="239" t="s">
        <v>463</v>
      </c>
      <c r="J90" s="239" t="s">
        <v>66</v>
      </c>
      <c r="K90" s="240" t="s">
        <v>457</v>
      </c>
      <c r="L90" s="240" t="s">
        <v>458</v>
      </c>
      <c r="M90" s="240" t="s">
        <v>459</v>
      </c>
      <c r="N90" s="240" t="s">
        <v>460</v>
      </c>
      <c r="O90" s="240" t="s">
        <v>461</v>
      </c>
      <c r="P90" s="240" t="s">
        <v>462</v>
      </c>
      <c r="Q90" s="240" t="s">
        <v>463</v>
      </c>
      <c r="R90" s="240" t="s">
        <v>66</v>
      </c>
      <c r="S90" s="241" t="s">
        <v>457</v>
      </c>
      <c r="T90" s="275"/>
    </row>
    <row r="91" spans="1:20" s="102" customFormat="1" ht="15">
      <c r="A91" s="237">
        <v>1</v>
      </c>
      <c r="B91" s="238">
        <v>2</v>
      </c>
      <c r="C91" s="242">
        <v>3</v>
      </c>
      <c r="D91" s="242">
        <v>4</v>
      </c>
      <c r="E91" s="242">
        <v>5</v>
      </c>
      <c r="F91" s="242">
        <v>6</v>
      </c>
      <c r="G91" s="242">
        <v>7</v>
      </c>
      <c r="H91" s="242">
        <v>6</v>
      </c>
      <c r="I91" s="242">
        <v>7</v>
      </c>
      <c r="J91" s="242"/>
      <c r="K91" s="243">
        <v>8</v>
      </c>
      <c r="L91" s="243">
        <v>9</v>
      </c>
      <c r="M91" s="243">
        <v>10</v>
      </c>
      <c r="N91" s="243">
        <v>11</v>
      </c>
      <c r="O91" s="243">
        <v>12</v>
      </c>
      <c r="P91" s="243">
        <v>11</v>
      </c>
      <c r="Q91" s="243">
        <v>12</v>
      </c>
      <c r="R91" s="243"/>
      <c r="S91" s="244">
        <v>13</v>
      </c>
      <c r="T91" s="276"/>
    </row>
    <row r="92" spans="1:20" ht="15">
      <c r="A92" s="237" t="s">
        <v>7</v>
      </c>
      <c r="B92" s="263" t="s">
        <v>442</v>
      </c>
      <c r="C92" s="246">
        <f aca="true" t="shared" si="8" ref="C92:M92">SUM(C93:C97)</f>
        <v>32412374</v>
      </c>
      <c r="D92" s="246">
        <f t="shared" si="8"/>
        <v>-2740836</v>
      </c>
      <c r="E92" s="246">
        <f t="shared" si="8"/>
        <v>29671538</v>
      </c>
      <c r="F92" s="246">
        <f>SUM(F93:F97)</f>
        <v>9672631</v>
      </c>
      <c r="G92" s="246">
        <f>SUM(G93:G97)</f>
        <v>39344169</v>
      </c>
      <c r="H92" s="246">
        <f>SUM(H93:H97)</f>
        <v>9672631</v>
      </c>
      <c r="I92" s="246">
        <f>SUM(I93:I97)</f>
        <v>52161022</v>
      </c>
      <c r="J92" s="246">
        <f>SUM(J93:J97)</f>
        <v>52161322</v>
      </c>
      <c r="K92" s="247">
        <f t="shared" si="8"/>
        <v>34570328</v>
      </c>
      <c r="L92" s="247">
        <f t="shared" si="8"/>
        <v>10142008</v>
      </c>
      <c r="M92" s="247">
        <f t="shared" si="8"/>
        <v>44712336</v>
      </c>
      <c r="N92" s="247">
        <f>SUM(N93:N97)</f>
        <v>-6099107</v>
      </c>
      <c r="O92" s="247">
        <f>SUM(O93:O97)</f>
        <v>38613229</v>
      </c>
      <c r="P92" s="247">
        <f>SUM(P93:P97)</f>
        <v>-6099107</v>
      </c>
      <c r="Q92" s="247">
        <f>SUM(Q93:Q97)</f>
        <v>56406590</v>
      </c>
      <c r="R92" s="247">
        <f>SUM(R93:R97)</f>
        <v>55101445</v>
      </c>
      <c r="S92" s="248">
        <f>SUM(S92:S96)</f>
        <v>0</v>
      </c>
      <c r="T92" s="275"/>
    </row>
    <row r="93" spans="1:20" ht="15">
      <c r="A93" s="249" t="s">
        <v>200</v>
      </c>
      <c r="B93" s="264" t="s">
        <v>199</v>
      </c>
      <c r="C93" s="105">
        <v>9702115</v>
      </c>
      <c r="D93" s="105"/>
      <c r="E93" s="105">
        <f>C93+D93</f>
        <v>9702115</v>
      </c>
      <c r="F93" s="105"/>
      <c r="G93" s="105">
        <f>E93+F93</f>
        <v>9702115</v>
      </c>
      <c r="H93" s="105"/>
      <c r="I93" s="105">
        <v>9532679</v>
      </c>
      <c r="J93" s="105">
        <v>9532679</v>
      </c>
      <c r="K93" s="251">
        <v>22862411</v>
      </c>
      <c r="L93" s="251">
        <v>8067234</v>
      </c>
      <c r="M93" s="251">
        <f>K93+L93</f>
        <v>30929645</v>
      </c>
      <c r="N93" s="251">
        <v>-876587</v>
      </c>
      <c r="O93" s="251">
        <f>M93+N93</f>
        <v>30053058</v>
      </c>
      <c r="P93" s="251">
        <v>-876587</v>
      </c>
      <c r="Q93" s="251">
        <v>31528468</v>
      </c>
      <c r="R93" s="251">
        <v>31528468</v>
      </c>
      <c r="S93" s="252"/>
      <c r="T93" s="275"/>
    </row>
    <row r="94" spans="1:20" ht="15">
      <c r="A94" s="249" t="s">
        <v>198</v>
      </c>
      <c r="B94" s="264" t="s">
        <v>12</v>
      </c>
      <c r="C94" s="105">
        <v>1569259</v>
      </c>
      <c r="D94" s="105"/>
      <c r="E94" s="105">
        <f aca="true" t="shared" si="9" ref="E94:E107">C94+D94</f>
        <v>1569259</v>
      </c>
      <c r="F94" s="105"/>
      <c r="G94" s="105">
        <f aca="true" t="shared" si="10" ref="G94:G107">E94+F94</f>
        <v>1569259</v>
      </c>
      <c r="H94" s="105"/>
      <c r="I94" s="105">
        <v>1578297</v>
      </c>
      <c r="J94" s="105">
        <v>1578597</v>
      </c>
      <c r="K94" s="251">
        <v>4458168</v>
      </c>
      <c r="L94" s="251">
        <v>844521</v>
      </c>
      <c r="M94" s="251">
        <f>K94+L94</f>
        <v>5302689</v>
      </c>
      <c r="N94" s="251">
        <v>-70492</v>
      </c>
      <c r="O94" s="251">
        <f>M94+N94</f>
        <v>5232197</v>
      </c>
      <c r="P94" s="251">
        <v>-70492</v>
      </c>
      <c r="Q94" s="251">
        <v>5026212</v>
      </c>
      <c r="R94" s="251">
        <v>5026212</v>
      </c>
      <c r="S94" s="252"/>
      <c r="T94" s="275"/>
    </row>
    <row r="95" spans="1:20" ht="15">
      <c r="A95" s="249" t="s">
        <v>197</v>
      </c>
      <c r="B95" s="264" t="s">
        <v>196</v>
      </c>
      <c r="C95" s="105">
        <v>13889335</v>
      </c>
      <c r="D95" s="105"/>
      <c r="E95" s="105">
        <f t="shared" si="9"/>
        <v>13889335</v>
      </c>
      <c r="F95" s="105">
        <v>6615631</v>
      </c>
      <c r="G95" s="105">
        <f t="shared" si="10"/>
        <v>20504966</v>
      </c>
      <c r="H95" s="105">
        <v>6615631</v>
      </c>
      <c r="I95" s="105">
        <v>34003400</v>
      </c>
      <c r="J95" s="105">
        <v>34003400</v>
      </c>
      <c r="K95" s="251">
        <v>508000</v>
      </c>
      <c r="L95" s="251">
        <v>1230253</v>
      </c>
      <c r="M95" s="251">
        <f>K95+L95</f>
        <v>1738253</v>
      </c>
      <c r="N95" s="251"/>
      <c r="O95" s="251">
        <f>M95+N95</f>
        <v>1738253</v>
      </c>
      <c r="P95" s="251"/>
      <c r="Q95" s="251">
        <v>13921567</v>
      </c>
      <c r="R95" s="251">
        <v>12616422</v>
      </c>
      <c r="S95" s="252"/>
      <c r="T95" s="275"/>
    </row>
    <row r="96" spans="1:20" ht="15">
      <c r="A96" s="249" t="s">
        <v>195</v>
      </c>
      <c r="B96" s="264" t="s">
        <v>16</v>
      </c>
      <c r="C96" s="105">
        <v>2101000</v>
      </c>
      <c r="D96" s="105"/>
      <c r="E96" s="105">
        <f t="shared" si="9"/>
        <v>2101000</v>
      </c>
      <c r="F96" s="105">
        <v>3057000</v>
      </c>
      <c r="G96" s="105">
        <f t="shared" si="10"/>
        <v>5158000</v>
      </c>
      <c r="H96" s="105">
        <v>3057000</v>
      </c>
      <c r="I96" s="105">
        <v>4636817</v>
      </c>
      <c r="J96" s="105">
        <v>4636817</v>
      </c>
      <c r="K96" s="251"/>
      <c r="L96" s="251"/>
      <c r="M96" s="251"/>
      <c r="N96" s="251"/>
      <c r="O96" s="251"/>
      <c r="P96" s="251"/>
      <c r="Q96" s="251"/>
      <c r="R96" s="251"/>
      <c r="S96" s="252"/>
      <c r="T96" s="275"/>
    </row>
    <row r="97" spans="1:20" ht="15">
      <c r="A97" s="249" t="s">
        <v>194</v>
      </c>
      <c r="B97" s="264" t="s">
        <v>18</v>
      </c>
      <c r="C97" s="105">
        <v>5150665</v>
      </c>
      <c r="D97" s="105">
        <v>-2740836</v>
      </c>
      <c r="E97" s="105">
        <f t="shared" si="9"/>
        <v>2409829</v>
      </c>
      <c r="F97" s="105"/>
      <c r="G97" s="105">
        <f t="shared" si="10"/>
        <v>2409829</v>
      </c>
      <c r="H97" s="105"/>
      <c r="I97" s="105">
        <f>G97+H97</f>
        <v>2409829</v>
      </c>
      <c r="J97" s="105">
        <v>2409829</v>
      </c>
      <c r="K97" s="251">
        <v>6741749</v>
      </c>
      <c r="L97" s="251"/>
      <c r="M97" s="251">
        <f>K97+L97</f>
        <v>6741749</v>
      </c>
      <c r="N97" s="251">
        <v>-5152028</v>
      </c>
      <c r="O97" s="251">
        <f>M97+N97</f>
        <v>1589721</v>
      </c>
      <c r="P97" s="251">
        <v>-5152028</v>
      </c>
      <c r="Q97" s="251">
        <v>5930343</v>
      </c>
      <c r="R97" s="251">
        <v>5930343</v>
      </c>
      <c r="S97" s="252"/>
      <c r="T97" s="275"/>
    </row>
    <row r="98" spans="1:20" ht="15">
      <c r="A98" s="249" t="s">
        <v>193</v>
      </c>
      <c r="B98" s="264" t="s">
        <v>192</v>
      </c>
      <c r="C98" s="105"/>
      <c r="D98" s="105"/>
      <c r="E98" s="105">
        <f t="shared" si="9"/>
        <v>0</v>
      </c>
      <c r="F98" s="105"/>
      <c r="G98" s="105">
        <f t="shared" si="10"/>
        <v>0</v>
      </c>
      <c r="H98" s="105"/>
      <c r="I98" s="105">
        <f aca="true" t="shared" si="11" ref="I98:I107">G98+H98</f>
        <v>0</v>
      </c>
      <c r="J98" s="105"/>
      <c r="K98" s="251"/>
      <c r="L98" s="251"/>
      <c r="M98" s="251"/>
      <c r="N98" s="251"/>
      <c r="O98" s="251"/>
      <c r="P98" s="251"/>
      <c r="Q98" s="251"/>
      <c r="R98" s="251"/>
      <c r="S98" s="252"/>
      <c r="T98" s="275"/>
    </row>
    <row r="99" spans="1:20" ht="15">
      <c r="A99" s="249" t="s">
        <v>191</v>
      </c>
      <c r="B99" s="265" t="s">
        <v>190</v>
      </c>
      <c r="C99" s="105"/>
      <c r="D99" s="105"/>
      <c r="E99" s="105">
        <f t="shared" si="9"/>
        <v>0</v>
      </c>
      <c r="F99" s="105"/>
      <c r="G99" s="105">
        <f t="shared" si="10"/>
        <v>0</v>
      </c>
      <c r="H99" s="105"/>
      <c r="I99" s="105">
        <f t="shared" si="11"/>
        <v>0</v>
      </c>
      <c r="J99" s="105"/>
      <c r="K99" s="251"/>
      <c r="L99" s="251"/>
      <c r="M99" s="251"/>
      <c r="N99" s="251"/>
      <c r="O99" s="251"/>
      <c r="P99" s="251"/>
      <c r="Q99" s="251"/>
      <c r="R99" s="251"/>
      <c r="S99" s="252"/>
      <c r="T99" s="275"/>
    </row>
    <row r="100" spans="1:20" ht="15">
      <c r="A100" s="249" t="s">
        <v>189</v>
      </c>
      <c r="B100" s="266" t="s">
        <v>188</v>
      </c>
      <c r="C100" s="105"/>
      <c r="D100" s="105"/>
      <c r="E100" s="105">
        <f t="shared" si="9"/>
        <v>0</v>
      </c>
      <c r="F100" s="105"/>
      <c r="G100" s="105">
        <f t="shared" si="10"/>
        <v>0</v>
      </c>
      <c r="H100" s="105"/>
      <c r="I100" s="105">
        <f t="shared" si="11"/>
        <v>0</v>
      </c>
      <c r="J100" s="105"/>
      <c r="K100" s="251"/>
      <c r="L100" s="251"/>
      <c r="M100" s="251"/>
      <c r="N100" s="251"/>
      <c r="O100" s="251"/>
      <c r="P100" s="251"/>
      <c r="Q100" s="251"/>
      <c r="R100" s="251"/>
      <c r="S100" s="252"/>
      <c r="T100" s="275"/>
    </row>
    <row r="101" spans="1:20" ht="15">
      <c r="A101" s="249" t="s">
        <v>187</v>
      </c>
      <c r="B101" s="266" t="s">
        <v>162</v>
      </c>
      <c r="C101" s="105"/>
      <c r="D101" s="105"/>
      <c r="E101" s="105">
        <f t="shared" si="9"/>
        <v>0</v>
      </c>
      <c r="F101" s="105"/>
      <c r="G101" s="105">
        <f t="shared" si="10"/>
        <v>0</v>
      </c>
      <c r="H101" s="105"/>
      <c r="I101" s="105">
        <f t="shared" si="11"/>
        <v>0</v>
      </c>
      <c r="J101" s="105"/>
      <c r="K101" s="251"/>
      <c r="L101" s="251"/>
      <c r="M101" s="251"/>
      <c r="N101" s="251"/>
      <c r="O101" s="251"/>
      <c r="P101" s="251"/>
      <c r="Q101" s="251"/>
      <c r="R101" s="251"/>
      <c r="S101" s="252"/>
      <c r="T101" s="275"/>
    </row>
    <row r="102" spans="1:20" ht="15">
      <c r="A102" s="249" t="s">
        <v>186</v>
      </c>
      <c r="B102" s="265" t="s">
        <v>185</v>
      </c>
      <c r="C102" s="105"/>
      <c r="D102" s="105"/>
      <c r="E102" s="105">
        <f t="shared" si="9"/>
        <v>0</v>
      </c>
      <c r="F102" s="105"/>
      <c r="G102" s="105">
        <f t="shared" si="10"/>
        <v>0</v>
      </c>
      <c r="H102" s="105"/>
      <c r="I102" s="105">
        <f t="shared" si="11"/>
        <v>0</v>
      </c>
      <c r="J102" s="105"/>
      <c r="K102" s="251">
        <v>6501749</v>
      </c>
      <c r="L102" s="251"/>
      <c r="M102" s="251">
        <f>K102+L102</f>
        <v>6501749</v>
      </c>
      <c r="N102" s="251">
        <v>-5152028</v>
      </c>
      <c r="O102" s="251">
        <f>M102+N102</f>
        <v>1349721</v>
      </c>
      <c r="P102" s="251">
        <v>-5152028</v>
      </c>
      <c r="Q102" s="251">
        <v>3877683</v>
      </c>
      <c r="R102" s="251">
        <v>3877683</v>
      </c>
      <c r="S102" s="252"/>
      <c r="T102" s="275"/>
    </row>
    <row r="103" spans="1:20" ht="15">
      <c r="A103" s="249" t="s">
        <v>184</v>
      </c>
      <c r="B103" s="265" t="s">
        <v>183</v>
      </c>
      <c r="C103" s="105"/>
      <c r="D103" s="105"/>
      <c r="E103" s="105">
        <f t="shared" si="9"/>
        <v>0</v>
      </c>
      <c r="F103" s="105"/>
      <c r="G103" s="105">
        <f t="shared" si="10"/>
        <v>0</v>
      </c>
      <c r="H103" s="105"/>
      <c r="I103" s="105">
        <f t="shared" si="11"/>
        <v>0</v>
      </c>
      <c r="J103" s="105"/>
      <c r="K103" s="251"/>
      <c r="L103" s="251"/>
      <c r="M103" s="251"/>
      <c r="N103" s="251"/>
      <c r="O103" s="251"/>
      <c r="P103" s="251"/>
      <c r="Q103" s="251"/>
      <c r="R103" s="251"/>
      <c r="S103" s="252"/>
      <c r="T103" s="275"/>
    </row>
    <row r="104" spans="1:20" ht="15">
      <c r="A104" s="249" t="s">
        <v>182</v>
      </c>
      <c r="B104" s="266" t="s">
        <v>156</v>
      </c>
      <c r="C104" s="105"/>
      <c r="D104" s="105"/>
      <c r="E104" s="105">
        <f t="shared" si="9"/>
        <v>0</v>
      </c>
      <c r="F104" s="105"/>
      <c r="G104" s="105">
        <f t="shared" si="10"/>
        <v>0</v>
      </c>
      <c r="H104" s="105"/>
      <c r="I104" s="105">
        <f t="shared" si="11"/>
        <v>0</v>
      </c>
      <c r="J104" s="105"/>
      <c r="K104" s="251"/>
      <c r="L104" s="251"/>
      <c r="M104" s="251"/>
      <c r="N104" s="251"/>
      <c r="O104" s="251"/>
      <c r="P104" s="251"/>
      <c r="Q104" s="251"/>
      <c r="R104" s="251"/>
      <c r="S104" s="252"/>
      <c r="T104" s="275"/>
    </row>
    <row r="105" spans="1:20" ht="15">
      <c r="A105" s="249" t="s">
        <v>181</v>
      </c>
      <c r="B105" s="266" t="s">
        <v>180</v>
      </c>
      <c r="C105" s="105"/>
      <c r="D105" s="105"/>
      <c r="E105" s="105">
        <f t="shared" si="9"/>
        <v>0</v>
      </c>
      <c r="F105" s="105"/>
      <c r="G105" s="105">
        <f t="shared" si="10"/>
        <v>0</v>
      </c>
      <c r="H105" s="105"/>
      <c r="I105" s="105">
        <f t="shared" si="11"/>
        <v>0</v>
      </c>
      <c r="J105" s="105"/>
      <c r="K105" s="251"/>
      <c r="L105" s="251"/>
      <c r="M105" s="251"/>
      <c r="N105" s="251"/>
      <c r="O105" s="251"/>
      <c r="P105" s="251"/>
      <c r="Q105" s="251"/>
      <c r="R105" s="251"/>
      <c r="S105" s="252"/>
      <c r="T105" s="275"/>
    </row>
    <row r="106" spans="1:20" ht="15">
      <c r="A106" s="249" t="s">
        <v>179</v>
      </c>
      <c r="B106" s="266" t="s">
        <v>178</v>
      </c>
      <c r="C106" s="105"/>
      <c r="D106" s="105"/>
      <c r="E106" s="105">
        <f t="shared" si="9"/>
        <v>0</v>
      </c>
      <c r="F106" s="105"/>
      <c r="G106" s="105">
        <f t="shared" si="10"/>
        <v>0</v>
      </c>
      <c r="H106" s="105"/>
      <c r="I106" s="105">
        <f t="shared" si="11"/>
        <v>0</v>
      </c>
      <c r="J106" s="105"/>
      <c r="K106" s="251"/>
      <c r="L106" s="251"/>
      <c r="M106" s="251"/>
      <c r="N106" s="251"/>
      <c r="O106" s="251"/>
      <c r="P106" s="251"/>
      <c r="Q106" s="251"/>
      <c r="R106" s="251"/>
      <c r="S106" s="252"/>
      <c r="T106" s="275"/>
    </row>
    <row r="107" spans="1:20" ht="15">
      <c r="A107" s="249" t="s">
        <v>177</v>
      </c>
      <c r="B107" s="266" t="s">
        <v>176</v>
      </c>
      <c r="C107" s="105"/>
      <c r="D107" s="105"/>
      <c r="E107" s="105">
        <f t="shared" si="9"/>
        <v>0</v>
      </c>
      <c r="F107" s="105"/>
      <c r="G107" s="105">
        <f t="shared" si="10"/>
        <v>0</v>
      </c>
      <c r="H107" s="105"/>
      <c r="I107" s="105">
        <f t="shared" si="11"/>
        <v>0</v>
      </c>
      <c r="J107" s="105"/>
      <c r="K107" s="251">
        <v>240000</v>
      </c>
      <c r="L107" s="251"/>
      <c r="M107" s="251">
        <f>K107+L107</f>
        <v>240000</v>
      </c>
      <c r="N107" s="251"/>
      <c r="O107" s="251">
        <f>M107+N107</f>
        <v>240000</v>
      </c>
      <c r="P107" s="251"/>
      <c r="Q107" s="251">
        <v>2052660</v>
      </c>
      <c r="R107" s="251">
        <v>2052660</v>
      </c>
      <c r="S107" s="252"/>
      <c r="T107" s="275"/>
    </row>
    <row r="108" spans="1:20" ht="15">
      <c r="A108" s="237" t="s">
        <v>10</v>
      </c>
      <c r="B108" s="263" t="s">
        <v>443</v>
      </c>
      <c r="C108" s="246">
        <f>SUM(C109,C111,C113)</f>
        <v>0</v>
      </c>
      <c r="D108" s="246"/>
      <c r="E108" s="246"/>
      <c r="F108" s="246"/>
      <c r="G108" s="246"/>
      <c r="H108" s="246"/>
      <c r="I108" s="246"/>
      <c r="J108" s="246"/>
      <c r="K108" s="247">
        <f>K109+K111</f>
        <v>269662475</v>
      </c>
      <c r="L108" s="247">
        <f>L109+L111</f>
        <v>9594000</v>
      </c>
      <c r="M108" s="247">
        <f>M109+M111</f>
        <v>279256475</v>
      </c>
      <c r="N108" s="247">
        <f>N109+N111</f>
        <v>-532745</v>
      </c>
      <c r="O108" s="247">
        <f>O109+O111+19000</f>
        <v>278742730</v>
      </c>
      <c r="P108" s="247">
        <f>P109+P111</f>
        <v>-532745</v>
      </c>
      <c r="Q108" s="247">
        <f>Q109+Q111+19000</f>
        <v>49954684</v>
      </c>
      <c r="R108" s="247">
        <f>R109+R111+19000</f>
        <v>49954684</v>
      </c>
      <c r="S108" s="248">
        <f>SUM(S108,S110,S112)</f>
        <v>0</v>
      </c>
      <c r="T108" s="275"/>
    </row>
    <row r="109" spans="1:20" ht="15">
      <c r="A109" s="249" t="s">
        <v>174</v>
      </c>
      <c r="B109" s="264" t="s">
        <v>103</v>
      </c>
      <c r="C109" s="105"/>
      <c r="D109" s="105"/>
      <c r="E109" s="105"/>
      <c r="F109" s="105"/>
      <c r="G109" s="105"/>
      <c r="H109" s="105"/>
      <c r="I109" s="105"/>
      <c r="J109" s="105"/>
      <c r="K109" s="251">
        <v>269662475</v>
      </c>
      <c r="L109" s="251"/>
      <c r="M109" s="251">
        <f>K109+L109</f>
        <v>269662475</v>
      </c>
      <c r="N109" s="251"/>
      <c r="O109" s="251">
        <f>M109+N109</f>
        <v>269662475</v>
      </c>
      <c r="P109" s="251"/>
      <c r="Q109" s="251">
        <v>2701864</v>
      </c>
      <c r="R109" s="251">
        <v>2701864</v>
      </c>
      <c r="S109" s="252"/>
      <c r="T109" s="275"/>
    </row>
    <row r="110" spans="1:20" ht="15">
      <c r="A110" s="249" t="s">
        <v>173</v>
      </c>
      <c r="B110" s="264" t="s">
        <v>172</v>
      </c>
      <c r="C110" s="105"/>
      <c r="D110" s="105"/>
      <c r="E110" s="105"/>
      <c r="F110" s="105"/>
      <c r="G110" s="105"/>
      <c r="H110" s="105"/>
      <c r="I110" s="105"/>
      <c r="J110" s="105"/>
      <c r="K110" s="251">
        <v>197797800</v>
      </c>
      <c r="L110" s="251"/>
      <c r="M110" s="251">
        <f>K110+L110</f>
        <v>197797800</v>
      </c>
      <c r="N110" s="251"/>
      <c r="O110" s="251">
        <f>M110+N110</f>
        <v>197797800</v>
      </c>
      <c r="P110" s="251"/>
      <c r="Q110" s="251">
        <v>2701864</v>
      </c>
      <c r="R110" s="251">
        <v>2701864</v>
      </c>
      <c r="S110" s="252"/>
      <c r="T110" s="275"/>
    </row>
    <row r="111" spans="1:20" ht="15">
      <c r="A111" s="249" t="s">
        <v>171</v>
      </c>
      <c r="B111" s="264" t="s">
        <v>99</v>
      </c>
      <c r="C111" s="105"/>
      <c r="D111" s="105"/>
      <c r="E111" s="105"/>
      <c r="F111" s="105"/>
      <c r="G111" s="105"/>
      <c r="H111" s="105"/>
      <c r="I111" s="105"/>
      <c r="J111" s="105"/>
      <c r="K111" s="251">
        <v>0</v>
      </c>
      <c r="L111" s="251">
        <v>9594000</v>
      </c>
      <c r="M111" s="251">
        <f>K111+L111</f>
        <v>9594000</v>
      </c>
      <c r="N111" s="251">
        <v>-532745</v>
      </c>
      <c r="O111" s="251">
        <f>M111+N111</f>
        <v>9061255</v>
      </c>
      <c r="P111" s="251">
        <v>-532745</v>
      </c>
      <c r="Q111" s="251">
        <v>47233820</v>
      </c>
      <c r="R111" s="251">
        <v>47233820</v>
      </c>
      <c r="S111" s="252"/>
      <c r="T111" s="275"/>
    </row>
    <row r="112" spans="1:20" ht="15">
      <c r="A112" s="249" t="s">
        <v>170</v>
      </c>
      <c r="B112" s="264" t="s">
        <v>169</v>
      </c>
      <c r="C112" s="105"/>
      <c r="D112" s="105"/>
      <c r="E112" s="105"/>
      <c r="F112" s="105"/>
      <c r="G112" s="105"/>
      <c r="H112" s="105"/>
      <c r="I112" s="105"/>
      <c r="J112" s="105"/>
      <c r="K112" s="251"/>
      <c r="L112" s="251"/>
      <c r="M112" s="251"/>
      <c r="N112" s="251"/>
      <c r="O112" s="251"/>
      <c r="P112" s="251"/>
      <c r="Q112" s="251"/>
      <c r="R112" s="251"/>
      <c r="S112" s="252"/>
      <c r="T112" s="275"/>
    </row>
    <row r="113" spans="1:20" ht="15">
      <c r="A113" s="249" t="s">
        <v>168</v>
      </c>
      <c r="B113" s="250" t="s">
        <v>96</v>
      </c>
      <c r="C113" s="105"/>
      <c r="D113" s="105"/>
      <c r="E113" s="105"/>
      <c r="F113" s="105"/>
      <c r="G113" s="105"/>
      <c r="H113" s="105"/>
      <c r="I113" s="105"/>
      <c r="J113" s="105"/>
      <c r="K113" s="251"/>
      <c r="L113" s="251"/>
      <c r="M113" s="251"/>
      <c r="N113" s="251"/>
      <c r="O113" s="251"/>
      <c r="P113" s="251"/>
      <c r="Q113" s="251"/>
      <c r="R113" s="251"/>
      <c r="S113" s="252"/>
      <c r="T113" s="275"/>
    </row>
    <row r="114" spans="1:20" ht="15">
      <c r="A114" s="249" t="s">
        <v>167</v>
      </c>
      <c r="B114" s="250" t="s">
        <v>444</v>
      </c>
      <c r="C114" s="105"/>
      <c r="D114" s="105"/>
      <c r="E114" s="105"/>
      <c r="F114" s="105"/>
      <c r="G114" s="105"/>
      <c r="H114" s="105"/>
      <c r="I114" s="105"/>
      <c r="J114" s="105"/>
      <c r="K114" s="251"/>
      <c r="L114" s="251"/>
      <c r="M114" s="251"/>
      <c r="N114" s="251"/>
      <c r="O114" s="251"/>
      <c r="P114" s="251"/>
      <c r="Q114" s="251"/>
      <c r="R114" s="251"/>
      <c r="S114" s="252"/>
      <c r="T114" s="275"/>
    </row>
    <row r="115" spans="1:20" ht="15">
      <c r="A115" s="249" t="s">
        <v>165</v>
      </c>
      <c r="B115" s="266" t="s">
        <v>164</v>
      </c>
      <c r="C115" s="105"/>
      <c r="D115" s="105"/>
      <c r="E115" s="105"/>
      <c r="F115" s="105"/>
      <c r="G115" s="105"/>
      <c r="H115" s="105"/>
      <c r="I115" s="105"/>
      <c r="J115" s="105"/>
      <c r="K115" s="251"/>
      <c r="L115" s="251"/>
      <c r="M115" s="251"/>
      <c r="N115" s="251"/>
      <c r="O115" s="251"/>
      <c r="P115" s="251"/>
      <c r="Q115" s="251"/>
      <c r="R115" s="251"/>
      <c r="S115" s="252"/>
      <c r="T115" s="275"/>
    </row>
    <row r="116" spans="1:20" ht="15">
      <c r="A116" s="249" t="s">
        <v>163</v>
      </c>
      <c r="B116" s="266" t="s">
        <v>162</v>
      </c>
      <c r="C116" s="105"/>
      <c r="D116" s="105"/>
      <c r="E116" s="105"/>
      <c r="F116" s="105"/>
      <c r="G116" s="105"/>
      <c r="H116" s="105"/>
      <c r="I116" s="105"/>
      <c r="J116" s="105"/>
      <c r="K116" s="251"/>
      <c r="L116" s="251"/>
      <c r="M116" s="251"/>
      <c r="N116" s="251"/>
      <c r="O116" s="251"/>
      <c r="P116" s="251"/>
      <c r="Q116" s="251"/>
      <c r="R116" s="251"/>
      <c r="S116" s="252"/>
      <c r="T116" s="275"/>
    </row>
    <row r="117" spans="1:20" ht="15">
      <c r="A117" s="249" t="s">
        <v>161</v>
      </c>
      <c r="B117" s="266" t="s">
        <v>160</v>
      </c>
      <c r="C117" s="105"/>
      <c r="D117" s="105"/>
      <c r="E117" s="105"/>
      <c r="F117" s="105"/>
      <c r="G117" s="105"/>
      <c r="H117" s="105"/>
      <c r="I117" s="105"/>
      <c r="J117" s="105"/>
      <c r="K117" s="251"/>
      <c r="L117" s="251"/>
      <c r="M117" s="251"/>
      <c r="N117" s="251"/>
      <c r="O117" s="251"/>
      <c r="P117" s="251"/>
      <c r="Q117" s="251"/>
      <c r="R117" s="251"/>
      <c r="S117" s="252"/>
      <c r="T117" s="275"/>
    </row>
    <row r="118" spans="1:20" ht="15">
      <c r="A118" s="249" t="s">
        <v>159</v>
      </c>
      <c r="B118" s="266" t="s">
        <v>158</v>
      </c>
      <c r="C118" s="105"/>
      <c r="D118" s="105"/>
      <c r="E118" s="105"/>
      <c r="F118" s="105"/>
      <c r="G118" s="105"/>
      <c r="H118" s="105"/>
      <c r="I118" s="105"/>
      <c r="J118" s="105"/>
      <c r="K118" s="251"/>
      <c r="L118" s="251"/>
      <c r="M118" s="251"/>
      <c r="N118" s="251"/>
      <c r="O118" s="251"/>
      <c r="P118" s="251"/>
      <c r="Q118" s="251"/>
      <c r="R118" s="251"/>
      <c r="S118" s="252"/>
      <c r="T118" s="275"/>
    </row>
    <row r="119" spans="1:20" ht="15">
      <c r="A119" s="249" t="s">
        <v>157</v>
      </c>
      <c r="B119" s="266" t="s">
        <v>156</v>
      </c>
      <c r="C119" s="105"/>
      <c r="D119" s="105"/>
      <c r="E119" s="105"/>
      <c r="F119" s="105"/>
      <c r="G119" s="105"/>
      <c r="H119" s="105"/>
      <c r="I119" s="105"/>
      <c r="J119" s="105"/>
      <c r="K119" s="251"/>
      <c r="L119" s="251"/>
      <c r="M119" s="251"/>
      <c r="N119" s="251"/>
      <c r="O119" s="251"/>
      <c r="P119" s="251"/>
      <c r="Q119" s="251"/>
      <c r="R119" s="251"/>
      <c r="S119" s="252"/>
      <c r="T119" s="275"/>
    </row>
    <row r="120" spans="1:20" ht="15">
      <c r="A120" s="249" t="s">
        <v>155</v>
      </c>
      <c r="B120" s="266" t="s">
        <v>154</v>
      </c>
      <c r="C120" s="105"/>
      <c r="D120" s="105"/>
      <c r="E120" s="105"/>
      <c r="F120" s="105"/>
      <c r="G120" s="105"/>
      <c r="H120" s="105"/>
      <c r="I120" s="105"/>
      <c r="J120" s="105"/>
      <c r="K120" s="251"/>
      <c r="L120" s="251"/>
      <c r="M120" s="251"/>
      <c r="N120" s="251"/>
      <c r="O120" s="251"/>
      <c r="P120" s="251"/>
      <c r="Q120" s="251"/>
      <c r="R120" s="251"/>
      <c r="S120" s="252"/>
      <c r="T120" s="275"/>
    </row>
    <row r="121" spans="1:20" ht="15">
      <c r="A121" s="249" t="s">
        <v>153</v>
      </c>
      <c r="B121" s="266" t="s">
        <v>152</v>
      </c>
      <c r="C121" s="105"/>
      <c r="D121" s="105"/>
      <c r="E121" s="105"/>
      <c r="F121" s="105"/>
      <c r="G121" s="105"/>
      <c r="H121" s="105"/>
      <c r="I121" s="105"/>
      <c r="J121" s="105"/>
      <c r="K121" s="251"/>
      <c r="L121" s="251"/>
      <c r="M121" s="251"/>
      <c r="N121" s="251"/>
      <c r="O121" s="251"/>
      <c r="P121" s="251"/>
      <c r="Q121" s="251"/>
      <c r="R121" s="251"/>
      <c r="S121" s="252"/>
      <c r="T121" s="275"/>
    </row>
    <row r="122" spans="1:20" ht="15">
      <c r="A122" s="237" t="s">
        <v>4</v>
      </c>
      <c r="B122" s="245" t="s">
        <v>151</v>
      </c>
      <c r="C122" s="246">
        <f>SUM(C123:C124)</f>
        <v>0</v>
      </c>
      <c r="D122" s="246"/>
      <c r="E122" s="246"/>
      <c r="F122" s="246"/>
      <c r="G122" s="246"/>
      <c r="H122" s="246"/>
      <c r="I122" s="246"/>
      <c r="J122" s="246"/>
      <c r="K122" s="247">
        <f>SUM(K122:K123)</f>
        <v>445613</v>
      </c>
      <c r="L122" s="247">
        <v>894557</v>
      </c>
      <c r="M122" s="247">
        <v>1340170</v>
      </c>
      <c r="N122" s="247">
        <f>N123</f>
        <v>13358831</v>
      </c>
      <c r="O122" s="247">
        <f>M122+N122</f>
        <v>14699001</v>
      </c>
      <c r="P122" s="247">
        <f>P123</f>
        <v>13358831</v>
      </c>
      <c r="Q122" s="247">
        <v>69526971</v>
      </c>
      <c r="R122" s="247">
        <v>69526971</v>
      </c>
      <c r="S122" s="248">
        <f>SUM(S122:S123)</f>
        <v>0</v>
      </c>
      <c r="T122" s="275"/>
    </row>
    <row r="123" spans="1:20" ht="15">
      <c r="A123" s="249" t="s">
        <v>150</v>
      </c>
      <c r="B123" s="264" t="s">
        <v>149</v>
      </c>
      <c r="C123" s="105"/>
      <c r="D123" s="105"/>
      <c r="E123" s="105"/>
      <c r="F123" s="105"/>
      <c r="G123" s="105"/>
      <c r="H123" s="105"/>
      <c r="I123" s="105"/>
      <c r="J123" s="105"/>
      <c r="K123" s="251">
        <v>445613</v>
      </c>
      <c r="L123" s="251">
        <v>894557</v>
      </c>
      <c r="M123" s="251">
        <v>1340170</v>
      </c>
      <c r="N123" s="251">
        <v>13358831</v>
      </c>
      <c r="O123" s="251">
        <v>1340170</v>
      </c>
      <c r="P123" s="251">
        <v>13358831</v>
      </c>
      <c r="Q123" s="251">
        <v>69526971</v>
      </c>
      <c r="R123" s="251">
        <v>69526971</v>
      </c>
      <c r="S123" s="252"/>
      <c r="T123" s="275"/>
    </row>
    <row r="124" spans="1:20" ht="15">
      <c r="A124" s="249" t="s">
        <v>148</v>
      </c>
      <c r="B124" s="264" t="s">
        <v>147</v>
      </c>
      <c r="C124" s="105"/>
      <c r="D124" s="105"/>
      <c r="E124" s="105"/>
      <c r="F124" s="105"/>
      <c r="G124" s="105"/>
      <c r="H124" s="105"/>
      <c r="I124" s="105"/>
      <c r="J124" s="105"/>
      <c r="K124" s="251"/>
      <c r="L124" s="251"/>
      <c r="M124" s="251"/>
      <c r="N124" s="251"/>
      <c r="O124" s="251"/>
      <c r="P124" s="251"/>
      <c r="Q124" s="251"/>
      <c r="R124" s="251"/>
      <c r="S124" s="252"/>
      <c r="T124" s="275"/>
    </row>
    <row r="125" spans="1:20" ht="15">
      <c r="A125" s="237" t="s">
        <v>5</v>
      </c>
      <c r="B125" s="245" t="s">
        <v>445</v>
      </c>
      <c r="C125" s="246">
        <f aca="true" t="shared" si="12" ref="C125:M125">SUM(C92,C108,C122)</f>
        <v>32412374</v>
      </c>
      <c r="D125" s="246">
        <f t="shared" si="12"/>
        <v>-2740836</v>
      </c>
      <c r="E125" s="246">
        <f t="shared" si="12"/>
        <v>29671538</v>
      </c>
      <c r="F125" s="246">
        <f>SUM(F92,F108,F122)</f>
        <v>9672631</v>
      </c>
      <c r="G125" s="246">
        <f>SUM(G92,G108,G122)</f>
        <v>39344169</v>
      </c>
      <c r="H125" s="246">
        <f>SUM(H92,H108,H122)</f>
        <v>9672631</v>
      </c>
      <c r="I125" s="246">
        <f>SUM(I92,I108,I122)</f>
        <v>52161022</v>
      </c>
      <c r="J125" s="246">
        <f>SUM(J92,J108,J122)</f>
        <v>52161322</v>
      </c>
      <c r="K125" s="247">
        <f t="shared" si="12"/>
        <v>32412374</v>
      </c>
      <c r="L125" s="247">
        <f t="shared" si="12"/>
        <v>20630565</v>
      </c>
      <c r="M125" s="247">
        <f t="shared" si="12"/>
        <v>325308981</v>
      </c>
      <c r="N125" s="247">
        <f>SUM(N92,N108,N122)</f>
        <v>6726979</v>
      </c>
      <c r="O125" s="247">
        <f>SUM(O92,O108,O122)</f>
        <v>332054960</v>
      </c>
      <c r="P125" s="247">
        <f>SUM(P92,P108,P122)</f>
        <v>6726979</v>
      </c>
      <c r="Q125" s="247">
        <f>SUM(Q92,Q108,Q122)</f>
        <v>175888245</v>
      </c>
      <c r="R125" s="247">
        <f>SUM(R92,R108,R122)</f>
        <v>174583100</v>
      </c>
      <c r="S125" s="248"/>
      <c r="T125" s="275"/>
    </row>
    <row r="126" spans="1:20" ht="15">
      <c r="A126" s="237" t="s">
        <v>6</v>
      </c>
      <c r="B126" s="245" t="s">
        <v>145</v>
      </c>
      <c r="C126" s="246">
        <f>SUM(C127:C129)</f>
        <v>0</v>
      </c>
      <c r="D126" s="246"/>
      <c r="E126" s="246"/>
      <c r="F126" s="246"/>
      <c r="G126" s="246"/>
      <c r="H126" s="246"/>
      <c r="I126" s="246"/>
      <c r="J126" s="246"/>
      <c r="K126" s="247">
        <f>SUM(K126:K128)</f>
        <v>0</v>
      </c>
      <c r="L126" s="247"/>
      <c r="M126" s="247"/>
      <c r="N126" s="247"/>
      <c r="O126" s="247"/>
      <c r="P126" s="247"/>
      <c r="Q126" s="247"/>
      <c r="R126" s="247"/>
      <c r="S126" s="248">
        <f>SUM(S126:S128)</f>
        <v>0</v>
      </c>
      <c r="T126" s="275"/>
    </row>
    <row r="127" spans="1:20" ht="15">
      <c r="A127" s="249" t="s">
        <v>144</v>
      </c>
      <c r="B127" s="264" t="s">
        <v>143</v>
      </c>
      <c r="C127" s="105"/>
      <c r="D127" s="105"/>
      <c r="E127" s="105"/>
      <c r="F127" s="105"/>
      <c r="G127" s="105"/>
      <c r="H127" s="105"/>
      <c r="I127" s="105"/>
      <c r="J127" s="105"/>
      <c r="K127" s="251"/>
      <c r="L127" s="251"/>
      <c r="M127" s="251"/>
      <c r="N127" s="251"/>
      <c r="O127" s="251"/>
      <c r="P127" s="251"/>
      <c r="Q127" s="251"/>
      <c r="R127" s="251"/>
      <c r="S127" s="252"/>
      <c r="T127" s="275"/>
    </row>
    <row r="128" spans="1:20" ht="15">
      <c r="A128" s="249" t="s">
        <v>142</v>
      </c>
      <c r="B128" s="264" t="s">
        <v>141</v>
      </c>
      <c r="C128" s="105"/>
      <c r="D128" s="105"/>
      <c r="E128" s="105"/>
      <c r="F128" s="105"/>
      <c r="G128" s="105"/>
      <c r="H128" s="105"/>
      <c r="I128" s="105"/>
      <c r="J128" s="105"/>
      <c r="K128" s="251"/>
      <c r="L128" s="251"/>
      <c r="M128" s="251"/>
      <c r="N128" s="251"/>
      <c r="O128" s="251"/>
      <c r="P128" s="251"/>
      <c r="Q128" s="251"/>
      <c r="R128" s="251"/>
      <c r="S128" s="252"/>
      <c r="T128" s="275"/>
    </row>
    <row r="129" spans="1:20" ht="15">
      <c r="A129" s="249" t="s">
        <v>140</v>
      </c>
      <c r="B129" s="264" t="s">
        <v>139</v>
      </c>
      <c r="C129" s="105"/>
      <c r="D129" s="105"/>
      <c r="E129" s="105"/>
      <c r="F129" s="105"/>
      <c r="G129" s="105"/>
      <c r="H129" s="105"/>
      <c r="I129" s="105"/>
      <c r="J129" s="105"/>
      <c r="K129" s="251"/>
      <c r="L129" s="251"/>
      <c r="M129" s="251"/>
      <c r="N129" s="251"/>
      <c r="O129" s="251"/>
      <c r="P129" s="251"/>
      <c r="Q129" s="251"/>
      <c r="R129" s="251"/>
      <c r="S129" s="252"/>
      <c r="T129" s="275"/>
    </row>
    <row r="130" spans="1:20" ht="15">
      <c r="A130" s="237" t="s">
        <v>19</v>
      </c>
      <c r="B130" s="245" t="s">
        <v>138</v>
      </c>
      <c r="C130" s="246">
        <f>SUM(C131:C134)</f>
        <v>0</v>
      </c>
      <c r="D130" s="246"/>
      <c r="E130" s="246"/>
      <c r="F130" s="246"/>
      <c r="G130" s="246"/>
      <c r="H130" s="246"/>
      <c r="I130" s="246"/>
      <c r="J130" s="246"/>
      <c r="K130" s="247">
        <f>SUM(K130:K133)</f>
        <v>0</v>
      </c>
      <c r="L130" s="247"/>
      <c r="M130" s="247"/>
      <c r="N130" s="247"/>
      <c r="O130" s="247"/>
      <c r="P130" s="247"/>
      <c r="Q130" s="247"/>
      <c r="R130" s="247"/>
      <c r="S130" s="248">
        <f>SUM(S130:S133)</f>
        <v>0</v>
      </c>
      <c r="T130" s="275"/>
    </row>
    <row r="131" spans="1:20" ht="15">
      <c r="A131" s="249" t="s">
        <v>137</v>
      </c>
      <c r="B131" s="264" t="s">
        <v>136</v>
      </c>
      <c r="C131" s="105"/>
      <c r="D131" s="105"/>
      <c r="E131" s="105"/>
      <c r="F131" s="105"/>
      <c r="G131" s="105"/>
      <c r="H131" s="105"/>
      <c r="I131" s="105"/>
      <c r="J131" s="105"/>
      <c r="K131" s="251"/>
      <c r="L131" s="251"/>
      <c r="M131" s="251"/>
      <c r="N131" s="251"/>
      <c r="O131" s="251"/>
      <c r="P131" s="251"/>
      <c r="Q131" s="251"/>
      <c r="R131" s="251"/>
      <c r="S131" s="252"/>
      <c r="T131" s="275"/>
    </row>
    <row r="132" spans="1:20" ht="15">
      <c r="A132" s="249" t="s">
        <v>135</v>
      </c>
      <c r="B132" s="264" t="s">
        <v>134</v>
      </c>
      <c r="C132" s="105"/>
      <c r="D132" s="105"/>
      <c r="E132" s="105"/>
      <c r="F132" s="105"/>
      <c r="G132" s="105"/>
      <c r="H132" s="105"/>
      <c r="I132" s="105"/>
      <c r="J132" s="105"/>
      <c r="K132" s="251"/>
      <c r="L132" s="251"/>
      <c r="M132" s="251"/>
      <c r="N132" s="251"/>
      <c r="O132" s="251"/>
      <c r="P132" s="251"/>
      <c r="Q132" s="251"/>
      <c r="R132" s="251"/>
      <c r="S132" s="252"/>
      <c r="T132" s="275"/>
    </row>
    <row r="133" spans="1:20" ht="15">
      <c r="A133" s="249" t="s">
        <v>133</v>
      </c>
      <c r="B133" s="264" t="s">
        <v>132</v>
      </c>
      <c r="C133" s="105"/>
      <c r="D133" s="105"/>
      <c r="E133" s="105"/>
      <c r="F133" s="105"/>
      <c r="G133" s="105"/>
      <c r="H133" s="105"/>
      <c r="I133" s="105"/>
      <c r="J133" s="105"/>
      <c r="K133" s="251"/>
      <c r="L133" s="251"/>
      <c r="M133" s="251"/>
      <c r="N133" s="251"/>
      <c r="O133" s="251"/>
      <c r="P133" s="251"/>
      <c r="Q133" s="251"/>
      <c r="R133" s="251"/>
      <c r="S133" s="252"/>
      <c r="T133" s="275"/>
    </row>
    <row r="134" spans="1:20" ht="15">
      <c r="A134" s="249" t="s">
        <v>131</v>
      </c>
      <c r="B134" s="264" t="s">
        <v>130</v>
      </c>
      <c r="C134" s="105"/>
      <c r="D134" s="105"/>
      <c r="E134" s="105"/>
      <c r="F134" s="105"/>
      <c r="G134" s="105"/>
      <c r="H134" s="105"/>
      <c r="I134" s="105"/>
      <c r="J134" s="105"/>
      <c r="K134" s="251"/>
      <c r="L134" s="251"/>
      <c r="M134" s="251"/>
      <c r="N134" s="251"/>
      <c r="O134" s="251"/>
      <c r="P134" s="251"/>
      <c r="Q134" s="251"/>
      <c r="R134" s="251"/>
      <c r="S134" s="252"/>
      <c r="T134" s="275"/>
    </row>
    <row r="135" spans="1:20" ht="15">
      <c r="A135" s="237" t="s">
        <v>22</v>
      </c>
      <c r="B135" s="245" t="s">
        <v>129</v>
      </c>
      <c r="C135" s="246">
        <f>SUM(C136:C139)</f>
        <v>1204367</v>
      </c>
      <c r="D135" s="246"/>
      <c r="E135" s="246">
        <v>1204367</v>
      </c>
      <c r="F135" s="246"/>
      <c r="G135" s="246">
        <v>1204367</v>
      </c>
      <c r="H135" s="246"/>
      <c r="I135" s="246">
        <v>3060367</v>
      </c>
      <c r="J135" s="246">
        <v>3060267</v>
      </c>
      <c r="K135" s="247">
        <f>SUM(K135:K138)</f>
        <v>0</v>
      </c>
      <c r="L135" s="247"/>
      <c r="M135" s="247"/>
      <c r="N135" s="247"/>
      <c r="O135" s="247"/>
      <c r="P135" s="247"/>
      <c r="Q135" s="247"/>
      <c r="R135" s="247"/>
      <c r="S135" s="248">
        <f>SUM(S135:S138)</f>
        <v>0</v>
      </c>
      <c r="T135" s="275"/>
    </row>
    <row r="136" spans="1:20" ht="15">
      <c r="A136" s="249" t="s">
        <v>128</v>
      </c>
      <c r="B136" s="264" t="s">
        <v>127</v>
      </c>
      <c r="C136" s="105"/>
      <c r="D136" s="105"/>
      <c r="E136" s="105"/>
      <c r="F136" s="105"/>
      <c r="G136" s="105"/>
      <c r="H136" s="105"/>
      <c r="I136" s="105"/>
      <c r="J136" s="105"/>
      <c r="K136" s="251"/>
      <c r="L136" s="251"/>
      <c r="M136" s="251"/>
      <c r="N136" s="251"/>
      <c r="O136" s="251"/>
      <c r="P136" s="251"/>
      <c r="Q136" s="251"/>
      <c r="R136" s="251"/>
      <c r="S136" s="252"/>
      <c r="T136" s="275"/>
    </row>
    <row r="137" spans="1:20" ht="15">
      <c r="A137" s="249" t="s">
        <v>126</v>
      </c>
      <c r="B137" s="264" t="s">
        <v>125</v>
      </c>
      <c r="C137" s="105">
        <v>1204367</v>
      </c>
      <c r="D137" s="105"/>
      <c r="E137" s="105">
        <v>1204367</v>
      </c>
      <c r="F137" s="105"/>
      <c r="G137" s="105">
        <v>1204367</v>
      </c>
      <c r="H137" s="105"/>
      <c r="I137" s="105">
        <v>1204367</v>
      </c>
      <c r="J137" s="105">
        <v>1204367</v>
      </c>
      <c r="K137" s="251"/>
      <c r="L137" s="251"/>
      <c r="M137" s="251"/>
      <c r="N137" s="251"/>
      <c r="O137" s="251"/>
      <c r="P137" s="251"/>
      <c r="Q137" s="251"/>
      <c r="R137" s="251"/>
      <c r="S137" s="252"/>
      <c r="T137" s="275"/>
    </row>
    <row r="138" spans="1:20" ht="15">
      <c r="A138" s="249" t="s">
        <v>124</v>
      </c>
      <c r="B138" s="264" t="s">
        <v>470</v>
      </c>
      <c r="C138" s="105"/>
      <c r="D138" s="105"/>
      <c r="E138" s="105"/>
      <c r="F138" s="105"/>
      <c r="G138" s="105"/>
      <c r="H138" s="105"/>
      <c r="I138" s="105">
        <v>1855890</v>
      </c>
      <c r="J138" s="105">
        <v>1855890</v>
      </c>
      <c r="K138" s="251"/>
      <c r="L138" s="251"/>
      <c r="M138" s="251"/>
      <c r="N138" s="251"/>
      <c r="O138" s="251"/>
      <c r="P138" s="251"/>
      <c r="Q138" s="251"/>
      <c r="R138" s="251"/>
      <c r="S138" s="252"/>
      <c r="T138" s="275"/>
    </row>
    <row r="139" spans="1:20" ht="15">
      <c r="A139" s="249" t="s">
        <v>122</v>
      </c>
      <c r="B139" s="264" t="s">
        <v>446</v>
      </c>
      <c r="C139" s="105"/>
      <c r="D139" s="105"/>
      <c r="E139" s="105"/>
      <c r="F139" s="105"/>
      <c r="G139" s="105"/>
      <c r="H139" s="105"/>
      <c r="I139" s="105"/>
      <c r="J139" s="105"/>
      <c r="K139" s="251"/>
      <c r="L139" s="251"/>
      <c r="M139" s="251"/>
      <c r="N139" s="251"/>
      <c r="O139" s="251"/>
      <c r="P139" s="251"/>
      <c r="Q139" s="251"/>
      <c r="R139" s="251"/>
      <c r="S139" s="252"/>
      <c r="T139" s="275"/>
    </row>
    <row r="140" spans="1:20" ht="15">
      <c r="A140" s="237" t="s">
        <v>94</v>
      </c>
      <c r="B140" s="245" t="s">
        <v>447</v>
      </c>
      <c r="C140" s="267">
        <f>SUM(C141:C144)</f>
        <v>0</v>
      </c>
      <c r="D140" s="267"/>
      <c r="E140" s="267"/>
      <c r="F140" s="267"/>
      <c r="G140" s="267"/>
      <c r="H140" s="267"/>
      <c r="I140" s="267"/>
      <c r="J140" s="267"/>
      <c r="K140" s="268">
        <f>SUM(K140:K143)</f>
        <v>0</v>
      </c>
      <c r="L140" s="268"/>
      <c r="M140" s="268"/>
      <c r="N140" s="268"/>
      <c r="O140" s="268"/>
      <c r="P140" s="268"/>
      <c r="Q140" s="268"/>
      <c r="R140" s="268"/>
      <c r="S140" s="269">
        <f>SUM(S140:S143)</f>
        <v>0</v>
      </c>
      <c r="T140" s="275"/>
    </row>
    <row r="141" spans="1:20" ht="15">
      <c r="A141" s="249" t="s">
        <v>120</v>
      </c>
      <c r="B141" s="264" t="s">
        <v>119</v>
      </c>
      <c r="C141" s="105"/>
      <c r="D141" s="105"/>
      <c r="E141" s="105"/>
      <c r="F141" s="105"/>
      <c r="G141" s="105"/>
      <c r="H141" s="105"/>
      <c r="I141" s="105"/>
      <c r="J141" s="105"/>
      <c r="K141" s="251"/>
      <c r="L141" s="251"/>
      <c r="M141" s="251"/>
      <c r="N141" s="251"/>
      <c r="O141" s="251"/>
      <c r="P141" s="251"/>
      <c r="Q141" s="251"/>
      <c r="R141" s="251"/>
      <c r="S141" s="252"/>
      <c r="T141" s="275"/>
    </row>
    <row r="142" spans="1:20" ht="15">
      <c r="A142" s="249" t="s">
        <v>118</v>
      </c>
      <c r="B142" s="264" t="s">
        <v>117</v>
      </c>
      <c r="C142" s="105"/>
      <c r="D142" s="105"/>
      <c r="E142" s="105"/>
      <c r="F142" s="105"/>
      <c r="G142" s="105"/>
      <c r="H142" s="105"/>
      <c r="I142" s="105"/>
      <c r="J142" s="105"/>
      <c r="K142" s="251"/>
      <c r="L142" s="251"/>
      <c r="M142" s="251"/>
      <c r="N142" s="251"/>
      <c r="O142" s="251"/>
      <c r="P142" s="251"/>
      <c r="Q142" s="251"/>
      <c r="R142" s="251"/>
      <c r="S142" s="252"/>
      <c r="T142" s="275"/>
    </row>
    <row r="143" spans="1:20" ht="15">
      <c r="A143" s="249" t="s">
        <v>116</v>
      </c>
      <c r="B143" s="264" t="s">
        <v>115</v>
      </c>
      <c r="C143" s="105"/>
      <c r="D143" s="105"/>
      <c r="E143" s="105"/>
      <c r="F143" s="105"/>
      <c r="G143" s="105"/>
      <c r="H143" s="105"/>
      <c r="I143" s="105"/>
      <c r="J143" s="105"/>
      <c r="K143" s="251"/>
      <c r="L143" s="251"/>
      <c r="M143" s="251"/>
      <c r="N143" s="251"/>
      <c r="O143" s="251"/>
      <c r="P143" s="251"/>
      <c r="Q143" s="251"/>
      <c r="R143" s="251"/>
      <c r="S143" s="252"/>
      <c r="T143" s="275"/>
    </row>
    <row r="144" spans="1:20" ht="15">
      <c r="A144" s="249" t="s">
        <v>114</v>
      </c>
      <c r="B144" s="264" t="s">
        <v>113</v>
      </c>
      <c r="C144" s="105"/>
      <c r="D144" s="105"/>
      <c r="E144" s="105"/>
      <c r="F144" s="105"/>
      <c r="G144" s="105"/>
      <c r="H144" s="105"/>
      <c r="I144" s="105"/>
      <c r="J144" s="105"/>
      <c r="K144" s="251"/>
      <c r="L144" s="251"/>
      <c r="M144" s="251"/>
      <c r="N144" s="251"/>
      <c r="O144" s="251"/>
      <c r="P144" s="251"/>
      <c r="Q144" s="251"/>
      <c r="R144" s="251"/>
      <c r="S144" s="252"/>
      <c r="T144" s="275"/>
    </row>
    <row r="145" spans="1:23" ht="15">
      <c r="A145" s="237" t="s">
        <v>93</v>
      </c>
      <c r="B145" s="245" t="s">
        <v>112</v>
      </c>
      <c r="C145" s="270">
        <f aca="true" t="shared" si="13" ref="C145:I145">SUM(C126,C130,C135,C140)</f>
        <v>1204367</v>
      </c>
      <c r="D145" s="270">
        <f t="shared" si="13"/>
        <v>0</v>
      </c>
      <c r="E145" s="270">
        <f t="shared" si="13"/>
        <v>1204367</v>
      </c>
      <c r="F145" s="270">
        <f t="shared" si="13"/>
        <v>0</v>
      </c>
      <c r="G145" s="270">
        <f t="shared" si="13"/>
        <v>1204367</v>
      </c>
      <c r="H145" s="270">
        <f t="shared" si="13"/>
        <v>0</v>
      </c>
      <c r="I145" s="270">
        <f t="shared" si="13"/>
        <v>3060367</v>
      </c>
      <c r="J145" s="270">
        <f>SUM(J126,J130,J135,J140)</f>
        <v>3060267</v>
      </c>
      <c r="K145" s="271"/>
      <c r="L145" s="271">
        <f>SUM(L126,L130,L135,L140)</f>
        <v>0</v>
      </c>
      <c r="M145" s="271"/>
      <c r="N145" s="271">
        <f>SUM(N126,N130,N135,N140)</f>
        <v>0</v>
      </c>
      <c r="O145" s="271"/>
      <c r="P145" s="271">
        <f>SUM(P126,P130,P135,P140)</f>
        <v>0</v>
      </c>
      <c r="Q145" s="271"/>
      <c r="R145" s="271"/>
      <c r="S145" s="272"/>
      <c r="T145" s="277"/>
      <c r="U145" s="106"/>
      <c r="V145" s="106"/>
      <c r="W145" s="106"/>
    </row>
    <row r="146" spans="1:20" ht="15">
      <c r="A146" s="257" t="s">
        <v>92</v>
      </c>
      <c r="B146" s="253" t="s">
        <v>448</v>
      </c>
      <c r="C146" s="270">
        <f aca="true" t="shared" si="14" ref="C146:M146">SUM(C125,C145)</f>
        <v>33616741</v>
      </c>
      <c r="D146" s="270">
        <f t="shared" si="14"/>
        <v>-2740836</v>
      </c>
      <c r="E146" s="270">
        <f t="shared" si="14"/>
        <v>30875905</v>
      </c>
      <c r="F146" s="270">
        <f>SUM(F125,F145)</f>
        <v>9672631</v>
      </c>
      <c r="G146" s="270">
        <f>SUM(G125,G145)</f>
        <v>40548536</v>
      </c>
      <c r="H146" s="270">
        <f>SUM(H125,H145)</f>
        <v>9672631</v>
      </c>
      <c r="I146" s="270">
        <f>SUM(I125,I145)</f>
        <v>55221389</v>
      </c>
      <c r="J146" s="270">
        <f>SUM(J125,J145)</f>
        <v>55221589</v>
      </c>
      <c r="K146" s="271">
        <f t="shared" si="14"/>
        <v>33616741</v>
      </c>
      <c r="L146" s="271">
        <f t="shared" si="14"/>
        <v>20630565</v>
      </c>
      <c r="M146" s="271">
        <f t="shared" si="14"/>
        <v>325308981</v>
      </c>
      <c r="N146" s="271">
        <f>SUM(N125,N145)</f>
        <v>6726979</v>
      </c>
      <c r="O146" s="271">
        <f>SUM(O125,O145)</f>
        <v>332054960</v>
      </c>
      <c r="P146" s="271">
        <f>SUM(P125,P145)</f>
        <v>6726979</v>
      </c>
      <c r="Q146" s="271">
        <f>SUM(Q125,Q145)</f>
        <v>175888245</v>
      </c>
      <c r="R146" s="271"/>
      <c r="S146" s="272">
        <f>SUM(S124,S144)</f>
        <v>0</v>
      </c>
      <c r="T146" s="275"/>
    </row>
    <row r="147" spans="1:19" ht="15">
      <c r="A147" s="103"/>
      <c r="B147" s="104"/>
      <c r="C147" s="107"/>
      <c r="D147" s="107"/>
      <c r="E147" s="107"/>
      <c r="F147" s="107"/>
      <c r="G147" s="107"/>
      <c r="H147" s="107"/>
      <c r="I147" s="107"/>
      <c r="J147" s="107"/>
      <c r="K147" s="108"/>
      <c r="L147" s="108"/>
      <c r="M147" s="108"/>
      <c r="N147" s="108"/>
      <c r="O147" s="108"/>
      <c r="P147" s="108"/>
      <c r="Q147" s="108"/>
      <c r="R147" s="108"/>
      <c r="S147" s="109"/>
    </row>
    <row r="148" spans="1:19" s="11" customFormat="1" ht="15.75">
      <c r="A148" s="215" t="s">
        <v>110</v>
      </c>
      <c r="B148" s="215"/>
      <c r="C148" s="278">
        <v>5</v>
      </c>
      <c r="D148" s="278"/>
      <c r="E148" s="278">
        <v>5</v>
      </c>
      <c r="F148" s="278"/>
      <c r="G148" s="278">
        <v>5</v>
      </c>
      <c r="H148" s="278"/>
      <c r="I148" s="278">
        <v>5</v>
      </c>
      <c r="J148" s="278">
        <v>5</v>
      </c>
      <c r="K148" s="279">
        <v>15</v>
      </c>
      <c r="L148" s="279"/>
      <c r="M148" s="279">
        <v>15</v>
      </c>
      <c r="N148" s="279"/>
      <c r="O148" s="279">
        <v>15</v>
      </c>
      <c r="P148" s="279"/>
      <c r="Q148" s="279">
        <v>20</v>
      </c>
      <c r="R148" s="279">
        <v>20</v>
      </c>
      <c r="S148" s="280"/>
    </row>
    <row r="149" spans="1:19" s="11" customFormat="1" ht="15.75">
      <c r="A149" s="281" t="s">
        <v>465</v>
      </c>
      <c r="B149" s="281"/>
      <c r="C149" s="282"/>
      <c r="D149" s="282"/>
      <c r="E149" s="282"/>
      <c r="F149" s="282"/>
      <c r="G149" s="282"/>
      <c r="H149" s="282"/>
      <c r="I149" s="282"/>
      <c r="J149" s="282"/>
      <c r="K149" s="283">
        <v>5</v>
      </c>
      <c r="L149" s="283"/>
      <c r="M149" s="283">
        <v>5</v>
      </c>
      <c r="N149" s="283"/>
      <c r="O149" s="283">
        <v>5</v>
      </c>
      <c r="P149" s="283"/>
      <c r="Q149" s="283">
        <v>10</v>
      </c>
      <c r="R149" s="283">
        <v>10</v>
      </c>
      <c r="S149" s="284"/>
    </row>
    <row r="150" spans="1:19" s="11" customFormat="1" ht="15.75">
      <c r="A150" s="281" t="s">
        <v>466</v>
      </c>
      <c r="B150" s="281"/>
      <c r="C150" s="282"/>
      <c r="D150" s="282"/>
      <c r="E150" s="282"/>
      <c r="F150" s="282"/>
      <c r="G150" s="282"/>
      <c r="H150" s="282"/>
      <c r="I150" s="282"/>
      <c r="J150" s="282"/>
      <c r="K150" s="283">
        <v>10</v>
      </c>
      <c r="L150" s="283"/>
      <c r="M150" s="283">
        <v>10</v>
      </c>
      <c r="N150" s="283"/>
      <c r="O150" s="283">
        <v>10</v>
      </c>
      <c r="P150" s="283"/>
      <c r="Q150" s="283">
        <v>10</v>
      </c>
      <c r="R150" s="283">
        <v>10</v>
      </c>
      <c r="S150" s="284"/>
    </row>
    <row r="151" spans="1:19" s="11" customFormat="1" ht="15.75">
      <c r="A151" s="281" t="s">
        <v>467</v>
      </c>
      <c r="B151" s="281"/>
      <c r="C151" s="282">
        <v>5</v>
      </c>
      <c r="D151" s="282"/>
      <c r="E151" s="282">
        <v>5</v>
      </c>
      <c r="F151" s="282"/>
      <c r="G151" s="282">
        <v>5</v>
      </c>
      <c r="H151" s="282"/>
      <c r="I151" s="282">
        <v>5</v>
      </c>
      <c r="J151" s="282">
        <v>5</v>
      </c>
      <c r="K151" s="283"/>
      <c r="L151" s="283"/>
      <c r="M151" s="283"/>
      <c r="N151" s="283"/>
      <c r="O151" s="283"/>
      <c r="P151" s="283"/>
      <c r="Q151" s="283"/>
      <c r="R151" s="283"/>
      <c r="S151" s="284"/>
    </row>
    <row r="152" spans="1:19" s="11" customFormat="1" ht="15.75">
      <c r="A152" s="112"/>
      <c r="B152" s="112"/>
      <c r="C152" s="113"/>
      <c r="D152" s="113"/>
      <c r="E152" s="113"/>
      <c r="F152" s="113"/>
      <c r="G152" s="113"/>
      <c r="H152" s="113"/>
      <c r="I152" s="113"/>
      <c r="J152" s="113"/>
      <c r="K152" s="114"/>
      <c r="L152" s="114"/>
      <c r="M152" s="114"/>
      <c r="N152" s="114"/>
      <c r="O152" s="114"/>
      <c r="P152" s="114"/>
      <c r="Q152" s="114"/>
      <c r="R152" s="114"/>
      <c r="S152" s="115"/>
    </row>
    <row r="153" spans="1:19" ht="15">
      <c r="A153" s="274" t="s">
        <v>108</v>
      </c>
      <c r="B153" s="274"/>
      <c r="C153" s="116"/>
      <c r="D153" s="116"/>
      <c r="E153" s="116"/>
      <c r="F153" s="116"/>
      <c r="G153" s="116"/>
      <c r="H153" s="116"/>
      <c r="I153" s="116"/>
      <c r="J153" s="116"/>
      <c r="K153" s="285"/>
      <c r="L153" s="285"/>
      <c r="M153" s="285"/>
      <c r="N153" s="285"/>
      <c r="O153" s="285"/>
      <c r="P153" s="285"/>
      <c r="Q153" s="285"/>
      <c r="R153" s="285"/>
      <c r="S153" s="286" t="s">
        <v>433</v>
      </c>
    </row>
    <row r="154" spans="1:19" ht="15">
      <c r="A154" s="235"/>
      <c r="B154" s="235"/>
      <c r="C154" s="289"/>
      <c r="D154" s="289"/>
      <c r="E154" s="289"/>
      <c r="F154" s="289"/>
      <c r="G154" s="289"/>
      <c r="H154" s="289"/>
      <c r="I154" s="289"/>
      <c r="J154" s="289"/>
      <c r="K154" s="287">
        <f>+K60-K124</f>
        <v>0</v>
      </c>
      <c r="L154" s="287"/>
      <c r="M154" s="287"/>
      <c r="N154" s="287"/>
      <c r="O154" s="287"/>
      <c r="P154" s="287"/>
      <c r="Q154" s="287"/>
      <c r="R154" s="287"/>
      <c r="S154" s="288">
        <f>+S60-S124</f>
        <v>0</v>
      </c>
    </row>
    <row r="155" spans="1:19" ht="28.5">
      <c r="A155" s="238" t="s">
        <v>7</v>
      </c>
      <c r="B155" s="263" t="s">
        <v>106</v>
      </c>
      <c r="C155" s="290">
        <f>+C61-C125</f>
        <v>3918439</v>
      </c>
      <c r="D155" s="290"/>
      <c r="E155" s="290">
        <f>+E61-E125</f>
        <v>6659275</v>
      </c>
      <c r="F155" s="290"/>
      <c r="G155" s="290">
        <f>+G61-G125</f>
        <v>-2556356</v>
      </c>
      <c r="H155" s="290"/>
      <c r="I155" s="290">
        <f>+I61-I125</f>
        <v>-16788327</v>
      </c>
      <c r="J155" s="290"/>
      <c r="K155" s="291">
        <f>+K61-K125</f>
        <v>3918439</v>
      </c>
      <c r="L155" s="291"/>
      <c r="M155" s="291">
        <f>+M61-M125</f>
        <v>-45773108</v>
      </c>
      <c r="N155" s="291"/>
      <c r="O155" s="291">
        <f>+O61-O125</f>
        <v>-36697477</v>
      </c>
      <c r="P155" s="291"/>
      <c r="Q155" s="291">
        <f>+Q61-Q125</f>
        <v>-12556258</v>
      </c>
      <c r="R155" s="291"/>
      <c r="S155" s="292">
        <f>+S83-S144</f>
        <v>0</v>
      </c>
    </row>
    <row r="156" spans="1:19" ht="28.5">
      <c r="A156" s="238" t="s">
        <v>10</v>
      </c>
      <c r="B156" s="263" t="s">
        <v>105</v>
      </c>
      <c r="C156" s="290">
        <f>+C84-C145</f>
        <v>19647086</v>
      </c>
      <c r="D156" s="290">
        <f>+D84-D145</f>
        <v>0</v>
      </c>
      <c r="E156" s="290">
        <f>+E84-E145</f>
        <v>19647086</v>
      </c>
      <c r="F156" s="290">
        <f>+F84-F145</f>
        <v>0</v>
      </c>
      <c r="G156" s="290">
        <f>+G84-G145</f>
        <v>19647086</v>
      </c>
      <c r="H156" s="290">
        <f>+H84-H145</f>
        <v>1413389</v>
      </c>
      <c r="I156" s="290">
        <f>+I84-I145</f>
        <v>19204475</v>
      </c>
      <c r="J156" s="290"/>
      <c r="K156" s="291">
        <f>+K84-K145</f>
        <v>19647086</v>
      </c>
      <c r="L156" s="291"/>
      <c r="M156" s="291">
        <f>+M84-M145</f>
        <v>19466747</v>
      </c>
      <c r="N156" s="291"/>
      <c r="O156" s="291">
        <f>+O84-O145</f>
        <v>19606747</v>
      </c>
      <c r="P156" s="291"/>
      <c r="Q156" s="291">
        <f>+Q84-Q145</f>
        <v>10140000</v>
      </c>
      <c r="R156" s="291">
        <f>+R84-R145</f>
        <v>10140000</v>
      </c>
      <c r="S156" s="291">
        <f>+S84-S145</f>
        <v>0</v>
      </c>
    </row>
  </sheetData>
  <sheetProtection/>
  <mergeCells count="7">
    <mergeCell ref="A87:B87"/>
    <mergeCell ref="A1:B1"/>
    <mergeCell ref="A153:B153"/>
    <mergeCell ref="A148:B148"/>
    <mergeCell ref="A149:B149"/>
    <mergeCell ref="A150:B150"/>
    <mergeCell ref="A151:B151"/>
  </mergeCells>
  <printOptions horizontalCentered="1"/>
  <pageMargins left="0" right="0" top="0.8661417322834646" bottom="0" header="0.5905511811023623" footer="0.5905511811023623"/>
  <pageSetup fitToHeight="2" horizontalDpi="600" verticalDpi="600" orientation="landscape" paperSize="9" scale="57" r:id="rId1"/>
  <headerFooter alignWithMargins="0">
    <oddHeader>&amp;L&amp;"Times New Roman CE,Félkövér"&amp;14 2019
&amp;C&amp;"Times New Roman CE,Félkövér"&amp;14Pári Község Önkormányzata&amp;R&amp;"Times New Roman CE,Félkövér dőlt"&amp;14 4. sz. melléklet</oddHeader>
  </headerFooter>
  <rowBreaks count="2" manualBreakCount="2">
    <brk id="55" max="18" man="1"/>
    <brk id="107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17"/>
  <sheetViews>
    <sheetView view="pageLayout" workbookViewId="0" topLeftCell="A1">
      <selection activeCell="G4" sqref="A4:G17"/>
    </sheetView>
  </sheetViews>
  <sheetFormatPr defaultColWidth="9.00390625" defaultRowHeight="12.75"/>
  <cols>
    <col min="1" max="1" width="54.875" style="23" customWidth="1"/>
    <col min="2" max="2" width="15.625" style="22" customWidth="1"/>
    <col min="3" max="3" width="16.375" style="22" customWidth="1"/>
    <col min="4" max="4" width="16.875" style="22" customWidth="1"/>
    <col min="5" max="5" width="16.625" style="22" customWidth="1"/>
    <col min="6" max="6" width="18.875" style="22" customWidth="1"/>
    <col min="7" max="8" width="12.875" style="22" customWidth="1"/>
    <col min="9" max="9" width="13.875" style="22" customWidth="1"/>
    <col min="10" max="16384" width="9.375" style="22" customWidth="1"/>
  </cols>
  <sheetData>
    <row r="1" spans="2:7" ht="18.75" customHeight="1">
      <c r="B1" s="153" t="s">
        <v>325</v>
      </c>
      <c r="C1" s="153"/>
      <c r="E1" s="154" t="s">
        <v>324</v>
      </c>
      <c r="F1" s="154"/>
      <c r="G1" s="154"/>
    </row>
    <row r="2" spans="2:3" ht="18.75">
      <c r="B2" s="153" t="s">
        <v>323</v>
      </c>
      <c r="C2" s="155"/>
    </row>
    <row r="3" spans="1:7" ht="21.75" customHeight="1">
      <c r="A3" s="293" t="s">
        <v>738</v>
      </c>
      <c r="F3" s="294" t="s">
        <v>419</v>
      </c>
      <c r="G3" s="294"/>
    </row>
    <row r="4" spans="1:7" s="4" customFormat="1" ht="44.25" customHeight="1">
      <c r="A4" s="295" t="s">
        <v>322</v>
      </c>
      <c r="B4" s="295" t="s">
        <v>321</v>
      </c>
      <c r="C4" s="296" t="s">
        <v>320</v>
      </c>
      <c r="D4" s="296" t="s">
        <v>473</v>
      </c>
      <c r="E4" s="297" t="s">
        <v>474</v>
      </c>
      <c r="F4" s="297" t="s">
        <v>475</v>
      </c>
      <c r="G4" s="296" t="s">
        <v>66</v>
      </c>
    </row>
    <row r="5" spans="1:7" ht="12" customHeight="1">
      <c r="A5" s="170">
        <v>1</v>
      </c>
      <c r="B5" s="170">
        <v>2</v>
      </c>
      <c r="C5" s="170">
        <v>3</v>
      </c>
      <c r="D5" s="170">
        <v>4</v>
      </c>
      <c r="E5" s="170">
        <v>5</v>
      </c>
      <c r="F5" s="170">
        <v>6</v>
      </c>
      <c r="G5" s="170" t="s">
        <v>22</v>
      </c>
    </row>
    <row r="6" spans="1:7" ht="18" customHeight="1">
      <c r="A6" s="57" t="s">
        <v>319</v>
      </c>
      <c r="B6" s="26"/>
      <c r="C6" s="26"/>
      <c r="D6" s="26"/>
      <c r="E6" s="26"/>
      <c r="F6" s="25">
        <f>B6-D6-E6</f>
        <v>0</v>
      </c>
      <c r="G6" s="25"/>
    </row>
    <row r="7" spans="1:7" ht="15" customHeight="1">
      <c r="A7" s="58" t="s">
        <v>471</v>
      </c>
      <c r="B7" s="61">
        <v>200000</v>
      </c>
      <c r="C7" s="27" t="s">
        <v>472</v>
      </c>
      <c r="D7" s="61">
        <v>0</v>
      </c>
      <c r="E7" s="61">
        <v>200000</v>
      </c>
      <c r="F7" s="61"/>
      <c r="G7" s="61">
        <v>200000</v>
      </c>
    </row>
    <row r="8" spans="1:7" ht="14.25" customHeight="1">
      <c r="A8" s="58" t="s">
        <v>471</v>
      </c>
      <c r="B8" s="61">
        <v>200000</v>
      </c>
      <c r="C8" s="27" t="s">
        <v>472</v>
      </c>
      <c r="D8" s="61"/>
      <c r="E8" s="61">
        <v>200000</v>
      </c>
      <c r="F8" s="61"/>
      <c r="G8" s="61">
        <v>200000</v>
      </c>
    </row>
    <row r="9" spans="1:7" ht="18" customHeight="1">
      <c r="A9" s="58" t="s">
        <v>476</v>
      </c>
      <c r="B9" s="61">
        <v>54990</v>
      </c>
      <c r="C9" s="27" t="s">
        <v>472</v>
      </c>
      <c r="D9" s="61"/>
      <c r="E9" s="61">
        <v>54990</v>
      </c>
      <c r="F9" s="61"/>
      <c r="G9" s="61">
        <v>54990</v>
      </c>
    </row>
    <row r="10" spans="1:7" ht="18" customHeight="1">
      <c r="A10" s="58" t="s">
        <v>477</v>
      </c>
      <c r="B10" s="61">
        <v>100000</v>
      </c>
      <c r="C10" s="27" t="s">
        <v>472</v>
      </c>
      <c r="D10" s="61"/>
      <c r="E10" s="61">
        <v>100000</v>
      </c>
      <c r="F10" s="61"/>
      <c r="G10" s="61">
        <v>100000</v>
      </c>
    </row>
    <row r="11" spans="1:7" s="123" customFormat="1" ht="18" customHeight="1">
      <c r="A11" s="119" t="s">
        <v>478</v>
      </c>
      <c r="B11" s="120">
        <v>100000</v>
      </c>
      <c r="C11" s="121" t="s">
        <v>472</v>
      </c>
      <c r="D11" s="120"/>
      <c r="E11" s="120">
        <v>100000</v>
      </c>
      <c r="F11" s="122"/>
      <c r="G11" s="122">
        <v>100000</v>
      </c>
    </row>
    <row r="12" spans="1:7" ht="18" customHeight="1">
      <c r="A12" s="58" t="s">
        <v>479</v>
      </c>
      <c r="B12" s="61">
        <v>581022</v>
      </c>
      <c r="C12" s="27" t="s">
        <v>472</v>
      </c>
      <c r="D12" s="61"/>
      <c r="E12" s="61">
        <v>581022</v>
      </c>
      <c r="F12" s="62"/>
      <c r="G12" s="62">
        <v>581022</v>
      </c>
    </row>
    <row r="13" spans="1:7" ht="18" customHeight="1">
      <c r="A13" s="60" t="s">
        <v>480</v>
      </c>
      <c r="B13" s="61">
        <v>954876</v>
      </c>
      <c r="C13" s="27" t="s">
        <v>472</v>
      </c>
      <c r="D13" s="61">
        <v>0</v>
      </c>
      <c r="E13" s="61">
        <v>954876</v>
      </c>
      <c r="F13" s="62"/>
      <c r="G13" s="62">
        <v>954876</v>
      </c>
    </row>
    <row r="14" spans="1:7" ht="18" customHeight="1">
      <c r="A14" s="60" t="s">
        <v>481</v>
      </c>
      <c r="B14" s="61">
        <v>480000</v>
      </c>
      <c r="C14" s="27" t="s">
        <v>472</v>
      </c>
      <c r="D14" s="61"/>
      <c r="E14" s="61">
        <v>480000</v>
      </c>
      <c r="F14" s="62"/>
      <c r="G14" s="62">
        <v>480000</v>
      </c>
    </row>
    <row r="15" spans="1:7" ht="18" customHeight="1">
      <c r="A15" s="60" t="s">
        <v>482</v>
      </c>
      <c r="B15" s="26">
        <v>30976</v>
      </c>
      <c r="C15" s="27" t="s">
        <v>472</v>
      </c>
      <c r="D15" s="26"/>
      <c r="E15" s="26">
        <v>30976</v>
      </c>
      <c r="F15" s="25">
        <f>B15-D15-E15</f>
        <v>0</v>
      </c>
      <c r="G15" s="25">
        <v>30976</v>
      </c>
    </row>
    <row r="16" spans="1:7" ht="18" customHeight="1">
      <c r="A16" s="60"/>
      <c r="B16" s="26"/>
      <c r="C16" s="26"/>
      <c r="D16" s="26"/>
      <c r="E16" s="26"/>
      <c r="F16" s="25">
        <f>B16-D16-E16</f>
        <v>0</v>
      </c>
      <c r="G16" s="25"/>
    </row>
    <row r="17" spans="1:7" s="24" customFormat="1" ht="18" customHeight="1">
      <c r="A17" s="298" t="s">
        <v>317</v>
      </c>
      <c r="B17" s="67">
        <f>SUM(B7:B16)</f>
        <v>2701864</v>
      </c>
      <c r="C17" s="25"/>
      <c r="D17" s="67">
        <f>SUM(D7:D16)</f>
        <v>0</v>
      </c>
      <c r="E17" s="67">
        <f>SUM(E7:E16)</f>
        <v>2701864</v>
      </c>
      <c r="F17" s="67">
        <f>SUM(F7:F16)</f>
        <v>0</v>
      </c>
      <c r="G17" s="299">
        <f>SUM(G7:G16)</f>
        <v>2701864</v>
      </c>
    </row>
  </sheetData>
  <sheetProtection/>
  <mergeCells count="4">
    <mergeCell ref="B1:C1"/>
    <mergeCell ref="B2:C2"/>
    <mergeCell ref="E1:G1"/>
    <mergeCell ref="F3:G3"/>
  </mergeCells>
  <printOptions horizontalCentered="1"/>
  <pageMargins left="0.92" right="0.52" top="0.54" bottom="0.44" header="0.35" footer="0.33"/>
  <pageSetup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12"/>
  <sheetViews>
    <sheetView view="pageLayout" zoomScaleSheetLayoutView="100" workbookViewId="0" topLeftCell="A1">
      <selection activeCell="B13" sqref="B13"/>
    </sheetView>
  </sheetViews>
  <sheetFormatPr defaultColWidth="9.00390625" defaultRowHeight="12.75"/>
  <cols>
    <col min="1" max="1" width="57.125" style="23" customWidth="1"/>
    <col min="2" max="2" width="15.625" style="22" customWidth="1"/>
    <col min="3" max="4" width="16.875" style="22" customWidth="1"/>
    <col min="5" max="5" width="16.625" style="22" customWidth="1"/>
    <col min="6" max="6" width="18.875" style="22" customWidth="1"/>
    <col min="7" max="8" width="12.875" style="22" customWidth="1"/>
    <col min="9" max="9" width="13.875" style="22" customWidth="1"/>
    <col min="10" max="16384" width="9.375" style="22" customWidth="1"/>
  </cols>
  <sheetData>
    <row r="1" spans="1:7" ht="13.5" customHeight="1">
      <c r="A1" s="293" t="s">
        <v>738</v>
      </c>
      <c r="E1" s="156" t="s">
        <v>328</v>
      </c>
      <c r="F1" s="156"/>
      <c r="G1" s="156"/>
    </row>
    <row r="3" spans="1:6" ht="18.75">
      <c r="A3" s="153" t="s">
        <v>327</v>
      </c>
      <c r="B3" s="157"/>
      <c r="C3" s="157"/>
      <c r="D3" s="157"/>
      <c r="E3" s="157"/>
      <c r="F3" s="157"/>
    </row>
    <row r="4" spans="1:7" ht="35.25" customHeight="1">
      <c r="A4" s="301"/>
      <c r="F4" s="300" t="s">
        <v>419</v>
      </c>
      <c r="G4" s="300"/>
    </row>
    <row r="5" spans="1:7" s="4" customFormat="1" ht="44.25" customHeight="1">
      <c r="A5" s="295" t="s">
        <v>326</v>
      </c>
      <c r="B5" s="295" t="s">
        <v>321</v>
      </c>
      <c r="C5" s="296" t="s">
        <v>320</v>
      </c>
      <c r="D5" s="296" t="s">
        <v>473</v>
      </c>
      <c r="E5" s="297" t="s">
        <v>474</v>
      </c>
      <c r="F5" s="297" t="s">
        <v>475</v>
      </c>
      <c r="G5" s="296" t="s">
        <v>66</v>
      </c>
    </row>
    <row r="6" spans="1:7" ht="15" customHeight="1">
      <c r="A6" s="170">
        <v>1</v>
      </c>
      <c r="B6" s="170">
        <v>2</v>
      </c>
      <c r="C6" s="170">
        <v>3</v>
      </c>
      <c r="D6" s="170">
        <v>4</v>
      </c>
      <c r="E6" s="170">
        <v>5</v>
      </c>
      <c r="F6" s="170">
        <v>6</v>
      </c>
      <c r="G6" s="170" t="s">
        <v>22</v>
      </c>
    </row>
    <row r="7" spans="1:7" ht="18" customHeight="1">
      <c r="A7" s="58" t="s">
        <v>483</v>
      </c>
      <c r="B7" s="61">
        <v>9349584</v>
      </c>
      <c r="C7" s="27">
        <v>2019</v>
      </c>
      <c r="D7" s="61">
        <v>400000</v>
      </c>
      <c r="E7" s="61">
        <v>8949584</v>
      </c>
      <c r="F7" s="61"/>
      <c r="G7" s="61">
        <v>8949584</v>
      </c>
    </row>
    <row r="8" spans="1:7" ht="24.75" customHeight="1">
      <c r="A8" s="58" t="s">
        <v>484</v>
      </c>
      <c r="B8" s="61">
        <v>11502738</v>
      </c>
      <c r="C8" s="59" t="s">
        <v>490</v>
      </c>
      <c r="D8" s="61">
        <v>355600</v>
      </c>
      <c r="E8" s="61">
        <v>10397312</v>
      </c>
      <c r="F8" s="61"/>
      <c r="G8" s="61">
        <v>10397312</v>
      </c>
    </row>
    <row r="9" spans="1:7" ht="18.75" customHeight="1">
      <c r="A9" s="58" t="s">
        <v>485</v>
      </c>
      <c r="B9" s="61">
        <v>42622320</v>
      </c>
      <c r="C9" s="27" t="s">
        <v>491</v>
      </c>
      <c r="D9" s="61">
        <v>482600</v>
      </c>
      <c r="E9" s="61">
        <v>7479360</v>
      </c>
      <c r="F9" s="61">
        <f>B9-D9-E9</f>
        <v>34660360</v>
      </c>
      <c r="G9" s="61">
        <v>7479360</v>
      </c>
    </row>
    <row r="10" spans="1:7" ht="18.75" customHeight="1">
      <c r="A10" s="58" t="s">
        <v>488</v>
      </c>
      <c r="B10" s="61">
        <v>10313810</v>
      </c>
      <c r="C10" s="27" t="s">
        <v>489</v>
      </c>
      <c r="D10" s="61">
        <v>1400000</v>
      </c>
      <c r="E10" s="61">
        <v>8913810</v>
      </c>
      <c r="F10" s="61"/>
      <c r="G10" s="61">
        <v>8913810</v>
      </c>
    </row>
    <row r="11" spans="1:7" ht="18.75" customHeight="1">
      <c r="A11" s="58" t="s">
        <v>487</v>
      </c>
      <c r="B11" s="61">
        <f>12512754+200000+8712200</f>
        <v>21424954</v>
      </c>
      <c r="C11" s="27" t="s">
        <v>486</v>
      </c>
      <c r="D11" s="61">
        <f>9712200+200000</f>
        <v>9912200</v>
      </c>
      <c r="E11" s="61">
        <v>11512754</v>
      </c>
      <c r="F11" s="61">
        <v>0</v>
      </c>
      <c r="G11" s="61">
        <v>11512754</v>
      </c>
    </row>
    <row r="12" spans="1:7" s="24" customFormat="1" ht="18" customHeight="1">
      <c r="A12" s="298" t="s">
        <v>317</v>
      </c>
      <c r="B12" s="67">
        <f>SUM(B7:B11)</f>
        <v>95213406</v>
      </c>
      <c r="C12" s="67"/>
      <c r="D12" s="67">
        <f>SUM(D7:D11)</f>
        <v>12550400</v>
      </c>
      <c r="E12" s="67">
        <f>SUM(E7:E11)</f>
        <v>47252820</v>
      </c>
      <c r="F12" s="67">
        <f>SUM(F7:F11)</f>
        <v>34660360</v>
      </c>
      <c r="G12" s="67">
        <f>SUM(G7:G11)</f>
        <v>47252820</v>
      </c>
    </row>
  </sheetData>
  <sheetProtection/>
  <mergeCells count="3">
    <mergeCell ref="A3:F3"/>
    <mergeCell ref="E1:G1"/>
    <mergeCell ref="F4:G4"/>
  </mergeCells>
  <printOptions horizontalCentered="1"/>
  <pageMargins left="0" right="0" top="0.5511811023622047" bottom="0.4724409448818898" header="0.35433070866141736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16"/>
  <sheetViews>
    <sheetView view="pageLayout" zoomScaleSheetLayoutView="100" workbookViewId="0" topLeftCell="A1">
      <selection activeCell="C128" sqref="C128"/>
    </sheetView>
  </sheetViews>
  <sheetFormatPr defaultColWidth="9.00390625" defaultRowHeight="12.75"/>
  <cols>
    <col min="1" max="1" width="66.00390625" style="30" customWidth="1"/>
    <col min="2" max="2" width="6.375" style="29" customWidth="1"/>
    <col min="3" max="4" width="15.875" style="28" customWidth="1"/>
    <col min="5" max="5" width="11.625" style="124" bestFit="1" customWidth="1"/>
    <col min="6" max="16384" width="9.375" style="28" customWidth="1"/>
  </cols>
  <sheetData>
    <row r="1" spans="1:5" s="32" customFormat="1" ht="49.5" customHeight="1">
      <c r="A1" s="158" t="s">
        <v>654</v>
      </c>
      <c r="B1" s="159"/>
      <c r="C1" s="159"/>
      <c r="D1" s="159"/>
      <c r="E1" s="159"/>
    </row>
    <row r="2" spans="1:5" s="32" customFormat="1" ht="12.75">
      <c r="A2"/>
      <c r="B2"/>
      <c r="C2" s="125"/>
      <c r="D2" s="125"/>
      <c r="E2" s="126"/>
    </row>
    <row r="3" spans="1:5" ht="26.25" customHeight="1">
      <c r="A3" s="127" t="s">
        <v>3</v>
      </c>
      <c r="B3" s="127" t="s">
        <v>655</v>
      </c>
      <c r="C3" s="128" t="s">
        <v>492</v>
      </c>
      <c r="D3" s="128" t="s">
        <v>493</v>
      </c>
      <c r="E3" s="129" t="s">
        <v>494</v>
      </c>
    </row>
    <row r="4" spans="1:5" ht="13.5" customHeight="1">
      <c r="A4" s="130">
        <v>1</v>
      </c>
      <c r="B4" s="130">
        <v>2</v>
      </c>
      <c r="C4" s="131">
        <v>3</v>
      </c>
      <c r="D4" s="131">
        <v>4</v>
      </c>
      <c r="E4" s="131">
        <v>5</v>
      </c>
    </row>
    <row r="5" spans="1:5" ht="13.5" customHeight="1">
      <c r="A5" s="132" t="s">
        <v>330</v>
      </c>
      <c r="B5" s="133" t="s">
        <v>495</v>
      </c>
      <c r="C5" s="134" t="s">
        <v>495</v>
      </c>
      <c r="D5" s="134" t="s">
        <v>495</v>
      </c>
      <c r="E5" s="135" t="s">
        <v>495</v>
      </c>
    </row>
    <row r="6" spans="1:5" ht="13.5" customHeight="1">
      <c r="A6" s="127" t="s">
        <v>496</v>
      </c>
      <c r="B6" s="136" t="s">
        <v>362</v>
      </c>
      <c r="C6" s="137">
        <v>845512105</v>
      </c>
      <c r="D6" s="137">
        <v>869253085</v>
      </c>
      <c r="E6" s="138">
        <v>102</v>
      </c>
    </row>
    <row r="7" spans="1:5" ht="13.5" customHeight="1">
      <c r="A7" s="127" t="s">
        <v>497</v>
      </c>
      <c r="B7" s="136" t="s">
        <v>498</v>
      </c>
      <c r="C7" s="139">
        <v>0</v>
      </c>
      <c r="D7" s="139">
        <v>0</v>
      </c>
      <c r="E7" s="138">
        <v>0</v>
      </c>
    </row>
    <row r="8" spans="1:5" ht="13.5" customHeight="1">
      <c r="A8" s="127" t="s">
        <v>499</v>
      </c>
      <c r="B8" s="136" t="s">
        <v>500</v>
      </c>
      <c r="C8" s="139">
        <v>0</v>
      </c>
      <c r="D8" s="139">
        <v>0</v>
      </c>
      <c r="E8" s="138">
        <v>0</v>
      </c>
    </row>
    <row r="9" spans="1:5" ht="13.5" customHeight="1">
      <c r="A9" s="127" t="s">
        <v>501</v>
      </c>
      <c r="B9" s="136" t="s">
        <v>502</v>
      </c>
      <c r="C9" s="139">
        <v>0</v>
      </c>
      <c r="D9" s="139">
        <v>0</v>
      </c>
      <c r="E9" s="138">
        <v>0</v>
      </c>
    </row>
    <row r="10" spans="1:5" ht="13.5" customHeight="1">
      <c r="A10" s="127" t="s">
        <v>503</v>
      </c>
      <c r="B10" s="136" t="s">
        <v>504</v>
      </c>
      <c r="C10" s="139">
        <v>0</v>
      </c>
      <c r="D10" s="139">
        <v>0</v>
      </c>
      <c r="E10" s="138">
        <v>0</v>
      </c>
    </row>
    <row r="11" spans="1:5" ht="13.5" customHeight="1">
      <c r="A11" s="127" t="s">
        <v>505</v>
      </c>
      <c r="B11" s="136" t="s">
        <v>506</v>
      </c>
      <c r="C11" s="139">
        <v>0</v>
      </c>
      <c r="D11" s="139">
        <v>0</v>
      </c>
      <c r="E11" s="138">
        <v>0</v>
      </c>
    </row>
    <row r="12" spans="1:5" ht="13.5" customHeight="1">
      <c r="A12" s="127" t="s">
        <v>507</v>
      </c>
      <c r="B12" s="136" t="s">
        <v>508</v>
      </c>
      <c r="C12" s="139">
        <v>0</v>
      </c>
      <c r="D12" s="139">
        <v>0</v>
      </c>
      <c r="E12" s="138">
        <v>0</v>
      </c>
    </row>
    <row r="13" spans="1:5" ht="13.5" customHeight="1">
      <c r="A13" s="127" t="s">
        <v>509</v>
      </c>
      <c r="B13" s="136" t="s">
        <v>510</v>
      </c>
      <c r="C13" s="139">
        <v>0</v>
      </c>
      <c r="D13" s="139">
        <v>0</v>
      </c>
      <c r="E13" s="138">
        <v>0</v>
      </c>
    </row>
    <row r="14" spans="1:5" s="31" customFormat="1" ht="13.5" customHeight="1">
      <c r="A14" s="127" t="s">
        <v>501</v>
      </c>
      <c r="B14" s="136" t="s">
        <v>511</v>
      </c>
      <c r="C14" s="139">
        <v>0</v>
      </c>
      <c r="D14" s="139">
        <v>0</v>
      </c>
      <c r="E14" s="138">
        <v>0</v>
      </c>
    </row>
    <row r="15" spans="1:5" ht="13.5" customHeight="1">
      <c r="A15" s="127" t="s">
        <v>503</v>
      </c>
      <c r="B15" s="136" t="s">
        <v>512</v>
      </c>
      <c r="C15" s="139">
        <v>0</v>
      </c>
      <c r="D15" s="139">
        <v>0</v>
      </c>
      <c r="E15" s="138">
        <v>0</v>
      </c>
    </row>
    <row r="16" spans="1:5" ht="13.5" customHeight="1">
      <c r="A16" s="127" t="s">
        <v>505</v>
      </c>
      <c r="B16" s="136" t="s">
        <v>513</v>
      </c>
      <c r="C16" s="139">
        <v>0</v>
      </c>
      <c r="D16" s="139">
        <v>0</v>
      </c>
      <c r="E16" s="138">
        <v>0</v>
      </c>
    </row>
    <row r="17" spans="1:5" ht="13.5" customHeight="1">
      <c r="A17" s="127" t="s">
        <v>507</v>
      </c>
      <c r="B17" s="136" t="s">
        <v>514</v>
      </c>
      <c r="C17" s="139">
        <v>0</v>
      </c>
      <c r="D17" s="139">
        <v>0</v>
      </c>
      <c r="E17" s="138">
        <v>0</v>
      </c>
    </row>
    <row r="18" spans="1:5" ht="13.5" customHeight="1">
      <c r="A18" s="127" t="s">
        <v>515</v>
      </c>
      <c r="B18" s="136" t="s">
        <v>516</v>
      </c>
      <c r="C18" s="139">
        <v>0</v>
      </c>
      <c r="D18" s="139">
        <v>0</v>
      </c>
      <c r="E18" s="138">
        <v>0</v>
      </c>
    </row>
    <row r="19" spans="1:5" ht="13.5" customHeight="1">
      <c r="A19" s="127" t="s">
        <v>501</v>
      </c>
      <c r="B19" s="136" t="s">
        <v>517</v>
      </c>
      <c r="C19" s="139">
        <v>0</v>
      </c>
      <c r="D19" s="139">
        <v>0</v>
      </c>
      <c r="E19" s="138">
        <v>0</v>
      </c>
    </row>
    <row r="20" spans="1:5" ht="13.5" customHeight="1">
      <c r="A20" s="127" t="s">
        <v>503</v>
      </c>
      <c r="B20" s="136" t="s">
        <v>518</v>
      </c>
      <c r="C20" s="139">
        <v>0</v>
      </c>
      <c r="D20" s="139">
        <v>0</v>
      </c>
      <c r="E20" s="138">
        <v>0</v>
      </c>
    </row>
    <row r="21" spans="1:5" ht="13.5" customHeight="1">
      <c r="A21" s="127" t="s">
        <v>505</v>
      </c>
      <c r="B21" s="136" t="s">
        <v>519</v>
      </c>
      <c r="C21" s="139">
        <v>0</v>
      </c>
      <c r="D21" s="139">
        <v>0</v>
      </c>
      <c r="E21" s="138">
        <v>0</v>
      </c>
    </row>
    <row r="22" spans="1:5" ht="13.5" customHeight="1">
      <c r="A22" s="127" t="s">
        <v>507</v>
      </c>
      <c r="B22" s="136" t="s">
        <v>520</v>
      </c>
      <c r="C22" s="139">
        <v>0</v>
      </c>
      <c r="D22" s="139">
        <v>0</v>
      </c>
      <c r="E22" s="138">
        <v>0</v>
      </c>
    </row>
    <row r="23" spans="1:5" ht="13.5" customHeight="1">
      <c r="A23" s="127" t="s">
        <v>521</v>
      </c>
      <c r="B23" s="136" t="s">
        <v>522</v>
      </c>
      <c r="C23" s="137">
        <v>339472105</v>
      </c>
      <c r="D23" s="137">
        <v>363183085</v>
      </c>
      <c r="E23" s="138">
        <v>106</v>
      </c>
    </row>
    <row r="24" spans="1:5" ht="13.5" customHeight="1">
      <c r="A24" s="127" t="s">
        <v>523</v>
      </c>
      <c r="B24" s="136" t="s">
        <v>524</v>
      </c>
      <c r="C24" s="137">
        <v>319284586</v>
      </c>
      <c r="D24" s="137">
        <v>344164711</v>
      </c>
      <c r="E24" s="138">
        <v>107</v>
      </c>
    </row>
    <row r="25" spans="1:5" ht="13.5" customHeight="1">
      <c r="A25" s="127" t="s">
        <v>501</v>
      </c>
      <c r="B25" s="136" t="s">
        <v>525</v>
      </c>
      <c r="C25" s="137">
        <v>171519432</v>
      </c>
      <c r="D25" s="137">
        <v>197787047</v>
      </c>
      <c r="E25" s="138">
        <v>115</v>
      </c>
    </row>
    <row r="26" spans="1:5" ht="13.5" customHeight="1">
      <c r="A26" s="127" t="s">
        <v>503</v>
      </c>
      <c r="B26" s="136" t="s">
        <v>526</v>
      </c>
      <c r="C26" s="139">
        <v>0</v>
      </c>
      <c r="D26" s="139">
        <v>0</v>
      </c>
      <c r="E26" s="138">
        <v>0</v>
      </c>
    </row>
    <row r="27" spans="1:5" ht="13.5" customHeight="1">
      <c r="A27" s="127" t="s">
        <v>505</v>
      </c>
      <c r="B27" s="136" t="s">
        <v>527</v>
      </c>
      <c r="C27" s="137">
        <v>135335984</v>
      </c>
      <c r="D27" s="137">
        <v>134140414</v>
      </c>
      <c r="E27" s="138">
        <v>99</v>
      </c>
    </row>
    <row r="28" spans="1:5" ht="13.5" customHeight="1">
      <c r="A28" s="127" t="s">
        <v>507</v>
      </c>
      <c r="B28" s="136" t="s">
        <v>528</v>
      </c>
      <c r="C28" s="139">
        <v>12429170</v>
      </c>
      <c r="D28" s="139">
        <v>12237250</v>
      </c>
      <c r="E28" s="138">
        <v>98</v>
      </c>
    </row>
    <row r="29" spans="1:5" ht="13.5" customHeight="1">
      <c r="A29" s="127" t="s">
        <v>529</v>
      </c>
      <c r="B29" s="136" t="s">
        <v>530</v>
      </c>
      <c r="C29" s="139">
        <v>17351185</v>
      </c>
      <c r="D29" s="139">
        <v>11972779</v>
      </c>
      <c r="E29" s="138">
        <v>69</v>
      </c>
    </row>
    <row r="30" spans="1:5" ht="13.5" customHeight="1">
      <c r="A30" s="127" t="s">
        <v>501</v>
      </c>
      <c r="B30" s="136" t="s">
        <v>531</v>
      </c>
      <c r="C30" s="139">
        <v>219364</v>
      </c>
      <c r="D30" s="139">
        <v>336915</v>
      </c>
      <c r="E30" s="138">
        <v>153</v>
      </c>
    </row>
    <row r="31" spans="1:5" ht="13.5" customHeight="1">
      <c r="A31" s="127" t="s">
        <v>503</v>
      </c>
      <c r="B31" s="136" t="s">
        <v>532</v>
      </c>
      <c r="C31" s="139">
        <v>150000</v>
      </c>
      <c r="D31" s="139">
        <v>0</v>
      </c>
      <c r="E31" s="138">
        <v>0</v>
      </c>
    </row>
    <row r="32" spans="1:5" ht="13.5" customHeight="1">
      <c r="A32" s="127" t="s">
        <v>505</v>
      </c>
      <c r="B32" s="136" t="s">
        <v>533</v>
      </c>
      <c r="C32" s="139">
        <v>10071201</v>
      </c>
      <c r="D32" s="139">
        <v>5740087</v>
      </c>
      <c r="E32" s="138">
        <v>57</v>
      </c>
    </row>
    <row r="33" spans="1:5" ht="13.5" customHeight="1">
      <c r="A33" s="127" t="s">
        <v>507</v>
      </c>
      <c r="B33" s="136" t="s">
        <v>534</v>
      </c>
      <c r="C33" s="139">
        <v>6910620</v>
      </c>
      <c r="D33" s="139">
        <v>5895777</v>
      </c>
      <c r="E33" s="138">
        <v>85</v>
      </c>
    </row>
    <row r="34" spans="1:5" ht="17.25" customHeight="1">
      <c r="A34" s="127" t="s">
        <v>535</v>
      </c>
      <c r="B34" s="136" t="s">
        <v>536</v>
      </c>
      <c r="C34" s="139">
        <v>0</v>
      </c>
      <c r="D34" s="139">
        <v>0</v>
      </c>
      <c r="E34" s="138">
        <v>0</v>
      </c>
    </row>
    <row r="35" spans="1:5" ht="24">
      <c r="A35" s="127" t="s">
        <v>501</v>
      </c>
      <c r="B35" s="136" t="s">
        <v>537</v>
      </c>
      <c r="C35" s="139">
        <v>0</v>
      </c>
      <c r="D35" s="139">
        <v>0</v>
      </c>
      <c r="E35" s="138">
        <v>0</v>
      </c>
    </row>
    <row r="36" spans="1:5" ht="24">
      <c r="A36" s="127" t="s">
        <v>503</v>
      </c>
      <c r="B36" s="136" t="s">
        <v>538</v>
      </c>
      <c r="C36" s="139">
        <v>0</v>
      </c>
      <c r="D36" s="139">
        <v>0</v>
      </c>
      <c r="E36" s="138">
        <v>0</v>
      </c>
    </row>
    <row r="37" spans="1:5" ht="24">
      <c r="A37" s="127" t="s">
        <v>505</v>
      </c>
      <c r="B37" s="136" t="s">
        <v>539</v>
      </c>
      <c r="C37" s="139">
        <v>0</v>
      </c>
      <c r="D37" s="139">
        <v>0</v>
      </c>
      <c r="E37" s="138">
        <v>0</v>
      </c>
    </row>
    <row r="38" spans="1:5" ht="24">
      <c r="A38" s="127" t="s">
        <v>507</v>
      </c>
      <c r="B38" s="136" t="s">
        <v>540</v>
      </c>
      <c r="C38" s="139">
        <v>0</v>
      </c>
      <c r="D38" s="139">
        <v>0</v>
      </c>
      <c r="E38" s="138">
        <v>0</v>
      </c>
    </row>
    <row r="39" spans="1:5" ht="12.75">
      <c r="A39" s="127" t="s">
        <v>541</v>
      </c>
      <c r="B39" s="136" t="s">
        <v>542</v>
      </c>
      <c r="C39" s="139">
        <v>2836334</v>
      </c>
      <c r="D39" s="139">
        <v>7045595</v>
      </c>
      <c r="E39" s="138">
        <v>248</v>
      </c>
    </row>
    <row r="40" spans="1:5" ht="24">
      <c r="A40" s="127" t="s">
        <v>501</v>
      </c>
      <c r="B40" s="136" t="s">
        <v>543</v>
      </c>
      <c r="C40" s="139">
        <v>0</v>
      </c>
      <c r="D40" s="139">
        <v>0</v>
      </c>
      <c r="E40" s="138">
        <v>0</v>
      </c>
    </row>
    <row r="41" spans="1:5" ht="24">
      <c r="A41" s="127" t="s">
        <v>503</v>
      </c>
      <c r="B41" s="136" t="s">
        <v>544</v>
      </c>
      <c r="C41" s="139">
        <v>0</v>
      </c>
      <c r="D41" s="139">
        <v>0</v>
      </c>
      <c r="E41" s="138">
        <v>0</v>
      </c>
    </row>
    <row r="42" spans="1:5" ht="24">
      <c r="A42" s="127" t="s">
        <v>505</v>
      </c>
      <c r="B42" s="136" t="s">
        <v>545</v>
      </c>
      <c r="C42" s="139">
        <v>0</v>
      </c>
      <c r="D42" s="139">
        <v>0</v>
      </c>
      <c r="E42" s="138">
        <v>0</v>
      </c>
    </row>
    <row r="43" spans="1:5" ht="24">
      <c r="A43" s="127" t="s">
        <v>507</v>
      </c>
      <c r="B43" s="136" t="s">
        <v>546</v>
      </c>
      <c r="C43" s="139">
        <v>2836334</v>
      </c>
      <c r="D43" s="139">
        <v>7045595</v>
      </c>
      <c r="E43" s="138">
        <v>248</v>
      </c>
    </row>
    <row r="44" spans="1:5" ht="12.75">
      <c r="A44" s="127" t="s">
        <v>547</v>
      </c>
      <c r="B44" s="136" t="s">
        <v>548</v>
      </c>
      <c r="C44" s="139">
        <v>0</v>
      </c>
      <c r="D44" s="139">
        <v>0</v>
      </c>
      <c r="E44" s="138">
        <v>0</v>
      </c>
    </row>
    <row r="45" spans="1:5" ht="24">
      <c r="A45" s="127" t="s">
        <v>501</v>
      </c>
      <c r="B45" s="136" t="s">
        <v>549</v>
      </c>
      <c r="C45" s="139">
        <v>0</v>
      </c>
      <c r="D45" s="139">
        <v>0</v>
      </c>
      <c r="E45" s="138">
        <v>0</v>
      </c>
    </row>
    <row r="46" spans="1:5" ht="24">
      <c r="A46" s="127" t="s">
        <v>503</v>
      </c>
      <c r="B46" s="136" t="s">
        <v>550</v>
      </c>
      <c r="C46" s="139">
        <v>0</v>
      </c>
      <c r="D46" s="139">
        <v>0</v>
      </c>
      <c r="E46" s="138">
        <v>0</v>
      </c>
    </row>
    <row r="47" spans="1:5" ht="24">
      <c r="A47" s="127" t="s">
        <v>505</v>
      </c>
      <c r="B47" s="136" t="s">
        <v>551</v>
      </c>
      <c r="C47" s="139">
        <v>0</v>
      </c>
      <c r="D47" s="139">
        <v>0</v>
      </c>
      <c r="E47" s="138">
        <v>0</v>
      </c>
    </row>
    <row r="48" spans="1:5" ht="24">
      <c r="A48" s="127" t="s">
        <v>507</v>
      </c>
      <c r="B48" s="136" t="s">
        <v>552</v>
      </c>
      <c r="C48" s="139">
        <v>0</v>
      </c>
      <c r="D48" s="139">
        <v>0</v>
      </c>
      <c r="E48" s="138">
        <v>0</v>
      </c>
    </row>
    <row r="49" spans="1:5" ht="12.75">
      <c r="A49" s="127" t="s">
        <v>553</v>
      </c>
      <c r="B49" s="136" t="s">
        <v>554</v>
      </c>
      <c r="C49" s="137">
        <v>506040000</v>
      </c>
      <c r="D49" s="137">
        <v>506070000</v>
      </c>
      <c r="E49" s="138">
        <v>100</v>
      </c>
    </row>
    <row r="50" spans="1:5" ht="24">
      <c r="A50" s="127" t="s">
        <v>555</v>
      </c>
      <c r="B50" s="136" t="s">
        <v>556</v>
      </c>
      <c r="C50" s="137">
        <v>506040000</v>
      </c>
      <c r="D50" s="137">
        <v>506070000</v>
      </c>
      <c r="E50" s="138">
        <v>100</v>
      </c>
    </row>
    <row r="51" spans="1:5" ht="24">
      <c r="A51" s="127" t="s">
        <v>501</v>
      </c>
      <c r="B51" s="140" t="s">
        <v>557</v>
      </c>
      <c r="C51" s="139">
        <v>0</v>
      </c>
      <c r="D51" s="139">
        <v>0</v>
      </c>
      <c r="E51" s="138">
        <v>0</v>
      </c>
    </row>
    <row r="52" spans="1:5" ht="24">
      <c r="A52" s="127" t="s">
        <v>503</v>
      </c>
      <c r="B52" s="140" t="s">
        <v>558</v>
      </c>
      <c r="C52" s="139">
        <v>0</v>
      </c>
      <c r="D52" s="139">
        <v>0</v>
      </c>
      <c r="E52" s="138">
        <v>0</v>
      </c>
    </row>
    <row r="53" spans="1:5" ht="24">
      <c r="A53" s="127" t="s">
        <v>505</v>
      </c>
      <c r="B53" s="140" t="s">
        <v>559</v>
      </c>
      <c r="C53" s="139">
        <v>0</v>
      </c>
      <c r="D53" s="139">
        <v>0</v>
      </c>
      <c r="E53" s="138">
        <v>0</v>
      </c>
    </row>
    <row r="54" spans="1:5" ht="24">
      <c r="A54" s="127" t="s">
        <v>507</v>
      </c>
      <c r="B54" s="140" t="s">
        <v>560</v>
      </c>
      <c r="C54" s="137">
        <v>506040000</v>
      </c>
      <c r="D54" s="137">
        <v>506070000</v>
      </c>
      <c r="E54" s="138">
        <v>100</v>
      </c>
    </row>
    <row r="55" spans="1:5" ht="24">
      <c r="A55" s="127" t="s">
        <v>561</v>
      </c>
      <c r="B55" s="136" t="s">
        <v>562</v>
      </c>
      <c r="C55" s="139">
        <v>0</v>
      </c>
      <c r="D55" s="139">
        <v>0</v>
      </c>
      <c r="E55" s="138">
        <v>0</v>
      </c>
    </row>
    <row r="56" spans="1:5" ht="24">
      <c r="A56" s="127" t="s">
        <v>501</v>
      </c>
      <c r="B56" s="140" t="s">
        <v>563</v>
      </c>
      <c r="C56" s="139">
        <v>0</v>
      </c>
      <c r="D56" s="139">
        <v>0</v>
      </c>
      <c r="E56" s="138">
        <v>0</v>
      </c>
    </row>
    <row r="57" spans="1:5" ht="24">
      <c r="A57" s="127" t="s">
        <v>503</v>
      </c>
      <c r="B57" s="140" t="s">
        <v>564</v>
      </c>
      <c r="C57" s="139">
        <v>0</v>
      </c>
      <c r="D57" s="139">
        <v>0</v>
      </c>
      <c r="E57" s="138">
        <v>0</v>
      </c>
    </row>
    <row r="58" spans="1:5" ht="24">
      <c r="A58" s="127" t="s">
        <v>505</v>
      </c>
      <c r="B58" s="140" t="s">
        <v>565</v>
      </c>
      <c r="C58" s="139">
        <v>0</v>
      </c>
      <c r="D58" s="139">
        <v>0</v>
      </c>
      <c r="E58" s="138">
        <v>0</v>
      </c>
    </row>
    <row r="59" spans="1:5" ht="24">
      <c r="A59" s="127" t="s">
        <v>507</v>
      </c>
      <c r="B59" s="140" t="s">
        <v>566</v>
      </c>
      <c r="C59" s="139">
        <v>0</v>
      </c>
      <c r="D59" s="139">
        <v>0</v>
      </c>
      <c r="E59" s="138">
        <v>0</v>
      </c>
    </row>
    <row r="60" spans="1:5" ht="24">
      <c r="A60" s="127" t="s">
        <v>567</v>
      </c>
      <c r="B60" s="136" t="s">
        <v>568</v>
      </c>
      <c r="C60" s="139">
        <v>0</v>
      </c>
      <c r="D60" s="139">
        <v>0</v>
      </c>
      <c r="E60" s="138">
        <v>0</v>
      </c>
    </row>
    <row r="61" spans="1:5" ht="24">
      <c r="A61" s="127" t="s">
        <v>501</v>
      </c>
      <c r="B61" s="140" t="s">
        <v>569</v>
      </c>
      <c r="C61" s="139">
        <v>0</v>
      </c>
      <c r="D61" s="139">
        <v>0</v>
      </c>
      <c r="E61" s="138">
        <v>0</v>
      </c>
    </row>
    <row r="62" spans="1:5" ht="24">
      <c r="A62" s="127" t="s">
        <v>503</v>
      </c>
      <c r="B62" s="140" t="s">
        <v>570</v>
      </c>
      <c r="C62" s="139">
        <v>0</v>
      </c>
      <c r="D62" s="139">
        <v>0</v>
      </c>
      <c r="E62" s="138">
        <v>0</v>
      </c>
    </row>
    <row r="63" spans="1:5" ht="24">
      <c r="A63" s="127" t="s">
        <v>505</v>
      </c>
      <c r="B63" s="140" t="s">
        <v>571</v>
      </c>
      <c r="C63" s="139">
        <v>0</v>
      </c>
      <c r="D63" s="139">
        <v>0</v>
      </c>
      <c r="E63" s="138">
        <v>0</v>
      </c>
    </row>
    <row r="64" spans="1:5" ht="24">
      <c r="A64" s="127" t="s">
        <v>507</v>
      </c>
      <c r="B64" s="140" t="s">
        <v>572</v>
      </c>
      <c r="C64" s="139">
        <v>0</v>
      </c>
      <c r="D64" s="139">
        <v>0</v>
      </c>
      <c r="E64" s="138">
        <v>0</v>
      </c>
    </row>
    <row r="65" spans="1:5" ht="12.75">
      <c r="A65" s="127" t="s">
        <v>573</v>
      </c>
      <c r="B65" s="136" t="s">
        <v>574</v>
      </c>
      <c r="C65" s="139">
        <v>0</v>
      </c>
      <c r="D65" s="139">
        <v>0</v>
      </c>
      <c r="E65" s="138">
        <v>0</v>
      </c>
    </row>
    <row r="66" spans="1:5" ht="24">
      <c r="A66" s="127" t="s">
        <v>575</v>
      </c>
      <c r="B66" s="136" t="s">
        <v>576</v>
      </c>
      <c r="C66" s="139">
        <v>0</v>
      </c>
      <c r="D66" s="139">
        <v>0</v>
      </c>
      <c r="E66" s="138">
        <v>0</v>
      </c>
    </row>
    <row r="67" spans="1:5" ht="24">
      <c r="A67" s="127" t="s">
        <v>501</v>
      </c>
      <c r="B67" s="136" t="s">
        <v>577</v>
      </c>
      <c r="C67" s="139">
        <v>0</v>
      </c>
      <c r="D67" s="139">
        <v>0</v>
      </c>
      <c r="E67" s="138">
        <v>0</v>
      </c>
    </row>
    <row r="68" spans="1:5" ht="24">
      <c r="A68" s="127" t="s">
        <v>503</v>
      </c>
      <c r="B68" s="136" t="s">
        <v>578</v>
      </c>
      <c r="C68" s="139">
        <v>0</v>
      </c>
      <c r="D68" s="139">
        <v>0</v>
      </c>
      <c r="E68" s="138">
        <v>0</v>
      </c>
    </row>
    <row r="69" spans="1:5" ht="24">
      <c r="A69" s="127" t="s">
        <v>505</v>
      </c>
      <c r="B69" s="136" t="s">
        <v>579</v>
      </c>
      <c r="C69" s="139">
        <v>0</v>
      </c>
      <c r="D69" s="139">
        <v>0</v>
      </c>
      <c r="E69" s="138">
        <v>0</v>
      </c>
    </row>
    <row r="70" spans="1:5" ht="24">
      <c r="A70" s="127" t="s">
        <v>507</v>
      </c>
      <c r="B70" s="136" t="s">
        <v>580</v>
      </c>
      <c r="C70" s="139">
        <v>0</v>
      </c>
      <c r="D70" s="139">
        <v>0</v>
      </c>
      <c r="E70" s="138">
        <v>0</v>
      </c>
    </row>
    <row r="71" spans="1:5" ht="24">
      <c r="A71" s="127" t="s">
        <v>581</v>
      </c>
      <c r="B71" s="136" t="s">
        <v>582</v>
      </c>
      <c r="C71" s="139">
        <v>0</v>
      </c>
      <c r="D71" s="139">
        <v>0</v>
      </c>
      <c r="E71" s="138">
        <v>0</v>
      </c>
    </row>
    <row r="72" spans="1:5" ht="24">
      <c r="A72" s="127" t="s">
        <v>501</v>
      </c>
      <c r="B72" s="136" t="s">
        <v>583</v>
      </c>
      <c r="C72" s="139">
        <v>0</v>
      </c>
      <c r="D72" s="139">
        <v>0</v>
      </c>
      <c r="E72" s="138">
        <v>0</v>
      </c>
    </row>
    <row r="73" spans="1:5" ht="24">
      <c r="A73" s="127" t="s">
        <v>503</v>
      </c>
      <c r="B73" s="136" t="s">
        <v>584</v>
      </c>
      <c r="C73" s="139">
        <v>0</v>
      </c>
      <c r="D73" s="139">
        <v>0</v>
      </c>
      <c r="E73" s="138">
        <v>0</v>
      </c>
    </row>
    <row r="74" spans="1:5" ht="24">
      <c r="A74" s="127" t="s">
        <v>505</v>
      </c>
      <c r="B74" s="136" t="s">
        <v>585</v>
      </c>
      <c r="C74" s="139">
        <v>0</v>
      </c>
      <c r="D74" s="139">
        <v>0</v>
      </c>
      <c r="E74" s="138">
        <v>0</v>
      </c>
    </row>
    <row r="75" spans="1:5" ht="24">
      <c r="A75" s="127" t="s">
        <v>507</v>
      </c>
      <c r="B75" s="136" t="s">
        <v>586</v>
      </c>
      <c r="C75" s="139">
        <v>0</v>
      </c>
      <c r="D75" s="139">
        <v>0</v>
      </c>
      <c r="E75" s="138">
        <v>0</v>
      </c>
    </row>
    <row r="76" spans="1:5" ht="12.75">
      <c r="A76" s="127" t="s">
        <v>587</v>
      </c>
      <c r="B76" s="136" t="s">
        <v>363</v>
      </c>
      <c r="C76" s="139">
        <v>18130000</v>
      </c>
      <c r="D76" s="139">
        <v>8149606</v>
      </c>
      <c r="E76" s="138">
        <v>44</v>
      </c>
    </row>
    <row r="77" spans="1:5" ht="12.75">
      <c r="A77" s="127" t="s">
        <v>588</v>
      </c>
      <c r="B77" s="136" t="s">
        <v>589</v>
      </c>
      <c r="C77" s="139">
        <v>0</v>
      </c>
      <c r="D77" s="139">
        <v>19606</v>
      </c>
      <c r="E77" s="138">
        <v>0</v>
      </c>
    </row>
    <row r="78" spans="1:5" ht="12.75">
      <c r="A78" s="127" t="s">
        <v>590</v>
      </c>
      <c r="B78" s="136" t="s">
        <v>591</v>
      </c>
      <c r="C78" s="139">
        <v>18130000</v>
      </c>
      <c r="D78" s="139">
        <v>8130000</v>
      </c>
      <c r="E78" s="138">
        <v>44</v>
      </c>
    </row>
    <row r="79" spans="1:5" ht="12.75">
      <c r="A79" s="127" t="s">
        <v>592</v>
      </c>
      <c r="B79" s="136" t="s">
        <v>364</v>
      </c>
      <c r="C79" s="139">
        <v>21019054</v>
      </c>
      <c r="D79" s="139">
        <v>67202017</v>
      </c>
      <c r="E79" s="138">
        <v>319</v>
      </c>
    </row>
    <row r="80" spans="1:5" ht="12.75">
      <c r="A80" s="127" t="s">
        <v>593</v>
      </c>
      <c r="B80" s="136" t="s">
        <v>594</v>
      </c>
      <c r="C80" s="139">
        <v>0</v>
      </c>
      <c r="D80" s="139">
        <v>0</v>
      </c>
      <c r="E80" s="138">
        <v>0</v>
      </c>
    </row>
    <row r="81" spans="1:5" ht="12.75">
      <c r="A81" s="127" t="s">
        <v>595</v>
      </c>
      <c r="B81" s="136" t="s">
        <v>596</v>
      </c>
      <c r="C81" s="139">
        <v>84840</v>
      </c>
      <c r="D81" s="139">
        <v>1863755</v>
      </c>
      <c r="E81" s="138">
        <v>2196</v>
      </c>
    </row>
    <row r="82" spans="1:5" ht="12.75">
      <c r="A82" s="127" t="s">
        <v>597</v>
      </c>
      <c r="B82" s="136" t="s">
        <v>598</v>
      </c>
      <c r="C82" s="139">
        <v>20934214</v>
      </c>
      <c r="D82" s="139">
        <v>65338262</v>
      </c>
      <c r="E82" s="138">
        <v>312</v>
      </c>
    </row>
    <row r="83" spans="1:5" ht="12.75">
      <c r="A83" s="127" t="s">
        <v>599</v>
      </c>
      <c r="B83" s="136" t="s">
        <v>600</v>
      </c>
      <c r="C83" s="139">
        <v>0</v>
      </c>
      <c r="D83" s="139">
        <v>0</v>
      </c>
      <c r="E83" s="138">
        <v>0</v>
      </c>
    </row>
    <row r="84" spans="1:5" ht="12.75">
      <c r="A84" s="127" t="s">
        <v>601</v>
      </c>
      <c r="B84" s="136" t="s">
        <v>366</v>
      </c>
      <c r="C84" s="139">
        <v>2890230</v>
      </c>
      <c r="D84" s="139">
        <v>3870044</v>
      </c>
      <c r="E84" s="138">
        <v>133</v>
      </c>
    </row>
    <row r="85" spans="1:5" ht="12.75">
      <c r="A85" s="127" t="s">
        <v>602</v>
      </c>
      <c r="B85" s="136" t="s">
        <v>603</v>
      </c>
      <c r="C85" s="139">
        <v>2650230</v>
      </c>
      <c r="D85" s="139">
        <v>3770044</v>
      </c>
      <c r="E85" s="138">
        <v>142</v>
      </c>
    </row>
    <row r="86" spans="1:5" ht="12.75">
      <c r="A86" s="127" t="s">
        <v>604</v>
      </c>
      <c r="B86" s="136" t="s">
        <v>605</v>
      </c>
      <c r="C86" s="139">
        <v>140000</v>
      </c>
      <c r="D86" s="139">
        <v>0</v>
      </c>
      <c r="E86" s="138">
        <v>0</v>
      </c>
    </row>
    <row r="87" spans="1:5" ht="12.75">
      <c r="A87" s="127" t="s">
        <v>606</v>
      </c>
      <c r="B87" s="136" t="s">
        <v>607</v>
      </c>
      <c r="C87" s="139">
        <v>100000</v>
      </c>
      <c r="D87" s="139">
        <v>100000</v>
      </c>
      <c r="E87" s="138">
        <v>100</v>
      </c>
    </row>
    <row r="88" spans="1:5" ht="12.75">
      <c r="A88" s="127" t="s">
        <v>608</v>
      </c>
      <c r="B88" s="136" t="s">
        <v>367</v>
      </c>
      <c r="C88" s="139">
        <v>-101580</v>
      </c>
      <c r="D88" s="139">
        <v>-399000</v>
      </c>
      <c r="E88" s="138">
        <v>392</v>
      </c>
    </row>
    <row r="89" spans="1:5" ht="12.75">
      <c r="A89" s="127" t="s">
        <v>609</v>
      </c>
      <c r="B89" s="136" t="s">
        <v>375</v>
      </c>
      <c r="C89" s="139">
        <v>0</v>
      </c>
      <c r="D89" s="139">
        <v>0</v>
      </c>
      <c r="E89" s="138">
        <v>0</v>
      </c>
    </row>
    <row r="90" spans="1:5" ht="12.75">
      <c r="A90" s="127" t="s">
        <v>610</v>
      </c>
      <c r="B90" s="136" t="s">
        <v>611</v>
      </c>
      <c r="C90" s="137">
        <v>887449809</v>
      </c>
      <c r="D90" s="137">
        <v>948075752</v>
      </c>
      <c r="E90" s="138">
        <v>106</v>
      </c>
    </row>
    <row r="91" spans="1:5" ht="12.75">
      <c r="A91" s="132" t="s">
        <v>495</v>
      </c>
      <c r="B91" s="133" t="s">
        <v>495</v>
      </c>
      <c r="C91" s="134" t="s">
        <v>495</v>
      </c>
      <c r="D91" s="134" t="s">
        <v>495</v>
      </c>
      <c r="E91" s="135" t="s">
        <v>495</v>
      </c>
    </row>
    <row r="92" spans="1:5" ht="12.75">
      <c r="A92" s="132" t="s">
        <v>331</v>
      </c>
      <c r="B92" s="133" t="s">
        <v>495</v>
      </c>
      <c r="C92" s="134" t="s">
        <v>495</v>
      </c>
      <c r="D92" s="134" t="s">
        <v>495</v>
      </c>
      <c r="E92" s="135" t="s">
        <v>495</v>
      </c>
    </row>
    <row r="93" spans="1:5" ht="12.75">
      <c r="A93" s="127" t="s">
        <v>612</v>
      </c>
      <c r="B93" s="136" t="s">
        <v>376</v>
      </c>
      <c r="C93" s="137">
        <v>881099734</v>
      </c>
      <c r="D93" s="137">
        <v>945447476</v>
      </c>
      <c r="E93" s="138">
        <v>107</v>
      </c>
    </row>
    <row r="94" spans="1:5" ht="12.75">
      <c r="A94" s="127" t="s">
        <v>613</v>
      </c>
      <c r="B94" s="136" t="s">
        <v>614</v>
      </c>
      <c r="C94" s="137">
        <v>833669383</v>
      </c>
      <c r="D94" s="137">
        <v>833669383</v>
      </c>
      <c r="E94" s="138">
        <v>100</v>
      </c>
    </row>
    <row r="95" spans="1:5" ht="12.75">
      <c r="A95" s="127" t="s">
        <v>615</v>
      </c>
      <c r="B95" s="136" t="s">
        <v>616</v>
      </c>
      <c r="C95" s="139">
        <v>83761582</v>
      </c>
      <c r="D95" s="139">
        <v>83761582</v>
      </c>
      <c r="E95" s="138">
        <v>100</v>
      </c>
    </row>
    <row r="96" spans="1:5" ht="12.75">
      <c r="A96" s="127" t="s">
        <v>617</v>
      </c>
      <c r="B96" s="136" t="s">
        <v>618</v>
      </c>
      <c r="C96" s="139">
        <v>6169000</v>
      </c>
      <c r="D96" s="139">
        <v>6169000</v>
      </c>
      <c r="E96" s="138">
        <v>100</v>
      </c>
    </row>
    <row r="97" spans="1:5" ht="12.75">
      <c r="A97" s="127" t="s">
        <v>619</v>
      </c>
      <c r="B97" s="136" t="s">
        <v>620</v>
      </c>
      <c r="C97" s="137">
        <v>-63743572</v>
      </c>
      <c r="D97" s="137">
        <v>-42500231</v>
      </c>
      <c r="E97" s="138">
        <v>66</v>
      </c>
    </row>
    <row r="98" spans="1:5" ht="12.75">
      <c r="A98" s="127" t="s">
        <v>621</v>
      </c>
      <c r="B98" s="136" t="s">
        <v>622</v>
      </c>
      <c r="C98" s="139">
        <v>0</v>
      </c>
      <c r="D98" s="139">
        <v>0</v>
      </c>
      <c r="E98" s="138">
        <v>0</v>
      </c>
    </row>
    <row r="99" spans="1:5" ht="12.75">
      <c r="A99" s="127" t="s">
        <v>623</v>
      </c>
      <c r="B99" s="136" t="s">
        <v>624</v>
      </c>
      <c r="C99" s="139">
        <v>21243341</v>
      </c>
      <c r="D99" s="139">
        <v>64347742</v>
      </c>
      <c r="E99" s="138">
        <v>302</v>
      </c>
    </row>
    <row r="100" spans="1:5" ht="12.75">
      <c r="A100" s="127" t="s">
        <v>625</v>
      </c>
      <c r="B100" s="136" t="s">
        <v>377</v>
      </c>
      <c r="C100" s="139">
        <v>1483907</v>
      </c>
      <c r="D100" s="139">
        <v>2628276</v>
      </c>
      <c r="E100" s="138">
        <v>177</v>
      </c>
    </row>
    <row r="101" spans="1:5" ht="12.75">
      <c r="A101" s="127" t="s">
        <v>626</v>
      </c>
      <c r="B101" s="136" t="s">
        <v>627</v>
      </c>
      <c r="C101" s="139">
        <v>274653</v>
      </c>
      <c r="D101" s="139">
        <v>1305145</v>
      </c>
      <c r="E101" s="138">
        <v>475</v>
      </c>
    </row>
    <row r="102" spans="1:5" ht="12.75">
      <c r="A102" s="127" t="s">
        <v>628</v>
      </c>
      <c r="B102" s="136" t="s">
        <v>629</v>
      </c>
      <c r="C102" s="139">
        <v>1204367</v>
      </c>
      <c r="D102" s="139">
        <v>1277051</v>
      </c>
      <c r="E102" s="138">
        <v>106</v>
      </c>
    </row>
    <row r="103" spans="1:5" ht="12.75">
      <c r="A103" s="127" t="s">
        <v>630</v>
      </c>
      <c r="B103" s="136" t="s">
        <v>631</v>
      </c>
      <c r="C103" s="139">
        <v>4887</v>
      </c>
      <c r="D103" s="139">
        <v>46080</v>
      </c>
      <c r="E103" s="138">
        <v>942</v>
      </c>
    </row>
    <row r="104" spans="1:5" ht="12.75">
      <c r="A104" s="127" t="s">
        <v>632</v>
      </c>
      <c r="B104" s="136" t="s">
        <v>378</v>
      </c>
      <c r="C104" s="139">
        <v>0</v>
      </c>
      <c r="D104" s="139">
        <v>0</v>
      </c>
      <c r="E104" s="138">
        <v>0</v>
      </c>
    </row>
    <row r="105" spans="1:5" ht="12.75">
      <c r="A105" s="127" t="s">
        <v>633</v>
      </c>
      <c r="B105" s="136" t="s">
        <v>379</v>
      </c>
      <c r="C105" s="139">
        <v>4866168</v>
      </c>
      <c r="D105" s="139">
        <v>0</v>
      </c>
      <c r="E105" s="138">
        <v>0</v>
      </c>
    </row>
    <row r="106" spans="1:5" ht="24">
      <c r="A106" s="127" t="s">
        <v>634</v>
      </c>
      <c r="B106" s="136" t="s">
        <v>635</v>
      </c>
      <c r="C106" s="137">
        <v>887449809</v>
      </c>
      <c r="D106" s="137">
        <v>948075752</v>
      </c>
      <c r="E106" s="138">
        <v>106</v>
      </c>
    </row>
    <row r="107" spans="1:5" ht="12.75">
      <c r="A107" s="132" t="s">
        <v>495</v>
      </c>
      <c r="B107" s="133" t="s">
        <v>495</v>
      </c>
      <c r="C107" s="134" t="s">
        <v>495</v>
      </c>
      <c r="D107" s="134" t="s">
        <v>495</v>
      </c>
      <c r="E107" s="135" t="s">
        <v>495</v>
      </c>
    </row>
    <row r="108" spans="1:5" ht="12.75">
      <c r="A108" s="132" t="s">
        <v>636</v>
      </c>
      <c r="B108" s="133" t="s">
        <v>637</v>
      </c>
      <c r="C108" s="134" t="s">
        <v>495</v>
      </c>
      <c r="D108" s="134" t="s">
        <v>495</v>
      </c>
      <c r="E108" s="135" t="s">
        <v>495</v>
      </c>
    </row>
    <row r="109" spans="1:5" ht="12.75">
      <c r="A109" s="127" t="s">
        <v>638</v>
      </c>
      <c r="B109" s="136" t="s">
        <v>639</v>
      </c>
      <c r="C109" s="139">
        <v>23857612</v>
      </c>
      <c r="D109" s="139">
        <v>31935186</v>
      </c>
      <c r="E109" s="138">
        <v>133</v>
      </c>
    </row>
    <row r="110" spans="1:5" ht="12.75">
      <c r="A110" s="127" t="s">
        <v>640</v>
      </c>
      <c r="B110" s="136" t="s">
        <v>641</v>
      </c>
      <c r="C110" s="139">
        <v>1737340</v>
      </c>
      <c r="D110" s="139">
        <v>1579546</v>
      </c>
      <c r="E110" s="138">
        <v>90</v>
      </c>
    </row>
    <row r="111" spans="1:5" ht="12.75">
      <c r="A111" s="127" t="s">
        <v>642</v>
      </c>
      <c r="B111" s="136" t="s">
        <v>643</v>
      </c>
      <c r="C111" s="139">
        <v>0</v>
      </c>
      <c r="D111" s="139">
        <v>0</v>
      </c>
      <c r="E111" s="138">
        <v>0</v>
      </c>
    </row>
    <row r="112" spans="1:5" ht="38.25">
      <c r="A112" s="127" t="s">
        <v>644</v>
      </c>
      <c r="B112" s="136" t="s">
        <v>645</v>
      </c>
      <c r="C112" s="139">
        <v>0</v>
      </c>
      <c r="D112" s="139">
        <v>0</v>
      </c>
      <c r="E112" s="138">
        <v>0</v>
      </c>
    </row>
    <row r="113" spans="1:5" ht="38.25">
      <c r="A113" s="127" t="s">
        <v>646</v>
      </c>
      <c r="B113" s="136" t="s">
        <v>647</v>
      </c>
      <c r="C113" s="139">
        <v>0</v>
      </c>
      <c r="D113" s="139">
        <v>0</v>
      </c>
      <c r="E113" s="138">
        <v>0</v>
      </c>
    </row>
    <row r="114" spans="1:5" ht="12.75">
      <c r="A114" s="127" t="s">
        <v>648</v>
      </c>
      <c r="B114" s="136" t="s">
        <v>649</v>
      </c>
      <c r="C114" s="139">
        <v>0</v>
      </c>
      <c r="D114" s="139">
        <v>0</v>
      </c>
      <c r="E114" s="138">
        <v>0</v>
      </c>
    </row>
    <row r="115" spans="1:5" ht="12.75">
      <c r="A115" s="127" t="s">
        <v>650</v>
      </c>
      <c r="B115" s="136" t="s">
        <v>651</v>
      </c>
      <c r="C115" s="139">
        <v>0</v>
      </c>
      <c r="D115" s="139">
        <v>0</v>
      </c>
      <c r="E115" s="138">
        <v>0</v>
      </c>
    </row>
    <row r="116" spans="1:5" ht="12.75">
      <c r="A116" s="127" t="s">
        <v>652</v>
      </c>
      <c r="B116" s="136" t="s">
        <v>653</v>
      </c>
      <c r="C116" s="139">
        <v>0</v>
      </c>
      <c r="D116" s="139">
        <v>0</v>
      </c>
      <c r="E116" s="138">
        <v>0</v>
      </c>
    </row>
  </sheetData>
  <sheetProtection/>
  <mergeCells count="1">
    <mergeCell ref="A1:E1"/>
  </mergeCells>
  <printOptions horizontalCentered="1"/>
  <pageMargins left="0.4330708661417323" right="0.35433070866141736" top="1.0236220472440944" bottom="0.8661417322834646" header="0.4330708661417323" footer="0.6692913385826772"/>
  <pageSetup horizontalDpi="300" verticalDpi="300" orientation="portrait" paperSize="9" scale="86" r:id="rId1"/>
  <headerFooter alignWithMargins="0">
    <oddHeader>&amp;R&amp;"Times New Roman CE,Félkövér dőlt"&amp;9
7. számú melléklet
forintban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C28"/>
  <sheetViews>
    <sheetView workbookViewId="0" topLeftCell="A1">
      <selection activeCell="A26" sqref="A4:O26"/>
    </sheetView>
  </sheetViews>
  <sheetFormatPr defaultColWidth="9.00390625" defaultRowHeight="18.75" customHeight="1"/>
  <cols>
    <col min="1" max="1" width="5.875" style="141" bestFit="1" customWidth="1"/>
    <col min="2" max="2" width="33.00390625" style="141" bestFit="1" customWidth="1"/>
    <col min="3" max="9" width="10.125" style="141" bestFit="1" customWidth="1"/>
    <col min="10" max="10" width="11.00390625" style="141" bestFit="1" customWidth="1"/>
    <col min="11" max="11" width="11.875" style="141" bestFit="1" customWidth="1"/>
    <col min="12" max="13" width="10.125" style="141" bestFit="1" customWidth="1"/>
    <col min="14" max="14" width="10.375" style="141" bestFit="1" customWidth="1"/>
    <col min="15" max="15" width="11.125" style="141" bestFit="1" customWidth="1"/>
    <col min="16" max="17" width="9.375" style="141" customWidth="1"/>
    <col min="18" max="18" width="14.125" style="141" customWidth="1"/>
    <col min="19" max="16384" width="9.375" style="141" customWidth="1"/>
  </cols>
  <sheetData>
    <row r="1" spans="1:15" ht="39.75" customHeight="1">
      <c r="A1" s="302" t="s">
        <v>660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1:15" ht="18.7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60" t="s">
        <v>656</v>
      </c>
      <c r="O2" s="160"/>
    </row>
    <row r="3" spans="1:15" ht="18.7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29" ht="26.25" customHeight="1">
      <c r="A4" s="304" t="s">
        <v>318</v>
      </c>
      <c r="B4" s="305" t="s">
        <v>3</v>
      </c>
      <c r="C4" s="305" t="s">
        <v>360</v>
      </c>
      <c r="D4" s="305" t="s">
        <v>359</v>
      </c>
      <c r="E4" s="305" t="s">
        <v>358</v>
      </c>
      <c r="F4" s="305" t="s">
        <v>357</v>
      </c>
      <c r="G4" s="305" t="s">
        <v>356</v>
      </c>
      <c r="H4" s="305" t="s">
        <v>355</v>
      </c>
      <c r="I4" s="305" t="s">
        <v>354</v>
      </c>
      <c r="J4" s="305" t="s">
        <v>353</v>
      </c>
      <c r="K4" s="305" t="s">
        <v>352</v>
      </c>
      <c r="L4" s="305" t="s">
        <v>351</v>
      </c>
      <c r="M4" s="305" t="s">
        <v>350</v>
      </c>
      <c r="N4" s="305" t="s">
        <v>349</v>
      </c>
      <c r="O4" s="305" t="s">
        <v>317</v>
      </c>
      <c r="U4" s="143"/>
      <c r="W4" s="144"/>
      <c r="Z4" s="143"/>
      <c r="AC4" s="144"/>
    </row>
    <row r="5" spans="1:29" ht="18.75" customHeight="1">
      <c r="A5" s="306" t="s">
        <v>7</v>
      </c>
      <c r="B5" s="307" t="s">
        <v>348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W5" s="144"/>
      <c r="AC5" s="144"/>
    </row>
    <row r="6" spans="1:29" ht="18.75" customHeight="1">
      <c r="A6" s="306" t="s">
        <v>10</v>
      </c>
      <c r="B6" s="309" t="s">
        <v>347</v>
      </c>
      <c r="C6" s="308">
        <f>$O6/12</f>
        <v>450373.25</v>
      </c>
      <c r="D6" s="308">
        <f aca="true" t="shared" si="0" ref="D6:N8">$O6/12</f>
        <v>450373.25</v>
      </c>
      <c r="E6" s="308">
        <f t="shared" si="0"/>
        <v>450373.25</v>
      </c>
      <c r="F6" s="308">
        <f t="shared" si="0"/>
        <v>450373.25</v>
      </c>
      <c r="G6" s="308">
        <f t="shared" si="0"/>
        <v>450373.25</v>
      </c>
      <c r="H6" s="308">
        <f t="shared" si="0"/>
        <v>450373.25</v>
      </c>
      <c r="I6" s="308">
        <f t="shared" si="0"/>
        <v>450373.25</v>
      </c>
      <c r="J6" s="308">
        <f t="shared" si="0"/>
        <v>450373.25</v>
      </c>
      <c r="K6" s="308">
        <f t="shared" si="0"/>
        <v>450373.25</v>
      </c>
      <c r="L6" s="308">
        <f t="shared" si="0"/>
        <v>450373.25</v>
      </c>
      <c r="M6" s="308">
        <f t="shared" si="0"/>
        <v>450373.25</v>
      </c>
      <c r="N6" s="308">
        <f t="shared" si="0"/>
        <v>450373.25</v>
      </c>
      <c r="O6" s="310">
        <v>5404479</v>
      </c>
      <c r="W6" s="144"/>
      <c r="AC6" s="144"/>
    </row>
    <row r="7" spans="1:29" ht="18.75" customHeight="1">
      <c r="A7" s="306" t="s">
        <v>4</v>
      </c>
      <c r="B7" s="311" t="s">
        <v>346</v>
      </c>
      <c r="C7" s="147">
        <f>$O7/12</f>
        <v>735113.25</v>
      </c>
      <c r="D7" s="147">
        <f t="shared" si="0"/>
        <v>735113.25</v>
      </c>
      <c r="E7" s="147">
        <f t="shared" si="0"/>
        <v>735113.25</v>
      </c>
      <c r="F7" s="147">
        <f t="shared" si="0"/>
        <v>735113.25</v>
      </c>
      <c r="G7" s="147">
        <f t="shared" si="0"/>
        <v>735113.25</v>
      </c>
      <c r="H7" s="147">
        <f t="shared" si="0"/>
        <v>735113.25</v>
      </c>
      <c r="I7" s="147">
        <f t="shared" si="0"/>
        <v>735113.25</v>
      </c>
      <c r="J7" s="147">
        <f t="shared" si="0"/>
        <v>735113.25</v>
      </c>
      <c r="K7" s="147">
        <f t="shared" si="0"/>
        <v>735113.25</v>
      </c>
      <c r="L7" s="147">
        <f t="shared" si="0"/>
        <v>735113.25</v>
      </c>
      <c r="M7" s="147">
        <f t="shared" si="0"/>
        <v>735113.25</v>
      </c>
      <c r="N7" s="147">
        <f t="shared" si="0"/>
        <v>735113.25</v>
      </c>
      <c r="O7" s="310">
        <v>8821359</v>
      </c>
      <c r="P7" s="145"/>
      <c r="S7" s="146"/>
      <c r="U7" s="146"/>
      <c r="W7" s="144"/>
      <c r="Y7" s="146"/>
      <c r="Z7" s="146"/>
      <c r="AB7" s="146"/>
      <c r="AC7" s="144"/>
    </row>
    <row r="8" spans="1:29" ht="18.75" customHeight="1">
      <c r="A8" s="306" t="s">
        <v>5</v>
      </c>
      <c r="B8" s="311" t="s">
        <v>345</v>
      </c>
      <c r="C8" s="147">
        <f>$O8/12</f>
        <v>2497351.3333333335</v>
      </c>
      <c r="D8" s="147">
        <f t="shared" si="0"/>
        <v>2497351.3333333335</v>
      </c>
      <c r="E8" s="147">
        <f t="shared" si="0"/>
        <v>2497351.3333333335</v>
      </c>
      <c r="F8" s="147">
        <f t="shared" si="0"/>
        <v>2497351.3333333335</v>
      </c>
      <c r="G8" s="147">
        <f t="shared" si="0"/>
        <v>2497351.3333333335</v>
      </c>
      <c r="H8" s="147">
        <f t="shared" si="0"/>
        <v>2497351.3333333335</v>
      </c>
      <c r="I8" s="147">
        <f t="shared" si="0"/>
        <v>2497351.3333333335</v>
      </c>
      <c r="J8" s="147">
        <f t="shared" si="0"/>
        <v>2497351.3333333335</v>
      </c>
      <c r="K8" s="147">
        <f t="shared" si="0"/>
        <v>2497351.3333333335</v>
      </c>
      <c r="L8" s="147">
        <f t="shared" si="0"/>
        <v>2497351.3333333335</v>
      </c>
      <c r="M8" s="147">
        <f t="shared" si="0"/>
        <v>2497351.3333333335</v>
      </c>
      <c r="N8" s="147">
        <f t="shared" si="0"/>
        <v>2497351.3333333335</v>
      </c>
      <c r="O8" s="310">
        <v>29968216</v>
      </c>
      <c r="P8" s="145"/>
      <c r="S8" s="146"/>
      <c r="U8" s="146"/>
      <c r="W8" s="144"/>
      <c r="Y8" s="146"/>
      <c r="AB8" s="146"/>
      <c r="AC8" s="144"/>
    </row>
    <row r="9" spans="1:29" ht="18.75" customHeight="1">
      <c r="A9" s="306" t="s">
        <v>6</v>
      </c>
      <c r="B9" s="311" t="s">
        <v>344</v>
      </c>
      <c r="C9" s="147">
        <v>20000</v>
      </c>
      <c r="D9" s="147">
        <v>20000</v>
      </c>
      <c r="E9" s="147">
        <v>1783072</v>
      </c>
      <c r="F9" s="147">
        <v>20000</v>
      </c>
      <c r="G9" s="147">
        <v>20000</v>
      </c>
      <c r="H9" s="147">
        <v>20000</v>
      </c>
      <c r="I9" s="147">
        <v>20000</v>
      </c>
      <c r="J9" s="147">
        <v>20000</v>
      </c>
      <c r="K9" s="147"/>
      <c r="L9" s="147"/>
      <c r="M9" s="147"/>
      <c r="N9" s="147"/>
      <c r="O9" s="310">
        <f>140000+1783072</f>
        <v>1923072</v>
      </c>
      <c r="P9" s="145"/>
      <c r="S9" s="146"/>
      <c r="U9" s="146"/>
      <c r="W9" s="144"/>
      <c r="Y9" s="146"/>
      <c r="AB9" s="146"/>
      <c r="AC9" s="144"/>
    </row>
    <row r="10" spans="1:29" ht="18.75" customHeight="1">
      <c r="A10" s="306" t="s">
        <v>19</v>
      </c>
      <c r="B10" s="311" t="s">
        <v>657</v>
      </c>
      <c r="C10" s="147">
        <f>$O10/12</f>
        <v>1289095.6666666667</v>
      </c>
      <c r="D10" s="147">
        <f aca="true" t="shared" si="1" ref="D10:N11">$O10/12</f>
        <v>1289095.6666666667</v>
      </c>
      <c r="E10" s="147">
        <f t="shared" si="1"/>
        <v>1289095.6666666667</v>
      </c>
      <c r="F10" s="147">
        <f t="shared" si="1"/>
        <v>1289095.6666666667</v>
      </c>
      <c r="G10" s="147">
        <f t="shared" si="1"/>
        <v>1289095.6666666667</v>
      </c>
      <c r="H10" s="147">
        <f t="shared" si="1"/>
        <v>1289095.6666666667</v>
      </c>
      <c r="I10" s="147">
        <f t="shared" si="1"/>
        <v>1289095.6666666667</v>
      </c>
      <c r="J10" s="147">
        <f t="shared" si="1"/>
        <v>1289095.6666666667</v>
      </c>
      <c r="K10" s="147">
        <f t="shared" si="1"/>
        <v>1289095.6666666667</v>
      </c>
      <c r="L10" s="147">
        <f t="shared" si="1"/>
        <v>1289095.6666666667</v>
      </c>
      <c r="M10" s="147">
        <f t="shared" si="1"/>
        <v>1289095.6666666667</v>
      </c>
      <c r="N10" s="147">
        <f t="shared" si="1"/>
        <v>1289095.6666666667</v>
      </c>
      <c r="O10" s="310">
        <v>15469148</v>
      </c>
      <c r="S10" s="146"/>
      <c r="U10" s="146"/>
      <c r="W10" s="144"/>
      <c r="Y10" s="146"/>
      <c r="AB10" s="146"/>
      <c r="AC10" s="144"/>
    </row>
    <row r="11" spans="1:29" ht="18.75" customHeight="1">
      <c r="A11" s="306" t="s">
        <v>22</v>
      </c>
      <c r="B11" s="311" t="s">
        <v>343</v>
      </c>
      <c r="C11" s="147">
        <f>$O11/12</f>
        <v>11438200.666666666</v>
      </c>
      <c r="D11" s="147">
        <f t="shared" si="1"/>
        <v>11438200.666666666</v>
      </c>
      <c r="E11" s="147">
        <f t="shared" si="1"/>
        <v>11438200.666666666</v>
      </c>
      <c r="F11" s="147">
        <f t="shared" si="1"/>
        <v>11438200.666666666</v>
      </c>
      <c r="G11" s="147">
        <f t="shared" si="1"/>
        <v>11438200.666666666</v>
      </c>
      <c r="H11" s="147">
        <f t="shared" si="1"/>
        <v>11438200.666666666</v>
      </c>
      <c r="I11" s="147">
        <f t="shared" si="1"/>
        <v>11438200.666666666</v>
      </c>
      <c r="J11" s="147">
        <f t="shared" si="1"/>
        <v>11438200.666666666</v>
      </c>
      <c r="K11" s="147">
        <f t="shared" si="1"/>
        <v>11438200.666666666</v>
      </c>
      <c r="L11" s="147">
        <f t="shared" si="1"/>
        <v>11438200.666666666</v>
      </c>
      <c r="M11" s="147">
        <f t="shared" si="1"/>
        <v>11438200.666666666</v>
      </c>
      <c r="N11" s="147">
        <f t="shared" si="1"/>
        <v>11438200.666666666</v>
      </c>
      <c r="O11" s="310">
        <v>137258408</v>
      </c>
      <c r="S11" s="146"/>
      <c r="U11" s="146"/>
      <c r="W11" s="144"/>
      <c r="Y11" s="146"/>
      <c r="AB11" s="146"/>
      <c r="AC11" s="144"/>
    </row>
    <row r="12" spans="1:29" ht="18.75" customHeight="1">
      <c r="A12" s="306" t="s">
        <v>94</v>
      </c>
      <c r="B12" s="311" t="s">
        <v>658</v>
      </c>
      <c r="C12" s="147">
        <v>20851453</v>
      </c>
      <c r="D12" s="147"/>
      <c r="E12" s="312"/>
      <c r="F12" s="147"/>
      <c r="G12" s="312"/>
      <c r="H12" s="147"/>
      <c r="I12" s="147"/>
      <c r="J12" s="147"/>
      <c r="K12" s="147"/>
      <c r="L12" s="147"/>
      <c r="M12" s="147"/>
      <c r="N12" s="147"/>
      <c r="O12" s="310">
        <f>SUM(C12:N12)</f>
        <v>20851453</v>
      </c>
      <c r="R12" s="145"/>
      <c r="S12" s="146"/>
      <c r="U12" s="146"/>
      <c r="W12" s="144"/>
      <c r="Y12" s="146"/>
      <c r="AB12" s="146"/>
      <c r="AC12" s="144"/>
    </row>
    <row r="13" spans="1:29" ht="18.75" customHeight="1">
      <c r="A13" s="306" t="s">
        <v>93</v>
      </c>
      <c r="B13" s="311" t="s">
        <v>342</v>
      </c>
      <c r="C13" s="313"/>
      <c r="D13" s="313"/>
      <c r="E13" s="313"/>
      <c r="F13" s="313"/>
      <c r="G13" s="313"/>
      <c r="H13" s="313"/>
      <c r="I13" s="147"/>
      <c r="J13" s="313"/>
      <c r="K13" s="147">
        <v>10000000</v>
      </c>
      <c r="L13" s="147"/>
      <c r="M13" s="147"/>
      <c r="N13" s="147">
        <v>1413389</v>
      </c>
      <c r="O13" s="310">
        <f>SUM(C13:N13)</f>
        <v>11413389</v>
      </c>
      <c r="S13" s="146"/>
      <c r="U13" s="146"/>
      <c r="W13" s="144"/>
      <c r="Y13" s="146"/>
      <c r="AB13" s="146"/>
      <c r="AC13" s="144"/>
    </row>
    <row r="14" spans="1:29" ht="18.75" customHeight="1">
      <c r="A14" s="306" t="s">
        <v>92</v>
      </c>
      <c r="B14" s="314" t="s">
        <v>341</v>
      </c>
      <c r="C14" s="315">
        <f aca="true" t="shared" si="2" ref="C14:N14">SUM(C6:C13)</f>
        <v>37281587.166666664</v>
      </c>
      <c r="D14" s="315">
        <f t="shared" si="2"/>
        <v>16430134.166666666</v>
      </c>
      <c r="E14" s="315">
        <f t="shared" si="2"/>
        <v>18193206.166666668</v>
      </c>
      <c r="F14" s="315">
        <f t="shared" si="2"/>
        <v>16430134.166666666</v>
      </c>
      <c r="G14" s="315">
        <f t="shared" si="2"/>
        <v>16430134.166666666</v>
      </c>
      <c r="H14" s="315">
        <f t="shared" si="2"/>
        <v>16430134.166666666</v>
      </c>
      <c r="I14" s="315">
        <f t="shared" si="2"/>
        <v>16430134.166666666</v>
      </c>
      <c r="J14" s="315">
        <f t="shared" si="2"/>
        <v>16430134.166666666</v>
      </c>
      <c r="K14" s="315">
        <f t="shared" si="2"/>
        <v>26410134.166666664</v>
      </c>
      <c r="L14" s="315">
        <f t="shared" si="2"/>
        <v>16410134.166666666</v>
      </c>
      <c r="M14" s="315">
        <f t="shared" si="2"/>
        <v>16410134.166666666</v>
      </c>
      <c r="N14" s="315">
        <f t="shared" si="2"/>
        <v>17823523.166666664</v>
      </c>
      <c r="O14" s="315">
        <f>SUM(C14:N14)</f>
        <v>231109523.99999997</v>
      </c>
      <c r="S14" s="146"/>
      <c r="U14" s="146"/>
      <c r="W14" s="144"/>
      <c r="Y14" s="146"/>
      <c r="AB14" s="146"/>
      <c r="AC14" s="144"/>
    </row>
    <row r="15" spans="1:29" ht="18.75" customHeight="1">
      <c r="A15" s="306" t="s">
        <v>24</v>
      </c>
      <c r="B15" s="307" t="s">
        <v>659</v>
      </c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S15" s="146"/>
      <c r="U15" s="146"/>
      <c r="W15" s="144"/>
      <c r="Y15" s="146"/>
      <c r="AB15" s="146"/>
      <c r="AC15" s="144"/>
    </row>
    <row r="16" spans="1:29" ht="18.75" customHeight="1">
      <c r="A16" s="306" t="s">
        <v>25</v>
      </c>
      <c r="B16" s="311" t="s">
        <v>9</v>
      </c>
      <c r="C16" s="147">
        <f>$O16/12</f>
        <v>3421762.25</v>
      </c>
      <c r="D16" s="147">
        <f aca="true" t="shared" si="3" ref="D16:N17">$O16/12</f>
        <v>3421762.25</v>
      </c>
      <c r="E16" s="147">
        <f t="shared" si="3"/>
        <v>3421762.25</v>
      </c>
      <c r="F16" s="147">
        <f t="shared" si="3"/>
        <v>3421762.25</v>
      </c>
      <c r="G16" s="147">
        <f t="shared" si="3"/>
        <v>3421762.25</v>
      </c>
      <c r="H16" s="147">
        <f t="shared" si="3"/>
        <v>3421762.25</v>
      </c>
      <c r="I16" s="147">
        <f t="shared" si="3"/>
        <v>3421762.25</v>
      </c>
      <c r="J16" s="147">
        <f t="shared" si="3"/>
        <v>3421762.25</v>
      </c>
      <c r="K16" s="147">
        <f t="shared" si="3"/>
        <v>3421762.25</v>
      </c>
      <c r="L16" s="147">
        <f t="shared" si="3"/>
        <v>3421762.25</v>
      </c>
      <c r="M16" s="147">
        <f t="shared" si="3"/>
        <v>3421762.25</v>
      </c>
      <c r="N16" s="147">
        <f t="shared" si="3"/>
        <v>3421762.25</v>
      </c>
      <c r="O16" s="310">
        <v>41061147</v>
      </c>
      <c r="P16" s="145"/>
      <c r="S16" s="146"/>
      <c r="U16" s="146"/>
      <c r="W16" s="144"/>
      <c r="Y16" s="146"/>
      <c r="AB16" s="146"/>
      <c r="AC16" s="144"/>
    </row>
    <row r="17" spans="1:29" ht="18.75" customHeight="1">
      <c r="A17" s="306" t="s">
        <v>26</v>
      </c>
      <c r="B17" s="311" t="s">
        <v>340</v>
      </c>
      <c r="C17" s="147">
        <f>$O17/12</f>
        <v>550375.75</v>
      </c>
      <c r="D17" s="147">
        <f t="shared" si="3"/>
        <v>550375.75</v>
      </c>
      <c r="E17" s="147">
        <f t="shared" si="3"/>
        <v>550375.75</v>
      </c>
      <c r="F17" s="147">
        <f t="shared" si="3"/>
        <v>550375.75</v>
      </c>
      <c r="G17" s="147">
        <f t="shared" si="3"/>
        <v>550375.75</v>
      </c>
      <c r="H17" s="147">
        <f t="shared" si="3"/>
        <v>550375.75</v>
      </c>
      <c r="I17" s="147">
        <f t="shared" si="3"/>
        <v>550375.75</v>
      </c>
      <c r="J17" s="147">
        <f t="shared" si="3"/>
        <v>550375.75</v>
      </c>
      <c r="K17" s="147">
        <f t="shared" si="3"/>
        <v>550375.75</v>
      </c>
      <c r="L17" s="147">
        <f t="shared" si="3"/>
        <v>550375.75</v>
      </c>
      <c r="M17" s="147">
        <f t="shared" si="3"/>
        <v>550375.75</v>
      </c>
      <c r="N17" s="147">
        <f t="shared" si="3"/>
        <v>550375.75</v>
      </c>
      <c r="O17" s="310">
        <v>6604509</v>
      </c>
      <c r="P17" s="145"/>
      <c r="S17" s="146"/>
      <c r="U17" s="146"/>
      <c r="W17" s="144"/>
      <c r="Y17" s="146"/>
      <c r="AB17" s="146"/>
      <c r="AC17" s="144"/>
    </row>
    <row r="18" spans="1:29" ht="18.75" customHeight="1">
      <c r="A18" s="306" t="s">
        <v>29</v>
      </c>
      <c r="B18" s="311" t="s">
        <v>339</v>
      </c>
      <c r="C18" s="147">
        <f aca="true" t="shared" si="4" ref="C18:N24">$O18/12</f>
        <v>3993747.25</v>
      </c>
      <c r="D18" s="147">
        <f t="shared" si="4"/>
        <v>3993747.25</v>
      </c>
      <c r="E18" s="147">
        <f t="shared" si="4"/>
        <v>3993747.25</v>
      </c>
      <c r="F18" s="147">
        <f t="shared" si="4"/>
        <v>3993747.25</v>
      </c>
      <c r="G18" s="147">
        <f t="shared" si="4"/>
        <v>3993747.25</v>
      </c>
      <c r="H18" s="147">
        <f t="shared" si="4"/>
        <v>3993747.25</v>
      </c>
      <c r="I18" s="147">
        <f t="shared" si="4"/>
        <v>3993747.25</v>
      </c>
      <c r="J18" s="147">
        <f t="shared" si="4"/>
        <v>3993747.25</v>
      </c>
      <c r="K18" s="147">
        <f t="shared" si="4"/>
        <v>3993747.25</v>
      </c>
      <c r="L18" s="147">
        <f t="shared" si="4"/>
        <v>3993747.25</v>
      </c>
      <c r="M18" s="147">
        <f t="shared" si="4"/>
        <v>3993747.25</v>
      </c>
      <c r="N18" s="147">
        <f t="shared" si="4"/>
        <v>3993747.25</v>
      </c>
      <c r="O18" s="310">
        <v>47924967</v>
      </c>
      <c r="P18" s="145"/>
      <c r="S18" s="146"/>
      <c r="U18" s="146"/>
      <c r="W18" s="144"/>
      <c r="Y18" s="146"/>
      <c r="AB18" s="146"/>
      <c r="AC18" s="144"/>
    </row>
    <row r="19" spans="1:29" ht="18.75" customHeight="1">
      <c r="A19" s="306" t="s">
        <v>31</v>
      </c>
      <c r="B19" s="311" t="s">
        <v>338</v>
      </c>
      <c r="C19" s="147">
        <f t="shared" si="4"/>
        <v>695014.3333333334</v>
      </c>
      <c r="D19" s="147">
        <f t="shared" si="4"/>
        <v>695014.3333333334</v>
      </c>
      <c r="E19" s="147">
        <f t="shared" si="4"/>
        <v>695014.3333333334</v>
      </c>
      <c r="F19" s="147">
        <f t="shared" si="4"/>
        <v>695014.3333333334</v>
      </c>
      <c r="G19" s="147">
        <f t="shared" si="4"/>
        <v>695014.3333333334</v>
      </c>
      <c r="H19" s="147">
        <f t="shared" si="4"/>
        <v>695014.3333333334</v>
      </c>
      <c r="I19" s="147">
        <f t="shared" si="4"/>
        <v>695014.3333333334</v>
      </c>
      <c r="J19" s="147">
        <f t="shared" si="4"/>
        <v>695014.3333333334</v>
      </c>
      <c r="K19" s="147">
        <f t="shared" si="4"/>
        <v>695014.3333333334</v>
      </c>
      <c r="L19" s="147">
        <f t="shared" si="4"/>
        <v>695014.3333333334</v>
      </c>
      <c r="M19" s="147">
        <f t="shared" si="4"/>
        <v>695014.3333333334</v>
      </c>
      <c r="N19" s="147">
        <f t="shared" si="4"/>
        <v>695014.3333333334</v>
      </c>
      <c r="O19" s="310">
        <v>8340172</v>
      </c>
      <c r="P19" s="145"/>
      <c r="S19" s="146"/>
      <c r="U19" s="146"/>
      <c r="W19" s="144"/>
      <c r="Y19" s="146"/>
      <c r="AB19" s="146"/>
      <c r="AC19" s="144"/>
    </row>
    <row r="20" spans="1:29" ht="18.75" customHeight="1">
      <c r="A20" s="306" t="s">
        <v>34</v>
      </c>
      <c r="B20" s="311" t="s">
        <v>337</v>
      </c>
      <c r="C20" s="147">
        <f t="shared" si="4"/>
        <v>154657.5</v>
      </c>
      <c r="D20" s="147">
        <f t="shared" si="4"/>
        <v>154657.5</v>
      </c>
      <c r="E20" s="147">
        <f t="shared" si="4"/>
        <v>154657.5</v>
      </c>
      <c r="F20" s="147">
        <f t="shared" si="4"/>
        <v>154657.5</v>
      </c>
      <c r="G20" s="147">
        <f t="shared" si="4"/>
        <v>154657.5</v>
      </c>
      <c r="H20" s="147">
        <f t="shared" si="4"/>
        <v>154657.5</v>
      </c>
      <c r="I20" s="147">
        <f t="shared" si="4"/>
        <v>154657.5</v>
      </c>
      <c r="J20" s="147">
        <f t="shared" si="4"/>
        <v>154657.5</v>
      </c>
      <c r="K20" s="147">
        <f t="shared" si="4"/>
        <v>154657.5</v>
      </c>
      <c r="L20" s="147">
        <v>1855890</v>
      </c>
      <c r="M20" s="147">
        <f t="shared" si="4"/>
        <v>154657.5</v>
      </c>
      <c r="N20" s="147">
        <f t="shared" si="4"/>
        <v>154657.5</v>
      </c>
      <c r="O20" s="310">
        <v>1855890</v>
      </c>
      <c r="P20" s="145"/>
      <c r="S20" s="146"/>
      <c r="U20" s="146"/>
      <c r="W20" s="144"/>
      <c r="Y20" s="146"/>
      <c r="Z20" s="146"/>
      <c r="AB20" s="146"/>
      <c r="AC20" s="144"/>
    </row>
    <row r="21" spans="1:16" ht="18.75" customHeight="1">
      <c r="A21" s="306" t="s">
        <v>37</v>
      </c>
      <c r="B21" s="311" t="s">
        <v>336</v>
      </c>
      <c r="C21" s="147">
        <f t="shared" si="4"/>
        <v>386401.4166666667</v>
      </c>
      <c r="D21" s="147">
        <f t="shared" si="4"/>
        <v>386401.4166666667</v>
      </c>
      <c r="E21" s="147">
        <f t="shared" si="4"/>
        <v>386401.4166666667</v>
      </c>
      <c r="F21" s="147">
        <f t="shared" si="4"/>
        <v>386401.4166666667</v>
      </c>
      <c r="G21" s="147">
        <f t="shared" si="4"/>
        <v>386401.4166666667</v>
      </c>
      <c r="H21" s="147">
        <f t="shared" si="4"/>
        <v>386401.4166666667</v>
      </c>
      <c r="I21" s="147">
        <f t="shared" si="4"/>
        <v>386401.4166666667</v>
      </c>
      <c r="J21" s="147">
        <f t="shared" si="4"/>
        <v>386401.4166666667</v>
      </c>
      <c r="K21" s="147">
        <f t="shared" si="4"/>
        <v>386401.4166666667</v>
      </c>
      <c r="L21" s="147">
        <f t="shared" si="4"/>
        <v>386401.4166666667</v>
      </c>
      <c r="M21" s="147">
        <f t="shared" si="4"/>
        <v>386401.4166666667</v>
      </c>
      <c r="N21" s="147">
        <f t="shared" si="4"/>
        <v>386401.4166666667</v>
      </c>
      <c r="O21" s="310">
        <v>4636817</v>
      </c>
      <c r="P21" s="145"/>
    </row>
    <row r="22" spans="1:17" ht="18.75" customHeight="1">
      <c r="A22" s="306" t="s">
        <v>39</v>
      </c>
      <c r="B22" s="311" t="s">
        <v>335</v>
      </c>
      <c r="C22" s="147">
        <f t="shared" si="4"/>
        <v>4162890.3333333335</v>
      </c>
      <c r="D22" s="147">
        <f t="shared" si="4"/>
        <v>4162890.3333333335</v>
      </c>
      <c r="E22" s="147">
        <f t="shared" si="4"/>
        <v>4162890.3333333335</v>
      </c>
      <c r="F22" s="147">
        <f t="shared" si="4"/>
        <v>4162890.3333333335</v>
      </c>
      <c r="G22" s="147">
        <f t="shared" si="4"/>
        <v>4162890.3333333335</v>
      </c>
      <c r="H22" s="147">
        <f t="shared" si="4"/>
        <v>4162890.3333333335</v>
      </c>
      <c r="I22" s="147">
        <f t="shared" si="4"/>
        <v>4162890.3333333335</v>
      </c>
      <c r="J22" s="147">
        <f t="shared" si="4"/>
        <v>4162890.3333333335</v>
      </c>
      <c r="K22" s="147">
        <f t="shared" si="4"/>
        <v>4162890.3333333335</v>
      </c>
      <c r="L22" s="147">
        <f t="shared" si="4"/>
        <v>4162890.3333333335</v>
      </c>
      <c r="M22" s="147">
        <f t="shared" si="4"/>
        <v>4162890.3333333335</v>
      </c>
      <c r="N22" s="147">
        <f t="shared" si="4"/>
        <v>4162890.3333333335</v>
      </c>
      <c r="O22" s="310">
        <v>49954684</v>
      </c>
      <c r="P22" s="145"/>
      <c r="Q22" s="145"/>
    </row>
    <row r="23" spans="1:16" ht="18.75" customHeight="1">
      <c r="A23" s="306" t="s">
        <v>42</v>
      </c>
      <c r="B23" s="311" t="s">
        <v>21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>
        <v>69526971</v>
      </c>
      <c r="O23" s="310">
        <v>69526971</v>
      </c>
      <c r="P23" s="145"/>
    </row>
    <row r="24" spans="1:16" ht="18.75" customHeight="1">
      <c r="A24" s="306" t="s">
        <v>45</v>
      </c>
      <c r="B24" s="311" t="s">
        <v>334</v>
      </c>
      <c r="C24" s="147">
        <f t="shared" si="4"/>
        <v>0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310"/>
      <c r="P24" s="145"/>
    </row>
    <row r="25" spans="1:16" ht="18.75" customHeight="1">
      <c r="A25" s="306" t="s">
        <v>48</v>
      </c>
      <c r="B25" s="311" t="s">
        <v>333</v>
      </c>
      <c r="C25" s="147">
        <v>1204367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310">
        <v>1204367</v>
      </c>
      <c r="P25" s="145"/>
    </row>
    <row r="26" spans="1:15" ht="18.75" customHeight="1">
      <c r="A26" s="306" t="s">
        <v>50</v>
      </c>
      <c r="B26" s="314" t="s">
        <v>332</v>
      </c>
      <c r="C26" s="315">
        <f>SUM(C16:C25)</f>
        <v>14569215.833333334</v>
      </c>
      <c r="D26" s="315">
        <f aca="true" t="shared" si="5" ref="D26:N26">SUM(D16:D25)</f>
        <v>13364848.833333334</v>
      </c>
      <c r="E26" s="315">
        <f t="shared" si="5"/>
        <v>13364848.833333334</v>
      </c>
      <c r="F26" s="315">
        <f t="shared" si="5"/>
        <v>13364848.833333334</v>
      </c>
      <c r="G26" s="315">
        <f t="shared" si="5"/>
        <v>13364848.833333334</v>
      </c>
      <c r="H26" s="315">
        <f t="shared" si="5"/>
        <v>13364848.833333334</v>
      </c>
      <c r="I26" s="315">
        <f t="shared" si="5"/>
        <v>13364848.833333334</v>
      </c>
      <c r="J26" s="315">
        <f t="shared" si="5"/>
        <v>13364848.833333334</v>
      </c>
      <c r="K26" s="315">
        <f t="shared" si="5"/>
        <v>13364848.833333334</v>
      </c>
      <c r="L26" s="315">
        <f t="shared" si="5"/>
        <v>15066081.333333334</v>
      </c>
      <c r="M26" s="315">
        <f t="shared" si="5"/>
        <v>13364848.833333334</v>
      </c>
      <c r="N26" s="315">
        <f t="shared" si="5"/>
        <v>82891819.83333333</v>
      </c>
      <c r="O26" s="315">
        <f>SUM(O16:O25)</f>
        <v>231109524</v>
      </c>
    </row>
    <row r="27" spans="1:15" ht="18.75" customHeight="1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5"/>
    </row>
    <row r="28" spans="1:15" ht="18.75" customHeight="1">
      <c r="A28" s="35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3"/>
    </row>
  </sheetData>
  <sheetProtection/>
  <mergeCells count="2">
    <mergeCell ref="A1:O1"/>
    <mergeCell ref="N2:O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1" r:id="rId1"/>
  <rowBreaks count="1" manualBreakCount="1">
    <brk id="2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C22"/>
  <sheetViews>
    <sheetView view="pageBreakPreview" zoomScale="60" workbookViewId="0" topLeftCell="A1">
      <selection activeCell="F37" sqref="F37"/>
    </sheetView>
  </sheetViews>
  <sheetFormatPr defaultColWidth="9.00390625" defaultRowHeight="12.75"/>
  <cols>
    <col min="1" max="1" width="61.00390625" style="0" customWidth="1"/>
    <col min="2" max="2" width="12.875" style="0" bestFit="1" customWidth="1"/>
    <col min="3" max="3" width="14.875" style="0" bestFit="1" customWidth="1"/>
  </cols>
  <sheetData>
    <row r="1" spans="1:3" ht="21">
      <c r="A1" s="158"/>
      <c r="B1" s="159"/>
      <c r="C1" s="159"/>
    </row>
    <row r="2" spans="1:3" s="32" customFormat="1" ht="12.75">
      <c r="A2"/>
      <c r="B2"/>
      <c r="C2" s="125"/>
    </row>
    <row r="3" spans="1:3" s="32" customFormat="1" ht="12.75">
      <c r="A3" s="127" t="s">
        <v>3</v>
      </c>
      <c r="B3" s="127" t="s">
        <v>329</v>
      </c>
      <c r="C3" s="128" t="s">
        <v>361</v>
      </c>
    </row>
    <row r="4" spans="1:3" ht="12.75">
      <c r="A4" s="132" t="s">
        <v>661</v>
      </c>
      <c r="B4" s="148">
        <v>1</v>
      </c>
      <c r="C4" s="316">
        <v>195142127</v>
      </c>
    </row>
    <row r="5" spans="1:3" ht="12.75">
      <c r="A5" s="132" t="s">
        <v>662</v>
      </c>
      <c r="B5" s="148">
        <v>2</v>
      </c>
      <c r="C5" s="316">
        <v>159073041</v>
      </c>
    </row>
    <row r="6" spans="1:3" s="37" customFormat="1" ht="12.75">
      <c r="A6" s="127" t="s">
        <v>663</v>
      </c>
      <c r="B6" s="149">
        <v>3</v>
      </c>
      <c r="C6" s="139">
        <v>36069086</v>
      </c>
    </row>
    <row r="7" spans="1:3" ht="12.75">
      <c r="A7" s="132" t="s">
        <v>664</v>
      </c>
      <c r="B7" s="148">
        <v>4</v>
      </c>
      <c r="C7" s="316">
        <v>32264842</v>
      </c>
    </row>
    <row r="8" spans="1:3" ht="12.75">
      <c r="A8" s="132" t="s">
        <v>665</v>
      </c>
      <c r="B8" s="148">
        <v>5</v>
      </c>
      <c r="C8" s="316">
        <v>1340705</v>
      </c>
    </row>
    <row r="9" spans="1:3" s="37" customFormat="1" ht="12.75">
      <c r="A9" s="127" t="s">
        <v>666</v>
      </c>
      <c r="B9" s="149">
        <v>6</v>
      </c>
      <c r="C9" s="139">
        <v>30924137</v>
      </c>
    </row>
    <row r="10" spans="1:3" s="37" customFormat="1" ht="12.75">
      <c r="A10" s="127" t="s">
        <v>667</v>
      </c>
      <c r="B10" s="149">
        <v>7</v>
      </c>
      <c r="C10" s="139">
        <v>66993223</v>
      </c>
    </row>
    <row r="11" spans="1:3" ht="12.75">
      <c r="A11" s="132" t="s">
        <v>668</v>
      </c>
      <c r="B11" s="148">
        <v>8</v>
      </c>
      <c r="C11" s="316">
        <v>0</v>
      </c>
    </row>
    <row r="12" spans="1:3" ht="12.75">
      <c r="A12" s="132" t="s">
        <v>669</v>
      </c>
      <c r="B12" s="148">
        <v>9</v>
      </c>
      <c r="C12" s="316">
        <v>0</v>
      </c>
    </row>
    <row r="13" spans="1:3" s="37" customFormat="1" ht="12.75">
      <c r="A13" s="127" t="s">
        <v>670</v>
      </c>
      <c r="B13" s="149">
        <v>10</v>
      </c>
      <c r="C13" s="139">
        <v>0</v>
      </c>
    </row>
    <row r="14" spans="1:3" ht="12.75">
      <c r="A14" s="132" t="s">
        <v>671</v>
      </c>
      <c r="B14" s="148">
        <v>11</v>
      </c>
      <c r="C14" s="316">
        <v>0</v>
      </c>
    </row>
    <row r="15" spans="1:3" ht="12.75">
      <c r="A15" s="132" t="s">
        <v>672</v>
      </c>
      <c r="B15" s="148">
        <v>12</v>
      </c>
      <c r="C15" s="316">
        <v>0</v>
      </c>
    </row>
    <row r="16" spans="1:3" s="37" customFormat="1" ht="12.75">
      <c r="A16" s="127" t="s">
        <v>673</v>
      </c>
      <c r="B16" s="149">
        <v>13</v>
      </c>
      <c r="C16" s="139">
        <v>0</v>
      </c>
    </row>
    <row r="17" spans="1:3" s="37" customFormat="1" ht="12.75">
      <c r="A17" s="127" t="s">
        <v>674</v>
      </c>
      <c r="B17" s="149">
        <v>14</v>
      </c>
      <c r="C17" s="139">
        <v>0</v>
      </c>
    </row>
    <row r="18" spans="1:3" s="37" customFormat="1" ht="12.75">
      <c r="A18" s="127" t="s">
        <v>675</v>
      </c>
      <c r="B18" s="149">
        <v>15</v>
      </c>
      <c r="C18" s="139">
        <v>66993223</v>
      </c>
    </row>
    <row r="19" spans="1:3" ht="25.5">
      <c r="A19" s="132" t="s">
        <v>676</v>
      </c>
      <c r="B19" s="148">
        <v>16</v>
      </c>
      <c r="C19" s="316">
        <v>0</v>
      </c>
    </row>
    <row r="20" spans="1:3" ht="12.75">
      <c r="A20" s="127" t="s">
        <v>677</v>
      </c>
      <c r="B20" s="149">
        <v>17</v>
      </c>
      <c r="C20" s="139">
        <v>66993223</v>
      </c>
    </row>
    <row r="21" spans="1:3" ht="25.5">
      <c r="A21" s="127" t="s">
        <v>678</v>
      </c>
      <c r="B21" s="149">
        <v>18</v>
      </c>
      <c r="C21" s="139">
        <v>0</v>
      </c>
    </row>
    <row r="22" spans="1:3" ht="12.75">
      <c r="A22" s="127" t="s">
        <v>679</v>
      </c>
      <c r="B22" s="149">
        <v>19</v>
      </c>
      <c r="C22" s="139">
        <v>0</v>
      </c>
    </row>
  </sheetData>
  <sheetProtection/>
  <mergeCells count="1">
    <mergeCell ref="A1:C1"/>
  </mergeCells>
  <printOptions horizontalCentered="1"/>
  <pageMargins left="0.5118110236220472" right="0.5118110236220472" top="1.141732283464567" bottom="0.7480314960629921" header="0.5118110236220472" footer="0.31496062992125984"/>
  <pageSetup horizontalDpi="600" verticalDpi="600" orientation="portrait" paperSize="9" scale="95" r:id="rId1"/>
  <headerFooter>
    <oddHeader>&amp;C&amp;"Times New Roman CE,Félkövér"&amp;14Pári Község Önkományzatának
2019. évi maradványkimutatása&amp;R&amp;"Times New Roman CE,Félkövér dőlt"9.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2020-07-02T13:45:12Z</cp:lastPrinted>
  <dcterms:created xsi:type="dcterms:W3CDTF">2014-02-06T13:24:42Z</dcterms:created>
  <dcterms:modified xsi:type="dcterms:W3CDTF">2020-07-02T13:45:14Z</dcterms:modified>
  <cp:category/>
  <cp:version/>
  <cp:contentType/>
  <cp:contentStatus/>
</cp:coreProperties>
</file>