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1000" firstSheet="5" activeTab="10"/>
  </bookViews>
  <sheets>
    <sheet name="1. info tábla" sheetId="1" r:id="rId1"/>
    <sheet name="2. info tábla" sheetId="2" r:id="rId2"/>
    <sheet name="3. info tábla" sheetId="3" r:id="rId3"/>
    <sheet name="4. info tábla" sheetId="4" r:id="rId4"/>
    <sheet name="5. info tábla" sheetId="5" r:id="rId5"/>
    <sheet name="6. info tábla (2)" sheetId="6" r:id="rId6"/>
    <sheet name="7. info tábla" sheetId="7" r:id="rId7"/>
    <sheet name="8. info tábla" sheetId="8" r:id="rId8"/>
    <sheet name="9. info tábla" sheetId="9" r:id="rId9"/>
    <sheet name="10. info tábla" sheetId="10" r:id="rId10"/>
    <sheet name="11. info tábla" sheetId="11" r:id="rId11"/>
  </sheets>
  <definedNames>
    <definedName name="_xlnm.Print_Area" localSheetId="5">'6. info tábla (2)'!$A$1:$F$53</definedName>
    <definedName name="_xlnm.Print_Area" localSheetId="8">'9. info tábla'!$A$1:$J$67</definedName>
  </definedNames>
  <calcPr calcMode="manual" fullCalcOnLoad="1"/>
</workbook>
</file>

<file path=xl/sharedStrings.xml><?xml version="1.0" encoding="utf-8"?>
<sst xmlns="http://schemas.openxmlformats.org/spreadsheetml/2006/main" count="400" uniqueCount="355">
  <si>
    <t>ESZKÖZÖK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</si>
  <si>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</si>
  <si>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</si>
  <si>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</si>
  <si>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</si>
  <si>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</si>
  <si>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</si>
  <si>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</si>
  <si>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</si>
  <si>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</si>
  <si>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</si>
  <si>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FORRÁSOK</t>
  </si>
  <si>
    <t xml:space="preserve">Kőszeg Város Önkormányzatának helyi adó bevételei </t>
  </si>
  <si>
    <t xml:space="preserve">Adónem </t>
  </si>
  <si>
    <t>Eredeti ei.</t>
  </si>
  <si>
    <t>Módosított ei.</t>
  </si>
  <si>
    <t>Teljesítés</t>
  </si>
  <si>
    <t>Építményadó</t>
  </si>
  <si>
    <t>Idegenforgalmi adó épület után</t>
  </si>
  <si>
    <t xml:space="preserve">Idegenforgalmi adó tartózkodás után </t>
  </si>
  <si>
    <t xml:space="preserve">Telekadó </t>
  </si>
  <si>
    <t xml:space="preserve">Magánszemélyek kommunális adója </t>
  </si>
  <si>
    <t>Iparűzési adó</t>
  </si>
  <si>
    <t>Talajterhelési díj</t>
  </si>
  <si>
    <t>Gépjárműadó</t>
  </si>
  <si>
    <t>Termőföld bérb származó jövedelemadó</t>
  </si>
  <si>
    <t>Kőszeg Város Önkormányzata</t>
  </si>
  <si>
    <t>KIMUTATÁS</t>
  </si>
  <si>
    <t>Kőszeg Város Önkormányzatának többéves kihatással járó kötelezettségeiről (E Ft)</t>
  </si>
  <si>
    <t>2015. év</t>
  </si>
  <si>
    <t>2016. év</t>
  </si>
  <si>
    <t>Összesen</t>
  </si>
  <si>
    <t>Összesen:</t>
  </si>
  <si>
    <t>Adópótlék, adóbírság</t>
  </si>
  <si>
    <t>I.</t>
  </si>
  <si>
    <t xml:space="preserve"> </t>
  </si>
  <si>
    <t xml:space="preserve">Kőszeg Város Önkormányzata által nyútott közvetett támogatásokról </t>
  </si>
  <si>
    <t>Ellátottak térítési díjának, ill. kártérítésének méltányossági alapon történő elengedése:</t>
  </si>
  <si>
    <t>Térítési díjak (kedvezmény jogszabályi előíráson alapul)</t>
  </si>
  <si>
    <t>Kedvezmények miatti csökkentés:</t>
  </si>
  <si>
    <t>Tényleges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</si>
  <si>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</si>
  <si>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</si>
  <si>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</si>
  <si>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</si>
  <si>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Telekadó</t>
  </si>
  <si>
    <t>Gépjárműadó (40% marad az önkormányzatnál)</t>
  </si>
  <si>
    <t>Kedvezmények miatti csökkentés</t>
  </si>
  <si>
    <t>Mentességek miatti csökkentés:</t>
  </si>
  <si>
    <t xml:space="preserve">  </t>
  </si>
  <si>
    <t>Helyiségek, eszközök hasznosításából származó bevételből nyújtott kedvezmény, mentesség:</t>
  </si>
  <si>
    <t>Egyéb nyújtott kedvezmény vagy kölcsön elengedés:</t>
  </si>
  <si>
    <t>Ingatlan értékesítés (lakások) vételára:</t>
  </si>
  <si>
    <t>KÖZVETETT TÁMOGATÁSOK MINDÖSSZESEN:</t>
  </si>
  <si>
    <t>Kőszegi Közös Önkormányzati Hivatal</t>
  </si>
  <si>
    <t>Kőszegi Városi Múzeum</t>
  </si>
  <si>
    <t>Önkormányzat és intézményei összesen:</t>
  </si>
  <si>
    <t>Középtávú terv 2017.</t>
  </si>
  <si>
    <t>Saját bevétel</t>
  </si>
  <si>
    <t>Helyi adóból származó bevétel</t>
  </si>
  <si>
    <t>Önk-i vagyon, vagyoni ért jog értékesítése, hasznosítása</t>
  </si>
  <si>
    <t>osztalék, koncessziós díj és hozambevétel</t>
  </si>
  <si>
    <t>tárgyi eszköz és imm j, részvény, részesedés értékesítés bevétele</t>
  </si>
  <si>
    <t>bírság, pótlék és díjbevétel</t>
  </si>
  <si>
    <t>kezességvállalás megtérülése</t>
  </si>
  <si>
    <t>Saját bevétel 50%-a</t>
  </si>
  <si>
    <t>Fizetési kötelezettségek</t>
  </si>
  <si>
    <t>Hiteltörlesztések</t>
  </si>
  <si>
    <t>Kötvény törlesztések</t>
  </si>
  <si>
    <t>Adósságot keletkeztető ügyletek értéke (Stabilitási tv. 3.§)</t>
  </si>
  <si>
    <t>Saját bevételek:</t>
  </si>
  <si>
    <t>Saját bevételek 50%-a</t>
  </si>
  <si>
    <t xml:space="preserve">Adósságot keletkeztető ügyletekből származó fizetési kötelezettségek: </t>
  </si>
  <si>
    <t>állományáról</t>
  </si>
  <si>
    <t>Pénztárban levő fizikai részvények:</t>
  </si>
  <si>
    <t>VASIVÍZ Zrt. /törzsrészvény/</t>
  </si>
  <si>
    <t>Sorozat</t>
  </si>
  <si>
    <t>Sorszám</t>
  </si>
  <si>
    <t>Címlet</t>
  </si>
  <si>
    <t>Db</t>
  </si>
  <si>
    <t xml:space="preserve">         Értéke</t>
  </si>
  <si>
    <t>/Ft/</t>
  </si>
  <si>
    <t>"A"</t>
  </si>
  <si>
    <t>0040401-00473000</t>
  </si>
  <si>
    <t>"B"</t>
  </si>
  <si>
    <t>0067991-0068080</t>
  </si>
  <si>
    <t xml:space="preserve">Kőszegi Városüzemeltető és Kommunális Szolgáltató Kft. </t>
  </si>
  <si>
    <t>Kőszegi Városfejlesztő Kft (1 500 000 E Ft értékvesztés elszámolva)</t>
  </si>
  <si>
    <t>Részesedések összesen:</t>
  </si>
  <si>
    <t xml:space="preserve">      </t>
  </si>
  <si>
    <r>
      <t>Egyéb tartós részesedések</t>
    </r>
    <r>
      <rPr>
        <i/>
        <sz val="10"/>
        <rFont val="Times New Roman"/>
        <family val="1"/>
      </rPr>
      <t>:</t>
    </r>
  </si>
  <si>
    <t>Ft</t>
  </si>
  <si>
    <t>Előző évi záró-tárgyévi nyitó pénzkészlet</t>
  </si>
  <si>
    <t>Tárgyévben teljesített bevétel (finanszírozással együtt) (+)</t>
  </si>
  <si>
    <t>Tárgyévben teljesített kiadás (-)</t>
  </si>
  <si>
    <t>361-363, 365-367. egyenlege</t>
  </si>
  <si>
    <t>3671. forgalma</t>
  </si>
  <si>
    <t>Tárgyévi záró pénzkészlet</t>
  </si>
  <si>
    <t>Jurisics-vár Műv. Közp. És Várszínház</t>
  </si>
  <si>
    <t>Chernel K. Városi Könyvtár</t>
  </si>
  <si>
    <t>Költségvetésen kívüli pénzeszközök záró egyenlege:</t>
  </si>
  <si>
    <t>Pénzeszközök mindösszesen:</t>
  </si>
  <si>
    <t>Korábbi évek megszűnt adónemeiből bevétel</t>
  </si>
  <si>
    <t>Egyéb közhatalmi bevételek</t>
  </si>
  <si>
    <t>Adó és adójellegű bevételek összesen (1. - 10.):</t>
  </si>
  <si>
    <t xml:space="preserve">1. </t>
  </si>
  <si>
    <t xml:space="preserve">II. </t>
  </si>
  <si>
    <t>Egyéb közhatalmi bevételek összesen (1. -2.):</t>
  </si>
  <si>
    <t>Közhatalmi bevételek mindösszesen (I. - II.):</t>
  </si>
  <si>
    <t>2017. év</t>
  </si>
  <si>
    <t>Kapcsolódó kamatfizetés</t>
  </si>
  <si>
    <t>Következő három év összesen:</t>
  </si>
  <si>
    <t>Kőszeg Város Önkormányzata saját bevételeiről és adósságot keletkeztető ügyletekből származó fizetési kötelezettségeiről (E Ft)</t>
  </si>
  <si>
    <t>Magánszemélyek kommunális adója</t>
  </si>
  <si>
    <t>Ingyenes használatba adott vagy kedvezménnyel bérbeadott ingatlanok éves bérleti díjából adott kedvezmény: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</si>
  <si>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</si>
  <si>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</si>
  <si>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</si>
  <si>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</si>
  <si>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</si>
  <si>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</si>
  <si>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</si>
  <si>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</si>
  <si>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</si>
  <si>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</si>
  <si>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</si>
  <si>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</si>
  <si>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</si>
  <si>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</si>
  <si>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</si>
  <si>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</si>
  <si>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</si>
  <si>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</si>
  <si>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</si>
  <si>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Megnevezés</t>
  </si>
  <si>
    <t>Előző időszak</t>
  </si>
  <si>
    <t>Módosítások</t>
  </si>
  <si>
    <t>Tárgyi időszak</t>
  </si>
  <si>
    <t>A/1</t>
  </si>
  <si>
    <t>Immateriális javak</t>
  </si>
  <si>
    <t>A/II/1</t>
  </si>
  <si>
    <t>Ingatlanok és a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</si>
  <si>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</si>
  <si>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</si>
  <si>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</si>
  <si>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</si>
  <si>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</si>
  <si>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</si>
  <si>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</si>
  <si>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</si>
  <si>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</si>
  <si>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(=A/II/1+...+A/II/5)</t>
  </si>
  <si>
    <t>A/III/1</t>
  </si>
  <si>
    <t xml:space="preserve">Tartós részesedések </t>
  </si>
  <si>
    <t>A/III/2</t>
  </si>
  <si>
    <t xml:space="preserve"> Tartós hitelviszonyt megtestesítő értékpapírok </t>
  </si>
  <si>
    <t>A/III/3</t>
  </si>
  <si>
    <t>Befektetett pénzügyi eszközök értékhelyesbítése</t>
  </si>
  <si>
    <t>A/III</t>
  </si>
  <si>
    <t>Befektetett pénzügyi eszközök (=A/III/1+A/III/2+A/III/3)</t>
  </si>
  <si>
    <t>A/IV</t>
  </si>
  <si>
    <t>Koncesszióba, vagyonkezelésbe adott eszközök</t>
  </si>
  <si>
    <t>A</t>
  </si>
  <si>
    <t>NEMZETI VAGYONBA TARTOZÓ BEFEKTETETT ESZKÖZÖK (=A/I+A/II+A/III+A/IV)</t>
  </si>
  <si>
    <t>B/I</t>
  </si>
  <si>
    <t>Készletek</t>
  </si>
  <si>
    <t>B/II</t>
  </si>
  <si>
    <t>Értékpapírok</t>
  </si>
  <si>
    <t>B</t>
  </si>
  <si>
    <t>NEMZETI VAGYONBA TARTOZÓ FORGÓESZKÖZÖK                     (= B/I+B/II)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</si>
  <si>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</si>
  <si>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</si>
  <si>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</si>
  <si>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</si>
  <si>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</si>
  <si>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</si>
  <si>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</si>
  <si>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</si>
  <si>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</si>
  <si>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</si>
  <si>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</si>
  <si>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 (=C/I+…+C/V)</t>
  </si>
  <si>
    <t>D/I</t>
  </si>
  <si>
    <t xml:space="preserve">Költségvetési évben esedékes követelések </t>
  </si>
  <si>
    <t>D/II</t>
  </si>
  <si>
    <t>Költségvetési évet követően esedékes követelések</t>
  </si>
  <si>
    <t>D/III</t>
  </si>
  <si>
    <t>Követelés jellegű sajátos elszámolások</t>
  </si>
  <si>
    <t>D</t>
  </si>
  <si>
    <t xml:space="preserve">KÖVETELÉSEK (=D/I+D/II+D/III) </t>
  </si>
  <si>
    <t>E</t>
  </si>
  <si>
    <t>EGYÉB SAJÁTOS ESZKÖZOLDALI ELSZÁMOLÁSOK</t>
  </si>
  <si>
    <t>F</t>
  </si>
  <si>
    <t>AKTÍV IDŐBELI ELHATÁROLÁSOK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</si>
  <si>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</si>
  <si>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</si>
  <si>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</si>
  <si>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</si>
  <si>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</si>
  <si>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</si>
  <si>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</si>
  <si>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</si>
  <si>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</si>
  <si>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</si>
  <si>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</si>
  <si>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</si>
  <si>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</si>
  <si>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</si>
  <si>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</si>
  <si>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</si>
  <si>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</si>
  <si>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</si>
  <si>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</si>
  <si>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</si>
  <si>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</si>
  <si>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</si>
  <si>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 (=H/I+H/II+H/III)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</si>
  <si>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</si>
  <si>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</si>
  <si>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</si>
  <si>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</si>
  <si>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</si>
  <si>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</si>
  <si>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 xml:space="preserve">FORRÁSOK ÖSSZESEN (=G+H+I+J+K) </t>
  </si>
  <si>
    <t>Módosítá- 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</si>
  <si>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</si>
  <si>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</si>
  <si>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</si>
  <si>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 xml:space="preserve">I          Tevékenység nettó eredményszemléletű bevétele (=01+02+03) </t>
  </si>
  <si>
    <t>04        Saját termelésű készletek állományváltozása</t>
  </si>
  <si>
    <t>05        Saját előállítású eszközök aktivált értéke</t>
  </si>
  <si>
    <t>II        Aktivált saját teljesítmények értéke (=±04+05)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</si>
  <si>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</si>
  <si>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</si>
  <si>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</si>
  <si>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</si>
  <si>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</si>
  <si>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</si>
  <si>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</si>
  <si>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</si>
  <si>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</t>
  </si>
  <si>
    <t>13        Bérköltség</t>
  </si>
  <si>
    <t>14        Személyi jellegű egyéb kifizetések</t>
  </si>
  <si>
    <t>15        Bérjárulékok</t>
  </si>
  <si>
    <t>V         Személyi jellegű ráfordítások (=13+14+15)</t>
  </si>
  <si>
    <t>VI        Értékcsökkenési leírás</t>
  </si>
  <si>
    <t>VII       Egyéb ráfordítások</t>
  </si>
  <si>
    <t>A) TEVÉKENYSÉGEK EREDMÉNYE (=I±II+III-IV-V-VI-VII)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</si>
  <si>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</si>
  <si>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</si>
  <si>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</t>
  </si>
  <si>
    <t>18a        - ebből: árfolyamnyereség</t>
  </si>
  <si>
    <t>VIII        Pénzügyi műveletek eredményszemléletű bevételei (=16+17+18)</t>
  </si>
  <si>
    <t>19        Fizetendő kamatok és kamatjellegű ráfordítások</t>
  </si>
  <si>
    <t>20        Részesedések, értékpapírok, pénzeszközök értékvesztése</t>
  </si>
  <si>
    <t xml:space="preserve">21        Pénzügyi műveletek egyéb ráfordításai (&gt;=21a) </t>
  </si>
  <si>
    <t>21a        - ebből: árfolyamveszteség</t>
  </si>
  <si>
    <t>IX        Pénzügyi műveletek ráfordításai (=19+20+21)</t>
  </si>
  <si>
    <t>B)        PÉNZÜGYI MŰVELETEK EREDMÉNYE (=VIII-IX)</t>
  </si>
  <si>
    <t xml:space="preserve">C)        SZOKÁSOS EREDMÉNY (=±A±B) 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</si>
  <si>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</si>
  <si>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</si>
  <si>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</t>
  </si>
  <si>
    <t>XI        Rendkívüli ráfordítások</t>
  </si>
  <si>
    <t>D)        RENDKÍVÜLI EREDMÉNY(=X-XI)</t>
  </si>
  <si>
    <t xml:space="preserve">E)        MÉRLEG SZERINTI EREDMÉNY (=±C±D) </t>
  </si>
  <si>
    <t>Kőszeg Város Önkormányzatának maradványkimutatása 2015. évre</t>
  </si>
  <si>
    <t>Kőszeg Város Önkormányzatának mérlege 2015. évre</t>
  </si>
  <si>
    <t>Kőszeg Város Önkormányzatának eredménykimutatása 2015. évre</t>
  </si>
  <si>
    <t>Kőszeg Város Önkormányzata és intézményei pénzeszközeinek változásáról 2015. évben</t>
  </si>
  <si>
    <t>2015. évben E Ft-ban</t>
  </si>
  <si>
    <t>Ilyen kedvezmény nyújtására 2015. évben nem került sor.</t>
  </si>
  <si>
    <t>Kőszeg Város Ökormányzata saját bevételeinek összege és adósságot keletkeztető ügyleteinek értéke 2015-2018. években (E Ft)</t>
  </si>
  <si>
    <t>Középtávú terv 2015. (2015-ben prognosztizált adatok)</t>
  </si>
  <si>
    <t>2015. tény adatok</t>
  </si>
  <si>
    <t>Középtávú terv 2018.</t>
  </si>
  <si>
    <t>2016. évi költségvetési rendelet</t>
  </si>
  <si>
    <t>Kimutatás Kőszeg Város Önkormányzata részesedéseinek 2015. december 31-i</t>
  </si>
  <si>
    <t>2015. évben (E Ft-ban)</t>
  </si>
  <si>
    <t>2018. év</t>
  </si>
  <si>
    <t>Fennálló állomány: 2015. december 31.</t>
  </si>
  <si>
    <t>Középtávú terv 2019.</t>
  </si>
  <si>
    <t>2019. év</t>
  </si>
  <si>
    <t>Kőszeg Város Önkormányzatának adósságot keletkeztető ügyletekből származó fizetési kötelezettsége 2015. évben nem volt, mivel a  A Magyarország 2014. évi központi költségvetéséről szóló 2013. évi CCXXX. törvény 67.§-a és 68.§-a alapján az állam az önkormányzat teljes adósságállományát 2014. február 28-i dátummal átvállalta. Az önkormányzat 2014.02.28. után adósságot kelezkeztető ügyletet - sem belföldit, sem külföldit - nem kötött.</t>
  </si>
  <si>
    <t xml:space="preserve">Központi Óvoda felújítása </t>
  </si>
  <si>
    <t>ERASMUS + pályázat</t>
  </si>
  <si>
    <t>Megjegyzés: A kimutatás a kiadások között jelentkező kötelezettségeket tartalmazza, az 1-2. pontokban felsorolt projektekhez 2016-ben 333 E Ft külső és 38 664 E Ft belső forrás kapcsolódik.</t>
  </si>
  <si>
    <t>Helyiségek bérbeadása, hasznosítása (Városüzemeltető Kft. által kezelt ingatlanok):</t>
  </si>
  <si>
    <t>Kőszeg Város Önkormányzata vagyonkimutatása 2015. december 31.</t>
  </si>
  <si>
    <t>(Ft)</t>
  </si>
  <si>
    <t>megnevezés</t>
  </si>
  <si>
    <t>Jurisics-vár Művelődési Központ és Várszínház</t>
  </si>
  <si>
    <t xml:space="preserve"> Chernel Kálmán Városi Könyvtár</t>
  </si>
  <si>
    <t xml:space="preserve"> EBBŐL forgalomképtelen törzsvagyon bruttó értéke</t>
  </si>
  <si>
    <t xml:space="preserve"> EBBŐL korlátozottan forgalomképes törzsvagyon bruttó értéke</t>
  </si>
  <si>
    <t>EBBŐL üzleti vagyon bruttó értéke</t>
  </si>
  <si>
    <t>összesen</t>
  </si>
  <si>
    <t>1. Vagyoni értékű jogok</t>
  </si>
  <si>
    <t>EBBŐL a „0”-ra leírt eszközök állománya</t>
  </si>
  <si>
    <t>EBBŐL a kisértékű tárgyi eszközök állománya</t>
  </si>
  <si>
    <t>2. Szellemi termékek</t>
  </si>
  <si>
    <t>3. Immateriális javak értékhelyesbítése</t>
  </si>
  <si>
    <t>Immateriális javak értékcsökkenése</t>
  </si>
  <si>
    <t xml:space="preserve">I. Immateriális javak összesen </t>
  </si>
  <si>
    <t>1. Ingatlanok és a kapcsolódó vagyoni értékű jogok</t>
  </si>
  <si>
    <t>Ingatlanok és kapcsolódó vagyoni értékű jogok értékcsökkenése</t>
  </si>
  <si>
    <t>2. Gépek, berendezések, felszerelések és járművek</t>
  </si>
  <si>
    <t>Gépek, berendezések és felszerelések értékcsökkenése</t>
  </si>
  <si>
    <t>3. Tenyészállatok</t>
  </si>
  <si>
    <t>4. Beruházások,felújítások</t>
  </si>
  <si>
    <t>5. Tárgyi eszközök értékhelyesbítése</t>
  </si>
  <si>
    <t xml:space="preserve">II. Tárgyi eszközök összesen </t>
  </si>
  <si>
    <t>1. Tartós részesedések (1711., 1751.)</t>
  </si>
  <si>
    <t xml:space="preserve">Tartós részesedések értékvesztése </t>
  </si>
  <si>
    <t>2. Tartós hitelviszonyt megtestesítő értékpapírok (172-174.,1752.)</t>
  </si>
  <si>
    <t>3. Befektetett pénzügyi eszközök értékhelyesbítése (179.)</t>
  </si>
  <si>
    <t xml:space="preserve">III. Befektetett pénzügyi eszközök összesen </t>
  </si>
  <si>
    <t>Koncesszióba, vagyonkezelésbe adott eszközök értékcsökkenése</t>
  </si>
  <si>
    <t xml:space="preserve">IV. Koncesszióba, vagyonkezelésbe adott eszközök összesen </t>
  </si>
  <si>
    <t xml:space="preserve">A) NEMZETI VAGYONBA TARTOZÓ BEFEKTETETT ESZKÖZÖK ÖSSZESEN </t>
  </si>
  <si>
    <t xml:space="preserve">I. Készletek összesen </t>
  </si>
  <si>
    <t xml:space="preserve">II. Értékpapírok összesen </t>
  </si>
  <si>
    <t>B) NEMZETI VAGYONBA TARTOZÓ FORGÓESZKÖZÖK ÖSSZESEN</t>
  </si>
  <si>
    <t>I. Lekötött bankbetétek</t>
  </si>
  <si>
    <t>II. Pénztárak, csekkek, betétkönyvek</t>
  </si>
  <si>
    <t>III. Forintszámlák</t>
  </si>
  <si>
    <t>IV. Devizaszámlák</t>
  </si>
  <si>
    <t>V. Idegen pénzeszközök</t>
  </si>
  <si>
    <t xml:space="preserve">C) PÉNZESZKÖZÖK ÖSSZESEN </t>
  </si>
  <si>
    <t xml:space="preserve">I. Költségvetési évben esedékes követelések </t>
  </si>
  <si>
    <t xml:space="preserve">II. Költségvetési évet követően esedékes követelések </t>
  </si>
  <si>
    <t>III. Követelés jellegű sajátos elszámolások</t>
  </si>
  <si>
    <t>D) KÖVETELÉSEK ÖSSZESEN</t>
  </si>
  <si>
    <t>E) EGYÉB SAJÁTOS ESZKÖZOLDALI ELSZÁMOLÁSOK</t>
  </si>
  <si>
    <t>F) AKTÍV IDŐBELI ELHATÁROLÁSOK</t>
  </si>
  <si>
    <t>ESZKÖZÖK ÖSSZESEN</t>
  </si>
  <si>
    <t>használatban lévő kis értékű immateriális javak, tárgyi eszközök, készletek, a 01-02. számlacsoportban nyilvántartott eszközök, és az Nvt. 1. § (2) bekezdés g) és h) pontja szerinti kulturális javak és régészeti leletek állománya</t>
  </si>
  <si>
    <t>függő követelések állománya</t>
  </si>
  <si>
    <t>biztos ( jövőbeni ) követelések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</si>
  <si>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</si>
  <si>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</si>
  <si>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</si>
  <si>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 xml:space="preserve">H) KÖTELEZETTSÉGEK ÖSSZESEN </t>
  </si>
  <si>
    <t>függő kötelezettségek állománya</t>
  </si>
  <si>
    <t xml:space="preserve">1. információs tábla a 13/2016. (IV. 29.) önkormányzati rendelethez </t>
  </si>
  <si>
    <t xml:space="preserve">2. információs tábla a 13/2016. (IV. 29.) önkormányzati rendelethez </t>
  </si>
  <si>
    <t xml:space="preserve">3. információs tábla a 13/2016. (IV.  29.) önkormányzati rendelethez </t>
  </si>
  <si>
    <t>4. információs tábla a 13/2016. (IV.29.) önkormányzati rendelethez</t>
  </si>
  <si>
    <t>5. információs tábla a 13/2016. (IV. 29.) önkormányzati rendelethez</t>
  </si>
  <si>
    <t>6. információs tábla a 13/2016. (IV. 29.) önkormányzati rendelethez</t>
  </si>
  <si>
    <t>7. információs tábla a 13/2016. (IV. 29.) önkormányzati rendelethez</t>
  </si>
  <si>
    <t>8. információs tábla a 13/2016. (IV. 29.) önkormányzati rendelethez</t>
  </si>
  <si>
    <t>9. információs tábla a 13/2016. (IV. 28.) önkormányzati rendelethez</t>
  </si>
  <si>
    <t>10. információs tábla a 13/2016. (IV. 29.) önkormányzati rendelethez</t>
  </si>
  <si>
    <t>11. információs tábla a 13/2016. (IV. 29.) önkormányzati rendelethez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</si>
</sst>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00\ _F_t_-;\-* #,##0.000\ _F_t_-;_-* &quot;-&quot;??\ _F_t_-;_-@_-"/>
    <numFmt numFmtId="171" formatCode="_-* #,##0.0\ _F_t_-;\-* #,##0.0\ _F_t_-;_-* &quot;-&quot;??\ _F_t_-;_-@_-"/>
    <numFmt numFmtId="172" formatCode="_-* #,##0\ _F_t_-;\-* #,##0\ _F_t_-;_-* &quot;-&quot;??\ _F_t_-;_-@_-"/>
    <numFmt numFmtId="173" formatCode="0.000"/>
    <numFmt numFmtId="174" formatCode="#,##0.000000"/>
    <numFmt numFmtId="175" formatCode="#,##0.0000000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[$-40E]yyyy\.\ mmmm\ d\."/>
    <numFmt numFmtId="185" formatCode="#,##0_ ;[Red]\-#,##0\ "/>
    <numFmt numFmtId="186" formatCode="#,##0.0000"/>
    <numFmt numFmtId="187" formatCode="#,##0.00_ ;\-#,##0.00\ "/>
    <numFmt numFmtId="188" formatCode="0.0000"/>
    <numFmt numFmtId="189" formatCode="0.0"/>
    <numFmt numFmtId="190" formatCode="#,##0.0000000"/>
    <numFmt numFmtId="191" formatCode="#,##0.00000"/>
    <numFmt numFmtId="192" formatCode="0.0000000"/>
    <numFmt numFmtId="193" formatCode="0.000000"/>
    <numFmt numFmtId="194" formatCode="0.00000"/>
    <numFmt numFmtId="195" formatCode="0.00000000"/>
    <numFmt numFmtId="196" formatCode="[$€-2]\ #\ ##,000_);[Red]\([$€-2]\ #\ ##,0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###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11"/>
      <name val="Times New Roman"/>
      <family val="1"/>
    </font>
    <font>
      <b/>
      <sz val="10"/>
      <name val="Arial CE"/>
      <family val="0"/>
    </font>
    <font>
      <b/>
      <i/>
      <sz val="9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0"/>
    </font>
    <font>
      <sz val="10"/>
      <name val="MS Sans Serif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8" fillId="3" borderId="0" applyNumberFormat="0" applyBorder="0" applyAlignment="0" applyProtection="0"/>
    <xf numFmtId="0" fontId="3" fillId="7" borderId="1" applyNumberFormat="0" applyAlignment="0" applyProtection="0"/>
    <xf numFmtId="0" fontId="20" fillId="20" borderId="1" applyNumberFormat="0" applyAlignment="0" applyProtection="0"/>
    <xf numFmtId="0" fontId="8" fillId="21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" fillId="7" borderId="1" applyNumberFormat="0" applyAlignment="0" applyProtection="0"/>
    <xf numFmtId="0" fontId="0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8" applyNumberFormat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22" borderId="7" applyNumberFormat="0" applyFont="0" applyAlignment="0" applyProtection="0"/>
    <xf numFmtId="0" fontId="13" fillId="20" borderId="8" applyNumberFormat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0" fontId="21" fillId="0" borderId="0" xfId="106" applyFont="1" applyAlignment="1">
      <alignment horizontal="left"/>
      <protection/>
    </xf>
    <xf numFmtId="3" fontId="22" fillId="0" borderId="0" xfId="106" applyNumberFormat="1" applyFont="1">
      <alignment/>
      <protection/>
    </xf>
    <xf numFmtId="0" fontId="22" fillId="0" borderId="0" xfId="106" applyFont="1">
      <alignment/>
      <protection/>
    </xf>
    <xf numFmtId="0" fontId="23" fillId="0" borderId="0" xfId="106" applyFont="1">
      <alignment/>
      <protection/>
    </xf>
    <xf numFmtId="0" fontId="22" fillId="0" borderId="0" xfId="106" applyFont="1" applyAlignment="1">
      <alignment horizontal="center"/>
      <protection/>
    </xf>
    <xf numFmtId="0" fontId="21" fillId="0" borderId="0" xfId="106" applyFont="1" applyAlignment="1">
      <alignment horizontal="right"/>
      <protection/>
    </xf>
    <xf numFmtId="0" fontId="21" fillId="0" borderId="0" xfId="106" applyFont="1" applyAlignment="1">
      <alignment horizontal="center"/>
      <protection/>
    </xf>
    <xf numFmtId="3" fontId="21" fillId="0" borderId="0" xfId="106" applyNumberFormat="1" applyFont="1" applyAlignment="1">
      <alignment horizontal="center"/>
      <protection/>
    </xf>
    <xf numFmtId="0" fontId="21" fillId="0" borderId="0" xfId="106" applyFont="1" applyAlignment="1">
      <alignment horizontal="center" wrapText="1"/>
      <protection/>
    </xf>
    <xf numFmtId="0" fontId="23" fillId="0" borderId="0" xfId="106" applyFont="1">
      <alignment/>
      <protection/>
    </xf>
    <xf numFmtId="3" fontId="22" fillId="0" borderId="0" xfId="106" applyNumberFormat="1" applyFont="1">
      <alignment/>
      <protection/>
    </xf>
    <xf numFmtId="0" fontId="22" fillId="0" borderId="0" xfId="106" applyFont="1" applyBorder="1">
      <alignment/>
      <protection/>
    </xf>
    <xf numFmtId="3" fontId="22" fillId="0" borderId="0" xfId="106" applyNumberFormat="1" applyFont="1" applyBorder="1">
      <alignment/>
      <protection/>
    </xf>
    <xf numFmtId="3" fontId="22" fillId="0" borderId="0" xfId="106" applyNumberFormat="1" applyFont="1" applyAlignment="1">
      <alignment horizontal="right"/>
      <protection/>
    </xf>
    <xf numFmtId="0" fontId="22" fillId="0" borderId="0" xfId="106" applyFont="1" applyAlignment="1">
      <alignment horizontal="right"/>
      <protection/>
    </xf>
    <xf numFmtId="3" fontId="23" fillId="0" borderId="0" xfId="106" applyNumberFormat="1" applyFont="1">
      <alignment/>
      <protection/>
    </xf>
    <xf numFmtId="0" fontId="22" fillId="0" borderId="0" xfId="106" applyFont="1">
      <alignment/>
      <protection/>
    </xf>
    <xf numFmtId="0" fontId="22" fillId="0" borderId="0" xfId="106" applyFont="1" applyBorder="1">
      <alignment/>
      <protection/>
    </xf>
    <xf numFmtId="0" fontId="23" fillId="0" borderId="0" xfId="106" applyFont="1" applyAlignment="1">
      <alignment wrapText="1"/>
      <protection/>
    </xf>
    <xf numFmtId="0" fontId="21" fillId="0" borderId="0" xfId="106" applyFont="1">
      <alignment/>
      <protection/>
    </xf>
    <xf numFmtId="3" fontId="21" fillId="0" borderId="0" xfId="106" applyNumberFormat="1" applyFont="1">
      <alignment/>
      <protection/>
    </xf>
    <xf numFmtId="0" fontId="23" fillId="0" borderId="0" xfId="106" applyFont="1" applyAlignment="1">
      <alignment horizontal="right"/>
      <protection/>
    </xf>
    <xf numFmtId="0" fontId="24" fillId="0" borderId="0" xfId="106" applyFont="1">
      <alignment/>
      <protection/>
    </xf>
    <xf numFmtId="0" fontId="23" fillId="0" borderId="0" xfId="106" applyFont="1" applyAlignment="1">
      <alignment vertical="top"/>
      <protection/>
    </xf>
    <xf numFmtId="3" fontId="22" fillId="0" borderId="0" xfId="111" applyNumberFormat="1" applyFont="1" applyFill="1">
      <alignment/>
      <protection/>
    </xf>
    <xf numFmtId="3" fontId="23" fillId="0" borderId="0" xfId="111" applyNumberFormat="1" applyFont="1" applyFill="1" applyAlignment="1">
      <alignment horizontal="right"/>
      <protection/>
    </xf>
    <xf numFmtId="3" fontId="22" fillId="0" borderId="0" xfId="111" applyNumberFormat="1" applyFont="1" applyFill="1" applyAlignment="1">
      <alignment horizontal="right"/>
      <protection/>
    </xf>
    <xf numFmtId="0" fontId="22" fillId="0" borderId="0" xfId="111" applyFont="1" applyFill="1">
      <alignment/>
      <protection/>
    </xf>
    <xf numFmtId="0" fontId="30" fillId="0" borderId="0" xfId="111" applyFont="1" applyFill="1" applyAlignment="1">
      <alignment wrapText="1"/>
      <protection/>
    </xf>
    <xf numFmtId="3" fontId="31" fillId="0" borderId="0" xfId="111" applyNumberFormat="1" applyFont="1" applyFill="1" applyAlignment="1">
      <alignment horizontal="center"/>
      <protection/>
    </xf>
    <xf numFmtId="0" fontId="31" fillId="0" borderId="0" xfId="111" applyFont="1" applyFill="1" applyAlignment="1">
      <alignment wrapText="1"/>
      <protection/>
    </xf>
    <xf numFmtId="3" fontId="23" fillId="0" borderId="0" xfId="111" applyNumberFormat="1" applyFont="1" applyFill="1">
      <alignment/>
      <protection/>
    </xf>
    <xf numFmtId="0" fontId="23" fillId="0" borderId="0" xfId="111" applyFont="1" applyFill="1">
      <alignment/>
      <protection/>
    </xf>
    <xf numFmtId="3" fontId="30" fillId="0" borderId="0" xfId="111" applyNumberFormat="1" applyFont="1" applyFill="1">
      <alignment/>
      <protection/>
    </xf>
    <xf numFmtId="3" fontId="21" fillId="0" borderId="0" xfId="111" applyNumberFormat="1" applyFont="1" applyFill="1">
      <alignment/>
      <protection/>
    </xf>
    <xf numFmtId="0" fontId="22" fillId="0" borderId="0" xfId="0" applyFont="1" applyAlignment="1">
      <alignment horizontal="center"/>
    </xf>
    <xf numFmtId="0" fontId="22" fillId="0" borderId="0" xfId="110" applyFont="1">
      <alignment/>
      <protection/>
    </xf>
    <xf numFmtId="0" fontId="23" fillId="0" borderId="0" xfId="110" applyFont="1" applyAlignment="1">
      <alignment horizontal="center"/>
      <protection/>
    </xf>
    <xf numFmtId="0" fontId="23" fillId="4" borderId="0" xfId="110" applyFont="1" applyFill="1" applyAlignment="1">
      <alignment horizontal="center" wrapText="1"/>
      <protection/>
    </xf>
    <xf numFmtId="0" fontId="23" fillId="23" borderId="0" xfId="110" applyFont="1" applyFill="1" applyAlignment="1">
      <alignment horizontal="center" wrapText="1"/>
      <protection/>
    </xf>
    <xf numFmtId="0" fontId="23" fillId="0" borderId="0" xfId="110" applyFont="1">
      <alignment/>
      <protection/>
    </xf>
    <xf numFmtId="0" fontId="22" fillId="4" borderId="0" xfId="110" applyFont="1" applyFill="1">
      <alignment/>
      <protection/>
    </xf>
    <xf numFmtId="0" fontId="22" fillId="23" borderId="0" xfId="110" applyFont="1" applyFill="1">
      <alignment/>
      <protection/>
    </xf>
    <xf numFmtId="0" fontId="22" fillId="0" borderId="0" xfId="110" applyFont="1" applyFill="1">
      <alignment/>
      <protection/>
    </xf>
    <xf numFmtId="3" fontId="22" fillId="4" borderId="0" xfId="110" applyNumberFormat="1" applyFont="1" applyFill="1">
      <alignment/>
      <protection/>
    </xf>
    <xf numFmtId="3" fontId="22" fillId="23" borderId="0" xfId="110" applyNumberFormat="1" applyFont="1" applyFill="1">
      <alignment/>
      <protection/>
    </xf>
    <xf numFmtId="3" fontId="23" fillId="23" borderId="0" xfId="110" applyNumberFormat="1" applyFont="1" applyFill="1">
      <alignment/>
      <protection/>
    </xf>
    <xf numFmtId="0" fontId="22" fillId="0" borderId="0" xfId="110" applyFont="1" applyAlignment="1">
      <alignment wrapText="1"/>
      <protection/>
    </xf>
    <xf numFmtId="3" fontId="23" fillId="4" borderId="0" xfId="110" applyNumberFormat="1" applyFont="1" applyFill="1">
      <alignment/>
      <protection/>
    </xf>
    <xf numFmtId="0" fontId="23" fillId="0" borderId="0" xfId="110" applyFont="1" applyAlignment="1">
      <alignment wrapText="1"/>
      <protection/>
    </xf>
    <xf numFmtId="3" fontId="22" fillId="0" borderId="0" xfId="110" applyNumberFormat="1" applyFont="1">
      <alignment/>
      <protection/>
    </xf>
    <xf numFmtId="3" fontId="23" fillId="0" borderId="0" xfId="110" applyNumberFormat="1" applyFont="1">
      <alignment/>
      <protection/>
    </xf>
    <xf numFmtId="0" fontId="22" fillId="0" borderId="0" xfId="109" applyFont="1">
      <alignment/>
      <protection/>
    </xf>
    <xf numFmtId="3" fontId="22" fillId="0" borderId="0" xfId="109" applyNumberFormat="1" applyFont="1">
      <alignment/>
      <protection/>
    </xf>
    <xf numFmtId="3" fontId="21" fillId="0" borderId="0" xfId="109" applyNumberFormat="1" applyFont="1">
      <alignment/>
      <protection/>
    </xf>
    <xf numFmtId="0" fontId="21" fillId="0" borderId="0" xfId="109" applyFont="1" applyAlignment="1">
      <alignment horizontal="center" wrapText="1"/>
      <protection/>
    </xf>
    <xf numFmtId="3" fontId="28" fillId="0" borderId="0" xfId="109" applyNumberFormat="1" applyFont="1" applyAlignment="1">
      <alignment horizontal="right"/>
      <protection/>
    </xf>
    <xf numFmtId="3" fontId="28" fillId="0" borderId="0" xfId="109" applyNumberFormat="1" applyFont="1" applyAlignment="1">
      <alignment horizontal="right" wrapText="1"/>
      <protection/>
    </xf>
    <xf numFmtId="3" fontId="26" fillId="0" borderId="0" xfId="109" applyNumberFormat="1" applyFont="1" applyAlignment="1">
      <alignment horizontal="right"/>
      <protection/>
    </xf>
    <xf numFmtId="0" fontId="21" fillId="0" borderId="0" xfId="109" applyFont="1">
      <alignment/>
      <protection/>
    </xf>
    <xf numFmtId="0" fontId="23" fillId="0" borderId="0" xfId="109" applyFont="1">
      <alignment/>
      <protection/>
    </xf>
    <xf numFmtId="3" fontId="21" fillId="0" borderId="0" xfId="109" applyNumberFormat="1" applyFont="1" applyFill="1">
      <alignment/>
      <protection/>
    </xf>
    <xf numFmtId="3" fontId="22" fillId="0" borderId="0" xfId="109" applyNumberFormat="1" applyFont="1" applyAlignment="1">
      <alignment horizontal="right"/>
      <protection/>
    </xf>
    <xf numFmtId="0" fontId="22" fillId="0" borderId="0" xfId="109" applyFont="1" applyFill="1">
      <alignment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34" fillId="0" borderId="0" xfId="0" applyNumberFormat="1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26" fillId="0" borderId="0" xfId="104" applyFont="1" applyFill="1" applyAlignment="1">
      <alignment horizontal="left"/>
      <protection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/>
    </xf>
    <xf numFmtId="3" fontId="35" fillId="0" borderId="0" xfId="108" applyNumberFormat="1" applyFont="1" applyFill="1">
      <alignment/>
      <protection/>
    </xf>
    <xf numFmtId="0" fontId="35" fillId="0" borderId="0" xfId="108" applyFont="1" applyFill="1">
      <alignment/>
      <protection/>
    </xf>
    <xf numFmtId="3" fontId="26" fillId="0" borderId="0" xfId="108" applyNumberFormat="1" applyFont="1" applyFill="1" applyAlignment="1">
      <alignment horizontal="right"/>
      <protection/>
    </xf>
    <xf numFmtId="0" fontId="22" fillId="0" borderId="0" xfId="0" applyFont="1" applyFill="1" applyAlignment="1">
      <alignment/>
    </xf>
    <xf numFmtId="3" fontId="22" fillId="0" borderId="0" xfId="106" applyNumberFormat="1" applyFont="1" applyAlignment="1">
      <alignment horizontal="right"/>
      <protection/>
    </xf>
    <xf numFmtId="3" fontId="23" fillId="0" borderId="0" xfId="109" applyNumberFormat="1" applyFont="1" applyAlignment="1">
      <alignment wrapText="1"/>
      <protection/>
    </xf>
    <xf numFmtId="0" fontId="26" fillId="0" borderId="0" xfId="108" applyFont="1" applyFill="1">
      <alignment/>
      <protection/>
    </xf>
    <xf numFmtId="3" fontId="26" fillId="0" borderId="0" xfId="108" applyNumberFormat="1" applyFont="1" applyFill="1">
      <alignment/>
      <protection/>
    </xf>
    <xf numFmtId="3" fontId="26" fillId="0" borderId="0" xfId="108" applyNumberFormat="1" applyFont="1" applyFill="1" applyAlignment="1">
      <alignment horizontal="right" wrapText="1"/>
      <protection/>
    </xf>
    <xf numFmtId="3" fontId="26" fillId="0" borderId="0" xfId="108" applyNumberFormat="1" applyFont="1" applyFill="1" applyAlignment="1">
      <alignment wrapText="1"/>
      <protection/>
    </xf>
    <xf numFmtId="3" fontId="26" fillId="0" borderId="0" xfId="108" applyNumberFormat="1" applyFont="1" applyFill="1" applyAlignment="1">
      <alignment horizontal="left" wrapText="1"/>
      <protection/>
    </xf>
    <xf numFmtId="0" fontId="21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left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3" fontId="23" fillId="0" borderId="17" xfId="0" applyNumberFormat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105" applyFont="1">
      <alignment/>
      <protection/>
    </xf>
    <xf numFmtId="0" fontId="22" fillId="0" borderId="20" xfId="105" applyFont="1" applyFill="1" applyBorder="1" applyAlignment="1">
      <alignment horizontal="right" vertical="top" wrapText="1"/>
      <protection/>
    </xf>
    <xf numFmtId="0" fontId="22" fillId="0" borderId="11" xfId="105" applyFont="1" applyFill="1" applyBorder="1" applyAlignment="1">
      <alignment horizontal="right" vertical="top" wrapText="1"/>
      <protection/>
    </xf>
    <xf numFmtId="0" fontId="22" fillId="0" borderId="0" xfId="105" applyFont="1" applyFill="1">
      <alignment/>
      <protection/>
    </xf>
    <xf numFmtId="0" fontId="23" fillId="0" borderId="12" xfId="105" applyFont="1" applyBorder="1" applyAlignment="1">
      <alignment horizontal="left" vertical="top" wrapText="1"/>
      <protection/>
    </xf>
    <xf numFmtId="0" fontId="23" fillId="0" borderId="21" xfId="105" applyFont="1" applyBorder="1" applyAlignment="1">
      <alignment horizontal="left" vertical="top" wrapText="1"/>
      <protection/>
    </xf>
    <xf numFmtId="0" fontId="22" fillId="0" borderId="21" xfId="105" applyFont="1" applyBorder="1">
      <alignment/>
      <protection/>
    </xf>
    <xf numFmtId="0" fontId="22" fillId="0" borderId="13" xfId="105" applyFont="1" applyBorder="1">
      <alignment/>
      <protection/>
    </xf>
    <xf numFmtId="0" fontId="22" fillId="0" borderId="12" xfId="105" applyFont="1" applyBorder="1">
      <alignment/>
      <protection/>
    </xf>
    <xf numFmtId="3" fontId="23" fillId="0" borderId="21" xfId="105" applyNumberFormat="1" applyFont="1" applyBorder="1" applyAlignment="1">
      <alignment horizontal="right" vertical="top" wrapText="1"/>
      <protection/>
    </xf>
    <xf numFmtId="3" fontId="23" fillId="0" borderId="13" xfId="105" applyNumberFormat="1" applyFont="1" applyBorder="1" applyAlignment="1">
      <alignment horizontal="right" vertical="top" wrapText="1"/>
      <protection/>
    </xf>
    <xf numFmtId="0" fontId="22" fillId="0" borderId="21" xfId="105" applyFont="1" applyBorder="1" applyAlignment="1">
      <alignment horizontal="left" vertical="top" wrapText="1" indent="2"/>
      <protection/>
    </xf>
    <xf numFmtId="3" fontId="22" fillId="0" borderId="21" xfId="105" applyNumberFormat="1" applyFont="1" applyBorder="1" applyAlignment="1">
      <alignment horizontal="right" vertical="top" wrapText="1"/>
      <protection/>
    </xf>
    <xf numFmtId="3" fontId="22" fillId="0" borderId="13" xfId="105" applyNumberFormat="1" applyFont="1" applyBorder="1" applyAlignment="1">
      <alignment horizontal="right" vertical="top" wrapText="1"/>
      <protection/>
    </xf>
    <xf numFmtId="0" fontId="22" fillId="0" borderId="21" xfId="105" applyFont="1" applyBorder="1" applyAlignment="1">
      <alignment horizontal="left" vertical="top" wrapText="1"/>
      <protection/>
    </xf>
    <xf numFmtId="3" fontId="23" fillId="0" borderId="22" xfId="105" applyNumberFormat="1" applyFont="1" applyBorder="1" applyAlignment="1">
      <alignment horizontal="right" vertical="top" wrapText="1"/>
      <protection/>
    </xf>
    <xf numFmtId="3" fontId="23" fillId="0" borderId="23" xfId="105" applyNumberFormat="1" applyFont="1" applyBorder="1" applyAlignment="1">
      <alignment horizontal="right" vertical="top" wrapText="1"/>
      <protection/>
    </xf>
    <xf numFmtId="3" fontId="22" fillId="0" borderId="20" xfId="105" applyNumberFormat="1" applyFont="1" applyBorder="1">
      <alignment/>
      <protection/>
    </xf>
    <xf numFmtId="3" fontId="22" fillId="0" borderId="11" xfId="105" applyNumberFormat="1" applyFont="1" applyBorder="1">
      <alignment/>
      <protection/>
    </xf>
    <xf numFmtId="0" fontId="23" fillId="0" borderId="14" xfId="105" applyFont="1" applyBorder="1" applyAlignment="1">
      <alignment horizontal="left" vertical="top" wrapText="1"/>
      <protection/>
    </xf>
    <xf numFmtId="3" fontId="23" fillId="0" borderId="24" xfId="105" applyNumberFormat="1" applyFont="1" applyBorder="1" applyAlignment="1">
      <alignment horizontal="right" vertical="top" wrapText="1"/>
      <protection/>
    </xf>
    <xf numFmtId="3" fontId="23" fillId="0" borderId="15" xfId="105" applyNumberFormat="1" applyFont="1" applyBorder="1" applyAlignment="1">
      <alignment horizontal="right" vertical="top" wrapText="1"/>
      <protection/>
    </xf>
    <xf numFmtId="0" fontId="22" fillId="0" borderId="0" xfId="105" applyFont="1" applyBorder="1" applyAlignment="1">
      <alignment/>
      <protection/>
    </xf>
    <xf numFmtId="0" fontId="22" fillId="0" borderId="10" xfId="105" applyFont="1" applyFill="1" applyBorder="1" applyAlignment="1">
      <alignment horizontal="center" vertical="top" wrapText="1"/>
      <protection/>
    </xf>
    <xf numFmtId="0" fontId="22" fillId="0" borderId="20" xfId="105" applyFont="1" applyFill="1" applyBorder="1" applyAlignment="1">
      <alignment horizontal="center" vertical="top" wrapText="1"/>
      <protection/>
    </xf>
    <xf numFmtId="0" fontId="22" fillId="0" borderId="11" xfId="105" applyFont="1" applyFill="1" applyBorder="1" applyAlignment="1">
      <alignment horizontal="center" vertical="top" wrapText="1"/>
      <protection/>
    </xf>
    <xf numFmtId="0" fontId="22" fillId="0" borderId="12" xfId="105" applyFont="1" applyBorder="1" applyAlignment="1">
      <alignment horizontal="left" vertical="top" wrapText="1"/>
      <protection/>
    </xf>
    <xf numFmtId="0" fontId="26" fillId="0" borderId="0" xfId="104" applyFont="1" applyFill="1" applyAlignment="1">
      <alignment/>
      <protection/>
    </xf>
    <xf numFmtId="0" fontId="26" fillId="0" borderId="0" xfId="0" applyFont="1" applyAlignment="1">
      <alignment horizontal="center"/>
    </xf>
    <xf numFmtId="0" fontId="22" fillId="15" borderId="0" xfId="110" applyFont="1" applyFill="1">
      <alignment/>
      <protection/>
    </xf>
    <xf numFmtId="3" fontId="22" fillId="15" borderId="0" xfId="110" applyNumberFormat="1" applyFont="1" applyFill="1">
      <alignment/>
      <protection/>
    </xf>
    <xf numFmtId="3" fontId="23" fillId="15" borderId="0" xfId="110" applyNumberFormat="1" applyFont="1" applyFill="1">
      <alignment/>
      <protection/>
    </xf>
    <xf numFmtId="0" fontId="23" fillId="15" borderId="0" xfId="110" applyFont="1" applyFill="1" applyAlignment="1">
      <alignment horizontal="center" wrapText="1"/>
      <protection/>
    </xf>
    <xf numFmtId="0" fontId="23" fillId="23" borderId="0" xfId="0" applyFont="1" applyFill="1" applyAlignment="1">
      <alignment horizontal="center" wrapText="1"/>
    </xf>
    <xf numFmtId="0" fontId="22" fillId="23" borderId="0" xfId="0" applyFont="1" applyFill="1" applyAlignment="1">
      <alignment/>
    </xf>
    <xf numFmtId="3" fontId="22" fillId="23" borderId="0" xfId="0" applyNumberFormat="1" applyFont="1" applyFill="1" applyAlignment="1">
      <alignment/>
    </xf>
    <xf numFmtId="3" fontId="23" fillId="23" borderId="0" xfId="0" applyNumberFormat="1" applyFont="1" applyFill="1" applyAlignment="1">
      <alignment/>
    </xf>
    <xf numFmtId="0" fontId="29" fillId="0" borderId="0" xfId="111" applyFont="1" applyFill="1" applyAlignment="1">
      <alignment wrapText="1"/>
      <protection/>
    </xf>
    <xf numFmtId="0" fontId="32" fillId="0" borderId="0" xfId="111" applyFont="1" applyFill="1" applyAlignment="1">
      <alignment wrapText="1"/>
      <protection/>
    </xf>
    <xf numFmtId="0" fontId="29" fillId="0" borderId="0" xfId="111" applyFont="1" applyFill="1" applyAlignment="1">
      <alignment wrapText="1"/>
      <protection/>
    </xf>
    <xf numFmtId="3" fontId="30" fillId="0" borderId="0" xfId="111" applyNumberFormat="1" applyFont="1" applyFill="1" applyAlignment="1">
      <alignment horizontal="right"/>
      <protection/>
    </xf>
    <xf numFmtId="3" fontId="29" fillId="0" borderId="0" xfId="111" applyNumberFormat="1" applyFont="1" applyFill="1" applyAlignment="1">
      <alignment horizontal="right"/>
      <protection/>
    </xf>
    <xf numFmtId="0" fontId="21" fillId="0" borderId="0" xfId="111" applyFont="1" applyFill="1">
      <alignment/>
      <protection/>
    </xf>
    <xf numFmtId="3" fontId="31" fillId="0" borderId="0" xfId="111" applyNumberFormat="1" applyFont="1" applyFill="1">
      <alignment/>
      <protection/>
    </xf>
    <xf numFmtId="0" fontId="22" fillId="0" borderId="0" xfId="111" applyFont="1" applyFill="1" applyAlignment="1">
      <alignment wrapText="1"/>
      <protection/>
    </xf>
    <xf numFmtId="0" fontId="22" fillId="0" borderId="0" xfId="111" applyFont="1" applyFill="1" applyAlignment="1">
      <alignment horizontal="right"/>
      <protection/>
    </xf>
    <xf numFmtId="3" fontId="31" fillId="0" borderId="0" xfId="111" applyNumberFormat="1" applyFont="1" applyFill="1" applyAlignment="1">
      <alignment horizontal="right"/>
      <protection/>
    </xf>
    <xf numFmtId="0" fontId="30" fillId="0" borderId="0" xfId="111" applyFont="1" applyFill="1" applyBorder="1" applyAlignment="1">
      <alignment wrapText="1"/>
      <protection/>
    </xf>
    <xf numFmtId="3" fontId="30" fillId="0" borderId="0" xfId="111" applyNumberFormat="1" applyFont="1" applyFill="1" applyBorder="1" applyAlignment="1">
      <alignment horizontal="right"/>
      <protection/>
    </xf>
    <xf numFmtId="3" fontId="22" fillId="0" borderId="0" xfId="111" applyNumberFormat="1" applyFont="1" applyFill="1" applyBorder="1">
      <alignment/>
      <protection/>
    </xf>
    <xf numFmtId="0" fontId="22" fillId="0" borderId="0" xfId="111" applyFont="1" applyFill="1" applyBorder="1">
      <alignment/>
      <protection/>
    </xf>
    <xf numFmtId="0" fontId="22" fillId="0" borderId="0" xfId="111" applyFont="1" applyFill="1" applyAlignment="1">
      <alignment/>
      <protection/>
    </xf>
    <xf numFmtId="0" fontId="41" fillId="0" borderId="0" xfId="107" applyFont="1">
      <alignment/>
      <protection/>
    </xf>
    <xf numFmtId="3" fontId="41" fillId="0" borderId="0" xfId="107" applyNumberFormat="1" applyFont="1">
      <alignment/>
      <protection/>
    </xf>
    <xf numFmtId="3" fontId="41" fillId="0" borderId="0" xfId="107" applyNumberFormat="1" applyFont="1" applyAlignment="1">
      <alignment/>
      <protection/>
    </xf>
    <xf numFmtId="0" fontId="43" fillId="0" borderId="0" xfId="107" applyFont="1">
      <alignment/>
      <protection/>
    </xf>
    <xf numFmtId="3" fontId="42" fillId="0" borderId="0" xfId="107" applyNumberFormat="1" applyFont="1" applyAlignment="1">
      <alignment horizontal="right"/>
      <protection/>
    </xf>
    <xf numFmtId="0" fontId="41" fillId="0" borderId="0" xfId="107" applyFont="1" applyFill="1">
      <alignment/>
      <protection/>
    </xf>
    <xf numFmtId="0" fontId="41" fillId="0" borderId="0" xfId="107" applyFont="1" applyAlignment="1">
      <alignment wrapText="1"/>
      <protection/>
    </xf>
    <xf numFmtId="0" fontId="22" fillId="0" borderId="12" xfId="107" applyFont="1" applyBorder="1" applyAlignment="1">
      <alignment horizontal="left" vertical="top" wrapText="1"/>
      <protection/>
    </xf>
    <xf numFmtId="3" fontId="22" fillId="0" borderId="21" xfId="107" applyNumberFormat="1" applyFont="1" applyBorder="1" applyAlignment="1">
      <alignment horizontal="right" vertical="top" wrapText="1"/>
      <protection/>
    </xf>
    <xf numFmtId="3" fontId="47" fillId="0" borderId="21" xfId="107" applyNumberFormat="1" applyFont="1" applyBorder="1" applyAlignment="1">
      <alignment wrapText="1"/>
      <protection/>
    </xf>
    <xf numFmtId="3" fontId="47" fillId="0" borderId="21" xfId="107" applyNumberFormat="1" applyFont="1" applyFill="1" applyBorder="1" applyAlignment="1">
      <alignment wrapText="1"/>
      <protection/>
    </xf>
    <xf numFmtId="3" fontId="47" fillId="0" borderId="13" xfId="107" applyNumberFormat="1" applyFont="1" applyBorder="1" applyAlignment="1">
      <alignment wrapText="1"/>
      <protection/>
    </xf>
    <xf numFmtId="0" fontId="47" fillId="0" borderId="12" xfId="107" applyFont="1" applyBorder="1" applyAlignment="1">
      <alignment wrapText="1"/>
      <protection/>
    </xf>
    <xf numFmtId="0" fontId="23" fillId="23" borderId="12" xfId="107" applyFont="1" applyFill="1" applyBorder="1" applyAlignment="1">
      <alignment horizontal="left" vertical="top" wrapText="1"/>
      <protection/>
    </xf>
    <xf numFmtId="3" fontId="23" fillId="23" borderId="21" xfId="107" applyNumberFormat="1" applyFont="1" applyFill="1" applyBorder="1" applyAlignment="1">
      <alignment horizontal="right" vertical="top" wrapText="1"/>
      <protection/>
    </xf>
    <xf numFmtId="3" fontId="23" fillId="0" borderId="21" xfId="107" applyNumberFormat="1" applyFont="1" applyBorder="1" applyAlignment="1">
      <alignment horizontal="right" vertical="top" wrapText="1"/>
      <protection/>
    </xf>
    <xf numFmtId="3" fontId="47" fillId="0" borderId="21" xfId="107" applyNumberFormat="1" applyFont="1" applyBorder="1" applyAlignment="1">
      <alignment vertical="top" wrapText="1"/>
      <protection/>
    </xf>
    <xf numFmtId="3" fontId="47" fillId="0" borderId="13" xfId="107" applyNumberFormat="1" applyFont="1" applyBorder="1" applyAlignment="1">
      <alignment vertical="top" wrapText="1"/>
      <protection/>
    </xf>
    <xf numFmtId="3" fontId="23" fillId="23" borderId="13" xfId="107" applyNumberFormat="1" applyFont="1" applyFill="1" applyBorder="1" applyAlignment="1">
      <alignment horizontal="right" vertical="top" wrapText="1"/>
      <protection/>
    </xf>
    <xf numFmtId="0" fontId="23" fillId="7" borderId="12" xfId="107" applyFont="1" applyFill="1" applyBorder="1" applyAlignment="1">
      <alignment horizontal="left" vertical="top" wrapText="1"/>
      <protection/>
    </xf>
    <xf numFmtId="3" fontId="23" fillId="7" borderId="21" xfId="107" applyNumberFormat="1" applyFont="1" applyFill="1" applyBorder="1" applyAlignment="1">
      <alignment horizontal="right" vertical="top" wrapText="1"/>
      <protection/>
    </xf>
    <xf numFmtId="3" fontId="47" fillId="23" borderId="21" xfId="107" applyNumberFormat="1" applyFont="1" applyFill="1" applyBorder="1" applyAlignment="1">
      <alignment wrapText="1"/>
      <protection/>
    </xf>
    <xf numFmtId="3" fontId="47" fillId="23" borderId="13" xfId="107" applyNumberFormat="1" applyFont="1" applyFill="1" applyBorder="1" applyAlignment="1">
      <alignment wrapText="1"/>
      <protection/>
    </xf>
    <xf numFmtId="3" fontId="47" fillId="7" borderId="21" xfId="107" applyNumberFormat="1" applyFont="1" applyFill="1" applyBorder="1" applyAlignment="1">
      <alignment wrapText="1"/>
      <protection/>
    </xf>
    <xf numFmtId="3" fontId="47" fillId="7" borderId="13" xfId="107" applyNumberFormat="1" applyFont="1" applyFill="1" applyBorder="1" applyAlignment="1">
      <alignment wrapText="1"/>
      <protection/>
    </xf>
    <xf numFmtId="0" fontId="23" fillId="24" borderId="12" xfId="107" applyFont="1" applyFill="1" applyBorder="1" applyAlignment="1">
      <alignment horizontal="left" vertical="top" wrapText="1"/>
      <protection/>
    </xf>
    <xf numFmtId="3" fontId="23" fillId="24" borderId="21" xfId="107" applyNumberFormat="1" applyFont="1" applyFill="1" applyBorder="1" applyAlignment="1">
      <alignment horizontal="right" vertical="top" wrapText="1"/>
      <protection/>
    </xf>
    <xf numFmtId="0" fontId="47" fillId="0" borderId="12" xfId="0" applyFont="1" applyBorder="1" applyAlignment="1">
      <alignment wrapText="1"/>
    </xf>
    <xf numFmtId="3" fontId="23" fillId="0" borderId="21" xfId="107" applyNumberFormat="1" applyFont="1" applyFill="1" applyBorder="1" applyAlignment="1">
      <alignment horizontal="right" vertical="top" wrapText="1"/>
      <protection/>
    </xf>
    <xf numFmtId="0" fontId="22" fillId="0" borderId="14" xfId="107" applyFont="1" applyFill="1" applyBorder="1" applyAlignment="1">
      <alignment horizontal="left" vertical="top" wrapText="1"/>
      <protection/>
    </xf>
    <xf numFmtId="3" fontId="41" fillId="0" borderId="24" xfId="107" applyNumberFormat="1" applyFont="1" applyBorder="1">
      <alignment/>
      <protection/>
    </xf>
    <xf numFmtId="3" fontId="47" fillId="0" borderId="15" xfId="107" applyNumberFormat="1" applyFont="1" applyBorder="1" applyAlignment="1">
      <alignment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23" fillId="0" borderId="14" xfId="105" applyFont="1" applyBorder="1" applyAlignment="1">
      <alignment horizontal="left" vertical="top" wrapText="1"/>
      <protection/>
    </xf>
    <xf numFmtId="0" fontId="23" fillId="0" borderId="24" xfId="105" applyFont="1" applyBorder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left" vertical="top" wrapText="1"/>
      <protection/>
    </xf>
    <xf numFmtId="0" fontId="22" fillId="0" borderId="20" xfId="105" applyFont="1" applyFill="1" applyBorder="1" applyAlignment="1">
      <alignment horizontal="left" vertical="top" wrapText="1"/>
      <protection/>
    </xf>
    <xf numFmtId="0" fontId="23" fillId="0" borderId="12" xfId="105" applyFont="1" applyBorder="1" applyAlignment="1">
      <alignment horizontal="left" vertical="top" wrapText="1"/>
      <protection/>
    </xf>
    <xf numFmtId="0" fontId="23" fillId="0" borderId="21" xfId="105" applyFont="1" applyBorder="1" applyAlignment="1">
      <alignment horizontal="left" vertical="top" wrapText="1"/>
      <protection/>
    </xf>
    <xf numFmtId="0" fontId="23" fillId="0" borderId="10" xfId="105" applyFont="1" applyBorder="1" applyAlignment="1">
      <alignment horizontal="left" vertical="top" wrapText="1"/>
      <protection/>
    </xf>
    <xf numFmtId="0" fontId="23" fillId="0" borderId="20" xfId="105" applyFont="1" applyBorder="1" applyAlignment="1">
      <alignment horizontal="left" vertical="top" wrapText="1"/>
      <protection/>
    </xf>
    <xf numFmtId="0" fontId="23" fillId="0" borderId="25" xfId="105" applyFont="1" applyBorder="1" applyAlignment="1">
      <alignment horizontal="left" vertical="top" wrapText="1"/>
      <protection/>
    </xf>
    <xf numFmtId="0" fontId="23" fillId="0" borderId="26" xfId="105" applyFont="1" applyBorder="1" applyAlignment="1">
      <alignment horizontal="left" vertical="top" wrapText="1"/>
      <protection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36" fillId="0" borderId="0" xfId="108" applyNumberFormat="1" applyFont="1" applyFill="1" applyAlignment="1">
      <alignment horizontal="center"/>
      <protection/>
    </xf>
    <xf numFmtId="0" fontId="37" fillId="0" borderId="0" xfId="108" applyFont="1" applyFill="1" applyAlignment="1">
      <alignment horizontal="center"/>
      <protection/>
    </xf>
    <xf numFmtId="0" fontId="38" fillId="0" borderId="0" xfId="108" applyFont="1" applyFill="1" applyAlignment="1">
      <alignment wrapText="1"/>
      <protection/>
    </xf>
    <xf numFmtId="0" fontId="35" fillId="0" borderId="0" xfId="108" applyFont="1" applyFill="1" applyAlignment="1">
      <alignment wrapText="1"/>
      <protection/>
    </xf>
    <xf numFmtId="0" fontId="30" fillId="0" borderId="0" xfId="111" applyFont="1" applyFill="1" applyAlignment="1">
      <alignment horizontal="left" wrapText="1"/>
      <protection/>
    </xf>
    <xf numFmtId="0" fontId="31" fillId="0" borderId="0" xfId="111" applyFont="1" applyFill="1" applyAlignment="1">
      <alignment wrapText="1"/>
      <protection/>
    </xf>
    <xf numFmtId="0" fontId="27" fillId="0" borderId="0" xfId="111" applyFont="1" applyFill="1" applyAlignment="1">
      <alignment wrapText="1"/>
      <protection/>
    </xf>
    <xf numFmtId="0" fontId="30" fillId="0" borderId="0" xfId="111" applyFont="1" applyFill="1" applyAlignment="1">
      <alignment wrapText="1"/>
      <protection/>
    </xf>
    <xf numFmtId="0" fontId="16" fillId="0" borderId="0" xfId="111" applyFont="1" applyFill="1" applyAlignment="1">
      <alignment wrapText="1"/>
      <protection/>
    </xf>
    <xf numFmtId="0" fontId="29" fillId="0" borderId="0" xfId="111" applyFont="1" applyFill="1" applyAlignment="1">
      <alignment wrapText="1"/>
      <protection/>
    </xf>
    <xf numFmtId="0" fontId="32" fillId="0" borderId="0" xfId="111" applyFont="1" applyFill="1" applyAlignment="1">
      <alignment wrapText="1"/>
      <protection/>
    </xf>
    <xf numFmtId="0" fontId="21" fillId="0" borderId="0" xfId="104" applyFont="1" applyFill="1" applyAlignment="1">
      <alignment horizontal="left"/>
      <protection/>
    </xf>
    <xf numFmtId="0" fontId="29" fillId="0" borderId="0" xfId="111" applyFont="1" applyFill="1" applyAlignment="1">
      <alignment horizontal="center" wrapText="1"/>
      <protection/>
    </xf>
    <xf numFmtId="0" fontId="16" fillId="0" borderId="0" xfId="111" applyFont="1" applyFill="1" applyAlignment="1">
      <alignment horizontal="center" wrapText="1"/>
      <protection/>
    </xf>
    <xf numFmtId="0" fontId="31" fillId="0" borderId="0" xfId="111" applyFont="1" applyFill="1" applyAlignment="1">
      <alignment horizontal="center" wrapText="1"/>
      <protection/>
    </xf>
    <xf numFmtId="3" fontId="31" fillId="0" borderId="0" xfId="111" applyNumberFormat="1" applyFont="1" applyFill="1" applyAlignment="1">
      <alignment horizontal="center"/>
      <protection/>
    </xf>
    <xf numFmtId="0" fontId="29" fillId="0" borderId="0" xfId="111" applyFont="1" applyFill="1" applyAlignment="1">
      <alignment wrapText="1"/>
      <protection/>
    </xf>
    <xf numFmtId="0" fontId="31" fillId="0" borderId="0" xfId="111" applyFont="1" applyFill="1" applyAlignment="1">
      <alignment wrapText="1"/>
      <protection/>
    </xf>
    <xf numFmtId="0" fontId="31" fillId="0" borderId="0" xfId="111" applyFont="1" applyFill="1" applyAlignment="1">
      <alignment horizontal="left" wrapText="1"/>
      <protection/>
    </xf>
    <xf numFmtId="0" fontId="30" fillId="0" borderId="0" xfId="111" applyFont="1" applyFill="1" applyAlignment="1">
      <alignment wrapText="1"/>
      <protection/>
    </xf>
    <xf numFmtId="0" fontId="23" fillId="0" borderId="0" xfId="110" applyFont="1" applyAlignment="1">
      <alignment horizontal="center" wrapText="1"/>
      <protection/>
    </xf>
    <xf numFmtId="0" fontId="26" fillId="0" borderId="0" xfId="104" applyFont="1" applyFill="1" applyAlignment="1">
      <alignment horizontal="left"/>
      <protection/>
    </xf>
    <xf numFmtId="3" fontId="23" fillId="0" borderId="0" xfId="109" applyNumberFormat="1" applyFont="1" applyAlignment="1">
      <alignment horizontal="center" wrapText="1"/>
      <protection/>
    </xf>
    <xf numFmtId="0" fontId="23" fillId="0" borderId="0" xfId="109" applyFont="1" applyAlignment="1">
      <alignment horizontal="center" wrapText="1"/>
      <protection/>
    </xf>
    <xf numFmtId="0" fontId="22" fillId="0" borderId="0" xfId="109" applyFont="1" applyAlignment="1">
      <alignment horizontal="center" wrapText="1"/>
      <protection/>
    </xf>
    <xf numFmtId="3" fontId="26" fillId="0" borderId="0" xfId="109" applyNumberFormat="1" applyFont="1" applyAlignment="1">
      <alignment horizontal="center"/>
      <protection/>
    </xf>
    <xf numFmtId="3" fontId="21" fillId="0" borderId="0" xfId="109" applyNumberFormat="1" applyFont="1" applyAlignment="1">
      <alignment/>
      <protection/>
    </xf>
    <xf numFmtId="3" fontId="21" fillId="0" borderId="0" xfId="109" applyNumberFormat="1" applyFont="1" applyAlignment="1">
      <alignment horizontal="left" wrapText="1"/>
      <protection/>
    </xf>
    <xf numFmtId="3" fontId="22" fillId="0" borderId="0" xfId="109" applyNumberFormat="1" applyFont="1" applyAlignment="1">
      <alignment horizontal="left" wrapText="1"/>
      <protection/>
    </xf>
    <xf numFmtId="0" fontId="23" fillId="23" borderId="27" xfId="107" applyFont="1" applyFill="1" applyBorder="1" applyAlignment="1">
      <alignment horizontal="left" vertical="top" wrapText="1"/>
      <protection/>
    </xf>
    <xf numFmtId="0" fontId="23" fillId="23" borderId="28" xfId="107" applyFont="1" applyFill="1" applyBorder="1" applyAlignment="1">
      <alignment horizontal="left" vertical="top" wrapText="1"/>
      <protection/>
    </xf>
    <xf numFmtId="0" fontId="23" fillId="23" borderId="29" xfId="107" applyFont="1" applyFill="1" applyBorder="1" applyAlignment="1">
      <alignment horizontal="left" vertical="top" wrapText="1"/>
      <protection/>
    </xf>
    <xf numFmtId="0" fontId="44" fillId="0" borderId="30" xfId="107" applyFont="1" applyBorder="1" applyAlignment="1">
      <alignment horizontal="center"/>
      <protection/>
    </xf>
    <xf numFmtId="0" fontId="44" fillId="0" borderId="31" xfId="107" applyFont="1" applyBorder="1" applyAlignment="1">
      <alignment horizontal="center"/>
      <protection/>
    </xf>
    <xf numFmtId="0" fontId="41" fillId="0" borderId="0" xfId="107" applyFont="1" applyAlignment="1">
      <alignment horizontal="right"/>
      <protection/>
    </xf>
    <xf numFmtId="3" fontId="45" fillId="0" borderId="32" xfId="107" applyNumberFormat="1" applyFont="1" applyFill="1" applyBorder="1" applyAlignment="1">
      <alignment horizontal="center" wrapText="1"/>
      <protection/>
    </xf>
    <xf numFmtId="3" fontId="46" fillId="0" borderId="33" xfId="107" applyNumberFormat="1" applyFont="1" applyFill="1" applyBorder="1" applyAlignment="1">
      <alignment wrapText="1"/>
      <protection/>
    </xf>
    <xf numFmtId="3" fontId="45" fillId="0" borderId="11" xfId="107" applyNumberFormat="1" applyFont="1" applyBorder="1" applyAlignment="1">
      <alignment wrapText="1"/>
      <protection/>
    </xf>
    <xf numFmtId="3" fontId="45" fillId="0" borderId="13" xfId="107" applyNumberFormat="1" applyFont="1" applyBorder="1" applyAlignment="1">
      <alignment wrapText="1"/>
      <protection/>
    </xf>
    <xf numFmtId="3" fontId="45" fillId="0" borderId="20" xfId="107" applyNumberFormat="1" applyFont="1" applyBorder="1" applyAlignment="1">
      <alignment wrapText="1"/>
      <protection/>
    </xf>
    <xf numFmtId="3" fontId="45" fillId="0" borderId="21" xfId="107" applyNumberFormat="1" applyFont="1" applyBorder="1" applyAlignment="1">
      <alignment wrapText="1"/>
      <protection/>
    </xf>
    <xf numFmtId="0" fontId="42" fillId="0" borderId="0" xfId="107" applyFont="1" applyAlignment="1">
      <alignment horizontal="center" wrapText="1"/>
      <protection/>
    </xf>
    <xf numFmtId="0" fontId="41" fillId="0" borderId="0" xfId="107" applyFont="1" applyAlignment="1">
      <alignment/>
      <protection/>
    </xf>
    <xf numFmtId="3" fontId="45" fillId="25" borderId="32" xfId="107" applyNumberFormat="1" applyFont="1" applyFill="1" applyBorder="1" applyAlignment="1">
      <alignment horizontal="center" wrapText="1"/>
      <protection/>
    </xf>
    <xf numFmtId="3" fontId="46" fillId="25" borderId="33" xfId="107" applyNumberFormat="1" applyFont="1" applyFill="1" applyBorder="1" applyAlignment="1">
      <alignment wrapText="1"/>
      <protection/>
    </xf>
    <xf numFmtId="0" fontId="41" fillId="0" borderId="0" xfId="107" applyFont="1" applyAlignment="1">
      <alignment horizontal="center" wrapText="1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1" fillId="0" borderId="0" xfId="106" applyFont="1" applyAlignment="1">
      <alignment horizontal="center"/>
      <protection/>
    </xf>
    <xf numFmtId="0" fontId="0" fillId="0" borderId="0" xfId="0" applyAlignment="1">
      <alignment/>
    </xf>
  </cellXfs>
  <cellStyles count="11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10" xfId="92"/>
    <cellStyle name="Normál 11" xfId="93"/>
    <cellStyle name="Normál 12" xfId="94"/>
    <cellStyle name="Normál 13" xfId="95"/>
    <cellStyle name="Normál 2" xfId="96"/>
    <cellStyle name="Normál 3" xfId="97"/>
    <cellStyle name="Normál 4" xfId="98"/>
    <cellStyle name="Normál 5" xfId="99"/>
    <cellStyle name="Normál 6" xfId="100"/>
    <cellStyle name="Normál 7" xfId="101"/>
    <cellStyle name="Normál 8" xfId="102"/>
    <cellStyle name="Normál 9" xfId="103"/>
    <cellStyle name="Normál_2013. költségvetés mell Bozsok" xfId="104"/>
    <cellStyle name="Normál_20150413.1" xfId="105"/>
    <cellStyle name="Normál_b14mell" xfId="106"/>
    <cellStyle name="Normál_Kőszeg - vagyonkimutatás" xfId="107"/>
    <cellStyle name="Normál_Kőszeg 2014. költségvetés info táblák" xfId="108"/>
    <cellStyle name="Normál_Kőszeg 2014. költségvetés mellékletek" xfId="109"/>
    <cellStyle name="Normál_Kőszeg melléklet 2015-18." xfId="110"/>
    <cellStyle name="Normál_mellékletek összesen" xfId="111"/>
    <cellStyle name="Note" xfId="112"/>
    <cellStyle name="Output" xfId="113"/>
    <cellStyle name="Összesen" xfId="114"/>
    <cellStyle name="Currency" xfId="115"/>
    <cellStyle name="Currency [0]" xfId="116"/>
    <cellStyle name="Rossz" xfId="117"/>
    <cellStyle name="Semleges" xfId="118"/>
    <cellStyle name="Számítás" xfId="119"/>
    <cellStyle name="Percent" xfId="120"/>
    <cellStyle name="Title" xfId="121"/>
    <cellStyle name="Total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57421875" style="111" customWidth="1"/>
    <col min="2" max="2" width="15.28125" style="112" customWidth="1"/>
    <col min="3" max="16384" width="9.140625" style="111" customWidth="1"/>
  </cols>
  <sheetData>
    <row r="1" spans="1:2" s="99" customFormat="1" ht="13.5">
      <c r="A1" s="97" t="s">
        <v>344</v>
      </c>
      <c r="B1" s="98"/>
    </row>
    <row r="2" s="99" customFormat="1" ht="12.75">
      <c r="B2" s="98"/>
    </row>
    <row r="3" spans="1:2" s="99" customFormat="1" ht="21" customHeight="1">
      <c r="A3" s="197" t="s">
        <v>266</v>
      </c>
      <c r="B3" s="197"/>
    </row>
    <row r="4" spans="1:2" s="99" customFormat="1" ht="21" customHeight="1">
      <c r="A4" s="100"/>
      <c r="B4" s="100"/>
    </row>
    <row r="5" spans="1:2" s="99" customFormat="1" ht="21" customHeight="1" thickBot="1">
      <c r="A5" s="100"/>
      <c r="B5" s="100"/>
    </row>
    <row r="6" spans="1:2" s="99" customFormat="1" ht="19.5" customHeight="1">
      <c r="A6" s="101" t="s">
        <v>115</v>
      </c>
      <c r="B6" s="102">
        <v>1861337</v>
      </c>
    </row>
    <row r="7" spans="1:2" s="99" customFormat="1" ht="19.5" customHeight="1">
      <c r="A7" s="103" t="s">
        <v>116</v>
      </c>
      <c r="B7" s="104">
        <v>1990261</v>
      </c>
    </row>
    <row r="8" spans="1:2" s="99" customFormat="1" ht="19.5" customHeight="1" thickBot="1">
      <c r="A8" s="105" t="s">
        <v>117</v>
      </c>
      <c r="B8" s="106">
        <f>B6-B7</f>
        <v>-128924</v>
      </c>
    </row>
    <row r="9" spans="1:2" s="99" customFormat="1" ht="19.5" customHeight="1">
      <c r="A9" s="101" t="s">
        <v>118</v>
      </c>
      <c r="B9" s="102">
        <v>729493</v>
      </c>
    </row>
    <row r="10" spans="1:2" s="99" customFormat="1" ht="19.5" customHeight="1">
      <c r="A10" s="103" t="s">
        <v>119</v>
      </c>
      <c r="B10" s="104">
        <v>404667</v>
      </c>
    </row>
    <row r="11" spans="1:2" s="99" customFormat="1" ht="19.5" customHeight="1" thickBot="1">
      <c r="A11" s="105" t="s">
        <v>120</v>
      </c>
      <c r="B11" s="106">
        <f>B9-B10</f>
        <v>324826</v>
      </c>
    </row>
    <row r="12" spans="1:2" s="99" customFormat="1" ht="19.5" customHeight="1" thickBot="1">
      <c r="A12" s="107" t="s">
        <v>121</v>
      </c>
      <c r="B12" s="108">
        <f>B8+B11</f>
        <v>195902</v>
      </c>
    </row>
    <row r="13" spans="1:2" s="99" customFormat="1" ht="19.5" customHeight="1">
      <c r="A13" s="101" t="s">
        <v>122</v>
      </c>
      <c r="B13" s="102">
        <v>0</v>
      </c>
    </row>
    <row r="14" spans="1:2" s="99" customFormat="1" ht="19.5" customHeight="1">
      <c r="A14" s="103" t="s">
        <v>123</v>
      </c>
      <c r="B14" s="104">
        <v>0</v>
      </c>
    </row>
    <row r="15" spans="1:2" s="99" customFormat="1" ht="19.5" customHeight="1" thickBot="1">
      <c r="A15" s="105" t="s">
        <v>124</v>
      </c>
      <c r="B15" s="106">
        <f>B13-B14</f>
        <v>0</v>
      </c>
    </row>
    <row r="16" spans="1:2" s="99" customFormat="1" ht="19.5" customHeight="1">
      <c r="A16" s="101" t="s">
        <v>125</v>
      </c>
      <c r="B16" s="102">
        <v>0</v>
      </c>
    </row>
    <row r="17" spans="1:2" s="99" customFormat="1" ht="19.5" customHeight="1">
      <c r="A17" s="103" t="s">
        <v>126</v>
      </c>
      <c r="B17" s="104">
        <v>0</v>
      </c>
    </row>
    <row r="18" spans="1:2" s="99" customFormat="1" ht="19.5" customHeight="1" thickBot="1">
      <c r="A18" s="105" t="s">
        <v>127</v>
      </c>
      <c r="B18" s="106">
        <f>B16-B17</f>
        <v>0</v>
      </c>
    </row>
    <row r="19" spans="1:2" s="99" customFormat="1" ht="19.5" customHeight="1" thickBot="1">
      <c r="A19" s="107" t="s">
        <v>128</v>
      </c>
      <c r="B19" s="108">
        <f>B15+B18</f>
        <v>0</v>
      </c>
    </row>
    <row r="20" spans="1:2" s="99" customFormat="1" ht="19.5" customHeight="1" thickBot="1">
      <c r="A20" s="107" t="s">
        <v>129</v>
      </c>
      <c r="B20" s="108">
        <f>B19+B12</f>
        <v>195902</v>
      </c>
    </row>
    <row r="21" spans="1:2" s="99" customFormat="1" ht="19.5" customHeight="1" thickBot="1">
      <c r="A21" s="107" t="s">
        <v>130</v>
      </c>
      <c r="B21" s="108">
        <v>72055</v>
      </c>
    </row>
    <row r="22" spans="1:2" s="99" customFormat="1" ht="19.5" customHeight="1" thickBot="1">
      <c r="A22" s="107" t="s">
        <v>131</v>
      </c>
      <c r="B22" s="108">
        <f>B12-B21</f>
        <v>123847</v>
      </c>
    </row>
    <row r="23" spans="1:2" s="99" customFormat="1" ht="19.5" customHeight="1" thickBot="1">
      <c r="A23" s="107" t="s">
        <v>132</v>
      </c>
      <c r="B23" s="108">
        <v>0</v>
      </c>
    </row>
    <row r="24" spans="1:2" s="99" customFormat="1" ht="19.5" customHeight="1" thickBot="1">
      <c r="A24" s="109" t="s">
        <v>133</v>
      </c>
      <c r="B24" s="110">
        <v>0</v>
      </c>
    </row>
  </sheetData>
  <sheetProtection/>
  <mergeCells count="1"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27.8515625" style="1" customWidth="1"/>
    <col min="4" max="4" width="11.140625" style="1" customWidth="1"/>
    <col min="5" max="5" width="6.57421875" style="1" customWidth="1"/>
    <col min="6" max="6" width="12.00390625" style="1" customWidth="1"/>
    <col min="7" max="16384" width="9.140625" style="1" customWidth="1"/>
  </cols>
  <sheetData>
    <row r="1" spans="1:4" ht="15">
      <c r="A1" s="232" t="s">
        <v>353</v>
      </c>
      <c r="B1" s="232"/>
      <c r="C1" s="232"/>
      <c r="D1" s="232"/>
    </row>
    <row r="3" spans="2:6" ht="13.5">
      <c r="B3" s="257" t="s">
        <v>277</v>
      </c>
      <c r="C3" s="257"/>
      <c r="D3" s="257"/>
      <c r="E3" s="257"/>
      <c r="F3" s="257"/>
    </row>
    <row r="4" spans="2:6" ht="13.5">
      <c r="B4" s="257" t="s">
        <v>73</v>
      </c>
      <c r="C4" s="257"/>
      <c r="D4" s="257"/>
      <c r="E4" s="257"/>
      <c r="F4" s="257"/>
    </row>
    <row r="5" ht="12.75">
      <c r="B5" s="42"/>
    </row>
    <row r="6" ht="12.75">
      <c r="B6" s="4"/>
    </row>
    <row r="7" ht="13.5">
      <c r="B7" s="3" t="s">
        <v>74</v>
      </c>
    </row>
    <row r="9" ht="13.5">
      <c r="B9" s="3" t="s">
        <v>75</v>
      </c>
    </row>
    <row r="11" spans="2:6" ht="12.75">
      <c r="B11" s="2" t="s">
        <v>76</v>
      </c>
      <c r="C11" s="2" t="s">
        <v>77</v>
      </c>
      <c r="D11" s="71" t="s">
        <v>78</v>
      </c>
      <c r="E11" s="71" t="s">
        <v>79</v>
      </c>
      <c r="F11" s="71" t="s">
        <v>80</v>
      </c>
    </row>
    <row r="12" spans="2:5" ht="12.75">
      <c r="B12" s="72" t="s">
        <v>35</v>
      </c>
      <c r="D12" s="71" t="s">
        <v>81</v>
      </c>
      <c r="E12" s="73"/>
    </row>
    <row r="13" spans="2:6" ht="12.75">
      <c r="B13" s="1" t="s">
        <v>82</v>
      </c>
      <c r="C13" s="1" t="s">
        <v>83</v>
      </c>
      <c r="D13" s="74">
        <v>1558000</v>
      </c>
      <c r="E13" s="73">
        <v>26</v>
      </c>
      <c r="F13" s="74">
        <v>40508000</v>
      </c>
    </row>
    <row r="14" spans="2:6" ht="12.75">
      <c r="B14" s="1" t="s">
        <v>84</v>
      </c>
      <c r="C14" s="1" t="s">
        <v>85</v>
      </c>
      <c r="D14" s="74">
        <v>155800</v>
      </c>
      <c r="E14" s="73">
        <v>9</v>
      </c>
      <c r="F14" s="74">
        <v>1402200</v>
      </c>
    </row>
    <row r="15" spans="5:6" ht="12.75">
      <c r="E15" s="73"/>
      <c r="F15" s="75">
        <f>SUM(F13:F14)</f>
        <v>41910200</v>
      </c>
    </row>
    <row r="16" spans="5:6" ht="12.75">
      <c r="E16" s="73"/>
      <c r="F16" s="75"/>
    </row>
    <row r="17" ht="13.5">
      <c r="B17" s="3" t="s">
        <v>90</v>
      </c>
    </row>
    <row r="18" spans="2:6" ht="12.75">
      <c r="B18" s="259" t="s">
        <v>86</v>
      </c>
      <c r="C18" s="259"/>
      <c r="D18" s="259"/>
      <c r="F18" s="6">
        <v>79315000</v>
      </c>
    </row>
    <row r="19" spans="2:6" ht="12.75">
      <c r="B19" s="259" t="s">
        <v>87</v>
      </c>
      <c r="C19" s="259"/>
      <c r="D19" s="259"/>
      <c r="F19" s="6">
        <v>0</v>
      </c>
    </row>
    <row r="21" spans="2:6" ht="13.5">
      <c r="B21" s="3" t="s">
        <v>88</v>
      </c>
      <c r="D21" s="3" t="s">
        <v>89</v>
      </c>
      <c r="F21" s="5">
        <f>F15+F18+F19</f>
        <v>121225200</v>
      </c>
    </row>
    <row r="22" ht="13.5">
      <c r="B22" s="3"/>
    </row>
    <row r="23" ht="13.5">
      <c r="B23" s="3"/>
    </row>
    <row r="24" spans="2:6" ht="12.75">
      <c r="B24" s="258"/>
      <c r="C24" s="258"/>
      <c r="D24" s="258"/>
      <c r="E24" s="258"/>
      <c r="F24" s="258"/>
    </row>
  </sheetData>
  <sheetProtection/>
  <mergeCells count="6">
    <mergeCell ref="A1:D1"/>
    <mergeCell ref="B3:F3"/>
    <mergeCell ref="B4:F4"/>
    <mergeCell ref="B24:F24"/>
    <mergeCell ref="B18:D18"/>
    <mergeCell ref="B19:D19"/>
  </mergeCells>
  <printOptions/>
  <pageMargins left="0.48" right="0.46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7109375" style="9" customWidth="1"/>
    <col min="2" max="2" width="34.8515625" style="9" customWidth="1"/>
    <col min="3" max="3" width="11.140625" style="8" customWidth="1"/>
    <col min="4" max="4" width="10.140625" style="9" customWidth="1"/>
    <col min="5" max="5" width="12.421875" style="9" customWidth="1"/>
    <col min="6" max="16384" width="9.140625" style="9" customWidth="1"/>
  </cols>
  <sheetData>
    <row r="1" spans="1:4" ht="15">
      <c r="A1" s="232" t="s">
        <v>354</v>
      </c>
      <c r="B1" s="232"/>
      <c r="C1" s="232"/>
      <c r="D1" s="232"/>
    </row>
    <row r="2" spans="1:2" ht="13.5">
      <c r="A2" s="7"/>
      <c r="B2" s="7"/>
    </row>
    <row r="3" spans="1:2" ht="13.5">
      <c r="A3" s="7"/>
      <c r="B3" s="7"/>
    </row>
    <row r="5" spans="1:2" ht="13.5">
      <c r="A5" s="7"/>
      <c r="B5" s="7"/>
    </row>
    <row r="6" spans="1:6" s="10" customFormat="1" ht="13.5">
      <c r="A6" s="260" t="s">
        <v>12</v>
      </c>
      <c r="B6" s="260"/>
      <c r="C6" s="260"/>
      <c r="D6" s="260"/>
      <c r="E6" s="261"/>
      <c r="F6" s="261"/>
    </row>
    <row r="7" spans="1:6" s="10" customFormat="1" ht="13.5">
      <c r="A7" s="260" t="s">
        <v>278</v>
      </c>
      <c r="B7" s="260"/>
      <c r="C7" s="260"/>
      <c r="D7" s="260"/>
      <c r="E7" s="261"/>
      <c r="F7" s="261"/>
    </row>
    <row r="8" spans="1:4" ht="12.75">
      <c r="A8" s="11"/>
      <c r="B8" s="11"/>
      <c r="C8" s="11"/>
      <c r="D8" s="11"/>
    </row>
    <row r="9" spans="2:5" s="12" customFormat="1" ht="29.25" customHeight="1">
      <c r="B9" s="13" t="s">
        <v>13</v>
      </c>
      <c r="C9" s="14" t="s">
        <v>14</v>
      </c>
      <c r="D9" s="15" t="s">
        <v>15</v>
      </c>
      <c r="E9" s="13" t="s">
        <v>16</v>
      </c>
    </row>
    <row r="10" spans="1:5" ht="15.75" customHeight="1">
      <c r="A10" s="9" t="s">
        <v>1</v>
      </c>
      <c r="B10" s="23" t="s">
        <v>17</v>
      </c>
      <c r="C10" s="17">
        <v>40000</v>
      </c>
      <c r="D10" s="17">
        <v>40055</v>
      </c>
      <c r="E10" s="17">
        <v>41908</v>
      </c>
    </row>
    <row r="11" spans="1:5" ht="15.75" customHeight="1">
      <c r="A11" s="9" t="s">
        <v>2</v>
      </c>
      <c r="B11" s="23" t="s">
        <v>18</v>
      </c>
      <c r="C11" s="17"/>
      <c r="D11" s="17"/>
      <c r="E11" s="17">
        <v>0</v>
      </c>
    </row>
    <row r="12" spans="1:5" s="18" customFormat="1" ht="15.75" customHeight="1">
      <c r="A12" s="9" t="s">
        <v>3</v>
      </c>
      <c r="B12" s="24" t="s">
        <v>19</v>
      </c>
      <c r="C12" s="19">
        <v>11400</v>
      </c>
      <c r="D12" s="19">
        <v>11640</v>
      </c>
      <c r="E12" s="19">
        <v>12606</v>
      </c>
    </row>
    <row r="13" spans="1:5" s="10" customFormat="1" ht="15.75" customHeight="1">
      <c r="A13" s="9" t="s">
        <v>4</v>
      </c>
      <c r="B13" s="23" t="s">
        <v>20</v>
      </c>
      <c r="C13" s="17">
        <v>22000</v>
      </c>
      <c r="D13" s="17">
        <v>22000</v>
      </c>
      <c r="E13" s="17">
        <v>18943</v>
      </c>
    </row>
    <row r="14" spans="1:5" ht="15.75" customHeight="1">
      <c r="A14" s="9" t="s">
        <v>5</v>
      </c>
      <c r="B14" s="23" t="s">
        <v>21</v>
      </c>
      <c r="C14" s="17">
        <v>41664</v>
      </c>
      <c r="D14" s="17">
        <v>41664</v>
      </c>
      <c r="E14" s="17">
        <v>43468</v>
      </c>
    </row>
    <row r="15" spans="1:5" s="10" customFormat="1" ht="15.75" customHeight="1">
      <c r="A15" s="9" t="s">
        <v>6</v>
      </c>
      <c r="B15" s="23" t="s">
        <v>22</v>
      </c>
      <c r="C15" s="17">
        <v>250000</v>
      </c>
      <c r="D15" s="17">
        <v>270751</v>
      </c>
      <c r="E15" s="17">
        <f>296194+855</f>
        <v>297049</v>
      </c>
    </row>
    <row r="16" spans="1:5" ht="15.75" customHeight="1">
      <c r="A16" s="9" t="s">
        <v>7</v>
      </c>
      <c r="B16" s="23" t="s">
        <v>24</v>
      </c>
      <c r="C16" s="8">
        <v>29347</v>
      </c>
      <c r="D16" s="8">
        <v>31831</v>
      </c>
      <c r="E16" s="8">
        <v>32328</v>
      </c>
    </row>
    <row r="17" spans="1:5" s="10" customFormat="1" ht="15.75" customHeight="1">
      <c r="A17" s="9" t="s">
        <v>8</v>
      </c>
      <c r="B17" s="23" t="s">
        <v>102</v>
      </c>
      <c r="C17" s="17"/>
      <c r="D17" s="17"/>
      <c r="E17" s="17">
        <v>12</v>
      </c>
    </row>
    <row r="18" spans="1:5" s="21" customFormat="1" ht="15.75" customHeight="1">
      <c r="A18" s="9" t="s">
        <v>9</v>
      </c>
      <c r="B18" s="23" t="s">
        <v>23</v>
      </c>
      <c r="C18" s="17">
        <v>500</v>
      </c>
      <c r="D18" s="20">
        <v>500</v>
      </c>
      <c r="E18" s="20">
        <v>585</v>
      </c>
    </row>
    <row r="19" spans="1:5" ht="20.25" customHeight="1">
      <c r="A19" s="9" t="s">
        <v>10</v>
      </c>
      <c r="B19" s="23" t="s">
        <v>25</v>
      </c>
      <c r="E19" s="9">
        <v>20</v>
      </c>
    </row>
    <row r="20" spans="1:5" s="16" customFormat="1" ht="27" customHeight="1">
      <c r="A20" s="30" t="s">
        <v>34</v>
      </c>
      <c r="B20" s="25" t="s">
        <v>104</v>
      </c>
      <c r="C20" s="22">
        <f>SUM(C10:C19)</f>
        <v>394911</v>
      </c>
      <c r="D20" s="22">
        <f>SUM(D10:D19)</f>
        <v>418441</v>
      </c>
      <c r="E20" s="22">
        <f>SUM(E10:E19)</f>
        <v>446919</v>
      </c>
    </row>
    <row r="21" spans="1:5" s="28" customFormat="1" ht="15.75" customHeight="1">
      <c r="A21" s="23" t="s">
        <v>105</v>
      </c>
      <c r="B21" s="23" t="s">
        <v>33</v>
      </c>
      <c r="C21" s="17">
        <v>0</v>
      </c>
      <c r="D21" s="90">
        <v>0</v>
      </c>
      <c r="E21" s="90">
        <f>2071+586</f>
        <v>2657</v>
      </c>
    </row>
    <row r="22" spans="1:5" s="16" customFormat="1" ht="15.75" customHeight="1">
      <c r="A22" s="23" t="s">
        <v>2</v>
      </c>
      <c r="B22" s="23" t="s">
        <v>103</v>
      </c>
      <c r="C22" s="17">
        <v>0</v>
      </c>
      <c r="D22" s="17">
        <v>0</v>
      </c>
      <c r="E22" s="17">
        <f>1026+40</f>
        <v>1066</v>
      </c>
    </row>
    <row r="23" spans="1:5" s="23" customFormat="1" ht="15.75" customHeight="1">
      <c r="A23" s="30" t="s">
        <v>106</v>
      </c>
      <c r="B23" s="16" t="s">
        <v>107</v>
      </c>
      <c r="C23" s="22">
        <v>0</v>
      </c>
      <c r="D23" s="22">
        <f>SUM(D21:D22)</f>
        <v>0</v>
      </c>
      <c r="E23" s="22">
        <f>SUM(E21:E22)</f>
        <v>3723</v>
      </c>
    </row>
    <row r="25" spans="2:5" s="29" customFormat="1" ht="13.5">
      <c r="B25" s="26" t="s">
        <v>108</v>
      </c>
      <c r="C25" s="27">
        <f>C20+C23</f>
        <v>394911</v>
      </c>
      <c r="D25" s="27">
        <f>D20+D23</f>
        <v>418441</v>
      </c>
      <c r="E25" s="27">
        <f>E20+E23</f>
        <v>450642</v>
      </c>
    </row>
    <row r="26" spans="2:5" ht="12.75">
      <c r="B26" s="16"/>
      <c r="C26" s="22"/>
      <c r="D26" s="16"/>
      <c r="E26" s="16"/>
    </row>
  </sheetData>
  <sheetProtection/>
  <mergeCells count="3">
    <mergeCell ref="A6:F6"/>
    <mergeCell ref="A7:F7"/>
    <mergeCell ref="A1:D1"/>
  </mergeCells>
  <printOptions/>
  <pageMargins left="0.7874015748031497" right="0.7874015748031497" top="1.1023622047244095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5" topLeftCell="A6" activePane="bottomLeft" state="frozen"/>
      <selection pane="topLeft" activeCell="A2" sqref="A2"/>
      <selection pane="bottomLeft" activeCell="A1" sqref="A1"/>
    </sheetView>
  </sheetViews>
  <sheetFormatPr defaultColWidth="9.140625" defaultRowHeight="12.75"/>
  <cols>
    <col min="1" max="1" width="6.7109375" style="113" customWidth="1"/>
    <col min="2" max="2" width="51.57421875" style="113" customWidth="1"/>
    <col min="3" max="3" width="11.28125" style="113" bestFit="1" customWidth="1"/>
    <col min="4" max="4" width="11.140625" style="113" bestFit="1" customWidth="1"/>
    <col min="5" max="5" width="12.140625" style="113" customWidth="1"/>
    <col min="6" max="16384" width="9.140625" style="113" customWidth="1"/>
  </cols>
  <sheetData>
    <row r="1" s="99" customFormat="1" ht="13.5">
      <c r="A1" s="97" t="s">
        <v>345</v>
      </c>
    </row>
    <row r="2" s="99" customFormat="1" ht="12.75">
      <c r="B2" s="98"/>
    </row>
    <row r="3" spans="1:5" s="99" customFormat="1" ht="21" customHeight="1">
      <c r="A3" s="197" t="s">
        <v>267</v>
      </c>
      <c r="B3" s="197"/>
      <c r="C3" s="197"/>
      <c r="D3" s="197"/>
      <c r="E3" s="197"/>
    </row>
    <row r="4" ht="12" customHeight="1" thickBot="1"/>
    <row r="5" spans="1:5" s="116" customFormat="1" ht="23.25" customHeight="1">
      <c r="A5" s="200" t="s">
        <v>134</v>
      </c>
      <c r="B5" s="201"/>
      <c r="C5" s="114" t="s">
        <v>135</v>
      </c>
      <c r="D5" s="114" t="s">
        <v>136</v>
      </c>
      <c r="E5" s="115" t="s">
        <v>137</v>
      </c>
    </row>
    <row r="6" spans="1:5" ht="12.75" customHeight="1">
      <c r="A6" s="202" t="s">
        <v>0</v>
      </c>
      <c r="B6" s="203"/>
      <c r="C6" s="119"/>
      <c r="D6" s="119"/>
      <c r="E6" s="120"/>
    </row>
    <row r="7" spans="1:5" ht="12.75">
      <c r="A7" s="121" t="s">
        <v>138</v>
      </c>
      <c r="B7" s="118" t="s">
        <v>139</v>
      </c>
      <c r="C7" s="123">
        <v>45044</v>
      </c>
      <c r="D7" s="122"/>
      <c r="E7" s="123">
        <v>28104</v>
      </c>
    </row>
    <row r="8" spans="1:5" ht="12.75">
      <c r="A8" s="121" t="s">
        <v>140</v>
      </c>
      <c r="B8" s="124" t="s">
        <v>141</v>
      </c>
      <c r="C8" s="126">
        <v>5636397</v>
      </c>
      <c r="D8" s="125"/>
      <c r="E8" s="126">
        <v>6937006</v>
      </c>
    </row>
    <row r="9" spans="1:5" ht="12.75">
      <c r="A9" s="121" t="s">
        <v>142</v>
      </c>
      <c r="B9" s="124" t="s">
        <v>143</v>
      </c>
      <c r="C9" s="126">
        <v>150006</v>
      </c>
      <c r="D9" s="125"/>
      <c r="E9" s="126">
        <v>204249</v>
      </c>
    </row>
    <row r="10" spans="1:5" ht="12.75">
      <c r="A10" s="121" t="s">
        <v>144</v>
      </c>
      <c r="B10" s="124" t="s">
        <v>145</v>
      </c>
      <c r="C10" s="126">
        <v>0</v>
      </c>
      <c r="D10" s="125"/>
      <c r="E10" s="126">
        <v>0</v>
      </c>
    </row>
    <row r="11" spans="1:5" ht="12.75">
      <c r="A11" s="121" t="s">
        <v>146</v>
      </c>
      <c r="B11" s="124" t="s">
        <v>147</v>
      </c>
      <c r="C11" s="126">
        <v>1403197</v>
      </c>
      <c r="D11" s="125"/>
      <c r="E11" s="126">
        <v>9181</v>
      </c>
    </row>
    <row r="12" spans="1:5" ht="12.75">
      <c r="A12" s="121" t="s">
        <v>148</v>
      </c>
      <c r="B12" s="124" t="s">
        <v>149</v>
      </c>
      <c r="C12" s="126">
        <v>0</v>
      </c>
      <c r="D12" s="125"/>
      <c r="E12" s="126">
        <v>0</v>
      </c>
    </row>
    <row r="13" spans="1:5" ht="12.75">
      <c r="A13" s="121" t="s">
        <v>150</v>
      </c>
      <c r="B13" s="118" t="s">
        <v>151</v>
      </c>
      <c r="C13" s="123">
        <f>SUM(C8:C12)</f>
        <v>7189600</v>
      </c>
      <c r="D13" s="122"/>
      <c r="E13" s="123">
        <f>SUM(E8:E12)</f>
        <v>7150436</v>
      </c>
    </row>
    <row r="14" spans="1:5" ht="12.75">
      <c r="A14" s="121" t="s">
        <v>152</v>
      </c>
      <c r="B14" s="124" t="s">
        <v>153</v>
      </c>
      <c r="C14" s="126">
        <v>121225</v>
      </c>
      <c r="D14" s="125"/>
      <c r="E14" s="126">
        <v>121225</v>
      </c>
    </row>
    <row r="15" spans="1:5" ht="12.75">
      <c r="A15" s="121" t="s">
        <v>154</v>
      </c>
      <c r="B15" s="124" t="s">
        <v>155</v>
      </c>
      <c r="C15" s="126">
        <v>0</v>
      </c>
      <c r="D15" s="125"/>
      <c r="E15" s="126">
        <v>0</v>
      </c>
    </row>
    <row r="16" spans="1:5" ht="12.75">
      <c r="A16" s="121" t="s">
        <v>156</v>
      </c>
      <c r="B16" s="124" t="s">
        <v>157</v>
      </c>
      <c r="C16" s="126">
        <v>0</v>
      </c>
      <c r="D16" s="125"/>
      <c r="E16" s="126">
        <v>0</v>
      </c>
    </row>
    <row r="17" spans="1:5" ht="12.75">
      <c r="A17" s="121" t="s">
        <v>158</v>
      </c>
      <c r="B17" s="118" t="s">
        <v>159</v>
      </c>
      <c r="C17" s="123">
        <f>SUM(C14:C16)</f>
        <v>121225</v>
      </c>
      <c r="D17" s="122"/>
      <c r="E17" s="123">
        <f>SUM(E14:E16)</f>
        <v>121225</v>
      </c>
    </row>
    <row r="18" spans="1:5" ht="12.75">
      <c r="A18" s="121" t="s">
        <v>160</v>
      </c>
      <c r="B18" s="118" t="s">
        <v>161</v>
      </c>
      <c r="C18" s="123">
        <v>0</v>
      </c>
      <c r="D18" s="122"/>
      <c r="E18" s="123">
        <v>0</v>
      </c>
    </row>
    <row r="19" spans="1:5" ht="15.75" customHeight="1">
      <c r="A19" s="121" t="s">
        <v>162</v>
      </c>
      <c r="B19" s="118" t="s">
        <v>163</v>
      </c>
      <c r="C19" s="123">
        <f>C7+C13+C17+C18</f>
        <v>7355869</v>
      </c>
      <c r="D19" s="122"/>
      <c r="E19" s="123">
        <f>E7+E13+E17+E18</f>
        <v>7299765</v>
      </c>
    </row>
    <row r="20" spans="1:5" ht="12.75">
      <c r="A20" s="121" t="s">
        <v>164</v>
      </c>
      <c r="B20" s="118" t="s">
        <v>165</v>
      </c>
      <c r="C20" s="123">
        <v>0</v>
      </c>
      <c r="D20" s="122"/>
      <c r="E20" s="123">
        <v>0</v>
      </c>
    </row>
    <row r="21" spans="1:5" ht="12.75">
      <c r="A21" s="121" t="s">
        <v>166</v>
      </c>
      <c r="B21" s="118" t="s">
        <v>167</v>
      </c>
      <c r="C21" s="123">
        <v>0</v>
      </c>
      <c r="D21" s="122"/>
      <c r="E21" s="123">
        <v>0</v>
      </c>
    </row>
    <row r="22" spans="1:5" ht="25.5">
      <c r="A22" s="121" t="s">
        <v>168</v>
      </c>
      <c r="B22" s="118" t="s">
        <v>169</v>
      </c>
      <c r="C22" s="123">
        <v>0</v>
      </c>
      <c r="D22" s="122"/>
      <c r="E22" s="123">
        <v>0</v>
      </c>
    </row>
    <row r="23" spans="1:5" ht="12.75">
      <c r="A23" s="121" t="s">
        <v>170</v>
      </c>
      <c r="B23" s="127" t="s">
        <v>171</v>
      </c>
      <c r="C23" s="126">
        <v>0</v>
      </c>
      <c r="D23" s="125"/>
      <c r="E23" s="126">
        <v>0</v>
      </c>
    </row>
    <row r="24" spans="1:5" ht="12.75">
      <c r="A24" s="121" t="s">
        <v>172</v>
      </c>
      <c r="B24" s="127" t="s">
        <v>173</v>
      </c>
      <c r="C24" s="126">
        <v>639</v>
      </c>
      <c r="D24" s="125"/>
      <c r="E24" s="126">
        <v>1192</v>
      </c>
    </row>
    <row r="25" spans="1:5" ht="12.75">
      <c r="A25" s="121" t="s">
        <v>174</v>
      </c>
      <c r="B25" s="127" t="s">
        <v>175</v>
      </c>
      <c r="C25" s="126">
        <v>287234</v>
      </c>
      <c r="D25" s="125"/>
      <c r="E25" s="126">
        <v>192620</v>
      </c>
    </row>
    <row r="26" spans="1:5" ht="12.75">
      <c r="A26" s="121" t="s">
        <v>176</v>
      </c>
      <c r="B26" s="127" t="s">
        <v>177</v>
      </c>
      <c r="C26" s="126">
        <v>0</v>
      </c>
      <c r="D26" s="125"/>
      <c r="E26" s="126">
        <v>0</v>
      </c>
    </row>
    <row r="27" spans="1:5" ht="12.75">
      <c r="A27" s="121" t="s">
        <v>178</v>
      </c>
      <c r="B27" s="127" t="s">
        <v>179</v>
      </c>
      <c r="C27" s="126">
        <v>48</v>
      </c>
      <c r="D27" s="125"/>
      <c r="E27" s="126">
        <v>0</v>
      </c>
    </row>
    <row r="28" spans="1:5" ht="12.75">
      <c r="A28" s="121" t="s">
        <v>180</v>
      </c>
      <c r="B28" s="118" t="s">
        <v>181</v>
      </c>
      <c r="C28" s="123">
        <f>SUM(C23:C27)</f>
        <v>287921</v>
      </c>
      <c r="D28" s="122"/>
      <c r="E28" s="123">
        <f>SUM(E23:E27)</f>
        <v>193812</v>
      </c>
    </row>
    <row r="29" spans="1:5" ht="12.75">
      <c r="A29" s="121" t="s">
        <v>182</v>
      </c>
      <c r="B29" s="118" t="s">
        <v>183</v>
      </c>
      <c r="C29" s="123">
        <v>63575</v>
      </c>
      <c r="D29" s="122"/>
      <c r="E29" s="123">
        <v>65653</v>
      </c>
    </row>
    <row r="30" spans="1:5" ht="12.75">
      <c r="A30" s="121" t="s">
        <v>184</v>
      </c>
      <c r="B30" s="118" t="s">
        <v>185</v>
      </c>
      <c r="C30" s="123">
        <v>75226</v>
      </c>
      <c r="D30" s="122"/>
      <c r="E30" s="123">
        <v>63495</v>
      </c>
    </row>
    <row r="31" spans="1:5" ht="12.75">
      <c r="A31" s="121" t="s">
        <v>186</v>
      </c>
      <c r="B31" s="118" t="s">
        <v>187</v>
      </c>
      <c r="C31" s="123">
        <v>30261</v>
      </c>
      <c r="D31" s="122"/>
      <c r="E31" s="123">
        <v>1182</v>
      </c>
    </row>
    <row r="32" spans="1:5" ht="12.75">
      <c r="A32" s="121" t="s">
        <v>188</v>
      </c>
      <c r="B32" s="118" t="s">
        <v>189</v>
      </c>
      <c r="C32" s="123">
        <f>SUM(C29:C31)</f>
        <v>169062</v>
      </c>
      <c r="D32" s="122"/>
      <c r="E32" s="123">
        <f>SUM(E29:E31)</f>
        <v>130330</v>
      </c>
    </row>
    <row r="33" spans="1:5" ht="12.75">
      <c r="A33" s="121" t="s">
        <v>190</v>
      </c>
      <c r="B33" s="118" t="s">
        <v>191</v>
      </c>
      <c r="C33" s="123">
        <v>16065</v>
      </c>
      <c r="D33" s="122"/>
      <c r="E33" s="123">
        <v>15600</v>
      </c>
    </row>
    <row r="34" spans="1:5" ht="12.75">
      <c r="A34" s="121" t="s">
        <v>192</v>
      </c>
      <c r="B34" s="118" t="s">
        <v>193</v>
      </c>
      <c r="C34" s="123">
        <v>0</v>
      </c>
      <c r="D34" s="122"/>
      <c r="E34" s="123">
        <v>0</v>
      </c>
    </row>
    <row r="35" spans="1:5" ht="13.5" thickBot="1">
      <c r="A35" s="206" t="s">
        <v>194</v>
      </c>
      <c r="B35" s="207"/>
      <c r="C35" s="129">
        <f>C19+C22+C28+C32+C33+C34</f>
        <v>7828917</v>
      </c>
      <c r="D35" s="128">
        <f>D19+D22+D28+D32+D33+D34</f>
        <v>0</v>
      </c>
      <c r="E35" s="129">
        <f>E19+E22+E28+E32+E33+E34</f>
        <v>7639507</v>
      </c>
    </row>
    <row r="36" spans="1:5" ht="12.75">
      <c r="A36" s="204" t="s">
        <v>11</v>
      </c>
      <c r="B36" s="205"/>
      <c r="C36" s="131"/>
      <c r="D36" s="130"/>
      <c r="E36" s="131"/>
    </row>
    <row r="37" spans="1:5" ht="12.75">
      <c r="A37" s="121" t="s">
        <v>195</v>
      </c>
      <c r="B37" s="127" t="s">
        <v>196</v>
      </c>
      <c r="C37" s="126">
        <v>9407305</v>
      </c>
      <c r="D37" s="125"/>
      <c r="E37" s="126">
        <v>9407305</v>
      </c>
    </row>
    <row r="38" spans="1:5" ht="12.75">
      <c r="A38" s="121" t="s">
        <v>197</v>
      </c>
      <c r="B38" s="127" t="s">
        <v>198</v>
      </c>
      <c r="C38" s="126">
        <v>0</v>
      </c>
      <c r="D38" s="125"/>
      <c r="E38" s="126">
        <v>0</v>
      </c>
    </row>
    <row r="39" spans="1:5" ht="12.75">
      <c r="A39" s="121" t="s">
        <v>199</v>
      </c>
      <c r="B39" s="127" t="s">
        <v>200</v>
      </c>
      <c r="C39" s="126">
        <v>368231</v>
      </c>
      <c r="D39" s="125"/>
      <c r="E39" s="126">
        <v>368231</v>
      </c>
    </row>
    <row r="40" spans="1:5" ht="12.75">
      <c r="A40" s="121" t="s">
        <v>201</v>
      </c>
      <c r="B40" s="127" t="s">
        <v>202</v>
      </c>
      <c r="C40" s="126">
        <v>-2443730</v>
      </c>
      <c r="D40" s="125"/>
      <c r="E40" s="126">
        <v>-2122036</v>
      </c>
    </row>
    <row r="41" spans="1:5" ht="12.75">
      <c r="A41" s="121" t="s">
        <v>203</v>
      </c>
      <c r="B41" s="127" t="s">
        <v>204</v>
      </c>
      <c r="C41" s="126">
        <v>0</v>
      </c>
      <c r="D41" s="125"/>
      <c r="E41" s="126">
        <v>0</v>
      </c>
    </row>
    <row r="42" spans="1:5" ht="12.75">
      <c r="A42" s="121" t="s">
        <v>205</v>
      </c>
      <c r="B42" s="127" t="s">
        <v>206</v>
      </c>
      <c r="C42" s="126">
        <v>321696</v>
      </c>
      <c r="D42" s="125"/>
      <c r="E42" s="126">
        <v>-130920</v>
      </c>
    </row>
    <row r="43" spans="1:5" ht="12.75">
      <c r="A43" s="121" t="s">
        <v>207</v>
      </c>
      <c r="B43" s="118" t="s">
        <v>208</v>
      </c>
      <c r="C43" s="123">
        <f>SUM(C37:C42)</f>
        <v>7653502</v>
      </c>
      <c r="D43" s="122"/>
      <c r="E43" s="123">
        <f>SUM(E37:E42)</f>
        <v>7522580</v>
      </c>
    </row>
    <row r="44" spans="1:5" ht="12.75">
      <c r="A44" s="121" t="s">
        <v>209</v>
      </c>
      <c r="B44" s="127" t="s">
        <v>210</v>
      </c>
      <c r="C44" s="126">
        <v>55197</v>
      </c>
      <c r="D44" s="125"/>
      <c r="E44" s="126">
        <v>2955</v>
      </c>
    </row>
    <row r="45" spans="1:5" ht="12.75">
      <c r="A45" s="121" t="s">
        <v>211</v>
      </c>
      <c r="B45" s="127" t="s">
        <v>212</v>
      </c>
      <c r="C45" s="126">
        <v>64118</v>
      </c>
      <c r="D45" s="125"/>
      <c r="E45" s="126">
        <v>60676</v>
      </c>
    </row>
    <row r="46" spans="1:5" ht="12.75">
      <c r="A46" s="121" t="s">
        <v>213</v>
      </c>
      <c r="B46" s="127" t="s">
        <v>214</v>
      </c>
      <c r="C46" s="126">
        <v>26366</v>
      </c>
      <c r="D46" s="125"/>
      <c r="E46" s="126">
        <v>27301</v>
      </c>
    </row>
    <row r="47" spans="1:5" ht="12.75">
      <c r="A47" s="121" t="s">
        <v>215</v>
      </c>
      <c r="B47" s="118" t="s">
        <v>216</v>
      </c>
      <c r="C47" s="123">
        <f>SUM(C44:C46)</f>
        <v>145681</v>
      </c>
      <c r="D47" s="122"/>
      <c r="E47" s="123">
        <f>SUM(E44:E46)</f>
        <v>90932</v>
      </c>
    </row>
    <row r="48" spans="1:5" ht="12.75">
      <c r="A48" s="121" t="s">
        <v>217</v>
      </c>
      <c r="B48" s="118" t="s">
        <v>218</v>
      </c>
      <c r="C48" s="123">
        <v>0</v>
      </c>
      <c r="D48" s="122"/>
      <c r="E48" s="123">
        <v>0</v>
      </c>
    </row>
    <row r="49" spans="1:5" ht="25.5">
      <c r="A49" s="121" t="s">
        <v>219</v>
      </c>
      <c r="B49" s="118" t="s">
        <v>220</v>
      </c>
      <c r="C49" s="123">
        <v>0</v>
      </c>
      <c r="D49" s="122"/>
      <c r="E49" s="123">
        <v>0</v>
      </c>
    </row>
    <row r="50" spans="1:5" ht="12.75">
      <c r="A50" s="121" t="s">
        <v>221</v>
      </c>
      <c r="B50" s="118" t="s">
        <v>222</v>
      </c>
      <c r="C50" s="123">
        <v>29734</v>
      </c>
      <c r="D50" s="122"/>
      <c r="E50" s="123">
        <v>25995</v>
      </c>
    </row>
    <row r="51" spans="1:5" ht="13.5" thickBot="1">
      <c r="A51" s="198" t="s">
        <v>223</v>
      </c>
      <c r="B51" s="199"/>
      <c r="C51" s="134">
        <f>C43+C47+C48+C49+C50</f>
        <v>7828917</v>
      </c>
      <c r="D51" s="133">
        <f>D43+D47+D48+D49+D50</f>
        <v>0</v>
      </c>
      <c r="E51" s="134">
        <f>E43+E47+E48+E49+E50</f>
        <v>7639507</v>
      </c>
    </row>
  </sheetData>
  <sheetProtection/>
  <mergeCells count="6">
    <mergeCell ref="A3:E3"/>
    <mergeCell ref="A51:B51"/>
    <mergeCell ref="A5:B5"/>
    <mergeCell ref="A6:B6"/>
    <mergeCell ref="A36:B36"/>
    <mergeCell ref="A35:B35"/>
  </mergeCells>
  <printOptions/>
  <pageMargins left="0.75" right="0.44" top="0.56" bottom="0.64" header="0.37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pane ySplit="5" topLeftCell="A18" activePane="bottomLeft" state="frozen"/>
      <selection pane="topLeft" activeCell="A2" sqref="A2"/>
      <selection pane="bottomLeft" activeCell="A1" sqref="A1"/>
    </sheetView>
  </sheetViews>
  <sheetFormatPr defaultColWidth="9.140625" defaultRowHeight="12.75"/>
  <cols>
    <col min="1" max="1" width="63.28125" style="113" customWidth="1"/>
    <col min="2" max="4" width="9.8515625" style="113" customWidth="1"/>
    <col min="5" max="16384" width="9.140625" style="113" customWidth="1"/>
  </cols>
  <sheetData>
    <row r="1" s="99" customFormat="1" ht="13.5">
      <c r="A1" s="97" t="s">
        <v>346</v>
      </c>
    </row>
    <row r="2" s="99" customFormat="1" ht="12.75">
      <c r="A2" s="98"/>
    </row>
    <row r="3" spans="1:4" s="99" customFormat="1" ht="16.5" customHeight="1">
      <c r="A3" s="197" t="s">
        <v>268</v>
      </c>
      <c r="B3" s="197"/>
      <c r="C3" s="197"/>
      <c r="D3" s="197"/>
    </row>
    <row r="4" spans="1:4" ht="12.75" customHeight="1" thickBot="1">
      <c r="A4" s="135"/>
      <c r="B4" s="135"/>
      <c r="C4" s="135"/>
      <c r="D4" s="135"/>
    </row>
    <row r="5" spans="1:4" s="116" customFormat="1" ht="25.5">
      <c r="A5" s="136" t="s">
        <v>134</v>
      </c>
      <c r="B5" s="137" t="s">
        <v>135</v>
      </c>
      <c r="C5" s="137" t="s">
        <v>224</v>
      </c>
      <c r="D5" s="138" t="s">
        <v>137</v>
      </c>
    </row>
    <row r="6" spans="1:4" ht="15" customHeight="1">
      <c r="A6" s="139" t="s">
        <v>225</v>
      </c>
      <c r="B6" s="126">
        <v>425927</v>
      </c>
      <c r="C6" s="125">
        <v>0</v>
      </c>
      <c r="D6" s="126">
        <v>447349</v>
      </c>
    </row>
    <row r="7" spans="1:4" ht="15" customHeight="1">
      <c r="A7" s="139" t="s">
        <v>226</v>
      </c>
      <c r="B7" s="126">
        <v>117752</v>
      </c>
      <c r="C7" s="125">
        <v>0</v>
      </c>
      <c r="D7" s="126">
        <v>123616</v>
      </c>
    </row>
    <row r="8" spans="1:4" ht="15" customHeight="1">
      <c r="A8" s="139" t="s">
        <v>227</v>
      </c>
      <c r="B8" s="126">
        <v>0</v>
      </c>
      <c r="C8" s="125">
        <v>0</v>
      </c>
      <c r="D8" s="126">
        <v>339</v>
      </c>
    </row>
    <row r="9" spans="1:4" ht="15" customHeight="1">
      <c r="A9" s="117" t="s">
        <v>228</v>
      </c>
      <c r="B9" s="123">
        <f>SUM(B6:B8)</f>
        <v>543679</v>
      </c>
      <c r="C9" s="122">
        <v>0</v>
      </c>
      <c r="D9" s="123">
        <f>SUM(D6:D8)</f>
        <v>571304</v>
      </c>
    </row>
    <row r="10" spans="1:4" ht="15" customHeight="1">
      <c r="A10" s="139" t="s">
        <v>229</v>
      </c>
      <c r="B10" s="126">
        <v>0</v>
      </c>
      <c r="C10" s="125">
        <v>0</v>
      </c>
      <c r="D10" s="126">
        <v>0</v>
      </c>
    </row>
    <row r="11" spans="1:4" ht="15" customHeight="1">
      <c r="A11" s="139" t="s">
        <v>230</v>
      </c>
      <c r="B11" s="126">
        <v>0</v>
      </c>
      <c r="C11" s="125">
        <v>0</v>
      </c>
      <c r="D11" s="126">
        <v>0</v>
      </c>
    </row>
    <row r="12" spans="1:4" ht="15" customHeight="1">
      <c r="A12" s="117" t="s">
        <v>231</v>
      </c>
      <c r="B12" s="123">
        <f>SUM(B10:B11)</f>
        <v>0</v>
      </c>
      <c r="C12" s="122">
        <v>0</v>
      </c>
      <c r="D12" s="123">
        <f>SUM(D10:D11)</f>
        <v>0</v>
      </c>
    </row>
    <row r="13" spans="1:4" ht="15" customHeight="1">
      <c r="A13" s="139" t="s">
        <v>232</v>
      </c>
      <c r="B13" s="126">
        <v>1598776</v>
      </c>
      <c r="C13" s="125">
        <v>0</v>
      </c>
      <c r="D13" s="126">
        <v>1368514</v>
      </c>
    </row>
    <row r="14" spans="1:4" ht="15" customHeight="1">
      <c r="A14" s="139" t="s">
        <v>233</v>
      </c>
      <c r="B14" s="126">
        <v>174134</v>
      </c>
      <c r="C14" s="125">
        <v>0</v>
      </c>
      <c r="D14" s="126">
        <v>129079</v>
      </c>
    </row>
    <row r="15" spans="1:4" ht="15" customHeight="1">
      <c r="A15" s="139" t="s">
        <v>234</v>
      </c>
      <c r="B15" s="126">
        <v>49200</v>
      </c>
      <c r="C15" s="125">
        <v>0</v>
      </c>
      <c r="D15" s="126">
        <v>54918</v>
      </c>
    </row>
    <row r="16" spans="1:4" ht="15" customHeight="1">
      <c r="A16" s="117" t="s">
        <v>235</v>
      </c>
      <c r="B16" s="123">
        <f>SUM(B13:B15)</f>
        <v>1822110</v>
      </c>
      <c r="C16" s="122">
        <v>0</v>
      </c>
      <c r="D16" s="123">
        <f>SUM(D13:D15)</f>
        <v>1552511</v>
      </c>
    </row>
    <row r="17" spans="1:4" ht="15" customHeight="1">
      <c r="A17" s="139" t="s">
        <v>236</v>
      </c>
      <c r="B17" s="126">
        <v>24715</v>
      </c>
      <c r="C17" s="125">
        <v>0</v>
      </c>
      <c r="D17" s="126">
        <v>22800</v>
      </c>
    </row>
    <row r="18" spans="1:4" ht="15" customHeight="1">
      <c r="A18" s="139" t="s">
        <v>237</v>
      </c>
      <c r="B18" s="126">
        <v>435499</v>
      </c>
      <c r="C18" s="125">
        <v>0</v>
      </c>
      <c r="D18" s="126">
        <v>426454</v>
      </c>
    </row>
    <row r="19" spans="1:4" ht="15" customHeight="1">
      <c r="A19" s="139" t="s">
        <v>238</v>
      </c>
      <c r="B19" s="126">
        <v>0</v>
      </c>
      <c r="C19" s="125">
        <v>0</v>
      </c>
      <c r="D19" s="126">
        <v>0</v>
      </c>
    </row>
    <row r="20" spans="1:4" ht="15" customHeight="1">
      <c r="A20" s="139" t="s">
        <v>239</v>
      </c>
      <c r="B20" s="126">
        <v>0</v>
      </c>
      <c r="C20" s="125">
        <v>0</v>
      </c>
      <c r="D20" s="126">
        <v>0</v>
      </c>
    </row>
    <row r="21" spans="1:4" ht="15" customHeight="1">
      <c r="A21" s="117" t="s">
        <v>240</v>
      </c>
      <c r="B21" s="123">
        <f>SUM(B17:B20)</f>
        <v>460214</v>
      </c>
      <c r="C21" s="122">
        <v>0</v>
      </c>
      <c r="D21" s="123">
        <f>SUM(D17:D20)</f>
        <v>449254</v>
      </c>
    </row>
    <row r="22" spans="1:4" ht="15" customHeight="1">
      <c r="A22" s="139" t="s">
        <v>241</v>
      </c>
      <c r="B22" s="126">
        <v>244937</v>
      </c>
      <c r="C22" s="125">
        <v>0</v>
      </c>
      <c r="D22" s="126">
        <v>217898</v>
      </c>
    </row>
    <row r="23" spans="1:4" ht="15" customHeight="1">
      <c r="A23" s="139" t="s">
        <v>242</v>
      </c>
      <c r="B23" s="126">
        <v>74038</v>
      </c>
      <c r="C23" s="125">
        <v>0</v>
      </c>
      <c r="D23" s="126">
        <v>66795</v>
      </c>
    </row>
    <row r="24" spans="1:4" ht="15" customHeight="1">
      <c r="A24" s="139" t="s">
        <v>243</v>
      </c>
      <c r="B24" s="126">
        <v>89632</v>
      </c>
      <c r="C24" s="125">
        <v>0</v>
      </c>
      <c r="D24" s="126">
        <v>81228</v>
      </c>
    </row>
    <row r="25" spans="1:4" ht="15" customHeight="1">
      <c r="A25" s="117" t="s">
        <v>244</v>
      </c>
      <c r="B25" s="123">
        <f>SUM(B22:B24)</f>
        <v>408607</v>
      </c>
      <c r="C25" s="122">
        <v>0</v>
      </c>
      <c r="D25" s="123">
        <f>SUM(D22:D24)</f>
        <v>365921</v>
      </c>
    </row>
    <row r="26" spans="1:4" ht="15" customHeight="1">
      <c r="A26" s="117" t="s">
        <v>245</v>
      </c>
      <c r="B26" s="123">
        <v>242517</v>
      </c>
      <c r="C26" s="122">
        <v>0</v>
      </c>
      <c r="D26" s="123">
        <v>306844</v>
      </c>
    </row>
    <row r="27" spans="1:4" ht="15" customHeight="1">
      <c r="A27" s="117" t="s">
        <v>246</v>
      </c>
      <c r="B27" s="123">
        <v>1176569</v>
      </c>
      <c r="C27" s="122">
        <v>0</v>
      </c>
      <c r="D27" s="123">
        <v>1226094</v>
      </c>
    </row>
    <row r="28" spans="1:4" ht="15" customHeight="1">
      <c r="A28" s="117" t="s">
        <v>247</v>
      </c>
      <c r="B28" s="123">
        <f>B9+B12+B16-B21-B25-B26-B27</f>
        <v>77882</v>
      </c>
      <c r="C28" s="122">
        <v>0</v>
      </c>
      <c r="D28" s="123">
        <f>D9+D12+D16-D21-D25-D26-D27</f>
        <v>-224298</v>
      </c>
    </row>
    <row r="29" spans="1:4" ht="15" customHeight="1">
      <c r="A29" s="139" t="s">
        <v>248</v>
      </c>
      <c r="B29" s="126">
        <v>2646</v>
      </c>
      <c r="C29" s="125">
        <v>0</v>
      </c>
      <c r="D29" s="126">
        <v>0</v>
      </c>
    </row>
    <row r="30" spans="1:4" ht="15" customHeight="1">
      <c r="A30" s="139" t="s">
        <v>249</v>
      </c>
      <c r="B30" s="126">
        <v>171</v>
      </c>
      <c r="C30" s="125">
        <v>0</v>
      </c>
      <c r="D30" s="126">
        <v>347</v>
      </c>
    </row>
    <row r="31" spans="1:4" ht="15" customHeight="1">
      <c r="A31" s="139" t="s">
        <v>250</v>
      </c>
      <c r="B31" s="126">
        <v>383</v>
      </c>
      <c r="C31" s="125">
        <v>0</v>
      </c>
      <c r="D31" s="126">
        <v>0</v>
      </c>
    </row>
    <row r="32" spans="1:4" ht="15" customHeight="1">
      <c r="A32" s="139" t="s">
        <v>251</v>
      </c>
      <c r="B32" s="126">
        <v>383</v>
      </c>
      <c r="C32" s="125">
        <v>0</v>
      </c>
      <c r="D32" s="126">
        <v>0</v>
      </c>
    </row>
    <row r="33" spans="1:4" ht="15" customHeight="1">
      <c r="A33" s="117" t="s">
        <v>252</v>
      </c>
      <c r="B33" s="123">
        <f>SUM(B29:B31)</f>
        <v>3200</v>
      </c>
      <c r="C33" s="122">
        <v>0</v>
      </c>
      <c r="D33" s="123">
        <f>SUM(D29:D31)</f>
        <v>347</v>
      </c>
    </row>
    <row r="34" spans="1:4" ht="15" customHeight="1">
      <c r="A34" s="139" t="s">
        <v>253</v>
      </c>
      <c r="B34" s="126">
        <v>42</v>
      </c>
      <c r="C34" s="125">
        <v>0</v>
      </c>
      <c r="D34" s="126">
        <v>8</v>
      </c>
    </row>
    <row r="35" spans="1:4" ht="15" customHeight="1">
      <c r="A35" s="139" t="s">
        <v>254</v>
      </c>
      <c r="B35" s="126">
        <v>0</v>
      </c>
      <c r="C35" s="125">
        <v>0</v>
      </c>
      <c r="D35" s="126">
        <v>0</v>
      </c>
    </row>
    <row r="36" spans="1:4" ht="15" customHeight="1">
      <c r="A36" s="139" t="s">
        <v>255</v>
      </c>
      <c r="B36" s="126">
        <v>777</v>
      </c>
      <c r="C36" s="125">
        <v>0</v>
      </c>
      <c r="D36" s="126">
        <v>1</v>
      </c>
    </row>
    <row r="37" spans="1:4" ht="15" customHeight="1">
      <c r="A37" s="139" t="s">
        <v>256</v>
      </c>
      <c r="B37" s="126">
        <v>0</v>
      </c>
      <c r="C37" s="125">
        <v>0</v>
      </c>
      <c r="D37" s="126">
        <v>0</v>
      </c>
    </row>
    <row r="38" spans="1:4" ht="15" customHeight="1">
      <c r="A38" s="117" t="s">
        <v>257</v>
      </c>
      <c r="B38" s="123">
        <f>SUM(B34:B36)</f>
        <v>819</v>
      </c>
      <c r="C38" s="122">
        <v>0</v>
      </c>
      <c r="D38" s="123">
        <f>SUM(D34:D36)</f>
        <v>9</v>
      </c>
    </row>
    <row r="39" spans="1:4" ht="15" customHeight="1">
      <c r="A39" s="117" t="s">
        <v>258</v>
      </c>
      <c r="B39" s="123">
        <f>B33-B38</f>
        <v>2381</v>
      </c>
      <c r="C39" s="122">
        <v>0</v>
      </c>
      <c r="D39" s="123">
        <f>D33-D38</f>
        <v>338</v>
      </c>
    </row>
    <row r="40" spans="1:4" ht="15" customHeight="1">
      <c r="A40" s="117" t="s">
        <v>259</v>
      </c>
      <c r="B40" s="123">
        <f>B28+B39</f>
        <v>80263</v>
      </c>
      <c r="C40" s="122">
        <v>0</v>
      </c>
      <c r="D40" s="123">
        <f>D28+D39</f>
        <v>-223960</v>
      </c>
    </row>
    <row r="41" spans="1:4" ht="15" customHeight="1">
      <c r="A41" s="139" t="s">
        <v>260</v>
      </c>
      <c r="B41" s="126">
        <v>111087</v>
      </c>
      <c r="C41" s="125">
        <v>0</v>
      </c>
      <c r="D41" s="126">
        <v>75845</v>
      </c>
    </row>
    <row r="42" spans="1:4" ht="15" customHeight="1">
      <c r="A42" s="139" t="s">
        <v>261</v>
      </c>
      <c r="B42" s="126">
        <v>223298</v>
      </c>
      <c r="C42" s="125">
        <v>0</v>
      </c>
      <c r="D42" s="126">
        <v>32629</v>
      </c>
    </row>
    <row r="43" spans="1:4" ht="15" customHeight="1">
      <c r="A43" s="117" t="s">
        <v>262</v>
      </c>
      <c r="B43" s="123">
        <f>SUM(B41:B42)</f>
        <v>334385</v>
      </c>
      <c r="C43" s="122">
        <v>0</v>
      </c>
      <c r="D43" s="123">
        <f>SUM(D41:D42)</f>
        <v>108474</v>
      </c>
    </row>
    <row r="44" spans="1:4" ht="15" customHeight="1">
      <c r="A44" s="117" t="s">
        <v>263</v>
      </c>
      <c r="B44" s="123">
        <v>92952</v>
      </c>
      <c r="C44" s="122">
        <v>0</v>
      </c>
      <c r="D44" s="123">
        <v>15434</v>
      </c>
    </row>
    <row r="45" spans="1:4" ht="15" customHeight="1">
      <c r="A45" s="117" t="s">
        <v>264</v>
      </c>
      <c r="B45" s="123">
        <f>B43-B44</f>
        <v>241433</v>
      </c>
      <c r="C45" s="122">
        <v>0</v>
      </c>
      <c r="D45" s="123">
        <f>D43-D44</f>
        <v>93040</v>
      </c>
    </row>
    <row r="46" spans="1:4" ht="15" customHeight="1" thickBot="1">
      <c r="A46" s="132" t="s">
        <v>265</v>
      </c>
      <c r="B46" s="134">
        <f>B40+B45</f>
        <v>321696</v>
      </c>
      <c r="C46" s="133">
        <v>0</v>
      </c>
      <c r="D46" s="134">
        <f>D40+D45</f>
        <v>-130920</v>
      </c>
    </row>
  </sheetData>
  <sheetProtection/>
  <mergeCells count="1">
    <mergeCell ref="A3:D3"/>
  </mergeCells>
  <printOptions/>
  <pageMargins left="0.69" right="0.55" top="0.69" bottom="0.7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1.421875" style="79" customWidth="1"/>
    <col min="2" max="2" width="12.421875" style="79" customWidth="1"/>
    <col min="3" max="3" width="12.421875" style="80" bestFit="1" customWidth="1"/>
    <col min="4" max="4" width="11.00390625" style="79" customWidth="1"/>
    <col min="5" max="5" width="13.7109375" style="79" customWidth="1"/>
    <col min="6" max="7" width="15.28125" style="79" customWidth="1"/>
    <col min="8" max="16384" width="9.140625" style="79" customWidth="1"/>
  </cols>
  <sheetData>
    <row r="1" spans="1:2" ht="15">
      <c r="A1" s="210" t="s">
        <v>347</v>
      </c>
      <c r="B1" s="210"/>
    </row>
    <row r="2" spans="1:2" ht="15">
      <c r="A2" s="141"/>
      <c r="B2" s="141"/>
    </row>
    <row r="3" spans="1:7" ht="15">
      <c r="A3" s="209" t="s">
        <v>27</v>
      </c>
      <c r="B3" s="209"/>
      <c r="C3" s="209"/>
      <c r="D3" s="209"/>
      <c r="E3" s="209"/>
      <c r="F3" s="209"/>
      <c r="G3" s="209"/>
    </row>
    <row r="4" spans="1:7" ht="24" customHeight="1">
      <c r="A4" s="208" t="s">
        <v>269</v>
      </c>
      <c r="B4" s="208"/>
      <c r="C4" s="208"/>
      <c r="D4" s="208"/>
      <c r="E4" s="208"/>
      <c r="F4" s="208"/>
      <c r="G4" s="208"/>
    </row>
    <row r="5" spans="1:7" ht="36.75" customHeight="1">
      <c r="A5" s="81"/>
      <c r="B5" s="77" t="s">
        <v>99</v>
      </c>
      <c r="C5" s="76" t="s">
        <v>98</v>
      </c>
      <c r="D5" s="76" t="s">
        <v>55</v>
      </c>
      <c r="E5" s="77" t="s">
        <v>54</v>
      </c>
      <c r="F5" s="77" t="s">
        <v>26</v>
      </c>
      <c r="G5" s="77" t="s">
        <v>56</v>
      </c>
    </row>
    <row r="6" spans="1:7" ht="15">
      <c r="A6" s="82"/>
      <c r="B6" s="82"/>
      <c r="C6" s="83"/>
      <c r="D6" s="83"/>
      <c r="G6" s="84" t="s">
        <v>91</v>
      </c>
    </row>
    <row r="7" spans="1:7" ht="15">
      <c r="A7" s="82" t="s">
        <v>92</v>
      </c>
      <c r="B7" s="80">
        <v>2409952</v>
      </c>
      <c r="C7" s="80">
        <v>49063</v>
      </c>
      <c r="D7" s="80">
        <v>52960</v>
      </c>
      <c r="E7" s="80">
        <v>7960509</v>
      </c>
      <c r="F7" s="80">
        <v>277448513</v>
      </c>
      <c r="G7" s="85">
        <f>B7+C7+D7+E7+F7</f>
        <v>287920997</v>
      </c>
    </row>
    <row r="8" spans="1:7" ht="15">
      <c r="A8" s="79" t="s">
        <v>93</v>
      </c>
      <c r="B8" s="80">
        <f>37569423-2414469</f>
        <v>35154954</v>
      </c>
      <c r="C8" s="80">
        <f>135461342-386499</f>
        <v>135074843</v>
      </c>
      <c r="D8" s="80">
        <f>43536884-0</f>
        <v>43536884</v>
      </c>
      <c r="E8" s="80">
        <f>312944059-10173113</f>
        <v>302770946</v>
      </c>
      <c r="F8" s="80">
        <f>2061315404-307510776</f>
        <v>1753804628</v>
      </c>
      <c r="G8" s="85">
        <f>B8+C8+D8+E8+F8</f>
        <v>2270342255</v>
      </c>
    </row>
    <row r="9" spans="1:7" ht="15">
      <c r="A9" s="79" t="s">
        <v>94</v>
      </c>
      <c r="B9" s="80">
        <v>36261600</v>
      </c>
      <c r="C9" s="80">
        <v>135243334</v>
      </c>
      <c r="D9" s="80">
        <v>35308870</v>
      </c>
      <c r="E9" s="80">
        <v>298918786</v>
      </c>
      <c r="F9" s="80">
        <v>1889194195</v>
      </c>
      <c r="G9" s="85">
        <f>B9+C9+D9+E9+F9</f>
        <v>2394926785</v>
      </c>
    </row>
    <row r="10" spans="1:7" ht="15">
      <c r="A10" s="79" t="s">
        <v>95</v>
      </c>
      <c r="B10" s="80">
        <v>-35091</v>
      </c>
      <c r="C10" s="80">
        <v>173658</v>
      </c>
      <c r="D10" s="80">
        <v>-188349</v>
      </c>
      <c r="E10" s="80">
        <v>1927056</v>
      </c>
      <c r="F10" s="80">
        <v>25380109</v>
      </c>
      <c r="G10" s="85">
        <f>B10+C10+D10+E10+F10</f>
        <v>27257383</v>
      </c>
    </row>
    <row r="11" spans="1:7" ht="15">
      <c r="A11" s="79" t="s">
        <v>96</v>
      </c>
      <c r="B11" s="80">
        <v>-74487</v>
      </c>
      <c r="C11" s="80">
        <v>213571</v>
      </c>
      <c r="D11" s="80">
        <v>-195258</v>
      </c>
      <c r="E11" s="80">
        <v>-1875363</v>
      </c>
      <c r="F11" s="80">
        <v>5150292</v>
      </c>
      <c r="G11" s="85">
        <f>B11+C11+D11+E11+F11</f>
        <v>3218755</v>
      </c>
    </row>
    <row r="12" spans="1:7" s="82" customFormat="1" ht="31.5" customHeight="1">
      <c r="A12" s="82" t="s">
        <v>97</v>
      </c>
      <c r="B12" s="85">
        <f aca="true" t="shared" si="0" ref="B12:G12">B7+B8-B9+B10+B11</f>
        <v>1193728</v>
      </c>
      <c r="C12" s="85">
        <f t="shared" si="0"/>
        <v>267801</v>
      </c>
      <c r="D12" s="85">
        <f t="shared" si="0"/>
        <v>7897367</v>
      </c>
      <c r="E12" s="85">
        <f t="shared" si="0"/>
        <v>11864362</v>
      </c>
      <c r="F12" s="85">
        <f t="shared" si="0"/>
        <v>172589347</v>
      </c>
      <c r="G12" s="85">
        <f t="shared" si="0"/>
        <v>193812605</v>
      </c>
    </row>
    <row r="13" spans="4:7" ht="15">
      <c r="D13" s="80"/>
      <c r="E13" s="80"/>
      <c r="F13" s="80"/>
      <c r="G13" s="85"/>
    </row>
    <row r="14" spans="1:7" ht="15">
      <c r="A14" s="79" t="s">
        <v>100</v>
      </c>
      <c r="B14" s="79">
        <v>0</v>
      </c>
      <c r="C14" s="80">
        <v>0</v>
      </c>
      <c r="D14" s="79">
        <v>0</v>
      </c>
      <c r="E14" s="79">
        <v>0</v>
      </c>
      <c r="F14" s="80">
        <v>0</v>
      </c>
      <c r="G14" s="80">
        <f>C14+B14+D14+E14+F14</f>
        <v>0</v>
      </c>
    </row>
    <row r="15" spans="1:7" s="82" customFormat="1" ht="14.25">
      <c r="A15" s="82" t="s">
        <v>101</v>
      </c>
      <c r="B15" s="85">
        <f aca="true" t="shared" si="1" ref="B15:G15">B12+B14</f>
        <v>1193728</v>
      </c>
      <c r="C15" s="85">
        <f t="shared" si="1"/>
        <v>267801</v>
      </c>
      <c r="D15" s="85">
        <f t="shared" si="1"/>
        <v>7897367</v>
      </c>
      <c r="E15" s="85">
        <f t="shared" si="1"/>
        <v>11864362</v>
      </c>
      <c r="F15" s="85">
        <f t="shared" si="1"/>
        <v>172589347</v>
      </c>
      <c r="G15" s="85">
        <f t="shared" si="1"/>
        <v>193812605</v>
      </c>
    </row>
  </sheetData>
  <sheetProtection/>
  <mergeCells count="3">
    <mergeCell ref="A4:G4"/>
    <mergeCell ref="A3:G3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87" customWidth="1"/>
    <col min="2" max="2" width="27.8515625" style="87" customWidth="1"/>
    <col min="3" max="5" width="11.00390625" style="87" customWidth="1"/>
    <col min="6" max="6" width="11.140625" style="87" customWidth="1"/>
    <col min="7" max="7" width="12.7109375" style="87" customWidth="1"/>
    <col min="8" max="8" width="13.7109375" style="87" customWidth="1"/>
    <col min="9" max="16384" width="9.140625" style="87" customWidth="1"/>
  </cols>
  <sheetData>
    <row r="1" spans="1:5" ht="15">
      <c r="A1" s="140" t="s">
        <v>348</v>
      </c>
      <c r="B1" s="140"/>
      <c r="C1" s="140"/>
      <c r="D1" s="140"/>
      <c r="E1" s="140"/>
    </row>
    <row r="2" spans="1:10" ht="15">
      <c r="A2" s="87" t="s">
        <v>35</v>
      </c>
      <c r="B2" s="211" t="s">
        <v>27</v>
      </c>
      <c r="C2" s="212"/>
      <c r="D2" s="212"/>
      <c r="E2" s="212"/>
      <c r="F2" s="212"/>
      <c r="G2" s="212"/>
      <c r="H2" s="212"/>
      <c r="I2" s="212"/>
      <c r="J2" s="212"/>
    </row>
    <row r="3" spans="2:10" ht="19.5" customHeight="1">
      <c r="B3" s="211" t="s">
        <v>28</v>
      </c>
      <c r="C3" s="212"/>
      <c r="D3" s="212"/>
      <c r="E3" s="212"/>
      <c r="F3" s="212"/>
      <c r="G3" s="212"/>
      <c r="H3" s="212"/>
      <c r="I3" s="212"/>
      <c r="J3" s="212"/>
    </row>
    <row r="4" ht="12.75" customHeight="1">
      <c r="B4" s="86"/>
    </row>
    <row r="5" spans="2:6" s="92" customFormat="1" ht="30.75" customHeight="1">
      <c r="B5" s="93"/>
      <c r="C5" s="88" t="s">
        <v>30</v>
      </c>
      <c r="D5" s="88" t="s">
        <v>109</v>
      </c>
      <c r="E5" s="94" t="s">
        <v>279</v>
      </c>
      <c r="F5" s="88" t="s">
        <v>31</v>
      </c>
    </row>
    <row r="6" spans="1:6" ht="34.5" customHeight="1">
      <c r="A6" s="92" t="s">
        <v>1</v>
      </c>
      <c r="B6" s="95" t="s">
        <v>284</v>
      </c>
      <c r="C6" s="86">
        <v>35000</v>
      </c>
      <c r="D6" s="86"/>
      <c r="E6" s="86"/>
      <c r="F6" s="93">
        <f>E6+D6+C6</f>
        <v>35000</v>
      </c>
    </row>
    <row r="7" spans="1:6" ht="28.5" customHeight="1">
      <c r="A7" s="92" t="s">
        <v>2</v>
      </c>
      <c r="B7" s="96" t="s">
        <v>285</v>
      </c>
      <c r="C7" s="86">
        <v>3997</v>
      </c>
      <c r="D7" s="86"/>
      <c r="E7" s="86"/>
      <c r="F7" s="93">
        <f>E7+D7+C7</f>
        <v>3997</v>
      </c>
    </row>
    <row r="8" spans="2:6" s="92" customFormat="1" ht="21.75" customHeight="1">
      <c r="B8" s="93" t="s">
        <v>32</v>
      </c>
      <c r="C8" s="93">
        <f>SUM(C6:C7)</f>
        <v>38997</v>
      </c>
      <c r="D8" s="93">
        <f>SUM(D6:D7)</f>
        <v>0</v>
      </c>
      <c r="E8" s="93">
        <f>SUM(E6:E7)</f>
        <v>0</v>
      </c>
      <c r="F8" s="93">
        <f>E8+D8+C8</f>
        <v>38997</v>
      </c>
    </row>
    <row r="9" spans="3:7" ht="15">
      <c r="C9" s="86"/>
      <c r="D9" s="86"/>
      <c r="E9" s="86"/>
      <c r="F9" s="86"/>
      <c r="G9" s="86"/>
    </row>
    <row r="10" spans="2:7" ht="15">
      <c r="B10" s="213" t="s">
        <v>286</v>
      </c>
      <c r="C10" s="214"/>
      <c r="D10" s="214"/>
      <c r="E10" s="214"/>
      <c r="F10" s="214"/>
      <c r="G10" s="214"/>
    </row>
    <row r="11" spans="2:7" ht="31.5" customHeight="1">
      <c r="B11" s="214"/>
      <c r="C11" s="214"/>
      <c r="D11" s="214"/>
      <c r="E11" s="214"/>
      <c r="F11" s="214"/>
      <c r="G11" s="214"/>
    </row>
  </sheetData>
  <sheetProtection/>
  <mergeCells count="3">
    <mergeCell ref="B2:J2"/>
    <mergeCell ref="B3:J3"/>
    <mergeCell ref="B10:G1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0.28125" style="157" customWidth="1"/>
    <col min="2" max="2" width="8.28125" style="31" customWidth="1"/>
    <col min="3" max="3" width="9.7109375" style="31" customWidth="1"/>
    <col min="4" max="4" width="8.57421875" style="31" customWidth="1"/>
    <col min="5" max="5" width="10.8515625" style="31" customWidth="1"/>
    <col min="6" max="6" width="10.421875" style="31" bestFit="1" customWidth="1"/>
    <col min="7" max="16384" width="9.140625" style="34" customWidth="1"/>
  </cols>
  <sheetData>
    <row r="1" spans="1:4" ht="13.5">
      <c r="A1" s="222" t="s">
        <v>349</v>
      </c>
      <c r="B1" s="222"/>
      <c r="C1" s="222"/>
      <c r="D1" s="222"/>
    </row>
    <row r="2" spans="1:4" ht="13.5">
      <c r="A2" s="152"/>
      <c r="B2" s="40"/>
      <c r="C2" s="40"/>
      <c r="D2" s="40"/>
    </row>
    <row r="3" spans="1:7" ht="13.5">
      <c r="A3" s="223" t="s">
        <v>27</v>
      </c>
      <c r="B3" s="224"/>
      <c r="C3" s="224"/>
      <c r="D3" s="224"/>
      <c r="E3" s="224"/>
      <c r="F3" s="224"/>
      <c r="G3" s="224"/>
    </row>
    <row r="4" spans="1:7" ht="12.75">
      <c r="A4" s="225" t="s">
        <v>36</v>
      </c>
      <c r="B4" s="225"/>
      <c r="C4" s="225"/>
      <c r="D4" s="225"/>
      <c r="E4" s="219"/>
      <c r="F4" s="219"/>
      <c r="G4" s="219"/>
    </row>
    <row r="5" spans="1:5" ht="12.75">
      <c r="A5" s="35"/>
      <c r="B5" s="226" t="s">
        <v>270</v>
      </c>
      <c r="C5" s="226"/>
      <c r="D5" s="226"/>
      <c r="E5" s="32"/>
    </row>
    <row r="6" spans="1:5" ht="12.75">
      <c r="A6" s="35"/>
      <c r="B6" s="36"/>
      <c r="C6" s="36"/>
      <c r="D6" s="36"/>
      <c r="E6" s="32"/>
    </row>
    <row r="7" spans="1:7" ht="13.5">
      <c r="A7" s="220" t="s">
        <v>37</v>
      </c>
      <c r="B7" s="221"/>
      <c r="C7" s="221"/>
      <c r="D7" s="221"/>
      <c r="E7" s="221"/>
      <c r="F7" s="221"/>
      <c r="G7" s="221"/>
    </row>
    <row r="8" spans="1:7" ht="13.5">
      <c r="A8" s="150"/>
      <c r="B8" s="151"/>
      <c r="C8" s="151"/>
      <c r="D8" s="151"/>
      <c r="E8" s="151"/>
      <c r="F8" s="151"/>
      <c r="G8" s="151"/>
    </row>
    <row r="9" spans="1:5" ht="12.75">
      <c r="A9" s="228" t="s">
        <v>38</v>
      </c>
      <c r="B9" s="219"/>
      <c r="C9" s="219"/>
      <c r="D9" s="219"/>
      <c r="E9" s="33">
        <f>E10+E11</f>
        <v>53234</v>
      </c>
    </row>
    <row r="10" spans="1:5" ht="12.75">
      <c r="A10" s="35" t="s">
        <v>39</v>
      </c>
      <c r="B10" s="36"/>
      <c r="C10" s="36"/>
      <c r="D10" s="36"/>
      <c r="E10" s="33">
        <f>5589+703+4812+2304+487+170+4699+4560</f>
        <v>23324</v>
      </c>
    </row>
    <row r="11" spans="1:5" ht="12.75">
      <c r="A11" s="37" t="s">
        <v>40</v>
      </c>
      <c r="B11" s="36"/>
      <c r="C11" s="36"/>
      <c r="D11" s="36"/>
      <c r="E11" s="32">
        <f>19910+1071+1419+7361+149</f>
        <v>29910</v>
      </c>
    </row>
    <row r="12" spans="1:5" ht="9.75" customHeight="1">
      <c r="A12" s="35"/>
      <c r="B12" s="36"/>
      <c r="C12" s="36"/>
      <c r="D12" s="36"/>
      <c r="E12" s="32"/>
    </row>
    <row r="13" spans="1:6" s="39" customFormat="1" ht="12.75">
      <c r="A13" s="37" t="s">
        <v>41</v>
      </c>
      <c r="B13" s="36"/>
      <c r="C13" s="36"/>
      <c r="D13" s="36"/>
      <c r="E13" s="32">
        <v>0</v>
      </c>
      <c r="F13" s="38"/>
    </row>
    <row r="14" spans="1:5" ht="15" customHeight="1">
      <c r="A14" s="35"/>
      <c r="B14" s="36"/>
      <c r="C14" s="36"/>
      <c r="D14" s="36"/>
      <c r="E14" s="32"/>
    </row>
    <row r="15" spans="1:5" ht="13.5">
      <c r="A15" s="220" t="s">
        <v>42</v>
      </c>
      <c r="B15" s="221"/>
      <c r="C15" s="40"/>
      <c r="D15" s="40"/>
      <c r="E15" s="41">
        <f>E10+E13</f>
        <v>23324</v>
      </c>
    </row>
    <row r="16" spans="1:5" ht="13.5">
      <c r="A16" s="150"/>
      <c r="B16" s="151"/>
      <c r="C16" s="40"/>
      <c r="D16" s="40"/>
      <c r="E16" s="41"/>
    </row>
    <row r="17" spans="1:7" ht="13.5">
      <c r="A17" s="220" t="s">
        <v>43</v>
      </c>
      <c r="B17" s="219"/>
      <c r="C17" s="219"/>
      <c r="D17" s="219"/>
      <c r="E17" s="219"/>
      <c r="F17" s="219"/>
      <c r="G17" s="219"/>
    </row>
    <row r="18" spans="1:7" ht="12.75">
      <c r="A18" s="230" t="s">
        <v>271</v>
      </c>
      <c r="B18" s="219"/>
      <c r="C18" s="219"/>
      <c r="D18" s="219"/>
      <c r="E18" s="219"/>
      <c r="F18" s="219"/>
      <c r="G18" s="219"/>
    </row>
    <row r="19" spans="1:5" ht="12.75">
      <c r="A19" s="35"/>
      <c r="B19" s="36"/>
      <c r="C19" s="36"/>
      <c r="D19" s="36"/>
      <c r="E19" s="32"/>
    </row>
    <row r="20" spans="1:7" s="39" customFormat="1" ht="13.5">
      <c r="A20" s="220" t="s">
        <v>44</v>
      </c>
      <c r="B20" s="221"/>
      <c r="C20" s="221"/>
      <c r="D20" s="221"/>
      <c r="E20" s="221"/>
      <c r="F20" s="221"/>
      <c r="G20" s="221"/>
    </row>
    <row r="21" spans="1:6" s="158" customFormat="1" ht="12.75">
      <c r="A21" s="37" t="s">
        <v>17</v>
      </c>
      <c r="B21" s="153"/>
      <c r="C21" s="153"/>
      <c r="D21" s="153"/>
      <c r="E21" s="33">
        <v>42590</v>
      </c>
      <c r="F21" s="33"/>
    </row>
    <row r="22" spans="1:5" ht="12.75">
      <c r="A22" s="35" t="s">
        <v>39</v>
      </c>
      <c r="B22" s="153"/>
      <c r="C22" s="153"/>
      <c r="D22" s="153"/>
      <c r="E22" s="31">
        <v>89</v>
      </c>
    </row>
    <row r="23" spans="1:6" s="39" customFormat="1" ht="12.75">
      <c r="A23" s="37" t="s">
        <v>40</v>
      </c>
      <c r="B23" s="159"/>
      <c r="C23" s="159"/>
      <c r="D23" s="159"/>
      <c r="E23" s="38">
        <v>42501</v>
      </c>
      <c r="F23" s="38"/>
    </row>
    <row r="24" spans="1:6" s="39" customFormat="1" ht="12.75">
      <c r="A24" s="37"/>
      <c r="B24" s="159"/>
      <c r="C24" s="159"/>
      <c r="D24" s="159"/>
      <c r="E24" s="38"/>
      <c r="F24" s="38"/>
    </row>
    <row r="25" spans="1:6" s="158" customFormat="1" ht="12.75">
      <c r="A25" s="37" t="s">
        <v>45</v>
      </c>
      <c r="B25" s="153"/>
      <c r="C25" s="153"/>
      <c r="D25" s="153"/>
      <c r="E25" s="33">
        <v>25947</v>
      </c>
      <c r="F25" s="33"/>
    </row>
    <row r="26" spans="1:5" ht="12.75">
      <c r="A26" s="35" t="s">
        <v>39</v>
      </c>
      <c r="B26" s="153"/>
      <c r="C26" s="153"/>
      <c r="D26" s="153"/>
      <c r="E26" s="31">
        <v>7080</v>
      </c>
    </row>
    <row r="27" spans="1:6" s="39" customFormat="1" ht="12.75">
      <c r="A27" s="37" t="s">
        <v>40</v>
      </c>
      <c r="B27" s="159"/>
      <c r="C27" s="159"/>
      <c r="D27" s="159"/>
      <c r="E27" s="38">
        <v>18867</v>
      </c>
      <c r="F27" s="38"/>
    </row>
    <row r="28" spans="1:6" s="39" customFormat="1" ht="12.75">
      <c r="A28" s="37"/>
      <c r="B28" s="159"/>
      <c r="C28" s="159"/>
      <c r="D28" s="159"/>
      <c r="E28" s="38"/>
      <c r="F28" s="38"/>
    </row>
    <row r="29" spans="1:5" ht="12.75">
      <c r="A29" s="37" t="s">
        <v>113</v>
      </c>
      <c r="B29" s="153"/>
      <c r="C29" s="153"/>
      <c r="D29" s="153"/>
      <c r="E29" s="31">
        <v>47768</v>
      </c>
    </row>
    <row r="30" spans="1:6" s="163" customFormat="1" ht="12.75">
      <c r="A30" s="160" t="s">
        <v>39</v>
      </c>
      <c r="B30" s="161"/>
      <c r="C30" s="161"/>
      <c r="D30" s="161"/>
      <c r="E30" s="162">
        <v>4247</v>
      </c>
      <c r="F30" s="162"/>
    </row>
    <row r="31" spans="1:6" s="39" customFormat="1" ht="12.75">
      <c r="A31" s="37" t="s">
        <v>40</v>
      </c>
      <c r="B31" s="159"/>
      <c r="C31" s="159"/>
      <c r="D31" s="159"/>
      <c r="E31" s="38">
        <v>43521</v>
      </c>
      <c r="F31" s="38"/>
    </row>
    <row r="32" spans="1:4" ht="12.75">
      <c r="A32" s="35"/>
      <c r="B32" s="153"/>
      <c r="C32" s="153"/>
      <c r="D32" s="153"/>
    </row>
    <row r="33" spans="1:5" ht="15.75" customHeight="1">
      <c r="A33" s="229" t="s">
        <v>46</v>
      </c>
      <c r="B33" s="229"/>
      <c r="C33" s="153"/>
      <c r="D33" s="153">
        <v>84799</v>
      </c>
      <c r="E33" s="31">
        <v>33920</v>
      </c>
    </row>
    <row r="34" spans="1:5" ht="12.75">
      <c r="A34" s="35" t="s">
        <v>47</v>
      </c>
      <c r="B34" s="153"/>
      <c r="C34" s="153"/>
      <c r="D34" s="153">
        <v>4162</v>
      </c>
      <c r="E34" s="31">
        <v>1665</v>
      </c>
    </row>
    <row r="35" spans="1:5" ht="12.75">
      <c r="A35" s="35" t="s">
        <v>48</v>
      </c>
      <c r="B35" s="153"/>
      <c r="C35" s="153"/>
      <c r="D35" s="153">
        <v>1629</v>
      </c>
      <c r="E35" s="31">
        <v>652</v>
      </c>
    </row>
    <row r="36" spans="1:6" s="155" customFormat="1" ht="13.5">
      <c r="A36" s="37" t="s">
        <v>40</v>
      </c>
      <c r="B36" s="154"/>
      <c r="C36" s="154"/>
      <c r="D36" s="154">
        <v>79008</v>
      </c>
      <c r="E36" s="41">
        <v>31603</v>
      </c>
      <c r="F36" s="41"/>
    </row>
    <row r="37" spans="1:4" ht="6.75" customHeight="1">
      <c r="A37" s="35"/>
      <c r="B37" s="40"/>
      <c r="C37" s="40"/>
      <c r="D37" s="40"/>
    </row>
    <row r="38" spans="1:12" ht="13.5">
      <c r="A38" s="220" t="s">
        <v>42</v>
      </c>
      <c r="B38" s="221"/>
      <c r="C38" s="40"/>
      <c r="D38" s="40" t="s">
        <v>49</v>
      </c>
      <c r="E38" s="41">
        <f>E22+E26+E30+E34+E35</f>
        <v>13733</v>
      </c>
      <c r="L38" s="164"/>
    </row>
    <row r="39" spans="1:4" ht="12.75">
      <c r="A39" s="35"/>
      <c r="B39" s="40"/>
      <c r="C39" s="40"/>
      <c r="D39" s="40"/>
    </row>
    <row r="40" spans="1:7" ht="13.5">
      <c r="A40" s="227" t="s">
        <v>50</v>
      </c>
      <c r="B40" s="219"/>
      <c r="C40" s="219"/>
      <c r="D40" s="219"/>
      <c r="E40" s="219"/>
      <c r="F40" s="219"/>
      <c r="G40" s="219"/>
    </row>
    <row r="41" spans="1:5" ht="12.75">
      <c r="A41" s="215" t="s">
        <v>287</v>
      </c>
      <c r="B41" s="215"/>
      <c r="C41" s="215"/>
      <c r="D41" s="215"/>
      <c r="E41" s="215"/>
    </row>
    <row r="42" spans="1:5" ht="27" customHeight="1">
      <c r="A42" s="218" t="s">
        <v>114</v>
      </c>
      <c r="B42" s="219"/>
      <c r="C42" s="219"/>
      <c r="D42" s="219"/>
      <c r="E42" s="31">
        <v>27918</v>
      </c>
    </row>
    <row r="43" spans="1:4" ht="12.75" customHeight="1">
      <c r="A43" s="35"/>
      <c r="B43" s="40"/>
      <c r="C43" s="40"/>
      <c r="D43" s="40"/>
    </row>
    <row r="44" spans="1:5" ht="13.5">
      <c r="A44" s="220" t="s">
        <v>42</v>
      </c>
      <c r="B44" s="221"/>
      <c r="C44" s="40"/>
      <c r="D44" s="40"/>
      <c r="E44" s="41">
        <f>E42</f>
        <v>27918</v>
      </c>
    </row>
    <row r="45" spans="1:4" ht="12.75">
      <c r="A45" s="35"/>
      <c r="B45" s="40"/>
      <c r="C45" s="40"/>
      <c r="D45" s="40"/>
    </row>
    <row r="46" spans="1:7" ht="13.5">
      <c r="A46" s="220" t="s">
        <v>51</v>
      </c>
      <c r="B46" s="221"/>
      <c r="C46" s="221"/>
      <c r="D46" s="221"/>
      <c r="E46" s="221"/>
      <c r="F46" s="221"/>
      <c r="G46" s="221"/>
    </row>
    <row r="47" spans="1:5" ht="12.75">
      <c r="A47" s="218" t="s">
        <v>52</v>
      </c>
      <c r="B47" s="219"/>
      <c r="C47" s="219"/>
      <c r="D47" s="40"/>
      <c r="E47" s="31">
        <f>E48+E49</f>
        <v>26638</v>
      </c>
    </row>
    <row r="48" spans="1:5" ht="12.75">
      <c r="A48" s="35" t="s">
        <v>39</v>
      </c>
      <c r="B48" s="153"/>
      <c r="C48" s="153"/>
      <c r="D48" s="153"/>
      <c r="E48" s="31">
        <v>94</v>
      </c>
    </row>
    <row r="49" spans="1:6" s="155" customFormat="1" ht="13.5">
      <c r="A49" s="37" t="s">
        <v>40</v>
      </c>
      <c r="B49" s="154"/>
      <c r="C49" s="154"/>
      <c r="D49" s="154"/>
      <c r="E49" s="38">
        <f>17515+9029</f>
        <v>26544</v>
      </c>
      <c r="F49" s="41"/>
    </row>
    <row r="50" spans="1:4" ht="6.75" customHeight="1">
      <c r="A50" s="35"/>
      <c r="B50" s="40"/>
      <c r="C50" s="40"/>
      <c r="D50" s="40"/>
    </row>
    <row r="51" spans="1:5" ht="13.5">
      <c r="A51" s="220" t="s">
        <v>42</v>
      </c>
      <c r="B51" s="221"/>
      <c r="C51" s="40"/>
      <c r="D51" s="40"/>
      <c r="E51" s="41">
        <f>E48</f>
        <v>94</v>
      </c>
    </row>
    <row r="52" spans="1:5" ht="13.5">
      <c r="A52" s="150"/>
      <c r="B52" s="151"/>
      <c r="C52" s="40"/>
      <c r="D52" s="40"/>
      <c r="E52" s="41"/>
    </row>
    <row r="53" spans="1:6" s="39" customFormat="1" ht="12.75">
      <c r="A53" s="216" t="s">
        <v>53</v>
      </c>
      <c r="B53" s="217"/>
      <c r="C53" s="217"/>
      <c r="D53" s="156"/>
      <c r="E53" s="38">
        <f>E51+E44+E38+E15</f>
        <v>65069</v>
      </c>
      <c r="F53" s="38"/>
    </row>
    <row r="54" spans="1:4" ht="12.75">
      <c r="A54" s="35"/>
      <c r="B54" s="40"/>
      <c r="C54" s="40"/>
      <c r="D54" s="40"/>
    </row>
  </sheetData>
  <sheetProtection/>
  <mergeCells count="20">
    <mergeCell ref="B5:D5"/>
    <mergeCell ref="A7:G7"/>
    <mergeCell ref="A40:G40"/>
    <mergeCell ref="A9:D9"/>
    <mergeCell ref="A38:B38"/>
    <mergeCell ref="A33:B33"/>
    <mergeCell ref="A15:B15"/>
    <mergeCell ref="A17:G17"/>
    <mergeCell ref="A18:G18"/>
    <mergeCell ref="A20:G20"/>
    <mergeCell ref="A41:E41"/>
    <mergeCell ref="A53:C53"/>
    <mergeCell ref="A42:D42"/>
    <mergeCell ref="A44:B44"/>
    <mergeCell ref="A1:D1"/>
    <mergeCell ref="A46:G46"/>
    <mergeCell ref="A47:C47"/>
    <mergeCell ref="A51:B51"/>
    <mergeCell ref="A3:G3"/>
    <mergeCell ref="A4:G4"/>
  </mergeCells>
  <printOptions/>
  <pageMargins left="0.7874015748031497" right="0.7874015748031497" top="1.1023622047244095" bottom="1.1811023622047245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140625" style="43" customWidth="1"/>
    <col min="2" max="3" width="13.7109375" style="43" customWidth="1"/>
    <col min="4" max="4" width="11.421875" style="43" customWidth="1"/>
    <col min="5" max="5" width="11.140625" style="43" customWidth="1"/>
    <col min="6" max="6" width="10.8515625" style="43" customWidth="1"/>
    <col min="7" max="7" width="10.421875" style="1" customWidth="1"/>
    <col min="8" max="8" width="10.8515625" style="43" customWidth="1"/>
    <col min="9" max="9" width="9.57421875" style="43" customWidth="1"/>
    <col min="10" max="16384" width="9.140625" style="43" customWidth="1"/>
  </cols>
  <sheetData>
    <row r="1" spans="1:5" ht="15">
      <c r="A1" s="232" t="s">
        <v>350</v>
      </c>
      <c r="B1" s="232"/>
      <c r="C1" s="232"/>
      <c r="D1" s="232"/>
      <c r="E1" s="232"/>
    </row>
    <row r="2" spans="1:10" ht="30.75" customHeight="1">
      <c r="A2" s="231" t="s">
        <v>272</v>
      </c>
      <c r="B2" s="231"/>
      <c r="C2" s="231"/>
      <c r="D2" s="231"/>
      <c r="E2" s="231"/>
      <c r="F2" s="231"/>
      <c r="G2" s="231"/>
      <c r="H2" s="231"/>
      <c r="I2" s="44"/>
      <c r="J2" s="44"/>
    </row>
    <row r="4" spans="2:8" ht="52.5" customHeight="1">
      <c r="B4" s="145" t="s">
        <v>273</v>
      </c>
      <c r="C4" s="145" t="s">
        <v>274</v>
      </c>
      <c r="D4" s="45" t="s">
        <v>276</v>
      </c>
      <c r="E4" s="46" t="s">
        <v>57</v>
      </c>
      <c r="F4" s="46" t="s">
        <v>275</v>
      </c>
      <c r="G4" s="146" t="s">
        <v>281</v>
      </c>
      <c r="H4" s="46" t="s">
        <v>111</v>
      </c>
    </row>
    <row r="5" spans="1:9" ht="12.75">
      <c r="A5" s="47" t="s">
        <v>58</v>
      </c>
      <c r="B5" s="142"/>
      <c r="C5" s="142"/>
      <c r="D5" s="48"/>
      <c r="E5" s="49"/>
      <c r="F5" s="49"/>
      <c r="G5" s="147"/>
      <c r="H5" s="49"/>
      <c r="I5" s="50"/>
    </row>
    <row r="6" spans="1:8" ht="12.75">
      <c r="A6" s="43" t="s">
        <v>59</v>
      </c>
      <c r="B6" s="143">
        <v>359900</v>
      </c>
      <c r="C6" s="143">
        <f>450602-3683</f>
        <v>446919</v>
      </c>
      <c r="D6" s="51">
        <v>392570</v>
      </c>
      <c r="E6" s="52">
        <v>359900</v>
      </c>
      <c r="F6" s="52">
        <v>359900</v>
      </c>
      <c r="G6" s="148">
        <v>359900</v>
      </c>
      <c r="H6" s="53">
        <f aca="true" t="shared" si="0" ref="H6:H12">D6+E6+F6</f>
        <v>1112370</v>
      </c>
    </row>
    <row r="7" spans="1:8" ht="25.5">
      <c r="A7" s="54" t="s">
        <v>60</v>
      </c>
      <c r="B7" s="143">
        <v>20000</v>
      </c>
      <c r="C7" s="143">
        <f>17515+9029</f>
        <v>26544</v>
      </c>
      <c r="D7" s="51">
        <v>20000</v>
      </c>
      <c r="E7" s="52">
        <v>20000</v>
      </c>
      <c r="F7" s="52">
        <v>20000</v>
      </c>
      <c r="G7" s="148">
        <v>20000</v>
      </c>
      <c r="H7" s="53">
        <f t="shared" si="0"/>
        <v>60000</v>
      </c>
    </row>
    <row r="8" spans="1:8" ht="12.75">
      <c r="A8" s="43" t="s">
        <v>61</v>
      </c>
      <c r="B8" s="143"/>
      <c r="C8" s="143"/>
      <c r="D8" s="51"/>
      <c r="E8" s="52"/>
      <c r="F8" s="52"/>
      <c r="G8" s="148"/>
      <c r="H8" s="53">
        <f t="shared" si="0"/>
        <v>0</v>
      </c>
    </row>
    <row r="9" spans="1:8" ht="25.5">
      <c r="A9" s="54" t="s">
        <v>62</v>
      </c>
      <c r="B9" s="143">
        <v>35000</v>
      </c>
      <c r="C9" s="143">
        <v>32</v>
      </c>
      <c r="D9" s="51">
        <v>36415</v>
      </c>
      <c r="E9" s="52">
        <v>35000</v>
      </c>
      <c r="F9" s="52">
        <v>35000</v>
      </c>
      <c r="G9" s="148">
        <v>35000</v>
      </c>
      <c r="H9" s="53">
        <f t="shared" si="0"/>
        <v>106415</v>
      </c>
    </row>
    <row r="10" spans="1:8" ht="12.75">
      <c r="A10" s="43" t="s">
        <v>63</v>
      </c>
      <c r="B10" s="143">
        <v>500</v>
      </c>
      <c r="C10" s="143">
        <f>3683+40</f>
        <v>3723</v>
      </c>
      <c r="D10" s="51">
        <v>580</v>
      </c>
      <c r="E10" s="52">
        <v>500</v>
      </c>
      <c r="F10" s="52">
        <v>500</v>
      </c>
      <c r="G10" s="148">
        <v>500</v>
      </c>
      <c r="H10" s="53">
        <f t="shared" si="0"/>
        <v>1580</v>
      </c>
    </row>
    <row r="11" spans="1:8" ht="12.75">
      <c r="A11" s="43" t="s">
        <v>64</v>
      </c>
      <c r="B11" s="143"/>
      <c r="C11" s="143"/>
      <c r="D11" s="51"/>
      <c r="E11" s="52"/>
      <c r="F11" s="52"/>
      <c r="G11" s="148"/>
      <c r="H11" s="53">
        <f t="shared" si="0"/>
        <v>0</v>
      </c>
    </row>
    <row r="12" spans="1:8" s="47" customFormat="1" ht="12.75">
      <c r="A12" s="47" t="s">
        <v>32</v>
      </c>
      <c r="B12" s="144">
        <f aca="true" t="shared" si="1" ref="B12:G12">SUM(B6:B11)</f>
        <v>415400</v>
      </c>
      <c r="C12" s="144">
        <f t="shared" si="1"/>
        <v>477218</v>
      </c>
      <c r="D12" s="55">
        <f t="shared" si="1"/>
        <v>449565</v>
      </c>
      <c r="E12" s="53">
        <f t="shared" si="1"/>
        <v>415400</v>
      </c>
      <c r="F12" s="53">
        <f t="shared" si="1"/>
        <v>415400</v>
      </c>
      <c r="G12" s="149">
        <f t="shared" si="1"/>
        <v>415400</v>
      </c>
      <c r="H12" s="53">
        <f t="shared" si="0"/>
        <v>1280365</v>
      </c>
    </row>
    <row r="13" spans="2:8" ht="12.75">
      <c r="B13" s="143"/>
      <c r="C13" s="143"/>
      <c r="D13" s="51"/>
      <c r="E13" s="52"/>
      <c r="F13" s="52"/>
      <c r="G13" s="148"/>
      <c r="H13" s="53"/>
    </row>
    <row r="14" spans="1:8" s="47" customFormat="1" ht="12.75">
      <c r="A14" s="47" t="s">
        <v>65</v>
      </c>
      <c r="B14" s="144">
        <f aca="true" t="shared" si="2" ref="B14:H14">B12*0.5</f>
        <v>207700</v>
      </c>
      <c r="C14" s="144">
        <f t="shared" si="2"/>
        <v>238609</v>
      </c>
      <c r="D14" s="55">
        <f t="shared" si="2"/>
        <v>224782.5</v>
      </c>
      <c r="E14" s="53">
        <f t="shared" si="2"/>
        <v>207700</v>
      </c>
      <c r="F14" s="53">
        <f t="shared" si="2"/>
        <v>207700</v>
      </c>
      <c r="G14" s="149">
        <f t="shared" si="2"/>
        <v>207700</v>
      </c>
      <c r="H14" s="53">
        <f t="shared" si="2"/>
        <v>640182.5</v>
      </c>
    </row>
    <row r="15" spans="2:8" ht="12.75">
      <c r="B15" s="143"/>
      <c r="C15" s="143"/>
      <c r="D15" s="51"/>
      <c r="E15" s="52"/>
      <c r="F15" s="52"/>
      <c r="G15" s="52"/>
      <c r="H15" s="53"/>
    </row>
    <row r="16" spans="1:8" ht="12.75">
      <c r="A16" s="47" t="s">
        <v>66</v>
      </c>
      <c r="B16" s="143"/>
      <c r="C16" s="143"/>
      <c r="D16" s="51"/>
      <c r="E16" s="52"/>
      <c r="F16" s="52"/>
      <c r="G16" s="52"/>
      <c r="H16" s="53"/>
    </row>
    <row r="17" spans="1:8" ht="12.75">
      <c r="A17" s="43" t="s">
        <v>67</v>
      </c>
      <c r="B17" s="143"/>
      <c r="C17" s="143"/>
      <c r="D17" s="51"/>
      <c r="E17" s="52"/>
      <c r="F17" s="52"/>
      <c r="G17" s="52"/>
      <c r="H17" s="53">
        <f aca="true" t="shared" si="3" ref="H17:H22">D17+E17+F17</f>
        <v>0</v>
      </c>
    </row>
    <row r="18" spans="1:8" ht="12.75">
      <c r="A18" s="43" t="s">
        <v>68</v>
      </c>
      <c r="B18" s="143"/>
      <c r="C18" s="143"/>
      <c r="D18" s="51"/>
      <c r="E18" s="52"/>
      <c r="F18" s="52"/>
      <c r="G18" s="52"/>
      <c r="H18" s="53">
        <f t="shared" si="3"/>
        <v>0</v>
      </c>
    </row>
    <row r="19" spans="1:8" ht="12.75">
      <c r="A19" s="43" t="s">
        <v>110</v>
      </c>
      <c r="B19" s="143"/>
      <c r="C19" s="143"/>
      <c r="D19" s="51"/>
      <c r="E19" s="52"/>
      <c r="F19" s="52"/>
      <c r="G19" s="52"/>
      <c r="H19" s="53">
        <f t="shared" si="3"/>
        <v>0</v>
      </c>
    </row>
    <row r="20" spans="2:8" ht="12.75">
      <c r="B20" s="143"/>
      <c r="C20" s="143"/>
      <c r="D20" s="51"/>
      <c r="E20" s="52"/>
      <c r="F20" s="52"/>
      <c r="G20" s="52"/>
      <c r="H20" s="53">
        <f t="shared" si="3"/>
        <v>0</v>
      </c>
    </row>
    <row r="21" spans="2:8" ht="12.75">
      <c r="B21" s="143"/>
      <c r="C21" s="143"/>
      <c r="D21" s="51"/>
      <c r="E21" s="52"/>
      <c r="F21" s="52"/>
      <c r="G21" s="52"/>
      <c r="H21" s="53">
        <f t="shared" si="3"/>
        <v>0</v>
      </c>
    </row>
    <row r="22" spans="1:8" s="47" customFormat="1" ht="25.5">
      <c r="A22" s="56" t="s">
        <v>69</v>
      </c>
      <c r="B22" s="144">
        <f aca="true" t="shared" si="4" ref="B22:G22">SUM(B17:B21)</f>
        <v>0</v>
      </c>
      <c r="C22" s="144">
        <f t="shared" si="4"/>
        <v>0</v>
      </c>
      <c r="D22" s="55">
        <f t="shared" si="4"/>
        <v>0</v>
      </c>
      <c r="E22" s="53">
        <f t="shared" si="4"/>
        <v>0</v>
      </c>
      <c r="F22" s="53">
        <f t="shared" si="4"/>
        <v>0</v>
      </c>
      <c r="G22" s="53">
        <f t="shared" si="4"/>
        <v>0</v>
      </c>
      <c r="H22" s="53">
        <f t="shared" si="3"/>
        <v>0</v>
      </c>
    </row>
    <row r="23" spans="2:8" ht="12.75">
      <c r="B23" s="57"/>
      <c r="C23" s="57"/>
      <c r="D23" s="57"/>
      <c r="E23" s="57"/>
      <c r="F23" s="57"/>
      <c r="H23" s="58"/>
    </row>
  </sheetData>
  <sheetProtection/>
  <mergeCells count="2">
    <mergeCell ref="A2:H2"/>
    <mergeCell ref="A1:E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24.00390625" style="59" customWidth="1"/>
    <col min="2" max="2" width="22.00390625" style="70" customWidth="1"/>
    <col min="3" max="3" width="12.7109375" style="59" customWidth="1"/>
    <col min="4" max="4" width="11.28125" style="59" customWidth="1"/>
    <col min="5" max="7" width="12.7109375" style="59" customWidth="1"/>
    <col min="8" max="8" width="13.140625" style="59" customWidth="1"/>
    <col min="9" max="9" width="10.57421875" style="59" customWidth="1"/>
    <col min="10" max="10" width="11.57421875" style="59" customWidth="1"/>
    <col min="11" max="16384" width="9.140625" style="59" customWidth="1"/>
  </cols>
  <sheetData>
    <row r="1" spans="1:8" ht="13.5" customHeight="1">
      <c r="A1" s="232" t="s">
        <v>351</v>
      </c>
      <c r="B1" s="232"/>
      <c r="C1" s="232"/>
      <c r="D1" s="78"/>
      <c r="E1" s="78"/>
      <c r="F1" s="78"/>
      <c r="G1" s="78"/>
      <c r="H1" s="89"/>
    </row>
    <row r="2" spans="1:8" ht="13.5" customHeight="1">
      <c r="A2" s="60"/>
      <c r="B2" s="236" t="s">
        <v>27</v>
      </c>
      <c r="C2" s="236"/>
      <c r="D2" s="236"/>
      <c r="E2" s="236"/>
      <c r="F2" s="236"/>
      <c r="G2" s="236"/>
      <c r="H2" s="236"/>
    </row>
    <row r="3" spans="1:12" ht="12" customHeight="1">
      <c r="A3" s="233" t="s">
        <v>112</v>
      </c>
      <c r="B3" s="233"/>
      <c r="C3" s="233"/>
      <c r="D3" s="233"/>
      <c r="E3" s="233"/>
      <c r="F3" s="233"/>
      <c r="G3" s="233"/>
      <c r="H3" s="233"/>
      <c r="I3" s="233"/>
      <c r="J3" s="233"/>
      <c r="K3" s="91"/>
      <c r="L3" s="91"/>
    </row>
    <row r="4" spans="1:10" s="66" customFormat="1" ht="27" customHeight="1">
      <c r="A4" s="61"/>
      <c r="B4" s="62" t="s">
        <v>280</v>
      </c>
      <c r="C4" s="63" t="s">
        <v>29</v>
      </c>
      <c r="D4" s="63" t="s">
        <v>30</v>
      </c>
      <c r="E4" s="63" t="s">
        <v>109</v>
      </c>
      <c r="F4" s="63" t="s">
        <v>279</v>
      </c>
      <c r="G4" s="63" t="s">
        <v>282</v>
      </c>
      <c r="H4" s="64" t="s">
        <v>32</v>
      </c>
      <c r="I4" s="65"/>
      <c r="J4" s="65"/>
    </row>
    <row r="5" spans="1:2" ht="12.75">
      <c r="A5" s="67" t="s">
        <v>58</v>
      </c>
      <c r="B5" s="59"/>
    </row>
    <row r="6" spans="1:10" ht="15.75" customHeight="1">
      <c r="A6" s="237" t="s">
        <v>70</v>
      </c>
      <c r="B6" s="237"/>
      <c r="C6" s="60">
        <v>477218</v>
      </c>
      <c r="D6" s="60">
        <v>449565</v>
      </c>
      <c r="E6" s="60">
        <v>415400</v>
      </c>
      <c r="F6" s="60">
        <v>415400</v>
      </c>
      <c r="G6" s="60">
        <v>415400</v>
      </c>
      <c r="H6" s="60">
        <f>SUM(C6:F6)</f>
        <v>1757583</v>
      </c>
      <c r="I6" s="60"/>
      <c r="J6" s="60"/>
    </row>
    <row r="7" spans="1:10" s="66" customFormat="1" ht="15" customHeight="1">
      <c r="A7" s="61" t="s">
        <v>71</v>
      </c>
      <c r="B7" s="68"/>
      <c r="C7" s="61">
        <f aca="true" t="shared" si="0" ref="C7:H7">C6*0.5</f>
        <v>238609</v>
      </c>
      <c r="D7" s="61">
        <f t="shared" si="0"/>
        <v>224782.5</v>
      </c>
      <c r="E7" s="61">
        <f t="shared" si="0"/>
        <v>207700</v>
      </c>
      <c r="F7" s="61">
        <f t="shared" si="0"/>
        <v>207700</v>
      </c>
      <c r="G7" s="61">
        <f t="shared" si="0"/>
        <v>207700</v>
      </c>
      <c r="H7" s="61">
        <f t="shared" si="0"/>
        <v>878791.5</v>
      </c>
      <c r="I7" s="61"/>
      <c r="J7" s="61"/>
    </row>
    <row r="8" spans="1:10" ht="15" customHeight="1">
      <c r="A8" s="69"/>
      <c r="B8" s="68"/>
      <c r="C8" s="60"/>
      <c r="D8" s="60"/>
      <c r="E8" s="60"/>
      <c r="F8" s="60"/>
      <c r="G8" s="60"/>
      <c r="H8" s="60"/>
      <c r="I8" s="60"/>
      <c r="J8" s="60"/>
    </row>
    <row r="9" spans="1:10" ht="29.25" customHeight="1">
      <c r="A9" s="238" t="s">
        <v>72</v>
      </c>
      <c r="B9" s="238"/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/>
      <c r="J9" s="60"/>
    </row>
    <row r="10" spans="1:10" ht="63" customHeight="1">
      <c r="A10" s="239" t="s">
        <v>283</v>
      </c>
      <c r="B10" s="239"/>
      <c r="C10" s="239"/>
      <c r="D10" s="239"/>
      <c r="E10" s="239"/>
      <c r="F10" s="239"/>
      <c r="G10" s="239"/>
      <c r="H10" s="239"/>
      <c r="I10" s="60"/>
      <c r="J10" s="60"/>
    </row>
    <row r="11" spans="1:8" ht="51" customHeight="1">
      <c r="A11" s="234"/>
      <c r="B11" s="235"/>
      <c r="C11" s="235"/>
      <c r="D11" s="235"/>
      <c r="E11" s="235"/>
      <c r="F11" s="235"/>
      <c r="G11" s="235"/>
      <c r="H11" s="235"/>
    </row>
    <row r="12" ht="12.75">
      <c r="A12" s="59" t="s">
        <v>35</v>
      </c>
    </row>
  </sheetData>
  <sheetProtection/>
  <mergeCells count="7">
    <mergeCell ref="A1:C1"/>
    <mergeCell ref="A3:J3"/>
    <mergeCell ref="A11:H11"/>
    <mergeCell ref="B2:H2"/>
    <mergeCell ref="A6:B6"/>
    <mergeCell ref="A9:B9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:D2"/>
    </sheetView>
  </sheetViews>
  <sheetFormatPr defaultColWidth="9.140625" defaultRowHeight="12.75"/>
  <cols>
    <col min="1" max="1" width="67.28125" style="165" customWidth="1"/>
    <col min="2" max="2" width="13.7109375" style="166" customWidth="1"/>
    <col min="3" max="3" width="15.00390625" style="166" customWidth="1"/>
    <col min="4" max="5" width="11.57421875" style="166" customWidth="1"/>
    <col min="6" max="6" width="13.00390625" style="166" customWidth="1"/>
    <col min="7" max="7" width="15.421875" style="166" customWidth="1"/>
    <col min="8" max="8" width="15.28125" style="166" customWidth="1"/>
    <col min="9" max="10" width="13.00390625" style="166" customWidth="1"/>
    <col min="11" max="11" width="13.00390625" style="166" hidden="1" customWidth="1"/>
    <col min="12" max="12" width="14.57421875" style="165" customWidth="1"/>
    <col min="13" max="16384" width="9.140625" style="165" customWidth="1"/>
  </cols>
  <sheetData>
    <row r="1" spans="1:13" ht="1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4" ht="15">
      <c r="A2" s="232" t="s">
        <v>352</v>
      </c>
      <c r="B2" s="232"/>
      <c r="C2" s="232"/>
      <c r="D2" s="232"/>
    </row>
    <row r="3" spans="1:13" ht="15" customHeight="1">
      <c r="A3" s="252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1" ht="24" customHeight="1">
      <c r="A4" s="252" t="s">
        <v>288</v>
      </c>
      <c r="B4" s="253"/>
      <c r="C4" s="253"/>
      <c r="D4" s="253"/>
      <c r="E4" s="253"/>
      <c r="F4" s="253"/>
      <c r="G4" s="253"/>
      <c r="H4" s="253"/>
      <c r="I4" s="253"/>
      <c r="J4" s="253"/>
      <c r="K4" s="167"/>
    </row>
    <row r="5" spans="1:3" ht="19.5">
      <c r="A5" s="168"/>
      <c r="C5" s="169" t="s">
        <v>289</v>
      </c>
    </row>
    <row r="7" ht="15.75" thickBot="1">
      <c r="A7" s="170"/>
    </row>
    <row r="8" spans="1:12" ht="40.5" customHeight="1">
      <c r="A8" s="243" t="s">
        <v>290</v>
      </c>
      <c r="B8" s="254" t="s">
        <v>54</v>
      </c>
      <c r="C8" s="246" t="s">
        <v>291</v>
      </c>
      <c r="D8" s="246" t="s">
        <v>292</v>
      </c>
      <c r="E8" s="246" t="s">
        <v>55</v>
      </c>
      <c r="F8" s="246" t="s">
        <v>26</v>
      </c>
      <c r="G8" s="246" t="s">
        <v>56</v>
      </c>
      <c r="H8" s="250" t="s">
        <v>293</v>
      </c>
      <c r="I8" s="250" t="s">
        <v>294</v>
      </c>
      <c r="J8" s="250" t="s">
        <v>295</v>
      </c>
      <c r="K8" s="248" t="s">
        <v>296</v>
      </c>
      <c r="L8" s="171"/>
    </row>
    <row r="9" spans="1:12" ht="40.5" customHeight="1">
      <c r="A9" s="244"/>
      <c r="B9" s="255"/>
      <c r="C9" s="247"/>
      <c r="D9" s="247"/>
      <c r="E9" s="247"/>
      <c r="F9" s="247"/>
      <c r="G9" s="247"/>
      <c r="H9" s="251"/>
      <c r="I9" s="251"/>
      <c r="J9" s="251"/>
      <c r="K9" s="249"/>
      <c r="L9" s="171"/>
    </row>
    <row r="10" spans="1:11" ht="15">
      <c r="A10" s="240" t="s">
        <v>0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2"/>
    </row>
    <row r="11" spans="1:12" ht="15">
      <c r="A11" s="172" t="s">
        <v>297</v>
      </c>
      <c r="B11" s="173"/>
      <c r="C11" s="173"/>
      <c r="D11" s="173"/>
      <c r="E11" s="173"/>
      <c r="F11" s="173">
        <v>7500000</v>
      </c>
      <c r="G11" s="173">
        <f aca="true" t="shared" si="0" ref="G11:G18">SUM(B11:F11)</f>
        <v>7500000</v>
      </c>
      <c r="H11" s="174"/>
      <c r="I11" s="175">
        <v>7500000</v>
      </c>
      <c r="J11" s="174"/>
      <c r="K11" s="176">
        <f aca="true" t="shared" si="1" ref="K11:K18">SUM(H11:J11)</f>
        <v>7500000</v>
      </c>
      <c r="L11" s="166"/>
    </row>
    <row r="12" spans="1:12" ht="15">
      <c r="A12" s="177" t="s">
        <v>298</v>
      </c>
      <c r="B12" s="173"/>
      <c r="C12" s="173"/>
      <c r="D12" s="173"/>
      <c r="E12" s="173"/>
      <c r="F12" s="173">
        <v>7500000</v>
      </c>
      <c r="G12" s="173">
        <f t="shared" si="0"/>
        <v>7500000</v>
      </c>
      <c r="H12" s="174"/>
      <c r="I12" s="175">
        <v>7500000</v>
      </c>
      <c r="J12" s="174"/>
      <c r="K12" s="176">
        <f t="shared" si="1"/>
        <v>7500000</v>
      </c>
      <c r="L12" s="166"/>
    </row>
    <row r="13" spans="1:12" ht="15">
      <c r="A13" s="177" t="s">
        <v>299</v>
      </c>
      <c r="B13" s="173"/>
      <c r="C13" s="173"/>
      <c r="D13" s="173"/>
      <c r="E13" s="173"/>
      <c r="F13" s="173"/>
      <c r="G13" s="173">
        <f t="shared" si="0"/>
        <v>0</v>
      </c>
      <c r="H13" s="174"/>
      <c r="I13" s="174"/>
      <c r="J13" s="174"/>
      <c r="K13" s="176">
        <f t="shared" si="1"/>
        <v>0</v>
      </c>
      <c r="L13" s="166"/>
    </row>
    <row r="14" spans="1:12" ht="15">
      <c r="A14" s="172" t="s">
        <v>300</v>
      </c>
      <c r="B14" s="173">
        <v>10170761</v>
      </c>
      <c r="C14" s="173"/>
      <c r="D14" s="173">
        <v>2017500</v>
      </c>
      <c r="E14" s="173"/>
      <c r="F14" s="173">
        <f>280653771-7500000</f>
        <v>273153771</v>
      </c>
      <c r="G14" s="173">
        <f t="shared" si="0"/>
        <v>285342032</v>
      </c>
      <c r="H14" s="174"/>
      <c r="I14" s="174">
        <f>G14</f>
        <v>285342032</v>
      </c>
      <c r="J14" s="174"/>
      <c r="K14" s="176">
        <f t="shared" si="1"/>
        <v>285342032</v>
      </c>
      <c r="L14" s="166"/>
    </row>
    <row r="15" spans="1:12" ht="15">
      <c r="A15" s="177" t="s">
        <v>298</v>
      </c>
      <c r="B15" s="173">
        <v>9492919</v>
      </c>
      <c r="C15" s="173"/>
      <c r="D15" s="173">
        <v>2017500</v>
      </c>
      <c r="E15" s="173"/>
      <c r="F15" s="173">
        <v>7675947</v>
      </c>
      <c r="G15" s="173">
        <f t="shared" si="0"/>
        <v>19186366</v>
      </c>
      <c r="H15" s="174"/>
      <c r="I15" s="174">
        <f>G15</f>
        <v>19186366</v>
      </c>
      <c r="J15" s="174"/>
      <c r="K15" s="176">
        <f t="shared" si="1"/>
        <v>19186366</v>
      </c>
      <c r="L15" s="166"/>
    </row>
    <row r="16" spans="1:12" ht="15">
      <c r="A16" s="177" t="s">
        <v>299</v>
      </c>
      <c r="B16" s="173"/>
      <c r="C16" s="173"/>
      <c r="D16" s="173"/>
      <c r="E16" s="173"/>
      <c r="F16" s="173">
        <v>180000</v>
      </c>
      <c r="G16" s="173">
        <f t="shared" si="0"/>
        <v>180000</v>
      </c>
      <c r="H16" s="174"/>
      <c r="I16" s="174">
        <f>G16</f>
        <v>180000</v>
      </c>
      <c r="J16" s="174"/>
      <c r="K16" s="176">
        <f t="shared" si="1"/>
        <v>180000</v>
      </c>
      <c r="L16" s="166"/>
    </row>
    <row r="17" spans="1:12" ht="15">
      <c r="A17" s="172" t="s">
        <v>301</v>
      </c>
      <c r="B17" s="173"/>
      <c r="C17" s="173"/>
      <c r="D17" s="173"/>
      <c r="E17" s="173"/>
      <c r="F17" s="173"/>
      <c r="G17" s="173">
        <f t="shared" si="0"/>
        <v>0</v>
      </c>
      <c r="H17" s="174"/>
      <c r="I17" s="174"/>
      <c r="J17" s="174"/>
      <c r="K17" s="176">
        <f t="shared" si="1"/>
        <v>0</v>
      </c>
      <c r="L17" s="166"/>
    </row>
    <row r="18" spans="1:12" ht="15">
      <c r="A18" s="177" t="s">
        <v>302</v>
      </c>
      <c r="B18" s="173">
        <f>-9655645-434556</f>
        <v>-10090201</v>
      </c>
      <c r="C18" s="173"/>
      <c r="D18" s="173">
        <v>-2017500</v>
      </c>
      <c r="E18" s="173"/>
      <c r="F18" s="173">
        <v>-252630567</v>
      </c>
      <c r="G18" s="173">
        <f t="shared" si="0"/>
        <v>-264738268</v>
      </c>
      <c r="H18" s="174"/>
      <c r="I18" s="174"/>
      <c r="J18" s="174"/>
      <c r="K18" s="176">
        <f t="shared" si="1"/>
        <v>0</v>
      </c>
      <c r="L18" s="166"/>
    </row>
    <row r="19" spans="1:12" ht="15">
      <c r="A19" s="178" t="s">
        <v>303</v>
      </c>
      <c r="B19" s="179">
        <f aca="true" t="shared" si="2" ref="B19:K19">B11+B14+B17+B18</f>
        <v>80560</v>
      </c>
      <c r="C19" s="179">
        <f t="shared" si="2"/>
        <v>0</v>
      </c>
      <c r="D19" s="179">
        <f t="shared" si="2"/>
        <v>0</v>
      </c>
      <c r="E19" s="179">
        <f t="shared" si="2"/>
        <v>0</v>
      </c>
      <c r="F19" s="179">
        <f t="shared" si="2"/>
        <v>28023204</v>
      </c>
      <c r="G19" s="179">
        <f t="shared" si="2"/>
        <v>28103764</v>
      </c>
      <c r="H19" s="179">
        <f t="shared" si="2"/>
        <v>0</v>
      </c>
      <c r="I19" s="179">
        <f t="shared" si="2"/>
        <v>292842032</v>
      </c>
      <c r="J19" s="179">
        <f t="shared" si="2"/>
        <v>0</v>
      </c>
      <c r="K19" s="179">
        <f t="shared" si="2"/>
        <v>292842032</v>
      </c>
      <c r="L19" s="166"/>
    </row>
    <row r="20" spans="1:12" ht="15">
      <c r="A20" s="172" t="s">
        <v>304</v>
      </c>
      <c r="B20" s="173"/>
      <c r="C20" s="173">
        <v>5996435</v>
      </c>
      <c r="D20" s="173"/>
      <c r="E20" s="173"/>
      <c r="F20" s="173">
        <v>8800376422</v>
      </c>
      <c r="G20" s="173">
        <f aca="true" t="shared" si="3" ref="G20:G32">SUM(B20:F20)</f>
        <v>8806372857</v>
      </c>
      <c r="H20" s="174">
        <v>6537939000</v>
      </c>
      <c r="I20" s="174">
        <f>2123310000-883029363</f>
        <v>1240280637</v>
      </c>
      <c r="J20" s="174">
        <f>1028153000+220</f>
        <v>1028153220</v>
      </c>
      <c r="K20" s="176">
        <f aca="true" t="shared" si="4" ref="K20:K32">SUM(H20:J20)</f>
        <v>8806372857</v>
      </c>
      <c r="L20" s="166"/>
    </row>
    <row r="21" spans="1:12" ht="15">
      <c r="A21" s="177" t="s">
        <v>298</v>
      </c>
      <c r="B21" s="173"/>
      <c r="C21" s="173"/>
      <c r="D21" s="173"/>
      <c r="E21" s="173"/>
      <c r="F21" s="173"/>
      <c r="G21" s="173">
        <f t="shared" si="3"/>
        <v>0</v>
      </c>
      <c r="H21" s="174"/>
      <c r="I21" s="174"/>
      <c r="J21" s="174"/>
      <c r="K21" s="176">
        <f t="shared" si="4"/>
        <v>0</v>
      </c>
      <c r="L21" s="166"/>
    </row>
    <row r="22" spans="1:12" ht="15">
      <c r="A22" s="177" t="s">
        <v>299</v>
      </c>
      <c r="B22" s="173"/>
      <c r="C22" s="173"/>
      <c r="D22" s="173"/>
      <c r="E22" s="173"/>
      <c r="F22" s="173"/>
      <c r="G22" s="173">
        <f t="shared" si="3"/>
        <v>0</v>
      </c>
      <c r="H22" s="174"/>
      <c r="I22" s="174"/>
      <c r="J22" s="174"/>
      <c r="K22" s="176">
        <f t="shared" si="4"/>
        <v>0</v>
      </c>
      <c r="L22" s="166"/>
    </row>
    <row r="23" spans="1:12" ht="15">
      <c r="A23" s="177" t="s">
        <v>305</v>
      </c>
      <c r="B23" s="173"/>
      <c r="C23" s="173">
        <v>-989205</v>
      </c>
      <c r="D23" s="173"/>
      <c r="E23" s="173"/>
      <c r="F23" s="173">
        <v>-1868377818</v>
      </c>
      <c r="G23" s="173">
        <f t="shared" si="3"/>
        <v>-1869367023</v>
      </c>
      <c r="H23" s="174"/>
      <c r="I23" s="174"/>
      <c r="J23" s="174"/>
      <c r="K23" s="176">
        <f t="shared" si="4"/>
        <v>0</v>
      </c>
      <c r="L23" s="166"/>
    </row>
    <row r="24" spans="1:12" ht="15">
      <c r="A24" s="172" t="s">
        <v>306</v>
      </c>
      <c r="B24" s="173">
        <f>1486333+797200+110426+2072000+15235699+736295+2673205+12556748+2756212</f>
        <v>38424118</v>
      </c>
      <c r="C24" s="173">
        <v>37043588</v>
      </c>
      <c r="D24" s="173">
        <v>12703576</v>
      </c>
      <c r="E24" s="173">
        <v>46560799</v>
      </c>
      <c r="F24" s="173">
        <v>848986980</v>
      </c>
      <c r="G24" s="173">
        <f t="shared" si="3"/>
        <v>983719061</v>
      </c>
      <c r="H24" s="174"/>
      <c r="I24" s="175">
        <f>(23000811+271595+374623+483087845+2569820+326627+147370+34512390+1010307+13739173+485699+110426)+1775000+2639392+80340660+53975124</f>
        <v>698366862</v>
      </c>
      <c r="J24" s="175">
        <f>G24-I24</f>
        <v>285352199</v>
      </c>
      <c r="K24" s="176">
        <f t="shared" si="4"/>
        <v>983719061</v>
      </c>
      <c r="L24" s="166"/>
    </row>
    <row r="25" spans="1:12" ht="15">
      <c r="A25" s="177" t="s">
        <v>298</v>
      </c>
      <c r="B25" s="173">
        <f>15235699+736295+2673205+12556748+2756212</f>
        <v>33958159</v>
      </c>
      <c r="C25" s="173">
        <v>28107213</v>
      </c>
      <c r="D25" s="173">
        <v>11904956</v>
      </c>
      <c r="E25" s="173"/>
      <c r="F25" s="173">
        <f>3137017+180400+203074914+12817469+53776653</f>
        <v>272986453</v>
      </c>
      <c r="G25" s="173">
        <f t="shared" si="3"/>
        <v>346956781</v>
      </c>
      <c r="H25" s="174"/>
      <c r="I25" s="175">
        <f>9682919-5268001+12817469+53776653</f>
        <v>71009040</v>
      </c>
      <c r="J25" s="175">
        <f>G25-I25</f>
        <v>275947741</v>
      </c>
      <c r="K25" s="176">
        <f t="shared" si="4"/>
        <v>346956781</v>
      </c>
      <c r="L25" s="166"/>
    </row>
    <row r="26" spans="1:12" ht="15">
      <c r="A26" s="177" t="s">
        <v>299</v>
      </c>
      <c r="B26" s="173">
        <f>3409500+2756212</f>
        <v>6165712</v>
      </c>
      <c r="C26" s="173">
        <v>850767</v>
      </c>
      <c r="D26" s="173">
        <f>683401+1412639</f>
        <v>2096040</v>
      </c>
      <c r="E26" s="173">
        <f>692416+1782838</f>
        <v>2475254</v>
      </c>
      <c r="F26" s="173">
        <f>1763669+53975124</f>
        <v>55738793</v>
      </c>
      <c r="G26" s="173">
        <f t="shared" si="3"/>
        <v>67326566</v>
      </c>
      <c r="H26" s="174"/>
      <c r="I26" s="175">
        <f>271595+326627+1010307+53975124</f>
        <v>55583653</v>
      </c>
      <c r="J26" s="175">
        <f>G26-I26</f>
        <v>11742913</v>
      </c>
      <c r="K26" s="176">
        <f t="shared" si="4"/>
        <v>67326566</v>
      </c>
      <c r="L26" s="166"/>
    </row>
    <row r="27" spans="1:12" ht="15">
      <c r="A27" s="177" t="s">
        <v>307</v>
      </c>
      <c r="B27" s="173">
        <f>-2893335-12342518-19870004-352557-1744567</f>
        <v>-37202981</v>
      </c>
      <c r="C27" s="173">
        <v>-30453411</v>
      </c>
      <c r="D27" s="173">
        <v>-12327223</v>
      </c>
      <c r="E27" s="173">
        <v>-26057349</v>
      </c>
      <c r="F27" s="173">
        <v>-673427898</v>
      </c>
      <c r="G27" s="173">
        <f t="shared" si="3"/>
        <v>-779468862</v>
      </c>
      <c r="H27" s="174"/>
      <c r="I27" s="175"/>
      <c r="J27" s="175"/>
      <c r="K27" s="176">
        <f t="shared" si="4"/>
        <v>0</v>
      </c>
      <c r="L27" s="166"/>
    </row>
    <row r="28" spans="1:12" ht="15">
      <c r="A28" s="172" t="s">
        <v>308</v>
      </c>
      <c r="B28" s="173"/>
      <c r="C28" s="173"/>
      <c r="D28" s="173"/>
      <c r="E28" s="173"/>
      <c r="F28" s="173"/>
      <c r="G28" s="173">
        <f t="shared" si="3"/>
        <v>0</v>
      </c>
      <c r="H28" s="174"/>
      <c r="I28" s="175"/>
      <c r="J28" s="175"/>
      <c r="K28" s="176">
        <f t="shared" si="4"/>
        <v>0</v>
      </c>
      <c r="L28" s="166"/>
    </row>
    <row r="29" spans="1:12" ht="15">
      <c r="A29" s="177" t="s">
        <v>298</v>
      </c>
      <c r="B29" s="173"/>
      <c r="C29" s="173"/>
      <c r="D29" s="173"/>
      <c r="E29" s="173"/>
      <c r="F29" s="173"/>
      <c r="G29" s="173">
        <f t="shared" si="3"/>
        <v>0</v>
      </c>
      <c r="H29" s="174"/>
      <c r="I29" s="174"/>
      <c r="J29" s="174"/>
      <c r="K29" s="176">
        <f t="shared" si="4"/>
        <v>0</v>
      </c>
      <c r="L29" s="166"/>
    </row>
    <row r="30" spans="1:12" ht="15">
      <c r="A30" s="177" t="s">
        <v>299</v>
      </c>
      <c r="B30" s="173"/>
      <c r="C30" s="173"/>
      <c r="D30" s="173"/>
      <c r="E30" s="173"/>
      <c r="F30" s="173"/>
      <c r="G30" s="173">
        <f t="shared" si="3"/>
        <v>0</v>
      </c>
      <c r="H30" s="174"/>
      <c r="I30" s="174"/>
      <c r="J30" s="174"/>
      <c r="K30" s="176">
        <f t="shared" si="4"/>
        <v>0</v>
      </c>
      <c r="L30" s="166"/>
    </row>
    <row r="31" spans="1:12" ht="15">
      <c r="A31" s="172" t="s">
        <v>309</v>
      </c>
      <c r="B31" s="173"/>
      <c r="C31" s="173"/>
      <c r="D31" s="173"/>
      <c r="E31" s="173"/>
      <c r="F31" s="173">
        <v>9181397</v>
      </c>
      <c r="G31" s="173">
        <f t="shared" si="3"/>
        <v>9181397</v>
      </c>
      <c r="H31" s="175"/>
      <c r="I31" s="175">
        <v>9181397</v>
      </c>
      <c r="J31" s="175"/>
      <c r="K31" s="176">
        <f t="shared" si="4"/>
        <v>9181397</v>
      </c>
      <c r="L31" s="166"/>
    </row>
    <row r="32" spans="1:12" ht="15">
      <c r="A32" s="172" t="s">
        <v>310</v>
      </c>
      <c r="B32" s="173"/>
      <c r="C32" s="173"/>
      <c r="D32" s="173"/>
      <c r="E32" s="173"/>
      <c r="F32" s="173"/>
      <c r="G32" s="173">
        <f t="shared" si="3"/>
        <v>0</v>
      </c>
      <c r="H32" s="174"/>
      <c r="I32" s="174"/>
      <c r="J32" s="174"/>
      <c r="K32" s="176">
        <f t="shared" si="4"/>
        <v>0</v>
      </c>
      <c r="L32" s="166"/>
    </row>
    <row r="33" spans="1:12" ht="15">
      <c r="A33" s="178" t="s">
        <v>311</v>
      </c>
      <c r="B33" s="179">
        <f aca="true" t="shared" si="5" ref="B33:K33">B20+B24+B28+B31+B32+B23+B27</f>
        <v>1221137</v>
      </c>
      <c r="C33" s="179">
        <f t="shared" si="5"/>
        <v>11597407</v>
      </c>
      <c r="D33" s="179">
        <f t="shared" si="5"/>
        <v>376353</v>
      </c>
      <c r="E33" s="179">
        <f t="shared" si="5"/>
        <v>20503450</v>
      </c>
      <c r="F33" s="179">
        <f t="shared" si="5"/>
        <v>7116739083</v>
      </c>
      <c r="G33" s="179">
        <f t="shared" si="5"/>
        <v>7150437430</v>
      </c>
      <c r="H33" s="179">
        <f t="shared" si="5"/>
        <v>6537939000</v>
      </c>
      <c r="I33" s="179">
        <f t="shared" si="5"/>
        <v>1947828896</v>
      </c>
      <c r="J33" s="179">
        <f t="shared" si="5"/>
        <v>1313505419</v>
      </c>
      <c r="K33" s="179">
        <f t="shared" si="5"/>
        <v>9799273315</v>
      </c>
      <c r="L33" s="166"/>
    </row>
    <row r="34" spans="1:12" ht="15">
      <c r="A34" s="172" t="s">
        <v>312</v>
      </c>
      <c r="B34" s="173"/>
      <c r="C34" s="173"/>
      <c r="D34" s="173"/>
      <c r="E34" s="173"/>
      <c r="F34" s="173">
        <f>121225200+1500000</f>
        <v>122725200</v>
      </c>
      <c r="G34" s="173">
        <f>SUM(B34:F34)</f>
        <v>122725200</v>
      </c>
      <c r="H34" s="174"/>
      <c r="I34" s="175">
        <v>121225200</v>
      </c>
      <c r="J34" s="175">
        <v>1500000</v>
      </c>
      <c r="K34" s="176">
        <f>SUM(H34:J34)</f>
        <v>122725200</v>
      </c>
      <c r="L34" s="166"/>
    </row>
    <row r="35" spans="1:12" ht="15">
      <c r="A35" s="172" t="s">
        <v>313</v>
      </c>
      <c r="B35" s="173"/>
      <c r="C35" s="173"/>
      <c r="D35" s="173"/>
      <c r="E35" s="173"/>
      <c r="F35" s="173">
        <v>-1500000</v>
      </c>
      <c r="G35" s="173">
        <f>SUM(B35:F35)</f>
        <v>-1500000</v>
      </c>
      <c r="H35" s="174"/>
      <c r="I35" s="174"/>
      <c r="J35" s="174">
        <v>-1500000</v>
      </c>
      <c r="K35" s="176">
        <f>SUM(H35:J35)</f>
        <v>-1500000</v>
      </c>
      <c r="L35" s="166"/>
    </row>
    <row r="36" spans="1:12" ht="15">
      <c r="A36" s="172" t="s">
        <v>314</v>
      </c>
      <c r="B36" s="173"/>
      <c r="C36" s="173"/>
      <c r="D36" s="173"/>
      <c r="E36" s="173"/>
      <c r="F36" s="173"/>
      <c r="G36" s="173">
        <f>SUM(B36:F36)</f>
        <v>0</v>
      </c>
      <c r="H36" s="174"/>
      <c r="I36" s="174"/>
      <c r="J36" s="174"/>
      <c r="K36" s="176">
        <f>SUM(H36:J36)</f>
        <v>0</v>
      </c>
      <c r="L36" s="166"/>
    </row>
    <row r="37" spans="1:12" ht="15">
      <c r="A37" s="172" t="s">
        <v>315</v>
      </c>
      <c r="B37" s="173"/>
      <c r="C37" s="173"/>
      <c r="D37" s="173"/>
      <c r="E37" s="173"/>
      <c r="F37" s="173"/>
      <c r="G37" s="173">
        <f>SUM(B37:F37)</f>
        <v>0</v>
      </c>
      <c r="H37" s="174"/>
      <c r="I37" s="174"/>
      <c r="J37" s="174"/>
      <c r="K37" s="176">
        <f>SUM(H37:J37)</f>
        <v>0</v>
      </c>
      <c r="L37" s="166"/>
    </row>
    <row r="38" spans="1:12" ht="15">
      <c r="A38" s="178" t="s">
        <v>316</v>
      </c>
      <c r="B38" s="179">
        <f aca="true" t="shared" si="6" ref="B38:K38">B34+B36+B37+B35</f>
        <v>0</v>
      </c>
      <c r="C38" s="179">
        <f t="shared" si="6"/>
        <v>0</v>
      </c>
      <c r="D38" s="179">
        <f t="shared" si="6"/>
        <v>0</v>
      </c>
      <c r="E38" s="179">
        <f t="shared" si="6"/>
        <v>0</v>
      </c>
      <c r="F38" s="179">
        <f t="shared" si="6"/>
        <v>121225200</v>
      </c>
      <c r="G38" s="179">
        <f t="shared" si="6"/>
        <v>121225200</v>
      </c>
      <c r="H38" s="179">
        <f t="shared" si="6"/>
        <v>0</v>
      </c>
      <c r="I38" s="179">
        <f t="shared" si="6"/>
        <v>121225200</v>
      </c>
      <c r="J38" s="179">
        <f t="shared" si="6"/>
        <v>0</v>
      </c>
      <c r="K38" s="179">
        <f t="shared" si="6"/>
        <v>121225200</v>
      </c>
      <c r="L38" s="166"/>
    </row>
    <row r="39" spans="1:12" ht="15">
      <c r="A39" s="177" t="s">
        <v>161</v>
      </c>
      <c r="B39" s="180"/>
      <c r="C39" s="180"/>
      <c r="D39" s="180"/>
      <c r="E39" s="180"/>
      <c r="F39" s="180"/>
      <c r="G39" s="180">
        <f>SUM(B39:F39)</f>
        <v>0</v>
      </c>
      <c r="H39" s="174">
        <v>0</v>
      </c>
      <c r="I39" s="181"/>
      <c r="J39" s="181"/>
      <c r="K39" s="182">
        <f>SUM(H39:J39)</f>
        <v>0</v>
      </c>
      <c r="L39" s="166"/>
    </row>
    <row r="40" spans="1:12" ht="15">
      <c r="A40" s="177" t="s">
        <v>317</v>
      </c>
      <c r="B40" s="180"/>
      <c r="C40" s="180"/>
      <c r="D40" s="180"/>
      <c r="E40" s="180"/>
      <c r="F40" s="180"/>
      <c r="G40" s="180">
        <f>SUM(B40:F40)</f>
        <v>0</v>
      </c>
      <c r="H40" s="174">
        <v>0</v>
      </c>
      <c r="I40" s="174"/>
      <c r="J40" s="174"/>
      <c r="K40" s="176">
        <f>SUM(H40:J40)</f>
        <v>0</v>
      </c>
      <c r="L40" s="166"/>
    </row>
    <row r="41" spans="1:12" ht="15">
      <c r="A41" s="178" t="s">
        <v>318</v>
      </c>
      <c r="B41" s="179">
        <f aca="true" t="shared" si="7" ref="B41:K41">B39+B40</f>
        <v>0</v>
      </c>
      <c r="C41" s="179">
        <f t="shared" si="7"/>
        <v>0</v>
      </c>
      <c r="D41" s="179">
        <f t="shared" si="7"/>
        <v>0</v>
      </c>
      <c r="E41" s="179">
        <f t="shared" si="7"/>
        <v>0</v>
      </c>
      <c r="F41" s="179">
        <f t="shared" si="7"/>
        <v>0</v>
      </c>
      <c r="G41" s="179">
        <f t="shared" si="7"/>
        <v>0</v>
      </c>
      <c r="H41" s="179">
        <f t="shared" si="7"/>
        <v>0</v>
      </c>
      <c r="I41" s="179">
        <f t="shared" si="7"/>
        <v>0</v>
      </c>
      <c r="J41" s="179">
        <f t="shared" si="7"/>
        <v>0</v>
      </c>
      <c r="K41" s="183">
        <f t="shared" si="7"/>
        <v>0</v>
      </c>
      <c r="L41" s="166"/>
    </row>
    <row r="42" spans="1:12" ht="15">
      <c r="A42" s="184" t="s">
        <v>319</v>
      </c>
      <c r="B42" s="185">
        <f aca="true" t="shared" si="8" ref="B42:K42">B19+B33+B38+B41</f>
        <v>1301697</v>
      </c>
      <c r="C42" s="185">
        <f t="shared" si="8"/>
        <v>11597407</v>
      </c>
      <c r="D42" s="185">
        <f t="shared" si="8"/>
        <v>376353</v>
      </c>
      <c r="E42" s="185">
        <f t="shared" si="8"/>
        <v>20503450</v>
      </c>
      <c r="F42" s="185">
        <f t="shared" si="8"/>
        <v>7265987487</v>
      </c>
      <c r="G42" s="185">
        <f t="shared" si="8"/>
        <v>7299766394</v>
      </c>
      <c r="H42" s="185">
        <f t="shared" si="8"/>
        <v>6537939000</v>
      </c>
      <c r="I42" s="185">
        <f t="shared" si="8"/>
        <v>2361896128</v>
      </c>
      <c r="J42" s="185">
        <f t="shared" si="8"/>
        <v>1313505419</v>
      </c>
      <c r="K42" s="185">
        <f t="shared" si="8"/>
        <v>10213340547</v>
      </c>
      <c r="L42" s="166"/>
    </row>
    <row r="43" spans="1:12" ht="15">
      <c r="A43" s="178" t="s">
        <v>320</v>
      </c>
      <c r="B43" s="179"/>
      <c r="C43" s="179"/>
      <c r="D43" s="179"/>
      <c r="E43" s="179"/>
      <c r="F43" s="179"/>
      <c r="G43" s="179">
        <f>SUM(B43:F43)</f>
        <v>0</v>
      </c>
      <c r="H43" s="186"/>
      <c r="I43" s="186"/>
      <c r="J43" s="186"/>
      <c r="K43" s="187">
        <f>SUM(H43:J43)</f>
        <v>0</v>
      </c>
      <c r="L43" s="166"/>
    </row>
    <row r="44" spans="1:12" ht="15">
      <c r="A44" s="178" t="s">
        <v>321</v>
      </c>
      <c r="B44" s="179"/>
      <c r="C44" s="179"/>
      <c r="D44" s="179"/>
      <c r="E44" s="179"/>
      <c r="F44" s="179"/>
      <c r="G44" s="179">
        <f>SUM(B44:F44)</f>
        <v>0</v>
      </c>
      <c r="H44" s="186"/>
      <c r="I44" s="186"/>
      <c r="J44" s="186"/>
      <c r="K44" s="187">
        <f>SUM(H44:J44)</f>
        <v>0</v>
      </c>
      <c r="L44" s="166"/>
    </row>
    <row r="45" spans="1:12" ht="15">
      <c r="A45" s="184" t="s">
        <v>322</v>
      </c>
      <c r="B45" s="185">
        <f aca="true" t="shared" si="9" ref="B45:K45">SUM(B43:B44)</f>
        <v>0</v>
      </c>
      <c r="C45" s="185">
        <f t="shared" si="9"/>
        <v>0</v>
      </c>
      <c r="D45" s="185">
        <f t="shared" si="9"/>
        <v>0</v>
      </c>
      <c r="E45" s="185">
        <f t="shared" si="9"/>
        <v>0</v>
      </c>
      <c r="F45" s="185">
        <f t="shared" si="9"/>
        <v>0</v>
      </c>
      <c r="G45" s="185">
        <f t="shared" si="9"/>
        <v>0</v>
      </c>
      <c r="H45" s="185">
        <f t="shared" si="9"/>
        <v>0</v>
      </c>
      <c r="I45" s="185">
        <f t="shared" si="9"/>
        <v>0</v>
      </c>
      <c r="J45" s="185">
        <f t="shared" si="9"/>
        <v>0</v>
      </c>
      <c r="K45" s="185">
        <f t="shared" si="9"/>
        <v>0</v>
      </c>
      <c r="L45" s="166"/>
    </row>
    <row r="46" spans="1:12" ht="15">
      <c r="A46" s="172" t="s">
        <v>323</v>
      </c>
      <c r="B46" s="173"/>
      <c r="C46" s="173"/>
      <c r="D46" s="173"/>
      <c r="E46" s="173"/>
      <c r="F46" s="173">
        <v>0</v>
      </c>
      <c r="G46" s="173">
        <f>SUM(B46:F46)</f>
        <v>0</v>
      </c>
      <c r="H46" s="174"/>
      <c r="I46" s="174"/>
      <c r="J46" s="174"/>
      <c r="K46" s="176">
        <f>SUM(H46:J46)</f>
        <v>0</v>
      </c>
      <c r="L46" s="166"/>
    </row>
    <row r="47" spans="1:12" ht="15">
      <c r="A47" s="172" t="s">
        <v>324</v>
      </c>
      <c r="B47" s="173">
        <v>366480</v>
      </c>
      <c r="C47" s="173">
        <v>0</v>
      </c>
      <c r="D47" s="173">
        <v>12835</v>
      </c>
      <c r="E47" s="173">
        <v>80545</v>
      </c>
      <c r="F47" s="173">
        <v>733425</v>
      </c>
      <c r="G47" s="173">
        <f>SUM(B47:F47)</f>
        <v>1193285</v>
      </c>
      <c r="H47" s="174"/>
      <c r="I47" s="174"/>
      <c r="J47" s="174"/>
      <c r="K47" s="176">
        <f>SUM(H47:J47)</f>
        <v>0</v>
      </c>
      <c r="L47" s="166"/>
    </row>
    <row r="48" spans="1:12" ht="15">
      <c r="A48" s="172" t="s">
        <v>325</v>
      </c>
      <c r="B48" s="173">
        <v>11497882</v>
      </c>
      <c r="C48" s="173">
        <v>267801</v>
      </c>
      <c r="D48" s="173">
        <v>1180893</v>
      </c>
      <c r="E48" s="173">
        <v>7816822</v>
      </c>
      <c r="F48" s="173">
        <v>171855922</v>
      </c>
      <c r="G48" s="173">
        <f>SUM(B48:F48)</f>
        <v>192619320</v>
      </c>
      <c r="H48" s="174"/>
      <c r="I48" s="174"/>
      <c r="J48" s="174"/>
      <c r="K48" s="176">
        <f>SUM(H48:J48)</f>
        <v>0</v>
      </c>
      <c r="L48" s="166"/>
    </row>
    <row r="49" spans="1:12" ht="15">
      <c r="A49" s="172" t="s">
        <v>326</v>
      </c>
      <c r="B49" s="173"/>
      <c r="C49" s="173"/>
      <c r="D49" s="173"/>
      <c r="E49" s="173"/>
      <c r="F49" s="173">
        <v>0</v>
      </c>
      <c r="G49" s="173">
        <f>SUM(B49:F49)</f>
        <v>0</v>
      </c>
      <c r="H49" s="174"/>
      <c r="I49" s="174"/>
      <c r="J49" s="174"/>
      <c r="K49" s="176">
        <f>SUM(H49:J49)</f>
        <v>0</v>
      </c>
      <c r="L49" s="166"/>
    </row>
    <row r="50" spans="1:12" ht="15">
      <c r="A50" s="172" t="s">
        <v>327</v>
      </c>
      <c r="B50" s="173"/>
      <c r="C50" s="173"/>
      <c r="D50" s="173"/>
      <c r="E50" s="173"/>
      <c r="F50" s="173">
        <v>0</v>
      </c>
      <c r="G50" s="173">
        <f>SUM(B50:F50)</f>
        <v>0</v>
      </c>
      <c r="H50" s="174"/>
      <c r="I50" s="174"/>
      <c r="J50" s="174"/>
      <c r="K50" s="176">
        <f>SUM(H50:J50)</f>
        <v>0</v>
      </c>
      <c r="L50" s="166"/>
    </row>
    <row r="51" spans="1:12" ht="15">
      <c r="A51" s="184" t="s">
        <v>328</v>
      </c>
      <c r="B51" s="185">
        <f aca="true" t="shared" si="10" ref="B51:K51">SUM(B46:B50)</f>
        <v>11864362</v>
      </c>
      <c r="C51" s="185">
        <f t="shared" si="10"/>
        <v>267801</v>
      </c>
      <c r="D51" s="185">
        <f t="shared" si="10"/>
        <v>1193728</v>
      </c>
      <c r="E51" s="185">
        <f t="shared" si="10"/>
        <v>7897367</v>
      </c>
      <c r="F51" s="185">
        <f t="shared" si="10"/>
        <v>172589347</v>
      </c>
      <c r="G51" s="185">
        <f t="shared" si="10"/>
        <v>193812605</v>
      </c>
      <c r="H51" s="185">
        <f t="shared" si="10"/>
        <v>0</v>
      </c>
      <c r="I51" s="185">
        <f t="shared" si="10"/>
        <v>0</v>
      </c>
      <c r="J51" s="185">
        <f t="shared" si="10"/>
        <v>0</v>
      </c>
      <c r="K51" s="185">
        <f t="shared" si="10"/>
        <v>0</v>
      </c>
      <c r="L51" s="166"/>
    </row>
    <row r="52" spans="1:12" ht="15">
      <c r="A52" s="172" t="s">
        <v>329</v>
      </c>
      <c r="B52" s="173">
        <v>143966</v>
      </c>
      <c r="C52" s="173">
        <v>373065</v>
      </c>
      <c r="D52" s="173">
        <v>0</v>
      </c>
      <c r="E52" s="173">
        <v>34900</v>
      </c>
      <c r="F52" s="173">
        <v>65100414</v>
      </c>
      <c r="G52" s="173">
        <f>SUM(B52:F52)</f>
        <v>65652345</v>
      </c>
      <c r="H52" s="174"/>
      <c r="I52" s="174"/>
      <c r="J52" s="174"/>
      <c r="K52" s="176">
        <f>SUM(H52:J52)</f>
        <v>0</v>
      </c>
      <c r="L52" s="166"/>
    </row>
    <row r="53" spans="1:12" ht="15">
      <c r="A53" s="172" t="s">
        <v>330</v>
      </c>
      <c r="B53" s="173">
        <v>0</v>
      </c>
      <c r="C53" s="173">
        <v>0</v>
      </c>
      <c r="D53" s="173">
        <v>0</v>
      </c>
      <c r="E53" s="173">
        <v>0</v>
      </c>
      <c r="F53" s="173">
        <v>63494991</v>
      </c>
      <c r="G53" s="173">
        <f>SUM(B53:F53)</f>
        <v>63494991</v>
      </c>
      <c r="H53" s="174"/>
      <c r="I53" s="174"/>
      <c r="J53" s="174"/>
      <c r="K53" s="176">
        <f>SUM(H53:J53)</f>
        <v>0</v>
      </c>
      <c r="L53" s="166"/>
    </row>
    <row r="54" spans="1:12" ht="15">
      <c r="A54" s="172" t="s">
        <v>331</v>
      </c>
      <c r="B54" s="173">
        <v>498000</v>
      </c>
      <c r="C54" s="173">
        <v>0</v>
      </c>
      <c r="D54" s="173">
        <v>32000</v>
      </c>
      <c r="E54" s="173">
        <v>0</v>
      </c>
      <c r="F54" s="173">
        <v>652048</v>
      </c>
      <c r="G54" s="173">
        <f>SUM(B54:F54)</f>
        <v>1182048</v>
      </c>
      <c r="H54" s="174"/>
      <c r="I54" s="174"/>
      <c r="J54" s="174"/>
      <c r="K54" s="176">
        <f>SUM(H54:J54)</f>
        <v>0</v>
      </c>
      <c r="L54" s="166"/>
    </row>
    <row r="55" spans="1:12" s="170" customFormat="1" ht="15">
      <c r="A55" s="184" t="s">
        <v>332</v>
      </c>
      <c r="B55" s="185">
        <f aca="true" t="shared" si="11" ref="B55:K55">SUM(B52:B54)</f>
        <v>641966</v>
      </c>
      <c r="C55" s="185">
        <f t="shared" si="11"/>
        <v>373065</v>
      </c>
      <c r="D55" s="185">
        <f t="shared" si="11"/>
        <v>32000</v>
      </c>
      <c r="E55" s="185">
        <f t="shared" si="11"/>
        <v>34900</v>
      </c>
      <c r="F55" s="185">
        <f t="shared" si="11"/>
        <v>129247453</v>
      </c>
      <c r="G55" s="185">
        <f t="shared" si="11"/>
        <v>130329384</v>
      </c>
      <c r="H55" s="185">
        <f t="shared" si="11"/>
        <v>0</v>
      </c>
      <c r="I55" s="185">
        <f t="shared" si="11"/>
        <v>0</v>
      </c>
      <c r="J55" s="185">
        <f t="shared" si="11"/>
        <v>0</v>
      </c>
      <c r="K55" s="185">
        <f t="shared" si="11"/>
        <v>0</v>
      </c>
      <c r="L55" s="166"/>
    </row>
    <row r="56" spans="1:12" ht="15">
      <c r="A56" s="184" t="s">
        <v>333</v>
      </c>
      <c r="B56" s="185">
        <v>1867932</v>
      </c>
      <c r="C56" s="185">
        <v>359036</v>
      </c>
      <c r="D56" s="185">
        <v>87992</v>
      </c>
      <c r="E56" s="185">
        <v>288714</v>
      </c>
      <c r="F56" s="185">
        <v>12996281</v>
      </c>
      <c r="G56" s="185">
        <f>SUM(B56:F56)</f>
        <v>15599955</v>
      </c>
      <c r="H56" s="188"/>
      <c r="I56" s="188"/>
      <c r="J56" s="188"/>
      <c r="K56" s="189">
        <f>SUM(H56:J56)</f>
        <v>0</v>
      </c>
      <c r="L56" s="166"/>
    </row>
    <row r="57" spans="1:12" ht="15">
      <c r="A57" s="184" t="s">
        <v>334</v>
      </c>
      <c r="B57" s="185">
        <v>0</v>
      </c>
      <c r="C57" s="185">
        <v>0</v>
      </c>
      <c r="D57" s="185">
        <v>0</v>
      </c>
      <c r="E57" s="185">
        <v>0</v>
      </c>
      <c r="F57" s="185">
        <v>0</v>
      </c>
      <c r="G57" s="185">
        <f>SUM(B57:F57)</f>
        <v>0</v>
      </c>
      <c r="H57" s="188"/>
      <c r="I57" s="188"/>
      <c r="J57" s="188"/>
      <c r="K57" s="189">
        <f>SUM(H57:J57)</f>
        <v>0</v>
      </c>
      <c r="L57" s="166"/>
    </row>
    <row r="58" spans="1:12" ht="15">
      <c r="A58" s="190" t="s">
        <v>335</v>
      </c>
      <c r="B58" s="191">
        <f aca="true" t="shared" si="12" ref="B58:K58">B42+B45+B51+B55+B56+B57</f>
        <v>15675957</v>
      </c>
      <c r="C58" s="191">
        <f t="shared" si="12"/>
        <v>12597309</v>
      </c>
      <c r="D58" s="191">
        <f t="shared" si="12"/>
        <v>1690073</v>
      </c>
      <c r="E58" s="191">
        <f t="shared" si="12"/>
        <v>28724431</v>
      </c>
      <c r="F58" s="191">
        <f t="shared" si="12"/>
        <v>7580820568</v>
      </c>
      <c r="G58" s="191">
        <f t="shared" si="12"/>
        <v>7639508338</v>
      </c>
      <c r="H58" s="191">
        <f t="shared" si="12"/>
        <v>6537939000</v>
      </c>
      <c r="I58" s="191">
        <f t="shared" si="12"/>
        <v>2361896128</v>
      </c>
      <c r="J58" s="191">
        <f t="shared" si="12"/>
        <v>1313505419</v>
      </c>
      <c r="K58" s="191">
        <f t="shared" si="12"/>
        <v>10213340547</v>
      </c>
      <c r="L58" s="166"/>
    </row>
    <row r="59" spans="1:12" ht="39">
      <c r="A59" s="192" t="s">
        <v>336</v>
      </c>
      <c r="B59" s="193"/>
      <c r="C59" s="193"/>
      <c r="D59" s="193"/>
      <c r="E59" s="193"/>
      <c r="F59" s="193">
        <f>953862214-254761461</f>
        <v>699100753</v>
      </c>
      <c r="G59" s="193">
        <f>SUM(B59:F59)</f>
        <v>699100753</v>
      </c>
      <c r="H59" s="174"/>
      <c r="I59" s="174"/>
      <c r="J59" s="174"/>
      <c r="K59" s="176">
        <f>SUM(H59:J59)</f>
        <v>0</v>
      </c>
      <c r="L59" s="166"/>
    </row>
    <row r="60" spans="1:12" ht="15">
      <c r="A60" s="177" t="s">
        <v>337</v>
      </c>
      <c r="B60" s="193"/>
      <c r="C60" s="193"/>
      <c r="D60" s="193"/>
      <c r="E60" s="193"/>
      <c r="F60" s="193"/>
      <c r="G60" s="193">
        <f>SUM(B60:F60)</f>
        <v>0</v>
      </c>
      <c r="H60" s="174"/>
      <c r="I60" s="174"/>
      <c r="J60" s="174"/>
      <c r="K60" s="176">
        <f>SUM(H60:J60)</f>
        <v>0</v>
      </c>
      <c r="L60" s="166"/>
    </row>
    <row r="61" spans="1:12" ht="15">
      <c r="A61" s="177" t="s">
        <v>338</v>
      </c>
      <c r="B61" s="193"/>
      <c r="C61" s="193"/>
      <c r="D61" s="193"/>
      <c r="E61" s="193"/>
      <c r="F61" s="193"/>
      <c r="G61" s="193">
        <f>SUM(B61:F61)</f>
        <v>0</v>
      </c>
      <c r="H61" s="174"/>
      <c r="I61" s="174"/>
      <c r="J61" s="174"/>
      <c r="K61" s="176">
        <f>SUM(H61:J61)</f>
        <v>0</v>
      </c>
      <c r="L61" s="166"/>
    </row>
    <row r="62" spans="1:12" ht="15">
      <c r="A62" s="240" t="s">
        <v>11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2"/>
      <c r="L62" s="166"/>
    </row>
    <row r="63" spans="1:12" ht="15">
      <c r="A63" s="172" t="s">
        <v>339</v>
      </c>
      <c r="B63" s="173">
        <v>49530</v>
      </c>
      <c r="C63" s="173">
        <v>0</v>
      </c>
      <c r="D63" s="173">
        <v>0</v>
      </c>
      <c r="E63" s="173">
        <v>-397</v>
      </c>
      <c r="F63" s="173">
        <v>2905384</v>
      </c>
      <c r="G63" s="173">
        <f>SUM(B63:F63)</f>
        <v>2954517</v>
      </c>
      <c r="H63" s="174"/>
      <c r="I63" s="174"/>
      <c r="J63" s="174"/>
      <c r="K63" s="176">
        <f>SUM(H63:J63)</f>
        <v>0</v>
      </c>
      <c r="L63" s="166"/>
    </row>
    <row r="64" spans="1:12" ht="15">
      <c r="A64" s="172" t="s">
        <v>340</v>
      </c>
      <c r="B64" s="173">
        <v>517729</v>
      </c>
      <c r="C64" s="173">
        <v>5965983</v>
      </c>
      <c r="D64" s="173">
        <v>43388</v>
      </c>
      <c r="E64" s="173">
        <v>27498</v>
      </c>
      <c r="F64" s="173">
        <v>54121619</v>
      </c>
      <c r="G64" s="173">
        <f>SUM(B64:F64)</f>
        <v>60676217</v>
      </c>
      <c r="H64" s="174"/>
      <c r="I64" s="174"/>
      <c r="J64" s="174"/>
      <c r="K64" s="176">
        <f>SUM(H64:J64)</f>
        <v>0</v>
      </c>
      <c r="L64" s="166"/>
    </row>
    <row r="65" spans="1:12" ht="15">
      <c r="A65" s="172" t="s">
        <v>341</v>
      </c>
      <c r="B65" s="173">
        <v>205021</v>
      </c>
      <c r="C65" s="173">
        <v>408829</v>
      </c>
      <c r="D65" s="173">
        <v>5897</v>
      </c>
      <c r="E65" s="173">
        <v>0</v>
      </c>
      <c r="F65" s="173">
        <v>26680990</v>
      </c>
      <c r="G65" s="173">
        <f>SUM(B65:F65)</f>
        <v>27300737</v>
      </c>
      <c r="H65" s="174"/>
      <c r="I65" s="174"/>
      <c r="J65" s="174"/>
      <c r="K65" s="176">
        <f>SUM(H65:J65)</f>
        <v>0</v>
      </c>
      <c r="L65" s="166"/>
    </row>
    <row r="66" spans="1:12" ht="15">
      <c r="A66" s="184" t="s">
        <v>342</v>
      </c>
      <c r="B66" s="185">
        <f aca="true" t="shared" si="13" ref="B66:K66">B63+B64+B65</f>
        <v>772280</v>
      </c>
      <c r="C66" s="185">
        <f t="shared" si="13"/>
        <v>6374812</v>
      </c>
      <c r="D66" s="185">
        <f t="shared" si="13"/>
        <v>49285</v>
      </c>
      <c r="E66" s="185">
        <f t="shared" si="13"/>
        <v>27101</v>
      </c>
      <c r="F66" s="185">
        <f t="shared" si="13"/>
        <v>83707993</v>
      </c>
      <c r="G66" s="185">
        <f t="shared" si="13"/>
        <v>90931471</v>
      </c>
      <c r="H66" s="185">
        <f t="shared" si="13"/>
        <v>0</v>
      </c>
      <c r="I66" s="185">
        <f t="shared" si="13"/>
        <v>0</v>
      </c>
      <c r="J66" s="185">
        <f t="shared" si="13"/>
        <v>0</v>
      </c>
      <c r="K66" s="185">
        <f t="shared" si="13"/>
        <v>0</v>
      </c>
      <c r="L66" s="166"/>
    </row>
    <row r="67" spans="1:12" ht="15.75" thickBot="1">
      <c r="A67" s="194" t="s">
        <v>343</v>
      </c>
      <c r="B67" s="195"/>
      <c r="C67" s="195"/>
      <c r="D67" s="195"/>
      <c r="E67" s="195"/>
      <c r="F67" s="195"/>
      <c r="G67" s="195">
        <f>SUM(B67:F67)</f>
        <v>0</v>
      </c>
      <c r="H67" s="195"/>
      <c r="I67" s="195"/>
      <c r="J67" s="195"/>
      <c r="K67" s="196">
        <f>SUM(H67:J67)</f>
        <v>0</v>
      </c>
      <c r="L67" s="166"/>
    </row>
  </sheetData>
  <sheetProtection/>
  <mergeCells count="17">
    <mergeCell ref="H8:H9"/>
    <mergeCell ref="I8:I9"/>
    <mergeCell ref="J8:J9"/>
    <mergeCell ref="A2:D2"/>
    <mergeCell ref="A4:J4"/>
    <mergeCell ref="B8:B9"/>
    <mergeCell ref="A3:M3"/>
    <mergeCell ref="A62:K62"/>
    <mergeCell ref="A10:K10"/>
    <mergeCell ref="A8:A9"/>
    <mergeCell ref="A1:M1"/>
    <mergeCell ref="G8:G9"/>
    <mergeCell ref="F8:F9"/>
    <mergeCell ref="C8:C9"/>
    <mergeCell ref="D8:D9"/>
    <mergeCell ref="E8:E9"/>
    <mergeCell ref="K8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</dc:creator>
  <cp:keywords/>
  <dc:description/>
  <cp:lastModifiedBy>Otthon</cp:lastModifiedBy>
  <cp:lastPrinted>2016-04-22T06:48:22Z</cp:lastPrinted>
  <dcterms:created xsi:type="dcterms:W3CDTF">2013-10-02T09:20:33Z</dcterms:created>
  <dcterms:modified xsi:type="dcterms:W3CDTF">2016-06-01T13:04:53Z</dcterms:modified>
  <cp:category/>
  <cp:version/>
  <cp:contentType/>
  <cp:contentStatus/>
</cp:coreProperties>
</file>