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8.III.módosítás végleges\"/>
    </mc:Choice>
  </mc:AlternateContent>
  <xr:revisionPtr revIDLastSave="0" documentId="8_{0DB4D15D-232F-4902-9537-16ECAF114FD1}" xr6:coauthVersionLast="40" xr6:coauthVersionMax="40" xr10:uidLastSave="{00000000-0000-0000-0000-000000000000}"/>
  <bookViews>
    <workbookView xWindow="-120" yWindow="-120" windowWidth="21840" windowHeight="13140" tabRatio="863" firstSheet="11" activeTab="1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6.sz.m. tartozás" sheetId="69" r:id="rId17"/>
    <sheet name="15.sz.m.többéves kihatás" sheetId="68" r:id="rId18"/>
    <sheet name="üres lap" sheetId="40" r:id="rId19"/>
    <sheet name="üres lap2" sheetId="37" r:id="rId20"/>
  </sheets>
  <externalReferences>
    <externalReference r:id="rId21"/>
    <externalReference r:id="rId22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otthona'!$A$1:$S$51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</workbook>
</file>

<file path=xl/calcChain.xml><?xml version="1.0" encoding="utf-8"?>
<calcChain xmlns="http://schemas.openxmlformats.org/spreadsheetml/2006/main">
  <c r="E15" i="19" l="1"/>
  <c r="E27" i="63" l="1"/>
  <c r="H51" i="62"/>
  <c r="H30" i="8"/>
  <c r="N30" i="62"/>
  <c r="E34" i="63" l="1"/>
  <c r="E30" i="63"/>
  <c r="E10" i="63"/>
  <c r="E15" i="63" s="1"/>
  <c r="E37" i="63" s="1"/>
  <c r="M21" i="52" l="1"/>
  <c r="L21" i="52"/>
  <c r="K21" i="52"/>
  <c r="J21" i="52"/>
  <c r="G21" i="52"/>
  <c r="F21" i="52"/>
  <c r="E21" i="52"/>
  <c r="D21" i="52"/>
  <c r="N10" i="2" l="1"/>
  <c r="K16" i="53"/>
  <c r="N18" i="2"/>
  <c r="O31" i="50"/>
  <c r="K31" i="50"/>
  <c r="G31" i="50"/>
  <c r="N12" i="2"/>
  <c r="M9" i="9"/>
  <c r="T8" i="9"/>
  <c r="N29" i="9"/>
  <c r="M29" i="9"/>
  <c r="N50" i="9"/>
  <c r="I19" i="68" l="1"/>
  <c r="H17" i="68"/>
  <c r="G17" i="68"/>
  <c r="F17" i="68"/>
  <c r="E17" i="68"/>
  <c r="I17" i="68" s="1"/>
  <c r="D17" i="68"/>
  <c r="I16" i="68"/>
  <c r="E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H20" i="68" s="1"/>
  <c r="G6" i="68"/>
  <c r="G20" i="68" s="1"/>
  <c r="F6" i="68"/>
  <c r="E6" i="68"/>
  <c r="E20" i="68" s="1"/>
  <c r="D6" i="68"/>
  <c r="D20" i="68" s="1"/>
  <c r="I2" i="68"/>
  <c r="C21" i="67"/>
  <c r="F13" i="67"/>
  <c r="E13" i="67"/>
  <c r="C13" i="67"/>
  <c r="B13" i="67"/>
  <c r="G10" i="67"/>
  <c r="D10" i="67"/>
  <c r="G9" i="67"/>
  <c r="D9" i="67"/>
  <c r="G8" i="67"/>
  <c r="G13" i="67" s="1"/>
  <c r="D8" i="67"/>
  <c r="D13" i="67" s="1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I9" i="68" l="1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M22" i="62"/>
  <c r="G22" i="62"/>
  <c r="G23" i="62"/>
  <c r="M23" i="62" s="1"/>
  <c r="G33" i="62"/>
  <c r="G32" i="62"/>
  <c r="G31" i="62"/>
  <c r="G52" i="62"/>
  <c r="M52" i="62" s="1"/>
  <c r="G51" i="62"/>
  <c r="M51" i="62" s="1"/>
  <c r="G36" i="62"/>
  <c r="M36" i="62" s="1"/>
  <c r="G43" i="62"/>
  <c r="M43" i="62" s="1"/>
  <c r="M33" i="62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L9" i="39"/>
  <c r="F9" i="39"/>
  <c r="M35" i="2"/>
  <c r="M33" i="2"/>
  <c r="M31" i="8" s="1"/>
  <c r="M30" i="8" s="1"/>
  <c r="M26" i="2"/>
  <c r="M19" i="2"/>
  <c r="M18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L49" i="9" s="1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12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46" i="39" s="1"/>
  <c r="K24" i="39"/>
  <c r="K19" i="39"/>
  <c r="K14" i="39"/>
  <c r="K9" i="39"/>
  <c r="E9" i="39"/>
  <c r="R32" i="2"/>
  <c r="R25" i="2"/>
  <c r="R20" i="2"/>
  <c r="R19" i="8" s="1"/>
  <c r="R16" i="8" s="1"/>
  <c r="R17" i="2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6" i="9" s="1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33" i="9" l="1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7" i="9" s="1"/>
  <c r="L55" i="9" s="1"/>
  <c r="L60" i="9" s="1"/>
  <c r="L32" i="2"/>
  <c r="F51" i="62"/>
  <c r="L51" i="62" s="1"/>
  <c r="H28" i="54"/>
  <c r="R13" i="2" s="1"/>
  <c r="E16" i="50"/>
  <c r="R12" i="8" l="1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7" i="62"/>
  <c r="F34" i="62"/>
  <c r="F5" i="8"/>
  <c r="F11" i="2"/>
  <c r="J10" i="19" s="1"/>
  <c r="J14" i="19" s="1"/>
  <c r="J18" i="19" s="1"/>
  <c r="F37" i="9"/>
  <c r="L57" i="62" l="1"/>
  <c r="L58" i="8" s="1"/>
  <c r="L57" i="8" s="1"/>
  <c r="L59" i="8"/>
  <c r="L13" i="62"/>
  <c r="D10" i="56"/>
  <c r="L8" i="62"/>
  <c r="L7" i="62" s="1"/>
  <c r="L56" i="62" s="1"/>
  <c r="L61" i="62" s="1"/>
  <c r="D6" i="56"/>
  <c r="D13" i="56" s="1"/>
  <c r="F21" i="62"/>
  <c r="F56" i="62" s="1"/>
  <c r="L25" i="62"/>
  <c r="L21" i="62" s="1"/>
  <c r="D8" i="56"/>
  <c r="Q60" i="62"/>
  <c r="G28" i="54"/>
  <c r="F61" i="62" l="1"/>
  <c r="D26" i="50"/>
  <c r="L26" i="50" s="1"/>
  <c r="D25" i="50"/>
  <c r="L25" i="50" s="1"/>
  <c r="D24" i="50"/>
  <c r="L24" i="50" s="1"/>
  <c r="D23" i="50"/>
  <c r="L23" i="50" s="1"/>
  <c r="D7" i="50"/>
  <c r="H6" i="50"/>
  <c r="D6" i="50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S32" i="2"/>
  <c r="T32" i="2"/>
  <c r="N16" i="2"/>
  <c r="N15" i="2"/>
  <c r="N9" i="2"/>
  <c r="N8" i="2"/>
  <c r="N7" i="2"/>
  <c r="N26" i="2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3" i="62"/>
  <c r="N33" i="62" s="1"/>
  <c r="H52" i="62"/>
  <c r="N52" i="62" s="1"/>
  <c r="N51" i="62"/>
  <c r="H43" i="62"/>
  <c r="H59" i="62"/>
  <c r="E16" i="19"/>
  <c r="E17" i="19" s="1"/>
  <c r="H60" i="62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N44" i="8"/>
  <c r="L22" i="19"/>
  <c r="L28" i="19"/>
  <c r="E21" i="19"/>
  <c r="E27" i="19"/>
  <c r="E28" i="19" s="1"/>
  <c r="E9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I60" i="8"/>
  <c r="J60" i="8"/>
  <c r="K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AA44" i="8"/>
  <c r="AA46" i="8" s="1"/>
  <c r="AB44" i="8"/>
  <c r="AB46" i="8" s="1"/>
  <c r="AC44" i="8"/>
  <c r="AC46" i="8" s="1"/>
  <c r="V46" i="8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O7" i="9" s="1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E46" i="39" s="1"/>
  <c r="F39" i="39"/>
  <c r="G39" i="39"/>
  <c r="H39" i="39"/>
  <c r="I39" i="39"/>
  <c r="I46" i="39"/>
  <c r="E14" i="39"/>
  <c r="F14" i="39"/>
  <c r="G14" i="39"/>
  <c r="H14" i="39"/>
  <c r="I14" i="39"/>
  <c r="F19" i="39"/>
  <c r="G19" i="39"/>
  <c r="H19" i="39"/>
  <c r="H23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6" i="8" s="1"/>
  <c r="J18" i="8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16" i="8" s="1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H16" i="53"/>
  <c r="I16" i="53"/>
  <c r="J16" i="53"/>
  <c r="M16" i="53"/>
  <c r="N16" i="53"/>
  <c r="O16" i="53"/>
  <c r="P21" i="52"/>
  <c r="Q21" i="52"/>
  <c r="R21" i="52"/>
  <c r="S21" i="52"/>
  <c r="F16" i="50"/>
  <c r="H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6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17" i="2"/>
  <c r="I25" i="2"/>
  <c r="N33" i="39"/>
  <c r="N39" i="39"/>
  <c r="N46" i="39" s="1"/>
  <c r="N14" i="39"/>
  <c r="N19" i="39"/>
  <c r="N25" i="39"/>
  <c r="N24" i="39" s="1"/>
  <c r="T30" i="37"/>
  <c r="T36" i="37"/>
  <c r="T43" i="37" s="1"/>
  <c r="U43" i="37" s="1"/>
  <c r="H30" i="37"/>
  <c r="H36" i="37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26" i="37" s="1"/>
  <c r="H8" i="40"/>
  <c r="F14" i="19"/>
  <c r="F15" i="19"/>
  <c r="F17" i="19" s="1"/>
  <c r="F18" i="19" s="1"/>
  <c r="F25" i="19"/>
  <c r="F28" i="19"/>
  <c r="F29" i="19" s="1"/>
  <c r="G8" i="40"/>
  <c r="G11" i="37"/>
  <c r="G20" i="37" s="1"/>
  <c r="G26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G43" i="37" s="1"/>
  <c r="H21" i="37"/>
  <c r="G16" i="37"/>
  <c r="G21" i="37"/>
  <c r="F21" i="37"/>
  <c r="M26" i="40"/>
  <c r="M32" i="40"/>
  <c r="M39" i="40" s="1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/>
  <c r="F30" i="37"/>
  <c r="F36" i="37"/>
  <c r="F43" i="37" s="1"/>
  <c r="E30" i="37"/>
  <c r="E36" i="37"/>
  <c r="E43" i="37" s="1"/>
  <c r="F11" i="37"/>
  <c r="F16" i="37"/>
  <c r="E11" i="37"/>
  <c r="E16" i="37"/>
  <c r="E21" i="37"/>
  <c r="S11" i="8"/>
  <c r="S12" i="8"/>
  <c r="M12" i="8" s="1"/>
  <c r="S14" i="8"/>
  <c r="S15" i="8"/>
  <c r="S20" i="8"/>
  <c r="M20" i="8"/>
  <c r="M21" i="8"/>
  <c r="M22" i="8"/>
  <c r="M23" i="8"/>
  <c r="G20" i="8"/>
  <c r="G21" i="8"/>
  <c r="G22" i="8"/>
  <c r="G23" i="8"/>
  <c r="F8" i="40"/>
  <c r="F13" i="40"/>
  <c r="K21" i="19"/>
  <c r="K22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39" i="40" s="1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P43" i="37" s="1"/>
  <c r="Q14" i="8"/>
  <c r="Q15" i="8"/>
  <c r="E20" i="8"/>
  <c r="E21" i="8"/>
  <c r="E22" i="8"/>
  <c r="E23" i="8"/>
  <c r="D16" i="37"/>
  <c r="D19" i="39"/>
  <c r="D23" i="39" s="1"/>
  <c r="D13" i="40"/>
  <c r="D11" i="37"/>
  <c r="D8" i="40"/>
  <c r="J8" i="40"/>
  <c r="J13" i="40"/>
  <c r="J11" i="37"/>
  <c r="J16" i="37"/>
  <c r="J26" i="40"/>
  <c r="J39" i="40" s="1"/>
  <c r="J18" i="40"/>
  <c r="D17" i="40"/>
  <c r="D18" i="40"/>
  <c r="D22" i="40" s="1"/>
  <c r="D26" i="40"/>
  <c r="D32" i="40"/>
  <c r="D24" i="39"/>
  <c r="D33" i="39"/>
  <c r="D39" i="39"/>
  <c r="D30" i="37"/>
  <c r="D36" i="37"/>
  <c r="D43" i="37" s="1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X40" i="8" s="1"/>
  <c r="N56" i="9" l="1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P16" i="8"/>
  <c r="N9" i="8"/>
  <c r="M6" i="2"/>
  <c r="M31" i="2" s="1"/>
  <c r="M36" i="2" s="1"/>
  <c r="M38" i="2" s="1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A5" i="8"/>
  <c r="AA29" i="8" s="1"/>
  <c r="Y5" i="8"/>
  <c r="Y29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O29" i="39"/>
  <c r="N29" i="19"/>
  <c r="AA57" i="8"/>
  <c r="B8" i="19"/>
  <c r="E10" i="8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25" i="19"/>
  <c r="I29" i="19" s="1"/>
  <c r="I22" i="19"/>
  <c r="E21" i="62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K21" i="62" s="1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I18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E55" i="9"/>
  <c r="E60" i="9" s="1"/>
  <c r="N33" i="9"/>
  <c r="E25" i="19"/>
  <c r="E29" i="19" s="1"/>
  <c r="N43" i="62"/>
  <c r="N42" i="62" s="1"/>
  <c r="O12" i="59"/>
  <c r="N59" i="62"/>
  <c r="N60" i="62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8" i="62"/>
  <c r="K15" i="62"/>
  <c r="M19" i="62"/>
  <c r="M15" i="62"/>
  <c r="M11" i="62"/>
  <c r="M9" i="62"/>
  <c r="J7" i="9"/>
  <c r="J55" i="9" s="1"/>
  <c r="J60" i="9" s="1"/>
  <c r="N14" i="19"/>
  <c r="N18" i="19" s="1"/>
  <c r="N31" i="19" s="1"/>
  <c r="H10" i="8"/>
  <c r="H5" i="8" s="1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D29" i="19"/>
  <c r="M61" i="8"/>
  <c r="G57" i="8"/>
  <c r="M31" i="19"/>
  <c r="U29" i="8"/>
  <c r="U33" i="8" s="1"/>
  <c r="U35" i="8" s="1"/>
  <c r="E5" i="8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H55" i="9" l="1"/>
  <c r="H60" i="9" s="1"/>
  <c r="E33" i="19" s="1"/>
  <c r="K57" i="8"/>
  <c r="I31" i="19"/>
  <c r="L5" i="8"/>
  <c r="L29" i="8" s="1"/>
  <c r="L40" i="8" s="1"/>
  <c r="G29" i="8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L33" i="8"/>
  <c r="L35" i="8" s="1"/>
  <c r="M57" i="8"/>
  <c r="G56" i="62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G61" i="62"/>
  <c r="G40" i="8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N20" i="59" s="1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G33" i="8"/>
  <c r="G35" i="8" s="1"/>
  <c r="P33" i="8"/>
  <c r="P35" i="8" s="1"/>
  <c r="E40" i="8"/>
  <c r="J33" i="8"/>
  <c r="J35" i="8" s="1"/>
  <c r="J40" i="8"/>
  <c r="O19" i="59" l="1"/>
  <c r="O20" i="59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 l="1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<sst xmlns="http://schemas.openxmlformats.org/spreadsheetml/2006/main" count="1382" uniqueCount="624">
  <si>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</si>
  <si>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</si>
  <si>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</si>
  <si>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</si>
  <si>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</si>
  <si>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</si>
  <si>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</si>
  <si>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</si>
  <si>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</si>
  <si>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</si>
  <si>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</si>
  <si>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</si>
  <si>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</si>
  <si>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</si>
  <si>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</si>
  <si>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</si>
  <si>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</si>
  <si>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</si>
  <si>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</si>
  <si>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</si>
  <si>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</si>
  <si>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</si>
  <si>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</si>
  <si>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</si>
  <si>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</si>
  <si>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</si>
  <si>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</si>
  <si>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</si>
  <si>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</si>
  <si>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</si>
  <si>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</si>
  <si>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</si>
  <si>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</si>
  <si>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</si>
  <si>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</si>
  <si>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</si>
  <si>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</si>
  <si>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</si>
  <si>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</si>
  <si>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</si>
  <si>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</si>
  <si>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</si>
  <si>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</si>
  <si>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</si>
  <si>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</si>
  <si>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</si>
  <si>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</si>
  <si>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</si>
  <si>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</si>
  <si>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</si>
  <si>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</si>
  <si>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</si>
  <si>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</si>
  <si>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</si>
  <si>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</si>
  <si>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</si>
  <si>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</si>
  <si>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</si>
  <si>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</si>
  <si>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</si>
  <si>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</si>
  <si>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</si>
  <si>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</si>
  <si>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</si>
  <si>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</si>
  <si>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</si>
  <si>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</si>
  <si>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</si>
  <si>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</si>
  <si>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</si>
  <si>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</si>
  <si>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</si>
  <si>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</si>
  <si>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</si>
  <si>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</si>
  <si>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</si>
  <si>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</si>
  <si>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</si>
  <si>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</si>
  <si>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</si>
  <si>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</si>
  <si>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</si>
  <si>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</si>
  <si>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</si>
  <si>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</si>
  <si>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</si>
  <si>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</si>
  <si>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</si>
  <si>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</si>
  <si>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</si>
  <si>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</si>
  <si>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</si>
  <si>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</si>
  <si>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</si>
  <si>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</si>
  <si>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</si>
  <si>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</si>
  <si>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</si>
  <si>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</si>
  <si>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</si>
  <si>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</si>
  <si>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</si>
  <si>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</si>
  <si>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</si>
  <si>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</si>
  <si>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</si>
  <si>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</si>
  <si>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</si>
  <si>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</si>
  <si>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</si>
  <si>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</si>
  <si>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</si>
  <si>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</si>
  <si>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</si>
  <si>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</si>
  <si>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</si>
  <si>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</si>
  <si>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</si>
  <si>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</si>
  <si>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</si>
  <si>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</si>
  <si>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</si>
  <si>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</si>
  <si>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</si>
  <si>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</si>
  <si>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</si>
  <si>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</si>
  <si>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</si>
  <si>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</si>
  <si>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</si>
  <si>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</si>
  <si>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</si>
  <si>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</si>
  <si>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</si>
  <si>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</si>
  <si>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</si>
  <si>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</si>
  <si>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</si>
  <si>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</si>
  <si>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</si>
  <si>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</si>
  <si>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</si>
  <si>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</si>
  <si>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</si>
  <si>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</si>
  <si>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</si>
  <si>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</si>
  <si>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</si>
  <si>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</si>
  <si>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</si>
  <si>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</si>
  <si>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</si>
  <si>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</si>
  <si>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</si>
  <si>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</si>
  <si>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</si>
  <si>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</si>
  <si>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</si>
  <si>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</si>
  <si>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</si>
  <si>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</si>
  <si>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</si>
  <si>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</si>
  <si>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</si>
  <si>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</si>
  <si>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</si>
  <si>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</si>
  <si>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</si>
  <si>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</si>
  <si>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</si>
  <si>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</si>
  <si>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</si>
  <si>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</si>
  <si>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</si>
  <si>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</si>
  <si>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</si>
  <si>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</si>
  <si>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</si>
  <si>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</si>
  <si>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</si>
  <si>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</si>
  <si>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</si>
  <si>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</si>
  <si>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</si>
  <si>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</si>
  <si>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</si>
  <si>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</si>
  <si>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</si>
  <si>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</si>
  <si>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</si>
  <si>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</si>
  <si>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</si>
  <si>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</si>
  <si>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</si>
  <si>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</si>
  <si>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</si>
  <si>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</si>
  <si>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</si>
  <si>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</si>
  <si>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</si>
  <si>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</si>
  <si>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</si>
  <si>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</si>
  <si>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</si>
  <si>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</si>
  <si>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</si>
  <si>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</si>
  <si>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</si>
  <si>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</si>
  <si>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</si>
  <si>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</si>
  <si>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</si>
  <si>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</si>
  <si>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</si>
  <si>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</si>
  <si>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</si>
  <si>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</si>
  <si>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</si>
  <si>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</si>
  <si>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</si>
  <si>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</si>
  <si>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</si>
  <si>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</si>
  <si>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</si>
  <si>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</si>
  <si>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</si>
  <si>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</si>
  <si>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</si>
  <si>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</si>
  <si>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</si>
  <si>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</si>
  <si>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</si>
  <si>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</si>
  <si>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</si>
  <si>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</si>
  <si>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</si>
  <si>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</si>
  <si>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</si>
  <si>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</si>
  <si>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</si>
  <si>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</si>
  <si>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</si>
  <si>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</si>
  <si>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</si>
  <si>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</si>
  <si>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</si>
  <si>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</si>
  <si>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</si>
  <si>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</si>
  <si>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</si>
  <si>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</si>
  <si>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</si>
  <si>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</si>
  <si>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</si>
  <si>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</si>
  <si>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</si>
  <si>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</si>
  <si>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</si>
  <si>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</si>
  <si>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</si>
  <si>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</si>
  <si>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</si>
  <si>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</si>
  <si>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</si>
  <si>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</si>
  <si>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</si>
  <si>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</si>
  <si>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</si>
  <si>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</si>
  <si>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</si>
  <si>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</si>
  <si>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</si>
  <si>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</si>
  <si>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</si>
  <si>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</si>
  <si>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</si>
  <si>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</si>
  <si>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</si>
  <si>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</si>
  <si>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</si>
  <si>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</si>
  <si>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</si>
  <si>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</si>
  <si>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</si>
  <si>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</si>
  <si>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</si>
  <si>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</si>
  <si>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</si>
  <si>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</si>
  <si>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</si>
  <si>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</si>
  <si>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</si>
  <si>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</si>
  <si>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</si>
  <si>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</si>
  <si>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</si>
  <si>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</si>
  <si>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</si>
  <si>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</si>
  <si>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</si>
  <si>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</si>
  <si>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</si>
  <si>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</si>
  <si>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</si>
  <si>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</si>
  <si>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</si>
  <si>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</si>
  <si>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</si>
  <si>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</si>
  <si>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</si>
  <si>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</si>
  <si>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</si>
  <si>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</si>
  <si>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</si>
  <si>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</si>
  <si>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</si>
  <si>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</si>
  <si>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</si>
  <si>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</si>
  <si>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</si>
  <si>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</si>
  <si>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</si>
  <si>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</si>
  <si>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</si>
  <si>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</si>
  <si>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</si>
  <si>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</si>
  <si>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</si>
  <si>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</si>
  <si>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</si>
  <si>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</si>
  <si>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</si>
  <si>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</si>
  <si>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</si>
  <si>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</si>
  <si>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</si>
  <si>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</si>
  <si>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</si>
  <si>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</si>
  <si>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</si>
  <si>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</si>
  <si>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</si>
  <si>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</si>
  <si>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</si>
  <si>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</si>
  <si>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</si>
  <si>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</si>
  <si>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</si>
  <si>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</si>
  <si>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</si>
  <si>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</si>
  <si>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</si>
  <si>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</si>
  <si>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</si>
  <si>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</si>
  <si>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</si>
  <si>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</si>
  <si>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</si>
  <si>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</si>
  <si>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</si>
  <si>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</si>
  <si>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</si>
  <si>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</si>
  <si>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</si>
  <si>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</si>
  <si>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</si>
  <si>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</si>
  <si>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</si>
  <si>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</si>
  <si>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</si>
  <si>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</si>
  <si>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</si>
  <si>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</si>
  <si>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</si>
  <si>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</si>
  <si>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</si>
  <si>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</si>
  <si>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</si>
  <si>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</si>
  <si>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</si>
  <si>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</si>
  <si>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</si>
  <si>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</si>
  <si>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</si>
  <si>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</si>
  <si>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</si>
  <si>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</si>
  <si>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</si>
  <si>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</si>
  <si>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</si>
  <si>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</si>
  <si>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</si>
  <si>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</si>
  <si>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</si>
  <si>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</si>
  <si>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</si>
  <si>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</si>
  <si>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</si>
  <si>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</si>
  <si>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</si>
  <si>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</si>
  <si>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</si>
  <si>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</si>
  <si>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</si>
  <si>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</si>
  <si>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</si>
  <si>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</si>
  <si>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</si>
  <si>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</si>
  <si>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</si>
  <si>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</si>
  <si>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</si>
  <si>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</si>
  <si>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</si>
  <si>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</si>
  <si>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</si>
  <si>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</si>
  <si>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</si>
  <si>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</si>
  <si>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</si>
  <si>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</si>
  <si>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</si>
  <si>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</si>
  <si>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</si>
  <si>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</si>
  <si>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</si>
  <si>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</si>
  <si>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</si>
  <si>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</si>
  <si>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</si>
  <si>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</si>
  <si>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</si>
  <si>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</si>
  <si>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</si>
  <si>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</si>
  <si>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</si>
  <si>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</si>
  <si>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</si>
  <si>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</si>
  <si>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</si>
  <si>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</si>
  <si>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</si>
  <si>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</si>
  <si>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</si>
  <si>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</si>
  <si>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</si>
  <si>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</si>
  <si>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</si>
  <si>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</si>
  <si>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</si>
  <si>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</si>
  <si>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</si>
  <si>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</si>
  <si>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</si>
  <si>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</si>
  <si>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</si>
  <si>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</si>
  <si>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</si>
  <si>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</si>
  <si>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</si>
  <si>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</si>
  <si>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</si>
  <si>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</si>
  <si>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</si>
  <si>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</si>
  <si>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</si>
  <si>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</si>
  <si>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</si>
  <si>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</si>
  <si>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</si>
  <si>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</si>
  <si>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</si>
  <si>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</si>
  <si>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</si>
  <si>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</si>
  <si>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</si>
  <si>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</si>
  <si>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</si>
  <si>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</si>
  <si>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</si>
  <si>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</si>
  <si>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</si>
  <si>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</si>
  <si>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</si>
  <si>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</si>
  <si>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</si>
  <si>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</si>
  <si>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</si>
  <si>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</si>
  <si>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</si>
  <si>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</si>
  <si>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</si>
  <si>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</si>
  <si>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</si>
  <si>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</si>
  <si>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</si>
  <si>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</si>
  <si>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</si>
  <si>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</si>
  <si>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</si>
  <si>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</si>
  <si>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</si>
  <si>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</si>
  <si>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</si>
  <si>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</si>
  <si>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</si>
  <si>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</si>
  <si>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</si>
  <si>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</si>
  <si>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</si>
  <si>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</si>
  <si>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</si>
  <si>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</si>
  <si>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</si>
  <si>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</si>
  <si>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</si>
  <si>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</si>
  <si>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</si>
  <si>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</si>
  <si>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</si>
  <si>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</si>
  <si>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</si>
  <si>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</si>
  <si>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</si>
  <si>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</si>
  <si>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</si>
  <si>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</si>
  <si>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</si>
  <si>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</si>
  <si>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</si>
  <si>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Mód.I.</t>
  </si>
  <si>
    <t>Kártérítési bevételek</t>
  </si>
  <si>
    <t>6. számú melléklet</t>
  </si>
  <si>
    <t>Önkormányzat költségvetési szerveinek 2018. évi létszámkerete</t>
  </si>
  <si>
    <t>2018. január 1.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</si>
  <si>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</si>
  <si>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</si>
  <si>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</si>
  <si>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</si>
  <si>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</si>
  <si>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</si>
  <si>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</si>
  <si>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</si>
  <si>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</si>
  <si>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</si>
  <si>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</si>
  <si>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</si>
  <si>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</si>
  <si>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</si>
  <si>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</si>
  <si>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</si>
  <si>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</si>
  <si>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</si>
  <si>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</si>
  <si>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</si>
  <si>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</si>
  <si>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</si>
  <si>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</si>
  <si>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</si>
  <si>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</si>
  <si>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</si>
  <si>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</si>
  <si>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</si>
  <si>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</si>
  <si>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</si>
  <si>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</si>
  <si>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2018. előtti kifizetés</t>
  </si>
  <si>
    <t>Kiadás vonzata évenként</t>
  </si>
  <si>
    <t>2019.</t>
  </si>
  <si>
    <t>2020.</t>
  </si>
  <si>
    <t>2020. után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</si>
  <si>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</si>
  <si>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</si>
  <si>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</si>
  <si>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</si>
  <si>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</si>
  <si>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</si>
  <si>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</si>
  <si>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</si>
  <si>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</si>
  <si>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</si>
  <si>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</si>
  <si>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</si>
  <si>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Kistelepülések alacsony összegű támogatása - hamvbemosó kialakítása (támogatás összege 1.000.000 Ft)</t>
  </si>
  <si>
    <t>2017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</si>
  <si>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</si>
  <si>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</si>
  <si>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</si>
  <si>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</si>
  <si>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</si>
  <si>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</si>
  <si>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</si>
  <si>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</si>
  <si>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</si>
  <si>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</si>
  <si>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</si>
  <si>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</si>
  <si>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</si>
  <si>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</si>
  <si>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</si>
  <si>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</si>
  <si>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</si>
  <si>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</si>
  <si>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</si>
  <si>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2018. .......................... hó ..... nap</t>
  </si>
  <si>
    <t>költségvetési szerv vezetője</t>
  </si>
  <si>
    <t>7/a. számú melléklet</t>
  </si>
  <si>
    <t>13. számú melléklet</t>
  </si>
  <si>
    <t>mód.III.</t>
  </si>
  <si>
    <t>Alpokalja Kistérség Lövő</t>
  </si>
  <si>
    <t>Beledi Szociális és Gyermekjóléti Társulás 2017. évi hozzájárulás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</si>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</sst>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30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19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Alignment="1">
      <alignment horizontal="left" vertical="center" wrapText="1"/>
    </xf>
    <xf numFmtId="165" fontId="42" fillId="0" borderId="0" xfId="0" applyNumberFormat="1" applyFont="1" applyAlignment="1">
      <alignment vertical="center" wrapText="1"/>
    </xf>
    <xf numFmtId="165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5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5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5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5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5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5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5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5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5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5" fontId="67" fillId="0" borderId="40" xfId="0" applyNumberFormat="1" applyFont="1" applyBorder="1" applyAlignment="1">
      <alignment horizontal="right" vertical="center" wrapText="1" indent="1"/>
    </xf>
    <xf numFmtId="165" fontId="65" fillId="0" borderId="32" xfId="0" applyNumberFormat="1" applyFont="1" applyBorder="1" applyAlignment="1">
      <alignment horizontal="center" vertical="center" wrapText="1"/>
    </xf>
    <xf numFmtId="165" fontId="68" fillId="0" borderId="14" xfId="0" applyNumberFormat="1" applyFont="1" applyBorder="1" applyAlignment="1">
      <alignment horizontal="right" vertical="center" wrapText="1" indent="1"/>
    </xf>
    <xf numFmtId="165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Border="1" applyAlignment="1">
      <alignment horizontal="right" vertical="center" wrapText="1" indent="1"/>
    </xf>
    <xf numFmtId="165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Border="1" applyAlignment="1">
      <alignment horizontal="right" vertical="center" wrapText="1" indent="1"/>
    </xf>
    <xf numFmtId="165" fontId="67" fillId="0" borderId="49" xfId="0" applyNumberFormat="1" applyFont="1" applyBorder="1" applyAlignment="1">
      <alignment horizontal="right" vertical="center" wrapText="1" indent="1"/>
    </xf>
    <xf numFmtId="165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5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5" fontId="38" fillId="0" borderId="14" xfId="44" applyNumberFormat="1" applyFont="1" applyBorder="1" applyAlignment="1">
      <alignment horizontal="right" vertical="center" wrapText="1"/>
    </xf>
    <xf numFmtId="165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5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5" fontId="38" fillId="0" borderId="45" xfId="44" applyNumberFormat="1" applyFont="1" applyBorder="1" applyAlignment="1">
      <alignment horizontal="right" vertical="center" wrapText="1"/>
    </xf>
    <xf numFmtId="165" fontId="38" fillId="0" borderId="19" xfId="44" applyNumberFormat="1" applyFont="1" applyBorder="1" applyAlignment="1">
      <alignment horizontal="right" vertical="center" wrapText="1"/>
    </xf>
    <xf numFmtId="165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5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Border="1" applyAlignment="1">
      <alignment horizontal="center" vertical="center" wrapText="1"/>
    </xf>
    <xf numFmtId="165" fontId="65" fillId="0" borderId="52" xfId="0" applyNumberFormat="1" applyFont="1" applyBorder="1" applyAlignment="1">
      <alignment horizontal="center" vertical="center" wrapText="1"/>
    </xf>
    <xf numFmtId="165" fontId="68" fillId="0" borderId="20" xfId="0" applyNumberFormat="1" applyFont="1" applyBorder="1" applyAlignment="1">
      <alignment horizontal="right" vertical="center" wrapText="1" indent="1"/>
    </xf>
    <xf numFmtId="165" fontId="68" fillId="0" borderId="53" xfId="0" applyNumberFormat="1" applyFont="1" applyBorder="1" applyAlignment="1">
      <alignment horizontal="right" vertical="center" wrapText="1" indent="1"/>
    </xf>
    <xf numFmtId="165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Border="1" applyAlignment="1">
      <alignment horizontal="right" vertical="center" wrapText="1" indent="1"/>
    </xf>
    <xf numFmtId="165" fontId="65" fillId="0" borderId="35" xfId="0" applyNumberFormat="1" applyFont="1" applyBorder="1" applyAlignment="1">
      <alignment horizontal="center" vertical="center" wrapText="1"/>
    </xf>
    <xf numFmtId="165" fontId="65" fillId="0" borderId="54" xfId="0" applyNumberFormat="1" applyFont="1" applyBorder="1" applyAlignment="1">
      <alignment horizontal="center" vertical="center" wrapText="1"/>
    </xf>
    <xf numFmtId="165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5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5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5" fontId="68" fillId="0" borderId="48" xfId="0" applyNumberFormat="1" applyFont="1" applyBorder="1" applyAlignment="1">
      <alignment horizontal="right" vertical="center" wrapText="1" indent="1"/>
    </xf>
    <xf numFmtId="165" fontId="68" fillId="0" borderId="65" xfId="0" applyNumberFormat="1" applyFont="1" applyBorder="1" applyAlignment="1">
      <alignment horizontal="right" vertical="center" wrapText="1" indent="1"/>
    </xf>
    <xf numFmtId="165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5" fontId="68" fillId="0" borderId="40" xfId="0" applyNumberFormat="1" applyFont="1" applyBorder="1" applyAlignment="1">
      <alignment horizontal="right" vertical="center" wrapText="1" indent="1"/>
    </xf>
    <xf numFmtId="165" fontId="65" fillId="0" borderId="33" xfId="0" applyNumberFormat="1" applyFont="1" applyBorder="1" applyAlignment="1">
      <alignment horizontal="center" vertical="center" wrapText="1"/>
    </xf>
    <xf numFmtId="165" fontId="68" fillId="0" borderId="13" xfId="0" applyNumberFormat="1" applyFont="1" applyBorder="1" applyAlignment="1">
      <alignment horizontal="right" vertical="center" wrapText="1" indent="1"/>
    </xf>
    <xf numFmtId="165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Border="1" applyAlignment="1">
      <alignment horizontal="right" vertical="center" wrapText="1" indent="1"/>
    </xf>
    <xf numFmtId="165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Border="1" applyAlignment="1">
      <alignment horizontal="right" vertical="center" wrapText="1" indent="1"/>
    </xf>
    <xf numFmtId="165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5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5" fontId="65" fillId="0" borderId="65" xfId="0" applyNumberFormat="1" applyFont="1" applyBorder="1" applyAlignment="1">
      <alignment horizontal="center" vertical="center" wrapText="1"/>
    </xf>
    <xf numFmtId="165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5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5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5" fontId="68" fillId="0" borderId="75" xfId="0" applyNumberFormat="1" applyFont="1" applyBorder="1" applyAlignment="1">
      <alignment horizontal="right" vertical="center" wrapText="1" indent="1"/>
    </xf>
    <xf numFmtId="165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5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6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6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6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6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6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5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5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7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8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1" fontId="122" fillId="0" borderId="26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1" fontId="122" fillId="0" borderId="1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8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46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8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8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5" fontId="108" fillId="0" borderId="0" xfId="50" applyNumberFormat="1" applyAlignment="1">
      <alignment vertical="center" wrapText="1"/>
    </xf>
    <xf numFmtId="165" fontId="108" fillId="0" borderId="0" xfId="50" applyNumberFormat="1" applyAlignment="1">
      <alignment horizontal="center" vertical="center" wrapText="1"/>
    </xf>
    <xf numFmtId="165" fontId="43" fillId="0" borderId="0" xfId="50" applyNumberFormat="1" applyFont="1" applyAlignment="1">
      <alignment horizontal="right"/>
    </xf>
    <xf numFmtId="165" fontId="38" fillId="0" borderId="0" xfId="50" applyNumberFormat="1" applyFont="1" applyAlignment="1">
      <alignment vertical="center"/>
    </xf>
    <xf numFmtId="165" fontId="65" fillId="0" borderId="70" xfId="50" applyNumberFormat="1" applyFont="1" applyBorder="1" applyAlignment="1">
      <alignment horizontal="center" vertical="center"/>
    </xf>
    <xf numFmtId="165" fontId="65" fillId="0" borderId="17" xfId="50" applyNumberFormat="1" applyFont="1" applyBorder="1" applyAlignment="1">
      <alignment horizontal="center" vertical="center" wrapText="1"/>
    </xf>
    <xf numFmtId="165" fontId="38" fillId="0" borderId="0" xfId="50" applyNumberFormat="1" applyFont="1" applyAlignment="1">
      <alignment horizontal="center" vertical="center"/>
    </xf>
    <xf numFmtId="165" fontId="67" fillId="0" borderId="11" xfId="50" applyNumberFormat="1" applyFont="1" applyBorder="1" applyAlignment="1">
      <alignment horizontal="center" vertical="center" wrapText="1"/>
    </xf>
    <xf numFmtId="165" fontId="67" fillId="0" borderId="75" xfId="50" applyNumberFormat="1" applyFont="1" applyBorder="1" applyAlignment="1">
      <alignment horizontal="center" vertical="center" wrapText="1"/>
    </xf>
    <xf numFmtId="165" fontId="67" fillId="0" borderId="49" xfId="50" applyNumberFormat="1" applyFont="1" applyBorder="1" applyAlignment="1">
      <alignment horizontal="center" vertical="center" wrapText="1"/>
    </xf>
    <xf numFmtId="165" fontId="67" fillId="0" borderId="21" xfId="50" applyNumberFormat="1" applyFont="1" applyBorder="1" applyAlignment="1">
      <alignment horizontal="center" vertical="center" wrapText="1"/>
    </xf>
    <xf numFmtId="165" fontId="67" fillId="0" borderId="77" xfId="50" applyNumberFormat="1" applyFont="1" applyBorder="1" applyAlignment="1">
      <alignment horizontal="center" vertical="center" wrapText="1"/>
    </xf>
    <xf numFmtId="165" fontId="38" fillId="0" borderId="0" xfId="50" applyNumberFormat="1" applyFont="1" applyAlignment="1">
      <alignment horizontal="center" vertical="center" wrapText="1"/>
    </xf>
    <xf numFmtId="165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5" fontId="127" fillId="0" borderId="75" xfId="50" applyNumberFormat="1" applyFont="1" applyBorder="1" applyAlignment="1">
      <alignment vertical="center" wrapText="1"/>
    </xf>
    <xf numFmtId="165" fontId="127" fillId="0" borderId="13" xfId="50" applyNumberFormat="1" applyFont="1" applyBorder="1" applyAlignment="1">
      <alignment vertical="center" wrapText="1"/>
    </xf>
    <xf numFmtId="165" fontId="127" fillId="0" borderId="14" xfId="50" applyNumberFormat="1" applyFont="1" applyBorder="1" applyAlignment="1">
      <alignment vertical="center" wrapText="1"/>
    </xf>
    <xf numFmtId="165" fontId="127" fillId="0" borderId="21" xfId="50" applyNumberFormat="1" applyFont="1" applyBorder="1" applyAlignment="1">
      <alignment vertical="center" wrapText="1"/>
    </xf>
    <xf numFmtId="165" fontId="56" fillId="0" borderId="75" xfId="50" applyNumberFormat="1" applyFont="1" applyBorder="1" applyAlignment="1">
      <alignment vertical="center" wrapText="1"/>
    </xf>
    <xf numFmtId="165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5" fontId="127" fillId="0" borderId="76" xfId="50" applyNumberFormat="1" applyFont="1" applyBorder="1" applyAlignment="1" applyProtection="1">
      <alignment vertical="center" wrapText="1"/>
      <protection locked="0"/>
    </xf>
    <xf numFmtId="165" fontId="127" fillId="0" borderId="12" xfId="50" applyNumberFormat="1" applyFont="1" applyBorder="1" applyAlignment="1" applyProtection="1">
      <alignment vertical="center" wrapText="1"/>
      <protection locked="0"/>
    </xf>
    <xf numFmtId="165" fontId="127" fillId="0" borderId="15" xfId="50" applyNumberFormat="1" applyFont="1" applyBorder="1" applyAlignment="1" applyProtection="1">
      <alignment vertical="center" wrapText="1"/>
      <protection locked="0"/>
    </xf>
    <xf numFmtId="165" fontId="127" fillId="0" borderId="26" xfId="50" applyNumberFormat="1" applyFont="1" applyBorder="1" applyAlignment="1" applyProtection="1">
      <alignment vertical="center" wrapText="1"/>
      <protection locked="0"/>
    </xf>
    <xf numFmtId="165" fontId="56" fillId="0" borderId="76" xfId="50" applyNumberFormat="1" applyFont="1" applyBorder="1" applyAlignment="1">
      <alignment vertical="center" wrapText="1"/>
    </xf>
    <xf numFmtId="165" fontId="67" fillId="0" borderId="77" xfId="50" applyNumberFormat="1" applyFont="1" applyBorder="1" applyAlignment="1">
      <alignment horizontal="left" vertical="center" wrapText="1" indent="1"/>
    </xf>
    <xf numFmtId="165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5" fontId="127" fillId="0" borderId="77" xfId="50" applyNumberFormat="1" applyFont="1" applyBorder="1" applyAlignment="1">
      <alignment vertical="center" wrapText="1"/>
    </xf>
    <xf numFmtId="165" fontId="127" fillId="0" borderId="44" xfId="50" applyNumberFormat="1" applyFont="1" applyBorder="1" applyAlignment="1">
      <alignment vertical="center" wrapText="1"/>
    </xf>
    <xf numFmtId="165" fontId="127" fillId="0" borderId="34" xfId="50" applyNumberFormat="1" applyFont="1" applyBorder="1" applyAlignment="1">
      <alignment vertical="center" wrapText="1"/>
    </xf>
    <xf numFmtId="165" fontId="127" fillId="0" borderId="55" xfId="50" applyNumberFormat="1" applyFont="1" applyBorder="1" applyAlignment="1">
      <alignment vertical="center" wrapText="1"/>
    </xf>
    <xf numFmtId="165" fontId="56" fillId="0" borderId="77" xfId="50" applyNumberFormat="1" applyFont="1" applyBorder="1" applyAlignment="1">
      <alignment vertical="center" wrapText="1"/>
    </xf>
    <xf numFmtId="165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5" fontId="68" fillId="0" borderId="75" xfId="50" applyNumberFormat="1" applyFont="1" applyBorder="1" applyAlignment="1">
      <alignment horizontal="left" vertical="center" wrapText="1" indent="1"/>
    </xf>
    <xf numFmtId="165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5" fontId="127" fillId="0" borderId="101" xfId="50" applyNumberFormat="1" applyFont="1" applyBorder="1" applyAlignment="1">
      <alignment vertical="center" wrapText="1"/>
    </xf>
    <xf numFmtId="165" fontId="127" fillId="0" borderId="18" xfId="50" applyNumberFormat="1" applyFont="1" applyBorder="1" applyAlignment="1">
      <alignment vertical="center" wrapText="1"/>
    </xf>
    <xf numFmtId="165" fontId="127" fillId="0" borderId="19" xfId="50" applyNumberFormat="1" applyFont="1" applyBorder="1" applyAlignment="1">
      <alignment vertical="center" wrapText="1"/>
    </xf>
    <xf numFmtId="165" fontId="127" fillId="0" borderId="29" xfId="50" applyNumberFormat="1" applyFont="1" applyBorder="1" applyAlignment="1">
      <alignment vertical="center" wrapText="1"/>
    </xf>
    <xf numFmtId="165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5" fontId="127" fillId="0" borderId="88" xfId="50" applyNumberFormat="1" applyFont="1" applyBorder="1" applyAlignment="1" applyProtection="1">
      <alignment vertical="center" wrapText="1"/>
      <protection locked="0"/>
    </xf>
    <xf numFmtId="165" fontId="127" fillId="0" borderId="27" xfId="50" applyNumberFormat="1" applyFont="1" applyBorder="1" applyAlignment="1" applyProtection="1">
      <alignment vertical="center" wrapText="1"/>
      <protection locked="0"/>
    </xf>
    <xf numFmtId="165" fontId="127" fillId="0" borderId="16" xfId="50" applyNumberFormat="1" applyFont="1" applyBorder="1" applyAlignment="1" applyProtection="1">
      <alignment vertical="center" wrapText="1"/>
      <protection locked="0"/>
    </xf>
    <xf numFmtId="165" fontId="127" fillId="0" borderId="17" xfId="50" applyNumberFormat="1" applyFont="1" applyBorder="1" applyAlignment="1" applyProtection="1">
      <alignment vertical="center" wrapText="1"/>
      <protection locked="0"/>
    </xf>
    <xf numFmtId="165" fontId="56" fillId="0" borderId="88" xfId="50" applyNumberFormat="1" applyFont="1" applyBorder="1" applyAlignment="1">
      <alignment vertical="center" wrapText="1"/>
    </xf>
    <xf numFmtId="165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Protection="1">
      <protection locked="0"/>
    </xf>
    <xf numFmtId="165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5" fontId="39" fillId="0" borderId="14" xfId="0" applyNumberFormat="1" applyFont="1" applyBorder="1"/>
    <xf numFmtId="165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5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2" fontId="38" fillId="0" borderId="14" xfId="44" applyNumberFormat="1" applyFont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5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5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5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4" fontId="27" fillId="0" borderId="36" xfId="43" applyNumberFormat="1" applyFont="1" applyBorder="1" applyAlignment="1">
      <alignment horizontal="left" vertical="center" wrapText="1"/>
    </xf>
    <xf numFmtId="164" fontId="27" fillId="0" borderId="59" xfId="43" applyNumberFormat="1" applyFont="1" applyBorder="1" applyAlignment="1">
      <alignment horizontal="left" vertical="center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vertical="center" wrapText="1"/>
    </xf>
    <xf numFmtId="164" fontId="27" fillId="0" borderId="64" xfId="43" applyNumberFormat="1" applyFont="1" applyBorder="1" applyAlignment="1">
      <alignment horizontal="left" vertical="center" wrapText="1"/>
    </xf>
    <xf numFmtId="164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65" fontId="104" fillId="0" borderId="51" xfId="50" applyNumberFormat="1" applyFont="1" applyBorder="1" applyAlignment="1">
      <alignment horizontal="center" textRotation="180" wrapText="1"/>
    </xf>
    <xf numFmtId="165" fontId="65" fillId="0" borderId="11" xfId="50" applyNumberFormat="1" applyFont="1" applyBorder="1" applyAlignment="1">
      <alignment horizontal="left" vertical="center" wrapText="1" indent="2"/>
    </xf>
    <xf numFmtId="165" fontId="65" fillId="0" borderId="48" xfId="50" applyNumberFormat="1" applyFont="1" applyBorder="1" applyAlignment="1">
      <alignment horizontal="left" vertical="center" wrapText="1" indent="2"/>
    </xf>
    <xf numFmtId="165" fontId="57" fillId="0" borderId="0" xfId="50" applyNumberFormat="1" applyFont="1" applyAlignment="1">
      <alignment horizontal="center" vertical="center" wrapText="1"/>
    </xf>
    <xf numFmtId="165" fontId="65" fillId="0" borderId="96" xfId="50" applyNumberFormat="1" applyFont="1" applyBorder="1" applyAlignment="1">
      <alignment horizontal="center" vertical="center" wrapText="1"/>
    </xf>
    <xf numFmtId="165" fontId="65" fillId="0" borderId="99" xfId="50" applyNumberFormat="1" applyFont="1" applyBorder="1" applyAlignment="1">
      <alignment horizontal="center" vertical="center" wrapText="1"/>
    </xf>
    <xf numFmtId="165" fontId="65" fillId="0" borderId="96" xfId="50" applyNumberFormat="1" applyFont="1" applyBorder="1" applyAlignment="1">
      <alignment horizontal="center" vertical="center"/>
    </xf>
    <xf numFmtId="165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5" fontId="65" fillId="0" borderId="87" xfId="50" applyNumberFormat="1" applyFont="1" applyBorder="1" applyAlignment="1">
      <alignment horizontal="center" vertical="center"/>
    </xf>
    <xf numFmtId="165" fontId="65" fillId="0" borderId="50" xfId="50" applyNumberFormat="1" applyFont="1" applyBorder="1" applyAlignment="1">
      <alignment horizontal="center" vertical="center"/>
    </xf>
    <xf numFmtId="165" fontId="65" fillId="0" borderId="71" xfId="5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~1/AppData/Local/Temp/k&#246;lts&#233;gvet&#233;si%20rendelet%20m&#243;dos&#237;t&#225;s.%202018.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-önk.össze.bev"/>
      <sheetName val="1 .sz.m.önk.össz.kiad."/>
      <sheetName val="2.sz.m.összehasonlító"/>
      <sheetName val="3.sz.m Önk  bev."/>
      <sheetName val="4.sz.m.ÖNK kiadás"/>
      <sheetName val="5 sz. m Idősek otthona"/>
      <sheetName val="6 .sz.m. Létszám (2)"/>
      <sheetName val="7.sz.m.fejlesztés (2)"/>
      <sheetName val="7.a.sz.m.intfejl (2)"/>
      <sheetName val="8.sz.m.Dologi kiadás (2)"/>
      <sheetName val="9.sz.m.szociális kiadások"/>
      <sheetName val="10.sz.m.átadott pe (2)"/>
      <sheetName val="11. saját bevételek"/>
      <sheetName val="12. sz.m. előir felh terv"/>
      <sheetName val="13. sz.m. állami"/>
      <sheetName val="14. sz.m. közvetett tám."/>
      <sheetName val="15.sz.m.többéves kihatás"/>
      <sheetName val="16.sz.m. tartozás"/>
      <sheetName val="üres lap"/>
      <sheetName val="üres la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1201503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40" zoomScale="75" zoomScaleNormal="75" workbookViewId="0">
      <selection activeCell="H59" sqref="H59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8" width="19.85546875" style="305" customWidth="1"/>
    <col min="9" max="10" width="19.85546875" style="305" hidden="1" customWidth="1"/>
    <col min="11" max="11" width="19.85546875" style="305" customWidth="1"/>
    <col min="12" max="12" width="17.7109375" style="305" customWidth="1"/>
    <col min="13" max="14" width="16.42578125" style="305" customWidth="1"/>
    <col min="15" max="16" width="16.42578125" style="305" hidden="1" customWidth="1"/>
    <col min="17" max="17" width="16.42578125" style="306" customWidth="1"/>
    <col min="18" max="20" width="16.42578125" style="305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</row>
    <row r="2" spans="1:32" ht="45.75" customHeight="1" x14ac:dyDescent="0.2">
      <c r="A2" s="994"/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995" t="s">
        <v>5</v>
      </c>
      <c r="B4" s="996"/>
      <c r="C4" s="996"/>
      <c r="D4" s="308" t="s">
        <v>8</v>
      </c>
      <c r="E4" s="977" t="s">
        <v>4</v>
      </c>
      <c r="F4" s="978"/>
      <c r="G4" s="978"/>
      <c r="H4" s="978"/>
      <c r="I4" s="978"/>
      <c r="J4" s="979"/>
      <c r="K4" s="977" t="s">
        <v>69</v>
      </c>
      <c r="L4" s="978"/>
      <c r="M4" s="978"/>
      <c r="N4" s="978"/>
      <c r="O4" s="978"/>
      <c r="P4" s="979"/>
      <c r="Q4" s="977" t="s">
        <v>70</v>
      </c>
      <c r="R4" s="978"/>
      <c r="S4" s="978"/>
      <c r="T4" s="978"/>
      <c r="U4" s="978"/>
      <c r="V4" s="979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1"/>
      <c r="C6" s="981"/>
      <c r="D6" s="981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1" t="s">
        <v>328</v>
      </c>
      <c r="C7" s="981"/>
      <c r="D7" s="981"/>
      <c r="E7" s="342">
        <f>E8+E13+E16+E17+E20</f>
        <v>5341018</v>
      </c>
      <c r="F7" s="342">
        <f>F8+F13+F16+F17+F20</f>
        <v>5550399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3447618</v>
      </c>
      <c r="L7" s="342">
        <f t="shared" ref="L7" si="2">L8+L13+L16+L17+L20</f>
        <v>3656999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993" t="s">
        <v>329</v>
      </c>
      <c r="D8" s="993"/>
      <c r="E8" s="434">
        <f t="shared" ref="E8" si="6">SUM(E9:E12)</f>
        <v>3427968</v>
      </c>
      <c r="F8" s="434">
        <f t="shared" ref="F8" si="7">SUM(F9:F12)</f>
        <v>3427968</v>
      </c>
      <c r="G8" s="434">
        <f t="shared" ref="G8:J8" si="8">SUM(G9:G12)</f>
        <v>3427968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1534568</v>
      </c>
      <c r="L8" s="343">
        <f t="shared" si="10"/>
        <v>1534568</v>
      </c>
      <c r="M8" s="343">
        <f t="shared" si="10"/>
        <v>1534568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f>'3.sz.m Önk  bev.'!E9</f>
        <v>2690655</v>
      </c>
      <c r="F9" s="344">
        <f>'3.sz.m Önk  bev.'!F9</f>
        <v>2690655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797255</v>
      </c>
      <c r="L9" s="343">
        <f t="shared" si="10"/>
        <v>797255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f>'3.sz.m Önk  bev.'!E11</f>
        <v>737313</v>
      </c>
      <c r="F11" s="344">
        <f>'3.sz.m Önk  bev.'!F11</f>
        <v>737313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737313</v>
      </c>
      <c r="L11" s="343">
        <f t="shared" si="10"/>
        <v>737313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261</v>
      </c>
    </row>
    <row r="13" spans="1:32" ht="21.75" customHeight="1" x14ac:dyDescent="0.25">
      <c r="A13" s="82"/>
      <c r="B13" s="78" t="s">
        <v>37</v>
      </c>
      <c r="C13" s="988" t="s">
        <v>331</v>
      </c>
      <c r="D13" s="988"/>
      <c r="E13" s="344">
        <f t="shared" ref="E13" si="12">SUM(E14:E15)</f>
        <v>953050</v>
      </c>
      <c r="F13" s="344">
        <f t="shared" ref="F13" si="13">SUM(F14:F15)</f>
        <v>953050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953050</v>
      </c>
      <c r="L13" s="343">
        <f t="shared" si="10"/>
        <v>953050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f>'3.sz.m Önk  bev.'!E15</f>
        <v>953050</v>
      </c>
      <c r="F15" s="344">
        <f>'3.sz.m Önk  bev.'!F15</f>
        <v>953050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953050</v>
      </c>
      <c r="L15" s="343">
        <f t="shared" si="10"/>
        <v>953050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88" t="s">
        <v>338</v>
      </c>
      <c r="D16" s="988"/>
      <c r="E16" s="344">
        <f>'3.sz.m Önk  bev.'!E16</f>
        <v>930000</v>
      </c>
      <c r="F16" s="344">
        <f>'3.sz.m Önk  bev.'!F16</f>
        <v>930000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930000</v>
      </c>
      <c r="L16" s="343">
        <f t="shared" si="10"/>
        <v>930000</v>
      </c>
      <c r="M16" s="343">
        <f t="shared" si="10"/>
        <v>930000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89" t="s">
        <v>339</v>
      </c>
      <c r="D17" s="990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340</v>
      </c>
      <c r="D18" s="606" t="s">
        <v>342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341</v>
      </c>
      <c r="D19" s="606" t="s">
        <v>316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991" t="s">
        <v>343</v>
      </c>
      <c r="D20" s="992"/>
      <c r="E20" s="344">
        <f>'3.sz.m Önk  bev.'!E20</f>
        <v>30000</v>
      </c>
      <c r="F20" s="344">
        <f>'3.sz.m Önk  bev.'!F20</f>
        <v>239381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239381</v>
      </c>
      <c r="M20" s="343">
        <f t="shared" si="10"/>
        <v>239381</v>
      </c>
      <c r="N20" s="953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344</v>
      </c>
      <c r="B21" s="981" t="s">
        <v>345</v>
      </c>
      <c r="C21" s="981"/>
      <c r="D21" s="981"/>
      <c r="E21" s="342">
        <f>+E22+E24+E25+E29+E30+E31+E32+E33+E23</f>
        <v>26761358</v>
      </c>
      <c r="F21" s="342">
        <f>+F22+F24+F25+F29+F30+F31+F32+F33+F23</f>
        <v>25546789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26761358</v>
      </c>
      <c r="L21" s="342">
        <f>+L22+L24+L25+L29+L30+L31+L32+L33+L23</f>
        <v>25546789</v>
      </c>
      <c r="M21" s="342">
        <f>+M22+M24+M25+M29+M30+M31+M32+M33+M23</f>
        <v>24961680</v>
      </c>
      <c r="N21" s="954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80" t="s">
        <v>346</v>
      </c>
      <c r="D22" s="980"/>
      <c r="E22" s="343">
        <f>'3.sz.m Önk  bev.'!E22</f>
        <v>6514421</v>
      </c>
      <c r="F22" s="343">
        <f>'3.sz.m Önk  bev.'!F22</f>
        <v>6514421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6514421</v>
      </c>
      <c r="L22" s="343">
        <f t="shared" si="22"/>
        <v>6514421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72" t="s">
        <v>443</v>
      </c>
      <c r="D23" s="972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72" t="s">
        <v>347</v>
      </c>
      <c r="D24" s="972"/>
      <c r="E24" s="349">
        <f>'3.sz.m Önk  bev.'!E23</f>
        <v>0</v>
      </c>
      <c r="F24" s="349">
        <f>'3.sz.m Önk  bev.'!F23</f>
        <v>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9">
        <v>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317</v>
      </c>
      <c r="C25" s="972" t="s">
        <v>348</v>
      </c>
      <c r="D25" s="972"/>
      <c r="E25" s="349">
        <f>SUM(E26:E28)</f>
        <v>30000</v>
      </c>
      <c r="F25" s="349">
        <f>SUM(F26:F28)</f>
        <v>60600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30000</v>
      </c>
      <c r="L25" s="343">
        <f t="shared" si="22"/>
        <v>60600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454</v>
      </c>
      <c r="D26" s="223" t="s">
        <v>349</v>
      </c>
      <c r="E26" s="349">
        <f>'3.sz.m Önk  bev.'!E25</f>
        <v>30000</v>
      </c>
      <c r="F26" s="349">
        <f>'3.sz.m Önk  bev.'!F25</f>
        <v>60600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30000</v>
      </c>
      <c r="L26" s="343">
        <f t="shared" si="22"/>
        <v>60600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455</v>
      </c>
      <c r="D27" s="223" t="s">
        <v>350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456</v>
      </c>
      <c r="D28" s="223" t="s">
        <v>351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353</v>
      </c>
      <c r="C29" s="972" t="s">
        <v>531</v>
      </c>
      <c r="D29" s="972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355</v>
      </c>
      <c r="C30" s="972" t="s">
        <v>354</v>
      </c>
      <c r="D30" s="985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446</v>
      </c>
      <c r="C31" s="972" t="s">
        <v>356</v>
      </c>
      <c r="D31" s="985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447</v>
      </c>
      <c r="C32" s="971" t="s">
        <v>79</v>
      </c>
      <c r="D32" s="971"/>
      <c r="E32" s="349">
        <f>'3.sz.m Önk  bev.'!E31+'5 sz. m Idősek otthona'!D12</f>
        <v>3056937</v>
      </c>
      <c r="F32" s="349">
        <f>'3.sz.m Önk  bev.'!F31+'5 sz. m Idősek otthona'!E12</f>
        <v>1811768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3056937</v>
      </c>
      <c r="L32" s="343">
        <f t="shared" si="22"/>
        <v>1811768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453</v>
      </c>
      <c r="C33" s="971" t="s">
        <v>448</v>
      </c>
      <c r="D33" s="971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81" t="s">
        <v>357</v>
      </c>
      <c r="C34" s="981"/>
      <c r="D34" s="981"/>
      <c r="E34" s="337">
        <f t="shared" ref="E34" si="23">SUM(E35:E38)</f>
        <v>35134581</v>
      </c>
      <c r="F34" s="337">
        <f t="shared" ref="F34" si="24">SUM(F35:F38)</f>
        <v>36588938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35134581</v>
      </c>
      <c r="L34" s="337">
        <f t="shared" ref="L34" si="27">SUM(L35:L38)</f>
        <v>36588938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86" t="s">
        <v>358</v>
      </c>
      <c r="D35" s="987"/>
      <c r="E35" s="349">
        <f>'3.sz.m Önk  bev.'!E34</f>
        <v>32987081</v>
      </c>
      <c r="F35" s="349">
        <f>'3.sz.m Önk  bev.'!F34</f>
        <v>34224558</v>
      </c>
      <c r="G35" s="349">
        <f>'3.sz.m Önk  bev.'!G34</f>
        <v>34894622</v>
      </c>
      <c r="H35" s="349">
        <f>'3.sz.m Önk  bev.'!H34</f>
        <v>35564683</v>
      </c>
      <c r="I35" s="676"/>
      <c r="J35" s="676"/>
      <c r="K35" s="343">
        <f t="shared" ref="K35:N41" si="31">E35-Q35</f>
        <v>32987081</v>
      </c>
      <c r="L35" s="343">
        <f t="shared" si="31"/>
        <v>34224558</v>
      </c>
      <c r="M35" s="343">
        <f t="shared" si="31"/>
        <v>34894622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72" t="s">
        <v>445</v>
      </c>
      <c r="D36" s="985"/>
      <c r="E36" s="349">
        <f>'3.sz.m Önk  bev.'!E35</f>
        <v>0</v>
      </c>
      <c r="F36" s="349">
        <f>'3.sz.m Önk  bev.'!F35</f>
        <v>216880</v>
      </c>
      <c r="G36" s="349">
        <f>'3.sz.m Önk  bev.'!G35</f>
        <v>342716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216880</v>
      </c>
      <c r="M36" s="343">
        <f t="shared" si="31"/>
        <v>342716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72" t="s">
        <v>359</v>
      </c>
      <c r="D37" s="985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72" t="s">
        <v>360</v>
      </c>
      <c r="D38" s="985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361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363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81" t="s">
        <v>364</v>
      </c>
      <c r="C42" s="981"/>
      <c r="D42" s="981"/>
      <c r="E42" s="337">
        <f t="shared" ref="E42" si="32">SUM(E43:E44)</f>
        <v>8400000</v>
      </c>
      <c r="F42" s="337">
        <f t="shared" ref="F42" si="33">SUM(F43:F44)</f>
        <v>8400000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8400000</v>
      </c>
      <c r="L42" s="337">
        <f t="shared" ref="L42" si="36">SUM(L43:L44)</f>
        <v>8400000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365</v>
      </c>
      <c r="C43" s="980" t="s">
        <v>367</v>
      </c>
      <c r="D43" s="980"/>
      <c r="E43" s="347">
        <f>+'3.sz.m Önk  bev.'!E42</f>
        <v>8400000</v>
      </c>
      <c r="F43" s="347">
        <f>+'3.sz.m Önk  bev.'!F42</f>
        <v>8400000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8400000</v>
      </c>
      <c r="L43" s="343">
        <f t="shared" si="40"/>
        <v>8400000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366</v>
      </c>
      <c r="C44" s="972" t="s">
        <v>368</v>
      </c>
      <c r="D44" s="972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369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370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371</v>
      </c>
      <c r="D47" s="674" t="s">
        <v>372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72"/>
      <c r="D48" s="985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982"/>
      <c r="D49" s="983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81" t="s">
        <v>83</v>
      </c>
      <c r="C50" s="981"/>
      <c r="D50" s="981"/>
      <c r="E50" s="337">
        <f>E51+E52</f>
        <v>382010</v>
      </c>
      <c r="F50" s="337">
        <f>F51+F52</f>
        <v>512010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382010</v>
      </c>
      <c r="L50" s="337">
        <f t="shared" ref="L50" si="47">L51+L52</f>
        <v>512010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80" t="s">
        <v>415</v>
      </c>
      <c r="D51" s="980"/>
      <c r="E51" s="349">
        <f>+'5 sz. m Idősek otthona'!D20</f>
        <v>0</v>
      </c>
      <c r="F51" s="349">
        <f>+'5 sz. m Idősek otthona'!E20+'3.sz.m Önk  bev.'!F50</f>
        <v>130000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130000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72" t="s">
        <v>416</v>
      </c>
      <c r="D52" s="972"/>
      <c r="E52" s="349">
        <f>+'3.sz.m Önk  bev.'!E51</f>
        <v>382010</v>
      </c>
      <c r="F52" s="349">
        <f>+'3.sz.m Önk  bev.'!F51</f>
        <v>382010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382010</v>
      </c>
      <c r="L52" s="343">
        <f t="shared" si="52"/>
        <v>382010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81" t="s">
        <v>373</v>
      </c>
      <c r="C53" s="981"/>
      <c r="D53" s="981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80" t="s">
        <v>375</v>
      </c>
      <c r="D54" s="980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374</v>
      </c>
      <c r="C55" s="971" t="s">
        <v>376</v>
      </c>
      <c r="D55" s="971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984" t="s">
        <v>85</v>
      </c>
      <c r="C56" s="984"/>
      <c r="D56" s="984"/>
      <c r="E56" s="333">
        <f t="shared" ref="E56" si="61">E7+E21+E42+E50+E53+E34</f>
        <v>76018967</v>
      </c>
      <c r="F56" s="333">
        <f t="shared" ref="F56" si="62">F7+F21+F42+F50+F53+F34</f>
        <v>76598136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74125567</v>
      </c>
      <c r="L56" s="333">
        <f t="shared" ref="L56:M56" si="65">L7+L21+L42+L50+L53+L34</f>
        <v>74704736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81" t="s">
        <v>377</v>
      </c>
      <c r="C57" s="981"/>
      <c r="D57" s="981"/>
      <c r="E57" s="333">
        <f t="shared" ref="E57" si="69">SUM(E58:E60)</f>
        <v>29277944</v>
      </c>
      <c r="F57" s="333">
        <f t="shared" ref="F57" si="70">SUM(F58:F60)</f>
        <v>23451840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29277944</v>
      </c>
      <c r="L57" s="333">
        <f t="shared" ref="L57" si="73">SUM(L58:L60)</f>
        <v>23451840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80" t="s">
        <v>378</v>
      </c>
      <c r="D58" s="980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80" t="s">
        <v>449</v>
      </c>
      <c r="D59" s="980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1250863</v>
      </c>
      <c r="I59" s="266"/>
      <c r="J59" s="266"/>
      <c r="K59" s="329"/>
      <c r="L59" s="329"/>
      <c r="M59" s="266"/>
      <c r="N59" s="343">
        <f>H59-T59</f>
        <v>1250863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80" t="s">
        <v>379</v>
      </c>
      <c r="D60" s="980"/>
      <c r="E60" s="349">
        <f>+'3.sz.m Önk  bev.'!E59+'5 sz. m Idősek otthona'!D25</f>
        <v>29277944</v>
      </c>
      <c r="F60" s="349">
        <f>+'3.sz.m Önk  bev.'!F59+'5 sz. m Idősek otthona'!E25</f>
        <v>23451840</v>
      </c>
      <c r="G60" s="349">
        <f>+'3.sz.m Önk  bev.'!G59+'5 sz. m Idősek otthona'!F25</f>
        <v>23451840</v>
      </c>
      <c r="H60" s="349">
        <f>+'3.sz.m Önk  bev.'!H59+'5 sz. m Idősek otthona'!G25</f>
        <v>23451840</v>
      </c>
      <c r="I60" s="266"/>
      <c r="J60" s="266"/>
      <c r="K60" s="343">
        <f t="shared" ref="K60:L60" si="76">E60-Q60</f>
        <v>29277944</v>
      </c>
      <c r="L60" s="343">
        <f t="shared" si="76"/>
        <v>23451840</v>
      </c>
      <c r="M60" s="343">
        <f>G60-S60</f>
        <v>23451840</v>
      </c>
      <c r="N60" s="343">
        <f>H60-T60</f>
        <v>23451840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76" t="s">
        <v>86</v>
      </c>
      <c r="C61" s="976"/>
      <c r="D61" s="976"/>
      <c r="E61" s="50">
        <f t="shared" ref="E61" si="77">E56+E57</f>
        <v>105296911</v>
      </c>
      <c r="F61" s="50">
        <f t="shared" ref="F61" si="78">F56+F57</f>
        <v>100049976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103403511</v>
      </c>
      <c r="L61" s="50">
        <f t="shared" ref="L61" si="81">L56+L57</f>
        <v>98156576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73" t="s">
        <v>262</v>
      </c>
      <c r="B62" s="974"/>
      <c r="C62" s="974"/>
      <c r="D62" s="974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975" t="s">
        <v>6</v>
      </c>
      <c r="B63" s="976"/>
      <c r="C63" s="976"/>
      <c r="D63" s="976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8" scale="56" orientation="landscape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topLeftCell="A7" workbookViewId="0">
      <selection activeCell="G21" sqref="G2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94" t="s">
        <v>210</v>
      </c>
      <c r="K1" s="1094"/>
      <c r="L1" s="1094"/>
      <c r="M1" s="1094"/>
      <c r="N1" s="1094"/>
      <c r="O1" s="1094"/>
      <c r="P1" s="1094"/>
      <c r="Q1" s="303"/>
    </row>
    <row r="2" spans="1:22" ht="16.5" customHeight="1" x14ac:dyDescent="0.25">
      <c r="A2" s="1096" t="s">
        <v>34</v>
      </c>
      <c r="B2" s="1096"/>
      <c r="C2" s="1096"/>
      <c r="D2" s="1096"/>
      <c r="E2" s="1096"/>
      <c r="F2" s="1096"/>
      <c r="G2" s="1096"/>
      <c r="H2" s="1096"/>
      <c r="I2" s="1096"/>
      <c r="J2" s="1096"/>
      <c r="K2" s="1096"/>
      <c r="L2" s="1096"/>
      <c r="M2" s="1096"/>
      <c r="N2" s="1096"/>
      <c r="O2" s="1096"/>
      <c r="P2" s="1096"/>
      <c r="Q2" s="301"/>
    </row>
    <row r="3" spans="1:22" ht="15" customHeight="1" x14ac:dyDescent="0.2">
      <c r="A3" s="1097" t="s">
        <v>474</v>
      </c>
      <c r="B3" s="1097"/>
      <c r="C3" s="1097"/>
      <c r="D3" s="1097"/>
      <c r="E3" s="1097"/>
      <c r="F3" s="1097"/>
      <c r="G3" s="1097"/>
      <c r="H3" s="1097"/>
      <c r="I3" s="1097"/>
      <c r="J3" s="1097"/>
      <c r="K3" s="1097"/>
      <c r="L3" s="1097"/>
      <c r="M3" s="1097"/>
      <c r="N3" s="1097"/>
      <c r="O3" s="1097"/>
      <c r="P3" s="1097"/>
      <c r="Q3" s="302"/>
    </row>
    <row r="4" spans="1:22" ht="15" customHeight="1" x14ac:dyDescent="0.2">
      <c r="A4" s="1095" t="s">
        <v>205</v>
      </c>
      <c r="B4" s="1095"/>
      <c r="C4" s="1095"/>
      <c r="D4" s="1095"/>
      <c r="E4" s="1095"/>
      <c r="F4" s="1095"/>
      <c r="G4" s="1095"/>
      <c r="H4" s="1095"/>
      <c r="I4" s="1095"/>
      <c r="J4" s="1095"/>
      <c r="K4" s="1095"/>
      <c r="L4" s="1095"/>
      <c r="M4" s="1095"/>
      <c r="N4" s="1095"/>
      <c r="O4" s="1095"/>
      <c r="P4" s="1095"/>
      <c r="Q4" s="304"/>
    </row>
    <row r="5" spans="1:22" ht="13.5" thickBot="1" x14ac:dyDescent="0.25">
      <c r="B5" s="10"/>
      <c r="C5" s="10"/>
      <c r="P5" s="688" t="s">
        <v>435</v>
      </c>
    </row>
    <row r="6" spans="1:22" s="112" customFormat="1" ht="41.25" customHeight="1" thickBot="1" x14ac:dyDescent="0.25">
      <c r="A6" s="111" t="s">
        <v>5</v>
      </c>
      <c r="B6" s="1088" t="s">
        <v>3</v>
      </c>
      <c r="C6" s="1088"/>
      <c r="D6" s="1098" t="s">
        <v>4</v>
      </c>
      <c r="E6" s="1099"/>
      <c r="F6" s="1099"/>
      <c r="G6" s="1099"/>
      <c r="H6" s="1099"/>
      <c r="I6" s="1100"/>
      <c r="J6" s="1098" t="s">
        <v>71</v>
      </c>
      <c r="K6" s="1099"/>
      <c r="L6" s="1099"/>
      <c r="M6" s="1099"/>
      <c r="N6" s="1099"/>
      <c r="O6" s="1100"/>
      <c r="P6" s="1098" t="s">
        <v>72</v>
      </c>
      <c r="Q6" s="1099"/>
      <c r="R6" s="1099"/>
      <c r="S6" s="1099"/>
      <c r="T6" s="1099"/>
      <c r="U6" s="1100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239</v>
      </c>
      <c r="F7" s="439" t="s">
        <v>243</v>
      </c>
      <c r="G7" s="439" t="s">
        <v>245</v>
      </c>
      <c r="H7" s="439" t="s">
        <v>250</v>
      </c>
      <c r="I7" s="440" t="s">
        <v>256</v>
      </c>
      <c r="J7" s="438" t="s">
        <v>75</v>
      </c>
      <c r="K7" s="439" t="s">
        <v>239</v>
      </c>
      <c r="L7" s="439" t="s">
        <v>243</v>
      </c>
      <c r="M7" s="439" t="s">
        <v>245</v>
      </c>
      <c r="N7" s="439" t="s">
        <v>250</v>
      </c>
      <c r="O7" s="440" t="s">
        <v>256</v>
      </c>
      <c r="P7" s="438" t="s">
        <v>75</v>
      </c>
      <c r="Q7" s="439" t="s">
        <v>239</v>
      </c>
      <c r="R7" s="439" t="s">
        <v>243</v>
      </c>
      <c r="S7" s="439" t="s">
        <v>245</v>
      </c>
      <c r="T7" s="623" t="s">
        <v>250</v>
      </c>
      <c r="U7" s="440" t="s">
        <v>256</v>
      </c>
    </row>
    <row r="8" spans="1:22" ht="27.95" customHeight="1" x14ac:dyDescent="0.2">
      <c r="A8" s="35">
        <v>1</v>
      </c>
      <c r="B8" s="1084" t="s">
        <v>399</v>
      </c>
      <c r="C8" s="1084"/>
      <c r="D8" s="964">
        <v>1587500</v>
      </c>
      <c r="E8" s="964">
        <v>1587500</v>
      </c>
      <c r="F8" s="964">
        <v>1587500</v>
      </c>
      <c r="G8" s="964">
        <v>323423</v>
      </c>
      <c r="H8" s="964"/>
      <c r="I8" s="964"/>
      <c r="J8" s="964">
        <v>1587500</v>
      </c>
      <c r="K8" s="964">
        <v>1587500</v>
      </c>
      <c r="L8" s="964">
        <v>1587500</v>
      </c>
      <c r="M8" s="964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084" t="s">
        <v>400</v>
      </c>
      <c r="C9" s="1084"/>
      <c r="D9" s="964">
        <v>1055177</v>
      </c>
      <c r="E9" s="964">
        <v>1055177</v>
      </c>
      <c r="F9" s="964">
        <v>1055177</v>
      </c>
      <c r="G9" s="964">
        <v>1025638</v>
      </c>
      <c r="H9" s="964"/>
      <c r="I9" s="964"/>
      <c r="J9" s="964">
        <v>1055177</v>
      </c>
      <c r="K9" s="964">
        <v>1055177</v>
      </c>
      <c r="L9" s="964">
        <v>1055177</v>
      </c>
      <c r="M9" s="964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084" t="s">
        <v>16</v>
      </c>
      <c r="C10" s="1084"/>
      <c r="D10" s="964">
        <v>666354</v>
      </c>
      <c r="E10" s="964">
        <v>666354</v>
      </c>
      <c r="F10" s="964">
        <v>666354</v>
      </c>
      <c r="G10" s="964">
        <v>683690</v>
      </c>
      <c r="H10" s="964"/>
      <c r="I10" s="964"/>
      <c r="J10" s="964">
        <v>666354</v>
      </c>
      <c r="K10" s="964">
        <v>666354</v>
      </c>
      <c r="L10" s="964">
        <v>666354</v>
      </c>
      <c r="M10" s="964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084" t="s">
        <v>225</v>
      </c>
      <c r="C11" s="1084"/>
      <c r="D11" s="964">
        <v>2226246</v>
      </c>
      <c r="E11" s="964">
        <v>2457787</v>
      </c>
      <c r="F11" s="964">
        <v>3154968</v>
      </c>
      <c r="G11" s="964">
        <v>30248555</v>
      </c>
      <c r="H11" s="964"/>
      <c r="I11" s="964"/>
      <c r="J11" s="964">
        <v>2226246</v>
      </c>
      <c r="K11" s="964">
        <v>2457787</v>
      </c>
      <c r="L11" s="964">
        <v>3154968</v>
      </c>
      <c r="M11" s="964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084" t="s">
        <v>488</v>
      </c>
      <c r="C12" s="1084"/>
      <c r="D12" s="964">
        <v>2228850</v>
      </c>
      <c r="E12" s="964">
        <v>2278850</v>
      </c>
      <c r="F12" s="964">
        <v>2278850</v>
      </c>
      <c r="G12" s="964">
        <v>1595675</v>
      </c>
      <c r="H12" s="964"/>
      <c r="I12" s="964"/>
      <c r="J12" s="964">
        <v>2228850</v>
      </c>
      <c r="K12" s="964">
        <v>2278850</v>
      </c>
      <c r="L12" s="964">
        <v>2278850</v>
      </c>
      <c r="M12" s="964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084" t="s">
        <v>401</v>
      </c>
      <c r="C13" s="1084"/>
      <c r="D13" s="964">
        <v>905510</v>
      </c>
      <c r="E13" s="964">
        <v>905510</v>
      </c>
      <c r="F13" s="964">
        <v>905510</v>
      </c>
      <c r="G13" s="964">
        <v>404578</v>
      </c>
      <c r="H13" s="964"/>
      <c r="I13" s="964"/>
      <c r="J13" s="964">
        <v>905510</v>
      </c>
      <c r="K13" s="964">
        <v>905510</v>
      </c>
      <c r="L13" s="964">
        <v>905510</v>
      </c>
      <c r="M13" s="964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093" t="s">
        <v>226</v>
      </c>
      <c r="C14" s="1093"/>
      <c r="D14" s="964">
        <v>115570</v>
      </c>
      <c r="E14" s="964">
        <v>115570</v>
      </c>
      <c r="F14" s="964">
        <v>115570</v>
      </c>
      <c r="G14" s="964">
        <v>379340</v>
      </c>
      <c r="H14" s="964"/>
      <c r="I14" s="964"/>
      <c r="J14" s="964">
        <v>115570</v>
      </c>
      <c r="K14" s="964">
        <v>115570</v>
      </c>
      <c r="L14" s="964">
        <v>115570</v>
      </c>
      <c r="M14" s="964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085" t="s">
        <v>459</v>
      </c>
      <c r="C15" s="1085"/>
      <c r="D15" s="965">
        <v>128369</v>
      </c>
      <c r="E15" s="964">
        <v>128369</v>
      </c>
      <c r="F15" s="964">
        <v>128369</v>
      </c>
      <c r="G15" s="964">
        <v>50101</v>
      </c>
      <c r="H15" s="964"/>
      <c r="I15" s="966"/>
      <c r="J15" s="965">
        <v>128369</v>
      </c>
      <c r="K15" s="964">
        <v>128369</v>
      </c>
      <c r="L15" s="964">
        <v>128369</v>
      </c>
      <c r="M15" s="964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085" t="s">
        <v>460</v>
      </c>
      <c r="C16" s="1085"/>
      <c r="D16" s="965">
        <v>180000</v>
      </c>
      <c r="E16" s="964">
        <v>180000</v>
      </c>
      <c r="F16" s="964">
        <v>180000</v>
      </c>
      <c r="G16" s="964">
        <v>191840</v>
      </c>
      <c r="H16" s="964"/>
      <c r="I16" s="966"/>
      <c r="J16" s="965">
        <v>180000</v>
      </c>
      <c r="K16" s="964">
        <v>180000</v>
      </c>
      <c r="L16" s="964">
        <v>180000</v>
      </c>
      <c r="M16" s="964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089" t="s">
        <v>487</v>
      </c>
      <c r="C17" s="1090"/>
      <c r="D17" s="965">
        <v>1270000</v>
      </c>
      <c r="E17" s="964">
        <v>1270000</v>
      </c>
      <c r="F17" s="964">
        <v>1270000</v>
      </c>
      <c r="G17" s="964">
        <v>198000</v>
      </c>
      <c r="H17" s="964"/>
      <c r="I17" s="966"/>
      <c r="J17" s="965">
        <v>1270000</v>
      </c>
      <c r="K17" s="964">
        <v>1270000</v>
      </c>
      <c r="L17" s="964">
        <v>1270000</v>
      </c>
      <c r="M17" s="964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086" t="s">
        <v>622</v>
      </c>
      <c r="C18" s="1086"/>
      <c r="D18" s="965">
        <v>0</v>
      </c>
      <c r="E18" s="964">
        <v>0</v>
      </c>
      <c r="F18" s="964">
        <v>0</v>
      </c>
      <c r="G18" s="964">
        <v>744000</v>
      </c>
      <c r="H18" s="964"/>
      <c r="I18" s="966"/>
      <c r="J18" s="965">
        <v>0</v>
      </c>
      <c r="K18" s="964">
        <v>0</v>
      </c>
      <c r="L18" s="964">
        <v>0</v>
      </c>
      <c r="M18" s="964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087" t="s">
        <v>623</v>
      </c>
      <c r="C19" s="1086"/>
      <c r="D19" s="965">
        <v>0</v>
      </c>
      <c r="E19" s="964">
        <v>0</v>
      </c>
      <c r="F19" s="964">
        <v>0</v>
      </c>
      <c r="G19" s="964">
        <v>32435</v>
      </c>
      <c r="H19" s="964"/>
      <c r="I19" s="966"/>
      <c r="J19" s="965">
        <v>0</v>
      </c>
      <c r="K19" s="964">
        <v>0</v>
      </c>
      <c r="L19" s="964">
        <v>0</v>
      </c>
      <c r="M19" s="964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1091"/>
      <c r="C20" s="1092"/>
      <c r="D20" s="967"/>
      <c r="E20" s="968"/>
      <c r="F20" s="968"/>
      <c r="G20" s="968"/>
      <c r="H20" s="968"/>
      <c r="I20" s="969"/>
      <c r="J20" s="967"/>
      <c r="K20" s="968"/>
      <c r="L20" s="968"/>
      <c r="M20" s="968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083" t="s">
        <v>17</v>
      </c>
      <c r="C21" s="1083"/>
      <c r="D21" s="450">
        <f>SUM(D8:D19)</f>
        <v>10363576</v>
      </c>
      <c r="E21" s="451">
        <f>SUM(E8:E19)</f>
        <v>10645117</v>
      </c>
      <c r="F21" s="451">
        <f>SUM(F8:F19)</f>
        <v>11342298</v>
      </c>
      <c r="G21" s="451">
        <f>SUM(G8:G19)</f>
        <v>35877275</v>
      </c>
      <c r="H21" s="451"/>
      <c r="I21" s="453"/>
      <c r="J21" s="450">
        <f>SUM(J8:J19)</f>
        <v>10363576</v>
      </c>
      <c r="K21" s="451">
        <f>SUM(K8:K19)</f>
        <v>10645117</v>
      </c>
      <c r="L21" s="451">
        <f>SUM(L8:L19)</f>
        <v>11342298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421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3"/>
  <sheetViews>
    <sheetView topLeftCell="B1" zoomScale="75" zoomScaleNormal="75" workbookViewId="0">
      <selection activeCell="P18" sqref="P18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01" t="s">
        <v>211</v>
      </c>
      <c r="I1" s="1101"/>
      <c r="J1" s="1101"/>
      <c r="K1" s="1101"/>
      <c r="L1" s="1101"/>
      <c r="M1" s="1101"/>
    </row>
    <row r="2" spans="1:18" ht="37.5" customHeight="1" x14ac:dyDescent="0.2">
      <c r="A2" s="1105" t="s">
        <v>220</v>
      </c>
      <c r="B2" s="1105"/>
      <c r="C2" s="1106"/>
      <c r="D2" s="1106"/>
      <c r="E2" s="1106"/>
      <c r="F2" s="1106"/>
      <c r="G2" s="1106"/>
      <c r="H2" s="1106"/>
      <c r="I2" s="1106"/>
      <c r="J2" s="1106"/>
      <c r="K2" s="1106"/>
      <c r="L2" s="1106"/>
      <c r="M2" s="1106"/>
    </row>
    <row r="3" spans="1:18" ht="18.75" customHeight="1" x14ac:dyDescent="0.2">
      <c r="A3" s="1107" t="s">
        <v>474</v>
      </c>
      <c r="B3" s="1107"/>
      <c r="C3" s="1107"/>
      <c r="D3" s="1107"/>
      <c r="E3" s="1107"/>
      <c r="F3" s="1107"/>
      <c r="G3" s="1107"/>
      <c r="H3" s="1107"/>
      <c r="I3" s="1107"/>
      <c r="J3" s="1107"/>
      <c r="K3" s="1107"/>
      <c r="L3" s="1107"/>
      <c r="M3" s="1107"/>
    </row>
    <row r="4" spans="1:18" ht="15.75" x14ac:dyDescent="0.2">
      <c r="A4" s="1108" t="s">
        <v>68</v>
      </c>
      <c r="B4" s="1108"/>
      <c r="C4" s="1108"/>
      <c r="D4" s="1108"/>
      <c r="E4" s="1108"/>
      <c r="F4" s="1108"/>
      <c r="G4" s="1108"/>
      <c r="H4" s="1108"/>
      <c r="I4" s="1108"/>
      <c r="J4" s="1108"/>
      <c r="K4" s="1108"/>
      <c r="L4" s="1108"/>
      <c r="M4" s="1108"/>
    </row>
    <row r="5" spans="1:18" ht="19.5" thickBot="1" x14ac:dyDescent="0.25">
      <c r="A5" s="21"/>
      <c r="B5" s="21"/>
      <c r="M5" s="58" t="s">
        <v>433</v>
      </c>
    </row>
    <row r="6" spans="1:18" ht="19.5" customHeight="1" x14ac:dyDescent="0.2">
      <c r="A6" s="1109" t="s">
        <v>26</v>
      </c>
      <c r="B6" s="1102" t="s">
        <v>219</v>
      </c>
      <c r="C6" s="1112" t="s">
        <v>4</v>
      </c>
      <c r="D6" s="1113"/>
      <c r="E6" s="1113"/>
      <c r="F6" s="1113"/>
      <c r="G6" s="1114"/>
      <c r="H6" s="1112" t="s">
        <v>252</v>
      </c>
      <c r="I6" s="1113"/>
      <c r="J6" s="1113"/>
      <c r="K6" s="1113"/>
      <c r="L6" s="1114"/>
      <c r="M6" s="1112" t="s">
        <v>27</v>
      </c>
      <c r="N6" s="1113"/>
      <c r="O6" s="1113"/>
      <c r="P6" s="1113"/>
      <c r="Q6" s="1121"/>
      <c r="R6" s="573"/>
    </row>
    <row r="7" spans="1:18" ht="16.5" customHeight="1" x14ac:dyDescent="0.2">
      <c r="A7" s="1110"/>
      <c r="B7" s="1103"/>
      <c r="C7" s="1115"/>
      <c r="D7" s="1116"/>
      <c r="E7" s="1116"/>
      <c r="F7" s="1116"/>
      <c r="G7" s="1117"/>
      <c r="H7" s="1115"/>
      <c r="I7" s="1116"/>
      <c r="J7" s="1116"/>
      <c r="K7" s="1116"/>
      <c r="L7" s="1117"/>
      <c r="M7" s="1115"/>
      <c r="N7" s="1116"/>
      <c r="O7" s="1116"/>
      <c r="P7" s="1116"/>
      <c r="Q7" s="1122"/>
      <c r="R7" s="574"/>
    </row>
    <row r="8" spans="1:18" ht="20.25" customHeight="1" thickBot="1" x14ac:dyDescent="0.25">
      <c r="A8" s="1111"/>
      <c r="B8" s="1104"/>
      <c r="C8" s="1118"/>
      <c r="D8" s="1119"/>
      <c r="E8" s="1119"/>
      <c r="F8" s="1119"/>
      <c r="G8" s="1120"/>
      <c r="H8" s="1118"/>
      <c r="I8" s="1119"/>
      <c r="J8" s="1119"/>
      <c r="K8" s="1119"/>
      <c r="L8" s="1120"/>
      <c r="M8" s="1118"/>
      <c r="N8" s="1119"/>
      <c r="O8" s="1119"/>
      <c r="P8" s="1119"/>
      <c r="Q8" s="1123"/>
      <c r="R8" s="574"/>
    </row>
    <row r="9" spans="1:18" ht="19.5" thickTop="1" x14ac:dyDescent="0.2">
      <c r="A9" s="290"/>
      <c r="B9" s="291"/>
      <c r="C9" s="365" t="s">
        <v>75</v>
      </c>
      <c r="D9" s="365" t="s">
        <v>239</v>
      </c>
      <c r="E9" s="365" t="s">
        <v>243</v>
      </c>
      <c r="F9" s="351" t="s">
        <v>619</v>
      </c>
      <c r="G9" s="351" t="s">
        <v>251</v>
      </c>
      <c r="H9" s="365" t="s">
        <v>75</v>
      </c>
      <c r="I9" s="365" t="s">
        <v>239</v>
      </c>
      <c r="J9" s="365" t="s">
        <v>243</v>
      </c>
      <c r="K9" s="351" t="s">
        <v>619</v>
      </c>
      <c r="L9" s="351" t="s">
        <v>251</v>
      </c>
      <c r="M9" s="365" t="s">
        <v>75</v>
      </c>
      <c r="N9" s="365" t="s">
        <v>239</v>
      </c>
      <c r="O9" s="365" t="s">
        <v>243</v>
      </c>
      <c r="P9" s="351" t="s">
        <v>619</v>
      </c>
      <c r="Q9" s="569" t="s">
        <v>251</v>
      </c>
      <c r="R9" s="574"/>
    </row>
    <row r="10" spans="1:18" ht="25.5" customHeight="1" x14ac:dyDescent="0.2">
      <c r="A10" s="54" t="s">
        <v>489</v>
      </c>
      <c r="B10" s="245" t="s">
        <v>437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490</v>
      </c>
      <c r="B11" s="245" t="s">
        <v>437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620</v>
      </c>
      <c r="B12" s="245" t="s">
        <v>437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621</v>
      </c>
      <c r="B13" s="245" t="s">
        <v>437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orientation="landscape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5"/>
  <sheetViews>
    <sheetView topLeftCell="A10" zoomScale="75" zoomScaleNormal="75" workbookViewId="0">
      <selection activeCell="J28" sqref="J28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34" t="s">
        <v>212</v>
      </c>
      <c r="M1" s="1134"/>
      <c r="N1" s="1134"/>
      <c r="O1" s="1134"/>
      <c r="P1" s="1134"/>
      <c r="Q1" s="1134"/>
    </row>
    <row r="2" spans="1:22" ht="18" x14ac:dyDescent="0.25">
      <c r="A2" s="1138" t="s">
        <v>20</v>
      </c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</row>
    <row r="3" spans="1:22" ht="15.75" x14ac:dyDescent="0.25">
      <c r="A3" s="1082" t="s">
        <v>474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</row>
    <row r="4" spans="1:22" ht="14.25" x14ac:dyDescent="0.2">
      <c r="A4" s="1139" t="s">
        <v>206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</row>
    <row r="5" spans="1:22" ht="13.5" thickBot="1" x14ac:dyDescent="0.25">
      <c r="Q5" s="9" t="s">
        <v>433</v>
      </c>
    </row>
    <row r="6" spans="1:22" ht="24.75" customHeight="1" x14ac:dyDescent="0.2">
      <c r="A6" s="1136" t="s">
        <v>21</v>
      </c>
      <c r="B6" s="1132" t="s">
        <v>22</v>
      </c>
      <c r="C6" s="1133"/>
      <c r="D6" s="1133"/>
      <c r="E6" s="1133"/>
      <c r="F6" s="1133"/>
      <c r="G6" s="1133"/>
      <c r="H6" s="1133"/>
      <c r="I6" s="1133"/>
      <c r="J6" s="1133"/>
      <c r="K6" s="1133"/>
      <c r="L6" s="1129" t="s">
        <v>23</v>
      </c>
      <c r="M6" s="1130"/>
      <c r="N6" s="1130"/>
      <c r="O6" s="1130"/>
      <c r="P6" s="1130"/>
      <c r="Q6" s="1130"/>
      <c r="R6" s="1130"/>
      <c r="S6" s="1130"/>
      <c r="T6" s="1130"/>
      <c r="U6" s="1131"/>
      <c r="V6" s="575"/>
    </row>
    <row r="7" spans="1:22" ht="24.75" customHeight="1" x14ac:dyDescent="0.2">
      <c r="A7" s="1137"/>
      <c r="B7" s="1124" t="s">
        <v>73</v>
      </c>
      <c r="C7" s="1125"/>
      <c r="D7" s="1125"/>
      <c r="E7" s="1125"/>
      <c r="F7" s="1126"/>
      <c r="G7" s="1124" t="s">
        <v>74</v>
      </c>
      <c r="H7" s="1125"/>
      <c r="I7" s="1125"/>
      <c r="J7" s="1125"/>
      <c r="K7" s="1125"/>
      <c r="L7" s="1127" t="s">
        <v>73</v>
      </c>
      <c r="M7" s="1128"/>
      <c r="N7" s="1128"/>
      <c r="O7" s="1128"/>
      <c r="P7" s="1128"/>
      <c r="Q7" s="1128" t="s">
        <v>74</v>
      </c>
      <c r="R7" s="1128"/>
      <c r="S7" s="1128"/>
      <c r="T7" s="1128"/>
      <c r="U7" s="1140"/>
      <c r="V7" s="575"/>
    </row>
    <row r="8" spans="1:22" ht="42" customHeight="1" x14ac:dyDescent="0.2">
      <c r="A8" s="277"/>
      <c r="B8" s="278" t="s">
        <v>240</v>
      </c>
      <c r="C8" s="278" t="s">
        <v>238</v>
      </c>
      <c r="D8" s="576" t="s">
        <v>442</v>
      </c>
      <c r="E8" s="278" t="s">
        <v>246</v>
      </c>
      <c r="F8" s="278" t="s">
        <v>295</v>
      </c>
      <c r="G8" s="278" t="s">
        <v>240</v>
      </c>
      <c r="H8" s="278" t="s">
        <v>238</v>
      </c>
      <c r="I8" s="576" t="s">
        <v>244</v>
      </c>
      <c r="J8" s="278" t="s">
        <v>246</v>
      </c>
      <c r="K8" s="278" t="s">
        <v>295</v>
      </c>
      <c r="L8" s="368" t="s">
        <v>240</v>
      </c>
      <c r="M8" s="307" t="s">
        <v>238</v>
      </c>
      <c r="N8" s="576" t="s">
        <v>244</v>
      </c>
      <c r="O8" s="278" t="s">
        <v>266</v>
      </c>
      <c r="P8" s="278" t="s">
        <v>295</v>
      </c>
      <c r="Q8" s="307" t="s">
        <v>240</v>
      </c>
      <c r="R8" s="307" t="s">
        <v>238</v>
      </c>
      <c r="S8" s="576" t="s">
        <v>244</v>
      </c>
      <c r="T8" s="278" t="s">
        <v>608</v>
      </c>
      <c r="U8" s="278" t="s">
        <v>295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259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491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hidden="1" x14ac:dyDescent="0.25">
      <c r="A14" s="25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9"/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422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425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423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424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426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428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427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429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464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x14ac:dyDescent="0.25">
      <c r="A24" s="25" t="s">
        <v>463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465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470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492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35" t="s">
        <v>232</v>
      </c>
      <c r="B30" s="1135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1135"/>
      <c r="P30" s="1135"/>
      <c r="Q30" s="1135"/>
    </row>
    <row r="31" spans="1:22" ht="13.5" thickBot="1" x14ac:dyDescent="0.25">
      <c r="Q31" s="9"/>
    </row>
    <row r="32" spans="1:22" ht="29.25" customHeight="1" x14ac:dyDescent="0.2">
      <c r="A32" s="1136" t="s">
        <v>231</v>
      </c>
      <c r="B32" s="1132" t="s">
        <v>22</v>
      </c>
      <c r="C32" s="1133"/>
      <c r="D32" s="1133"/>
      <c r="E32" s="1133"/>
      <c r="F32" s="1133"/>
      <c r="G32" s="1133"/>
      <c r="H32" s="1133"/>
      <c r="I32" s="1133"/>
      <c r="J32" s="1133"/>
      <c r="K32" s="1133"/>
      <c r="L32" s="1129" t="s">
        <v>23</v>
      </c>
      <c r="M32" s="1130"/>
      <c r="N32" s="1130"/>
      <c r="O32" s="1130"/>
      <c r="P32" s="1130"/>
      <c r="Q32" s="1130"/>
      <c r="R32" s="1130"/>
      <c r="S32" s="1130"/>
      <c r="T32" s="1130"/>
      <c r="U32" s="1131"/>
      <c r="V32" s="575"/>
    </row>
    <row r="33" spans="1:22" ht="29.25" customHeight="1" x14ac:dyDescent="0.2">
      <c r="A33" s="1137"/>
      <c r="B33" s="1124" t="s">
        <v>73</v>
      </c>
      <c r="C33" s="1125"/>
      <c r="D33" s="1125"/>
      <c r="E33" s="1125"/>
      <c r="F33" s="1126"/>
      <c r="G33" s="1124" t="s">
        <v>74</v>
      </c>
      <c r="H33" s="1125"/>
      <c r="I33" s="1125"/>
      <c r="J33" s="1125"/>
      <c r="K33" s="1125"/>
      <c r="L33" s="1127" t="s">
        <v>73</v>
      </c>
      <c r="M33" s="1128"/>
      <c r="N33" s="1128"/>
      <c r="O33" s="1128"/>
      <c r="P33" s="1128"/>
      <c r="Q33" s="1128" t="s">
        <v>74</v>
      </c>
      <c r="R33" s="1128"/>
      <c r="S33" s="1128"/>
      <c r="T33" s="1128"/>
      <c r="U33" s="1140"/>
      <c r="V33" s="575"/>
    </row>
    <row r="34" spans="1:22" ht="29.25" customHeight="1" x14ac:dyDescent="0.2">
      <c r="A34" s="277"/>
      <c r="B34" s="278" t="s">
        <v>240</v>
      </c>
      <c r="C34" s="278" t="s">
        <v>238</v>
      </c>
      <c r="D34" s="576" t="s">
        <v>244</v>
      </c>
      <c r="E34" s="278" t="s">
        <v>246</v>
      </c>
      <c r="F34" s="278" t="s">
        <v>295</v>
      </c>
      <c r="G34" s="278" t="s">
        <v>240</v>
      </c>
      <c r="H34" s="278" t="s">
        <v>238</v>
      </c>
      <c r="I34" s="278" t="s">
        <v>244</v>
      </c>
      <c r="J34" s="278" t="s">
        <v>246</v>
      </c>
      <c r="K34" s="278" t="s">
        <v>295</v>
      </c>
      <c r="L34" s="368" t="s">
        <v>240</v>
      </c>
      <c r="M34" s="307" t="s">
        <v>238</v>
      </c>
      <c r="N34" s="307" t="s">
        <v>244</v>
      </c>
      <c r="O34" s="278" t="s">
        <v>266</v>
      </c>
      <c r="P34" s="278" t="s">
        <v>295</v>
      </c>
      <c r="Q34" s="307" t="s">
        <v>240</v>
      </c>
      <c r="R34" s="307" t="s">
        <v>238</v>
      </c>
      <c r="S34" s="576" t="s">
        <v>244</v>
      </c>
      <c r="T34" s="278" t="s">
        <v>246</v>
      </c>
      <c r="U34" s="278" t="s">
        <v>295</v>
      </c>
      <c r="V34" s="575"/>
    </row>
    <row r="35" spans="1:22" ht="18" x14ac:dyDescent="0.25">
      <c r="A35" s="25" t="s">
        <v>233</v>
      </c>
      <c r="B35" s="28">
        <v>250000</v>
      </c>
      <c r="C35" s="28">
        <v>250000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611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462</v>
      </c>
      <c r="B37" s="61"/>
      <c r="C37" s="61"/>
      <c r="D37" s="61"/>
      <c r="E37" s="61"/>
      <c r="F37" s="61"/>
      <c r="G37" s="61">
        <v>113400</v>
      </c>
      <c r="H37" s="61">
        <v>113400</v>
      </c>
      <c r="I37" s="61">
        <v>113400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461</v>
      </c>
      <c r="B38" s="61">
        <v>150000</v>
      </c>
      <c r="C38" s="61">
        <v>150000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hidden="1" x14ac:dyDescent="0.25">
      <c r="A39" s="62" t="s">
        <v>389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hidden="1" x14ac:dyDescent="0.25">
      <c r="A40" s="62" t="s">
        <v>234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hidden="1" x14ac:dyDescent="0.25">
      <c r="A41" s="62" t="s">
        <v>235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hidden="1" x14ac:dyDescent="0.25">
      <c r="A42" s="62" t="s">
        <v>236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hidden="1" x14ac:dyDescent="0.25">
      <c r="A43" s="62" t="s">
        <v>237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609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475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610</v>
      </c>
      <c r="B46" s="61"/>
      <c r="C46" s="61"/>
      <c r="D46" s="61"/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257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258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469631</v>
      </c>
      <c r="C55" s="32">
        <f t="shared" ref="C55:R55" si="1">SUM(C35:C49)</f>
        <v>469631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113400</v>
      </c>
      <c r="H55" s="682">
        <f t="shared" si="1"/>
        <v>113400</v>
      </c>
      <c r="I55" s="682">
        <f t="shared" si="1"/>
        <v>113400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2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F6" sqref="F6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41" t="s">
        <v>311</v>
      </c>
      <c r="B2" s="1141"/>
      <c r="C2" s="1141"/>
    </row>
    <row r="3" spans="1:6" ht="15.95" customHeight="1" thickBot="1" x14ac:dyDescent="0.25">
      <c r="A3" s="639"/>
      <c r="B3" s="639"/>
      <c r="C3" s="642" t="s">
        <v>432</v>
      </c>
      <c r="D3" s="643"/>
    </row>
    <row r="4" spans="1:6" ht="44.25" customHeight="1" thickBot="1" x14ac:dyDescent="0.25">
      <c r="A4" s="644" t="s">
        <v>268</v>
      </c>
      <c r="B4" s="645" t="s">
        <v>312</v>
      </c>
      <c r="C4" s="646" t="s">
        <v>476</v>
      </c>
      <c r="D4" s="646" t="s">
        <v>477</v>
      </c>
      <c r="E4" s="646" t="s">
        <v>478</v>
      </c>
      <c r="F4" s="646" t="s">
        <v>479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329</v>
      </c>
      <c r="C6" s="652">
        <f>+'1.sz.m-önk.össze.bev'!E8</f>
        <v>3427968</v>
      </c>
      <c r="D6" s="652">
        <f>+'1.sz.m-önk.össze.bev'!F8</f>
        <v>3427968</v>
      </c>
      <c r="E6" s="652">
        <v>3427968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402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390</v>
      </c>
      <c r="C8" s="658">
        <f>+'1.sz.m-önk.össze.bev'!E25</f>
        <v>30000</v>
      </c>
      <c r="D8" s="658">
        <f>+'1.sz.m-önk.össze.bev'!F25</f>
        <v>60600</v>
      </c>
      <c r="E8" s="658">
        <v>60600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343</v>
      </c>
      <c r="C9" s="656">
        <f>+'1.sz.m-önk.össze.bev'!E20</f>
        <v>30000</v>
      </c>
      <c r="D9" s="656">
        <f>+'1.sz.m-önk.össze.bev'!F20</f>
        <v>239381</v>
      </c>
      <c r="E9" s="656">
        <v>239381</v>
      </c>
      <c r="F9" s="656">
        <f>+'1.sz.m-önk.össze.bev'!H20</f>
        <v>408064</v>
      </c>
    </row>
    <row r="10" spans="1:6" ht="33" customHeight="1" thickBot="1" x14ac:dyDescent="0.25">
      <c r="A10" s="653" t="s">
        <v>11</v>
      </c>
      <c r="B10" s="657" t="s">
        <v>419</v>
      </c>
      <c r="C10" s="656">
        <f>+'1.sz.m-önk.össze.bev'!E13</f>
        <v>953050</v>
      </c>
      <c r="D10" s="656">
        <f>+'1.sz.m-önk.össze.bev'!F13</f>
        <v>953050</v>
      </c>
      <c r="E10" s="656">
        <v>1913762</v>
      </c>
      <c r="F10" s="656">
        <f>+'1.sz.m-önk.össze.bev'!H13</f>
        <v>2185672</v>
      </c>
    </row>
    <row r="11" spans="1:6" ht="26.25" hidden="1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hidden="1" customHeight="1" thickBot="1" x14ac:dyDescent="0.25">
      <c r="A12" s="655" t="s">
        <v>12</v>
      </c>
      <c r="B12" s="659" t="s">
        <v>313</v>
      </c>
      <c r="C12" s="656"/>
      <c r="D12" s="656"/>
      <c r="E12" s="656"/>
      <c r="F12" s="656"/>
    </row>
    <row r="13" spans="1:6" ht="26.25" customHeight="1" thickBot="1" x14ac:dyDescent="0.25">
      <c r="A13" s="1142" t="s">
        <v>314</v>
      </c>
      <c r="B13" s="1143"/>
      <c r="C13" s="660">
        <f>SUM(C6:C12)</f>
        <v>4441018</v>
      </c>
      <c r="D13" s="660">
        <f>SUM(D6:D12)</f>
        <v>4680999</v>
      </c>
      <c r="E13" s="660">
        <f>SUM(E6:E12)</f>
        <v>5641711</v>
      </c>
      <c r="F13" s="660">
        <f>SUM(F6:F12)</f>
        <v>12519191</v>
      </c>
    </row>
    <row r="14" spans="1:6" ht="23.25" customHeight="1" x14ac:dyDescent="0.2">
      <c r="A14" s="1144"/>
      <c r="B14" s="1144"/>
      <c r="C14" s="1144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2"/>
  <sheetViews>
    <sheetView tabSelected="1" workbookViewId="0">
      <selection activeCell="N16" sqref="N16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45" t="s">
        <v>249</v>
      </c>
      <c r="N1" s="1145"/>
      <c r="O1" s="1145"/>
    </row>
    <row r="2" spans="1:19" ht="31.5" customHeight="1" x14ac:dyDescent="0.25">
      <c r="A2" s="1146" t="s">
        <v>261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</row>
    <row r="3" spans="1:19" ht="16.5" thickBot="1" x14ac:dyDescent="0.3">
      <c r="O3" s="580" t="s">
        <v>436</v>
      </c>
    </row>
    <row r="4" spans="1:19" s="577" customFormat="1" ht="35.25" customHeight="1" thickBot="1" x14ac:dyDescent="0.3">
      <c r="A4" s="581" t="s">
        <v>268</v>
      </c>
      <c r="B4" s="582" t="s">
        <v>3</v>
      </c>
      <c r="C4" s="583" t="s">
        <v>269</v>
      </c>
      <c r="D4" s="583" t="s">
        <v>270</v>
      </c>
      <c r="E4" s="583" t="s">
        <v>271</v>
      </c>
      <c r="F4" s="583" t="s">
        <v>272</v>
      </c>
      <c r="G4" s="583" t="s">
        <v>273</v>
      </c>
      <c r="H4" s="583" t="s">
        <v>274</v>
      </c>
      <c r="I4" s="583" t="s">
        <v>275</v>
      </c>
      <c r="J4" s="583" t="s">
        <v>276</v>
      </c>
      <c r="K4" s="583" t="s">
        <v>277</v>
      </c>
      <c r="L4" s="583" t="s">
        <v>278</v>
      </c>
      <c r="M4" s="583" t="s">
        <v>279</v>
      </c>
      <c r="N4" s="583" t="s">
        <v>280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48" t="s">
        <v>117</v>
      </c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50"/>
    </row>
    <row r="6" spans="1:19" s="586" customFormat="1" ht="15" customHeight="1" x14ac:dyDescent="0.2">
      <c r="A6" s="587" t="s">
        <v>29</v>
      </c>
      <c r="B6" s="588" t="s">
        <v>281</v>
      </c>
      <c r="C6" s="589"/>
      <c r="D6" s="589"/>
      <c r="E6" s="589">
        <v>2670509</v>
      </c>
      <c r="F6" s="589"/>
      <c r="G6" s="589"/>
      <c r="H6" s="589"/>
      <c r="I6" s="589">
        <v>209381</v>
      </c>
      <c r="J6" s="589"/>
      <c r="K6" s="589">
        <v>2670509</v>
      </c>
      <c r="L6" s="589"/>
      <c r="M6" s="589"/>
      <c r="N6" s="589">
        <v>2284261</v>
      </c>
      <c r="O6" s="593">
        <f t="shared" ref="O6:O12" si="0">SUM(C6:N6)</f>
        <v>7834660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391</v>
      </c>
      <c r="C7" s="592">
        <v>2230113</v>
      </c>
      <c r="D7" s="592">
        <v>2230113</v>
      </c>
      <c r="E7" s="592">
        <v>2230113</v>
      </c>
      <c r="F7" s="592">
        <v>2230114</v>
      </c>
      <c r="G7" s="592">
        <v>2230113</v>
      </c>
      <c r="H7" s="592">
        <v>1145544</v>
      </c>
      <c r="I7" s="592">
        <v>2230113</v>
      </c>
      <c r="J7" s="592">
        <v>2230113</v>
      </c>
      <c r="K7" s="592">
        <v>2230114</v>
      </c>
      <c r="L7" s="592">
        <v>2230113</v>
      </c>
      <c r="M7" s="592">
        <v>2230113</v>
      </c>
      <c r="N7" s="592">
        <v>6503547</v>
      </c>
      <c r="O7" s="593">
        <f t="shared" si="0"/>
        <v>29950223</v>
      </c>
      <c r="P7" s="594">
        <v>73977</v>
      </c>
      <c r="S7" s="586" t="s">
        <v>421</v>
      </c>
    </row>
    <row r="8" spans="1:19" s="594" customFormat="1" ht="27" customHeight="1" x14ac:dyDescent="0.2">
      <c r="A8" s="590" t="s">
        <v>10</v>
      </c>
      <c r="B8" s="595" t="s">
        <v>431</v>
      </c>
      <c r="C8" s="596">
        <v>2927882</v>
      </c>
      <c r="D8" s="596">
        <v>2927882</v>
      </c>
      <c r="E8" s="596">
        <v>2927881</v>
      </c>
      <c r="F8" s="596">
        <v>2927882</v>
      </c>
      <c r="G8" s="596">
        <v>2927882</v>
      </c>
      <c r="H8" s="596">
        <v>2927881</v>
      </c>
      <c r="I8" s="596">
        <v>4382239</v>
      </c>
      <c r="J8" s="596">
        <v>2927882</v>
      </c>
      <c r="K8" s="596">
        <v>2927881</v>
      </c>
      <c r="L8" s="596">
        <v>2927882</v>
      </c>
      <c r="M8" s="596">
        <v>4099385</v>
      </c>
      <c r="N8" s="596">
        <v>7376561</v>
      </c>
      <c r="O8" s="593">
        <f t="shared" si="0"/>
        <v>42209120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392</v>
      </c>
      <c r="C9" s="596"/>
      <c r="D9" s="596"/>
      <c r="E9" s="596">
        <v>8400000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8400000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471</v>
      </c>
      <c r="C10" s="592">
        <v>63668</v>
      </c>
      <c r="D10" s="592">
        <v>63668</v>
      </c>
      <c r="E10" s="592">
        <v>63669</v>
      </c>
      <c r="F10" s="592">
        <v>63668</v>
      </c>
      <c r="G10" s="592">
        <v>63668</v>
      </c>
      <c r="H10" s="592">
        <v>63669</v>
      </c>
      <c r="I10" s="592"/>
      <c r="J10" s="592"/>
      <c r="K10" s="592"/>
      <c r="L10" s="592"/>
      <c r="M10" s="592"/>
      <c r="N10" s="592">
        <v>95289</v>
      </c>
      <c r="O10" s="593">
        <f t="shared" si="0"/>
        <v>477299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393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282</v>
      </c>
      <c r="C12" s="592">
        <v>23451840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>
        <v>1250863</v>
      </c>
      <c r="O12" s="593">
        <f t="shared" si="0"/>
        <v>24702703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283</v>
      </c>
      <c r="C13" s="598">
        <f>SUM(C6:C12)</f>
        <v>28673503</v>
      </c>
      <c r="D13" s="598">
        <f t="shared" ref="D13:O13" si="1">SUM(D6:D12)</f>
        <v>5221663</v>
      </c>
      <c r="E13" s="598">
        <f t="shared" si="1"/>
        <v>16292172</v>
      </c>
      <c r="F13" s="598">
        <f t="shared" si="1"/>
        <v>5221664</v>
      </c>
      <c r="G13" s="598">
        <f t="shared" si="1"/>
        <v>5221663</v>
      </c>
      <c r="H13" s="598">
        <f t="shared" si="1"/>
        <v>4137094</v>
      </c>
      <c r="I13" s="598">
        <f t="shared" si="1"/>
        <v>6821733</v>
      </c>
      <c r="J13" s="598">
        <f t="shared" si="1"/>
        <v>5157995</v>
      </c>
      <c r="K13" s="598">
        <f t="shared" si="1"/>
        <v>7828504</v>
      </c>
      <c r="L13" s="598">
        <f t="shared" si="1"/>
        <v>5157995</v>
      </c>
      <c r="M13" s="598">
        <f t="shared" si="1"/>
        <v>6329498</v>
      </c>
      <c r="N13" s="598">
        <f t="shared" si="1"/>
        <v>17510521</v>
      </c>
      <c r="O13" s="599">
        <f t="shared" si="1"/>
        <v>113574005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48" t="s">
        <v>144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50"/>
    </row>
    <row r="15" spans="1:19" s="594" customFormat="1" ht="14.1" customHeight="1" x14ac:dyDescent="0.2">
      <c r="A15" s="590" t="s">
        <v>65</v>
      </c>
      <c r="B15" s="595" t="s">
        <v>394</v>
      </c>
      <c r="C15" s="596">
        <v>5089789</v>
      </c>
      <c r="D15" s="596">
        <v>5089789</v>
      </c>
      <c r="E15" s="596">
        <v>5089789</v>
      </c>
      <c r="F15" s="596">
        <v>5089789</v>
      </c>
      <c r="G15" s="596">
        <v>5089789</v>
      </c>
      <c r="H15" s="596">
        <v>5089788</v>
      </c>
      <c r="I15" s="596">
        <v>5650221</v>
      </c>
      <c r="J15" s="596">
        <v>5089789</v>
      </c>
      <c r="K15" s="596">
        <v>5089789</v>
      </c>
      <c r="L15" s="596">
        <v>5089789</v>
      </c>
      <c r="M15" s="596">
        <v>6261292</v>
      </c>
      <c r="N15" s="596">
        <v>34511233</v>
      </c>
      <c r="O15" s="593">
        <f>SUM(C15:N15)</f>
        <v>92230846</v>
      </c>
      <c r="P15" s="594">
        <v>550166</v>
      </c>
      <c r="S15" s="586"/>
    </row>
    <row r="16" spans="1:19" s="594" customFormat="1" ht="27" customHeight="1" x14ac:dyDescent="0.2">
      <c r="A16" s="590" t="s">
        <v>284</v>
      </c>
      <c r="B16" s="591" t="s">
        <v>395</v>
      </c>
      <c r="C16" s="592"/>
      <c r="D16" s="592"/>
      <c r="E16" s="592"/>
      <c r="F16" s="592"/>
      <c r="G16" s="592"/>
      <c r="H16" s="592"/>
      <c r="I16" s="592">
        <v>3096952</v>
      </c>
      <c r="J16" s="592"/>
      <c r="K16" s="592" t="s">
        <v>421</v>
      </c>
      <c r="L16" s="592"/>
      <c r="M16" s="592"/>
      <c r="N16" s="592">
        <v>16926724</v>
      </c>
      <c r="O16" s="593">
        <f>SUM(C16:N16)</f>
        <v>20023676</v>
      </c>
      <c r="P16" s="594">
        <v>124458</v>
      </c>
      <c r="S16" s="586"/>
    </row>
    <row r="17" spans="1:17" s="594" customFormat="1" ht="14.1" customHeight="1" x14ac:dyDescent="0.2">
      <c r="A17" s="590" t="s">
        <v>285</v>
      </c>
      <c r="B17" s="591" t="s">
        <v>287</v>
      </c>
      <c r="C17" s="592"/>
      <c r="D17" s="592"/>
      <c r="E17" s="592"/>
      <c r="F17" s="592"/>
      <c r="G17" s="592"/>
      <c r="H17" s="592"/>
      <c r="I17" s="592">
        <v>0</v>
      </c>
      <c r="J17" s="592"/>
      <c r="K17" s="592"/>
      <c r="L17" s="592"/>
      <c r="M17" s="592"/>
      <c r="N17" s="592">
        <v>0</v>
      </c>
      <c r="O17" s="593">
        <f>SUM(C17:N17)</f>
        <v>0</v>
      </c>
      <c r="P17" s="594">
        <v>0</v>
      </c>
    </row>
    <row r="18" spans="1:17" s="594" customFormat="1" ht="14.1" customHeight="1" thickBot="1" x14ac:dyDescent="0.25">
      <c r="A18" s="590" t="s">
        <v>286</v>
      </c>
      <c r="B18" s="591" t="s">
        <v>288</v>
      </c>
      <c r="C18" s="592">
        <f>+'1 .sz.m.önk.össz.kiad.'!E31</f>
        <v>1319483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1319483</v>
      </c>
      <c r="P18" s="594">
        <v>47140</v>
      </c>
    </row>
    <row r="19" spans="1:17" s="586" customFormat="1" ht="15.95" customHeight="1" thickBot="1" x14ac:dyDescent="0.25">
      <c r="A19" s="590" t="s">
        <v>289</v>
      </c>
      <c r="B19" s="597" t="s">
        <v>290</v>
      </c>
      <c r="C19" s="598">
        <f t="shared" ref="C19:N19" si="2">SUM(C15:C18)</f>
        <v>6409272</v>
      </c>
      <c r="D19" s="598">
        <f t="shared" si="2"/>
        <v>5089789</v>
      </c>
      <c r="E19" s="598">
        <f t="shared" si="2"/>
        <v>5089789</v>
      </c>
      <c r="F19" s="598">
        <f t="shared" si="2"/>
        <v>5089789</v>
      </c>
      <c r="G19" s="598">
        <f t="shared" si="2"/>
        <v>5089789</v>
      </c>
      <c r="H19" s="598">
        <f t="shared" si="2"/>
        <v>5089788</v>
      </c>
      <c r="I19" s="598">
        <f t="shared" si="2"/>
        <v>8747173</v>
      </c>
      <c r="J19" s="598">
        <f t="shared" si="2"/>
        <v>5089789</v>
      </c>
      <c r="K19" s="598">
        <f t="shared" si="2"/>
        <v>5089789</v>
      </c>
      <c r="L19" s="598">
        <f t="shared" si="2"/>
        <v>5089789</v>
      </c>
      <c r="M19" s="598">
        <f t="shared" si="2"/>
        <v>6261292</v>
      </c>
      <c r="N19" s="598">
        <f t="shared" si="2"/>
        <v>51437957</v>
      </c>
      <c r="O19" s="599">
        <f>SUM(O15:O18)</f>
        <v>113574005</v>
      </c>
      <c r="Q19" s="586">
        <f>SUM(P15:P18)</f>
        <v>721764</v>
      </c>
    </row>
    <row r="20" spans="1:17" ht="16.5" thickBot="1" x14ac:dyDescent="0.3">
      <c r="A20" s="590" t="s">
        <v>291</v>
      </c>
      <c r="B20" s="600" t="s">
        <v>292</v>
      </c>
      <c r="C20" s="601">
        <f>C13-C19</f>
        <v>22264231</v>
      </c>
      <c r="D20" s="601">
        <f>C13+D13-C19-D19</f>
        <v>22396105</v>
      </c>
      <c r="E20" s="601">
        <f>C13+D13+E13-C19-D19-E19</f>
        <v>33598488</v>
      </c>
      <c r="F20" s="601">
        <f>C13+D13+E13+F13-C19-D19-E19-F19</f>
        <v>33730363</v>
      </c>
      <c r="G20" s="601">
        <f>(SUM(C13:G13))-(SUM(C19:G19))</f>
        <v>33862237</v>
      </c>
      <c r="H20" s="601">
        <f>(SUM(C13:H13))-(SUM(C19:H19))</f>
        <v>32909543</v>
      </c>
      <c r="I20" s="601">
        <f>(SUM(C13:I13))-(SUM(C19:I19))</f>
        <v>30984103</v>
      </c>
      <c r="J20" s="601">
        <f>(SUM(C13:J13))-(SUM(C19:J19))</f>
        <v>31052309</v>
      </c>
      <c r="K20" s="601">
        <f>(SUM(C13:K13))-(SUM(C19:K19))</f>
        <v>33791024</v>
      </c>
      <c r="L20" s="601">
        <f>(SUM(C13:L13))-(SUM(C19:L19))</f>
        <v>33859230</v>
      </c>
      <c r="M20" s="601">
        <f>(SUM(C13:M13))-(SUM(C19:M19))</f>
        <v>33927436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topLeftCell="A34" zoomScaleNormal="100" workbookViewId="0">
      <selection activeCell="G8" sqref="G8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customWidth="1"/>
    <col min="6" max="16384" width="9.140625" style="722"/>
  </cols>
  <sheetData>
    <row r="1" spans="1:5" ht="21" customHeight="1" x14ac:dyDescent="0.25">
      <c r="A1" s="1152" t="s">
        <v>607</v>
      </c>
      <c r="B1" s="1152"/>
    </row>
    <row r="2" spans="1:5" s="723" customFormat="1" ht="51.75" customHeight="1" x14ac:dyDescent="0.25">
      <c r="A2" s="1151" t="s">
        <v>480</v>
      </c>
      <c r="B2" s="1151"/>
    </row>
    <row r="3" spans="1:5" ht="15.75" customHeight="1" thickBot="1" x14ac:dyDescent="0.3">
      <c r="A3" s="630"/>
    </row>
    <row r="4" spans="1:5" ht="24" customHeight="1" thickBot="1" x14ac:dyDescent="0.3">
      <c r="A4" s="631" t="s">
        <v>297</v>
      </c>
      <c r="B4" s="696" t="s">
        <v>496</v>
      </c>
      <c r="C4" s="724" t="s">
        <v>239</v>
      </c>
      <c r="D4" s="725" t="s">
        <v>243</v>
      </c>
      <c r="E4" s="725" t="s">
        <v>245</v>
      </c>
    </row>
    <row r="5" spans="1:5" s="632" customFormat="1" ht="21" customHeight="1" x14ac:dyDescent="0.25">
      <c r="A5" s="726" t="s">
        <v>298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299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300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301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302</v>
      </c>
      <c r="B9" s="730">
        <v>1259850</v>
      </c>
      <c r="C9" s="730">
        <v>1259850</v>
      </c>
      <c r="D9" s="731">
        <v>1259850</v>
      </c>
      <c r="E9" s="731">
        <v>1259850</v>
      </c>
    </row>
    <row r="10" spans="1:5" s="632" customFormat="1" ht="21" customHeight="1" x14ac:dyDescent="0.25">
      <c r="A10" s="726" t="s">
        <v>303</v>
      </c>
      <c r="B10" s="732">
        <f>SUM(B6:B9)</f>
        <v>4348263</v>
      </c>
      <c r="C10" s="732">
        <f>SUM(C6:C9)</f>
        <v>4348263</v>
      </c>
      <c r="D10" s="733">
        <f>SUM(D6:D9)</f>
        <v>4348263</v>
      </c>
      <c r="E10" s="733">
        <f>SUM(E6:E9)</f>
        <v>4348263</v>
      </c>
    </row>
    <row r="11" spans="1:5" s="632" customFormat="1" ht="21" customHeight="1" x14ac:dyDescent="0.25">
      <c r="A11" s="734" t="s">
        <v>440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441</v>
      </c>
      <c r="B12" s="732">
        <v>4206718</v>
      </c>
      <c r="C12" s="732">
        <v>4206718</v>
      </c>
      <c r="D12" s="733">
        <v>4206718</v>
      </c>
      <c r="E12" s="733">
        <v>4206718</v>
      </c>
    </row>
    <row r="13" spans="1:5" s="632" customFormat="1" ht="21" customHeight="1" x14ac:dyDescent="0.25">
      <c r="A13" s="734" t="s">
        <v>502</v>
      </c>
      <c r="B13" s="732"/>
      <c r="C13" s="732">
        <v>38552</v>
      </c>
      <c r="D13" s="733">
        <v>38552</v>
      </c>
      <c r="E13" s="733">
        <v>38552</v>
      </c>
    </row>
    <row r="14" spans="1:5" s="632" customFormat="1" ht="21" customHeight="1" thickBot="1" x14ac:dyDescent="0.3">
      <c r="A14" s="734" t="s">
        <v>493</v>
      </c>
      <c r="B14" s="732">
        <v>1009100</v>
      </c>
      <c r="C14" s="732">
        <v>1009100</v>
      </c>
      <c r="D14" s="733">
        <v>1009100</v>
      </c>
      <c r="E14" s="733">
        <v>1009100</v>
      </c>
    </row>
    <row r="15" spans="1:5" s="737" customFormat="1" ht="24.95" customHeight="1" thickBot="1" x14ac:dyDescent="0.25">
      <c r="A15" s="735" t="s">
        <v>403</v>
      </c>
      <c r="B15" s="736">
        <f>+B10+B11+B12+B14+B13</f>
        <v>14564081</v>
      </c>
      <c r="C15" s="736">
        <f>+C10+C11+C12+C14+C13</f>
        <v>14602633</v>
      </c>
      <c r="D15" s="736">
        <f>+D10+D11+D12+D14+D13</f>
        <v>14602633</v>
      </c>
      <c r="E15" s="736">
        <f>+E10+E11+E12+E14+E13</f>
        <v>14602633</v>
      </c>
    </row>
    <row r="16" spans="1:5" ht="24.95" hidden="1" customHeight="1" x14ac:dyDescent="0.25">
      <c r="A16" s="738" t="s">
        <v>304</v>
      </c>
      <c r="B16" s="727"/>
      <c r="C16" s="727"/>
      <c r="D16" s="739"/>
      <c r="E16" s="739"/>
    </row>
    <row r="17" spans="1:5" ht="24.95" hidden="1" customHeight="1" x14ac:dyDescent="0.25">
      <c r="A17" s="740" t="s">
        <v>305</v>
      </c>
      <c r="B17" s="732"/>
      <c r="C17" s="732"/>
      <c r="D17" s="739"/>
      <c r="E17" s="739"/>
    </row>
    <row r="18" spans="1:5" ht="24.95" hidden="1" customHeight="1" x14ac:dyDescent="0.25">
      <c r="A18" s="734" t="s">
        <v>404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405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406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306</v>
      </c>
      <c r="B21" s="745"/>
      <c r="C21" s="745"/>
      <c r="D21" s="739"/>
      <c r="E21" s="739"/>
    </row>
    <row r="22" spans="1:5" ht="24.95" customHeight="1" x14ac:dyDescent="0.25">
      <c r="A22" s="744" t="s">
        <v>468</v>
      </c>
      <c r="B22" s="745"/>
      <c r="C22" s="745">
        <v>1169289</v>
      </c>
      <c r="D22" s="746">
        <v>1817126</v>
      </c>
      <c r="E22" s="746">
        <v>2464961</v>
      </c>
    </row>
    <row r="23" spans="1:5" ht="24.95" customHeight="1" x14ac:dyDescent="0.25">
      <c r="A23" s="740" t="s">
        <v>494</v>
      </c>
      <c r="B23" s="747">
        <v>2131000</v>
      </c>
      <c r="C23" s="747">
        <v>2131000</v>
      </c>
      <c r="D23" s="746">
        <v>2131000</v>
      </c>
      <c r="E23" s="746">
        <v>2131000</v>
      </c>
    </row>
    <row r="24" spans="1:5" ht="24.95" customHeight="1" x14ac:dyDescent="0.25">
      <c r="A24" s="729" t="s">
        <v>407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414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307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408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430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409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410</v>
      </c>
      <c r="B34" s="742">
        <f>B21+B23+B27+B30</f>
        <v>16623000</v>
      </c>
      <c r="C34" s="742">
        <f>C21+C23+C27+C30+C22</f>
        <v>17792289</v>
      </c>
      <c r="D34" s="742">
        <f>D21+D23+D27+D30+D22</f>
        <v>18440126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495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503</v>
      </c>
      <c r="B36" s="758"/>
      <c r="C36" s="758">
        <v>29636</v>
      </c>
      <c r="D36" s="759">
        <v>51863</v>
      </c>
      <c r="E36" s="759">
        <v>74089</v>
      </c>
    </row>
    <row r="37" spans="1:5" s="737" customFormat="1" ht="24.95" customHeight="1" thickBot="1" x14ac:dyDescent="0.25">
      <c r="A37" s="760" t="s">
        <v>411</v>
      </c>
      <c r="B37" s="761">
        <f>B35+B34+B20+B15</f>
        <v>32987081</v>
      </c>
      <c r="C37" s="761">
        <f>C35+C34+C20+C15+C36</f>
        <v>34224558</v>
      </c>
      <c r="D37" s="761">
        <f>D35+D34+D20+D15+D36</f>
        <v>34894622</v>
      </c>
      <c r="E37" s="761">
        <f>E35+E34+E20+E15+E36</f>
        <v>35564683</v>
      </c>
    </row>
    <row r="38" spans="1:5" ht="24.95" customHeight="1" x14ac:dyDescent="0.25">
      <c r="A38" s="734" t="s">
        <v>308</v>
      </c>
      <c r="B38" s="747"/>
      <c r="C38" s="747">
        <v>216880</v>
      </c>
      <c r="D38" s="746">
        <v>342716</v>
      </c>
      <c r="E38" s="746">
        <v>435227</v>
      </c>
    </row>
    <row r="39" spans="1:5" ht="24.95" customHeight="1" x14ac:dyDescent="0.25">
      <c r="A39" s="734" t="s">
        <v>466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467</v>
      </c>
      <c r="B40" s="751"/>
      <c r="C40" s="751"/>
      <c r="D40" s="752"/>
      <c r="E40" s="752"/>
    </row>
    <row r="41" spans="1:5" ht="24.95" hidden="1" customHeight="1" x14ac:dyDescent="0.25">
      <c r="A41" s="734" t="s">
        <v>469</v>
      </c>
      <c r="B41" s="751"/>
      <c r="C41" s="751"/>
      <c r="D41" s="752"/>
      <c r="E41" s="752"/>
    </row>
    <row r="42" spans="1:5" ht="24.95" hidden="1" customHeight="1" x14ac:dyDescent="0.25">
      <c r="A42" s="734" t="s">
        <v>412</v>
      </c>
      <c r="B42" s="751"/>
      <c r="C42" s="751"/>
      <c r="D42" s="752"/>
      <c r="E42" s="752"/>
    </row>
    <row r="43" spans="1:5" ht="24.95" hidden="1" customHeight="1" x14ac:dyDescent="0.25">
      <c r="A43" s="734" t="s">
        <v>413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32987081</v>
      </c>
      <c r="C44" s="763">
        <f>C37+C38+C43+C41+C39+C40+C42</f>
        <v>34441438</v>
      </c>
      <c r="D44" s="764">
        <f>D37+D38+D43+D41+D39+D40+D42</f>
        <v>35237338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dimension ref="A1:G22"/>
  <sheetViews>
    <sheetView workbookViewId="0">
      <selection activeCell="C10" sqref="C1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6"/>
      <c r="B1" s="847"/>
      <c r="C1" s="847"/>
      <c r="D1" s="847"/>
      <c r="E1" s="847"/>
      <c r="F1" s="1155" t="s">
        <v>545</v>
      </c>
      <c r="G1" s="1155"/>
    </row>
    <row r="2" spans="1:7" ht="24.75" customHeight="1" x14ac:dyDescent="0.2">
      <c r="A2" s="1156" t="s">
        <v>546</v>
      </c>
      <c r="B2" s="1156"/>
      <c r="C2" s="1156"/>
      <c r="D2" s="1156"/>
      <c r="E2" s="1156"/>
      <c r="F2" s="1156"/>
      <c r="G2" s="1156"/>
    </row>
    <row r="3" spans="1:7" ht="18.75" customHeight="1" x14ac:dyDescent="0.2">
      <c r="A3" s="1157" t="s">
        <v>547</v>
      </c>
      <c r="B3" s="1157"/>
      <c r="C3" s="1157"/>
      <c r="D3" s="1157"/>
      <c r="E3" s="1157"/>
      <c r="F3" s="1157"/>
      <c r="G3" s="1157"/>
    </row>
    <row r="4" spans="1:7" ht="24.75" customHeight="1" x14ac:dyDescent="0.2">
      <c r="A4" s="1158" t="s">
        <v>548</v>
      </c>
      <c r="B4" s="1158"/>
      <c r="C4" s="1158"/>
      <c r="D4" s="1158"/>
      <c r="E4" s="1158"/>
      <c r="F4" s="1158"/>
      <c r="G4" s="1158"/>
    </row>
    <row r="5" spans="1:7" ht="15.75" thickBot="1" x14ac:dyDescent="0.25">
      <c r="A5" s="846"/>
      <c r="B5" s="847"/>
      <c r="C5" s="847"/>
      <c r="D5" s="847"/>
      <c r="E5" s="847"/>
      <c r="F5" s="847"/>
      <c r="G5" s="848" t="s">
        <v>433</v>
      </c>
    </row>
    <row r="6" spans="1:7" ht="24.95" customHeight="1" x14ac:dyDescent="0.2">
      <c r="A6" s="1159" t="s">
        <v>549</v>
      </c>
      <c r="B6" s="1161" t="s">
        <v>550</v>
      </c>
      <c r="C6" s="1161"/>
      <c r="D6" s="1161"/>
      <c r="E6" s="1162" t="s">
        <v>551</v>
      </c>
      <c r="F6" s="1161"/>
      <c r="G6" s="1163"/>
    </row>
    <row r="7" spans="1:7" ht="24.95" customHeight="1" thickBot="1" x14ac:dyDescent="0.25">
      <c r="A7" s="1160"/>
      <c r="B7" s="849" t="s">
        <v>552</v>
      </c>
      <c r="C7" s="849" t="s">
        <v>553</v>
      </c>
      <c r="D7" s="849" t="s">
        <v>554</v>
      </c>
      <c r="E7" s="850" t="s">
        <v>552</v>
      </c>
      <c r="F7" s="849" t="s">
        <v>555</v>
      </c>
      <c r="G7" s="851" t="s">
        <v>554</v>
      </c>
    </row>
    <row r="8" spans="1:7" ht="33.75" customHeight="1" x14ac:dyDescent="0.2">
      <c r="A8" s="852" t="s">
        <v>315</v>
      </c>
      <c r="B8" s="853"/>
      <c r="C8" s="853"/>
      <c r="D8" s="853">
        <f>SUM(B8:C8)</f>
        <v>0</v>
      </c>
      <c r="E8" s="854"/>
      <c r="F8" s="854"/>
      <c r="G8" s="855">
        <f>SUM(E8:F8)</f>
        <v>0</v>
      </c>
    </row>
    <row r="9" spans="1:7" ht="33.75" customHeight="1" x14ac:dyDescent="0.2">
      <c r="A9" s="856" t="s">
        <v>330</v>
      </c>
      <c r="B9" s="857"/>
      <c r="C9" s="857"/>
      <c r="D9" s="853">
        <f>SUM(B9:C9)</f>
        <v>0</v>
      </c>
      <c r="E9" s="858"/>
      <c r="F9" s="858">
        <v>9734676</v>
      </c>
      <c r="G9" s="859">
        <f>SUM(E9:F9)</f>
        <v>9734676</v>
      </c>
    </row>
    <row r="10" spans="1:7" ht="33.75" customHeight="1" x14ac:dyDescent="0.2">
      <c r="A10" s="856" t="s">
        <v>556</v>
      </c>
      <c r="B10" s="857">
        <v>135222</v>
      </c>
      <c r="C10" s="857"/>
      <c r="D10" s="853">
        <f>SUM(B10:C10)</f>
        <v>135222</v>
      </c>
      <c r="E10" s="858">
        <v>25174</v>
      </c>
      <c r="F10" s="858"/>
      <c r="G10" s="859">
        <f>SUM(E10:F10)</f>
        <v>25174</v>
      </c>
    </row>
    <row r="11" spans="1:7" ht="33.75" hidden="1" customHeight="1" x14ac:dyDescent="0.2">
      <c r="A11" s="860" t="s">
        <v>557</v>
      </c>
      <c r="B11" s="861"/>
      <c r="C11" s="861"/>
      <c r="D11" s="853"/>
      <c r="E11" s="862"/>
      <c r="F11" s="862"/>
      <c r="G11" s="859"/>
    </row>
    <row r="12" spans="1:7" ht="33.75" hidden="1" customHeight="1" thickBot="1" x14ac:dyDescent="0.25">
      <c r="A12" s="863" t="s">
        <v>316</v>
      </c>
      <c r="B12" s="864"/>
      <c r="C12" s="864"/>
      <c r="D12" s="864"/>
      <c r="E12" s="865"/>
      <c r="F12" s="865"/>
      <c r="G12" s="866"/>
    </row>
    <row r="13" spans="1:7" ht="33.75" customHeight="1" thickBot="1" x14ac:dyDescent="0.25">
      <c r="A13" s="867" t="s">
        <v>1</v>
      </c>
      <c r="B13" s="868">
        <f t="shared" ref="B13:G13" si="0">SUM(B8:B12)</f>
        <v>135222</v>
      </c>
      <c r="C13" s="868">
        <f t="shared" si="0"/>
        <v>0</v>
      </c>
      <c r="D13" s="868">
        <f t="shared" si="0"/>
        <v>135222</v>
      </c>
      <c r="E13" s="868">
        <f t="shared" si="0"/>
        <v>25174</v>
      </c>
      <c r="F13" s="868">
        <f t="shared" si="0"/>
        <v>9734676</v>
      </c>
      <c r="G13" s="869">
        <f t="shared" si="0"/>
        <v>9759850</v>
      </c>
    </row>
    <row r="15" spans="1:7" ht="28.5" hidden="1" customHeight="1" x14ac:dyDescent="0.2">
      <c r="A15" s="1158" t="s">
        <v>558</v>
      </c>
      <c r="B15" s="1158"/>
      <c r="C15" s="1158"/>
      <c r="D15" s="1158"/>
      <c r="E15" s="1158"/>
      <c r="F15" s="1158"/>
      <c r="G15" s="1158"/>
    </row>
    <row r="16" spans="1:7" ht="15" hidden="1" x14ac:dyDescent="0.2">
      <c r="A16" s="846"/>
      <c r="B16" s="847"/>
      <c r="C16" s="847"/>
      <c r="D16" s="847"/>
      <c r="E16" s="848"/>
      <c r="F16" s="847"/>
      <c r="G16" s="847"/>
    </row>
    <row r="17" spans="2:4" ht="20.100000000000001" hidden="1" customHeight="1" x14ac:dyDescent="0.2">
      <c r="B17" s="1164" t="s">
        <v>297</v>
      </c>
      <c r="C17" s="1166" t="s">
        <v>559</v>
      </c>
      <c r="D17" s="1167"/>
    </row>
    <row r="18" spans="2:4" ht="30" hidden="1" customHeight="1" thickBot="1" x14ac:dyDescent="0.25">
      <c r="B18" s="1165"/>
      <c r="C18" s="1168"/>
      <c r="D18" s="1169"/>
    </row>
    <row r="19" spans="2:4" ht="29.25" hidden="1" customHeight="1" x14ac:dyDescent="0.2">
      <c r="B19" s="870" t="s">
        <v>560</v>
      </c>
      <c r="C19" s="1170"/>
      <c r="D19" s="1171"/>
    </row>
    <row r="20" spans="2:4" ht="28.5" hidden="1" customHeight="1" thickBot="1" x14ac:dyDescent="0.25">
      <c r="B20" s="871" t="s">
        <v>561</v>
      </c>
      <c r="C20" s="1172"/>
      <c r="D20" s="1173"/>
    </row>
    <row r="21" spans="2:4" s="873" customFormat="1" ht="27.75" hidden="1" customHeight="1" thickBot="1" x14ac:dyDescent="0.25">
      <c r="B21" s="872" t="s">
        <v>1</v>
      </c>
      <c r="C21" s="1153">
        <f>SUM(C19:D20)</f>
        <v>0</v>
      </c>
      <c r="D21" s="1154"/>
    </row>
    <row r="22" spans="2:4" ht="15" x14ac:dyDescent="0.2">
      <c r="B22" s="847"/>
      <c r="C22" s="847"/>
      <c r="D22" s="847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dimension ref="A1:F29"/>
  <sheetViews>
    <sheetView workbookViewId="0">
      <selection activeCell="A2" sqref="A2:F2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174" t="s">
        <v>587</v>
      </c>
      <c r="F1" s="1174"/>
    </row>
    <row r="2" spans="1:6" ht="15.75" x14ac:dyDescent="0.25">
      <c r="A2" s="1175" t="s">
        <v>588</v>
      </c>
      <c r="B2" s="1175"/>
      <c r="C2" s="1175"/>
      <c r="D2" s="1175"/>
      <c r="E2" s="1175"/>
      <c r="F2" s="1175"/>
    </row>
    <row r="3" spans="1:6" x14ac:dyDescent="0.2">
      <c r="A3" s="1176" t="s">
        <v>589</v>
      </c>
      <c r="B3" s="1176"/>
      <c r="C3" s="1176"/>
      <c r="D3" s="1176"/>
      <c r="E3" s="1176"/>
      <c r="F3" s="1176"/>
    </row>
    <row r="4" spans="1:6" ht="33.75" customHeight="1" x14ac:dyDescent="0.2">
      <c r="A4" s="925"/>
      <c r="B4" s="925"/>
      <c r="C4" s="925"/>
      <c r="D4" s="925"/>
      <c r="E4" s="925"/>
      <c r="F4" s="925"/>
    </row>
    <row r="5" spans="1:6" ht="15.75" x14ac:dyDescent="0.25">
      <c r="A5" s="926" t="s">
        <v>590</v>
      </c>
      <c r="B5" s="927"/>
      <c r="C5" s="927"/>
      <c r="D5" s="927"/>
      <c r="E5" s="927"/>
      <c r="F5" s="927"/>
    </row>
    <row r="6" spans="1:6" ht="15.75" x14ac:dyDescent="0.25">
      <c r="A6" s="927"/>
      <c r="B6" s="927"/>
      <c r="C6" s="927"/>
      <c r="D6" s="927"/>
      <c r="E6" s="927"/>
      <c r="F6" s="927"/>
    </row>
    <row r="7" spans="1:6" ht="15.75" x14ac:dyDescent="0.25">
      <c r="A7" s="926" t="s">
        <v>591</v>
      </c>
      <c r="B7" s="927"/>
      <c r="C7" s="927"/>
      <c r="D7" s="927"/>
      <c r="E7" s="927"/>
      <c r="F7" s="927"/>
    </row>
    <row r="8" spans="1:6" ht="15.75" x14ac:dyDescent="0.25">
      <c r="A8" s="926"/>
      <c r="B8" s="927"/>
      <c r="C8" s="927"/>
      <c r="D8" s="927"/>
      <c r="E8" s="927"/>
      <c r="F8" s="927"/>
    </row>
    <row r="9" spans="1:6" ht="15" x14ac:dyDescent="0.25">
      <c r="A9" s="928" t="s">
        <v>592</v>
      </c>
      <c r="B9" s="929"/>
      <c r="C9" s="929"/>
      <c r="D9" s="929"/>
      <c r="E9" s="929"/>
      <c r="F9" s="930"/>
    </row>
    <row r="10" spans="1:6" ht="15" x14ac:dyDescent="0.25">
      <c r="A10" s="928"/>
      <c r="B10" s="929"/>
      <c r="C10" s="929"/>
      <c r="D10" s="929"/>
      <c r="E10" s="929"/>
      <c r="F10" s="930"/>
    </row>
    <row r="11" spans="1:6" ht="15" x14ac:dyDescent="0.25">
      <c r="A11" s="928" t="s">
        <v>593</v>
      </c>
      <c r="B11" s="929"/>
      <c r="C11" s="929"/>
      <c r="D11" s="929"/>
      <c r="E11" s="929"/>
    </row>
    <row r="12" spans="1:6" ht="13.5" thickBot="1" x14ac:dyDescent="0.25"/>
    <row r="13" spans="1:6" ht="39" thickBot="1" x14ac:dyDescent="0.25">
      <c r="A13" s="931" t="s">
        <v>268</v>
      </c>
      <c r="B13" s="932" t="s">
        <v>594</v>
      </c>
      <c r="C13" s="933" t="s">
        <v>595</v>
      </c>
      <c r="D13" s="933" t="s">
        <v>596</v>
      </c>
      <c r="E13" s="933" t="s">
        <v>597</v>
      </c>
      <c r="F13" s="934" t="s">
        <v>19</v>
      </c>
    </row>
    <row r="14" spans="1:6" ht="24.75" customHeight="1" x14ac:dyDescent="0.2">
      <c r="A14" s="935" t="s">
        <v>28</v>
      </c>
      <c r="B14" s="936" t="s">
        <v>598</v>
      </c>
      <c r="C14" s="937"/>
      <c r="D14" s="937"/>
      <c r="E14" s="937"/>
      <c r="F14" s="938">
        <v>0</v>
      </c>
    </row>
    <row r="15" spans="1:6" ht="25.5" x14ac:dyDescent="0.2">
      <c r="A15" s="939" t="s">
        <v>29</v>
      </c>
      <c r="B15" s="940" t="s">
        <v>599</v>
      </c>
      <c r="C15" s="941"/>
      <c r="D15" s="941"/>
      <c r="E15" s="941"/>
      <c r="F15" s="942">
        <v>0</v>
      </c>
    </row>
    <row r="16" spans="1:6" ht="25.5" x14ac:dyDescent="0.2">
      <c r="A16" s="939" t="s">
        <v>9</v>
      </c>
      <c r="B16" s="940" t="s">
        <v>600</v>
      </c>
      <c r="C16" s="941"/>
      <c r="D16" s="941"/>
      <c r="E16" s="941"/>
      <c r="F16" s="942">
        <v>0</v>
      </c>
    </row>
    <row r="17" spans="1:6" ht="21" customHeight="1" x14ac:dyDescent="0.2">
      <c r="A17" s="939" t="s">
        <v>10</v>
      </c>
      <c r="B17" s="940" t="s">
        <v>601</v>
      </c>
      <c r="C17" s="941"/>
      <c r="D17" s="941"/>
      <c r="E17" s="941"/>
      <c r="F17" s="942">
        <v>0</v>
      </c>
    </row>
    <row r="18" spans="1:6" ht="40.5" customHeight="1" x14ac:dyDescent="0.2">
      <c r="A18" s="939" t="s">
        <v>11</v>
      </c>
      <c r="B18" s="940" t="s">
        <v>602</v>
      </c>
      <c r="C18" s="941"/>
      <c r="D18" s="941"/>
      <c r="E18" s="941"/>
      <c r="F18" s="942">
        <v>0</v>
      </c>
    </row>
    <row r="19" spans="1:6" ht="21.75" customHeight="1" thickBot="1" x14ac:dyDescent="0.25">
      <c r="A19" s="943" t="s">
        <v>12</v>
      </c>
      <c r="B19" s="944" t="s">
        <v>603</v>
      </c>
      <c r="C19" s="945"/>
      <c r="D19" s="945"/>
      <c r="E19" s="945"/>
      <c r="F19" s="946">
        <v>0</v>
      </c>
    </row>
    <row r="20" spans="1:6" ht="21.75" customHeight="1" thickBot="1" x14ac:dyDescent="0.25">
      <c r="A20" s="947" t="s">
        <v>13</v>
      </c>
      <c r="B20" s="948" t="s">
        <v>19</v>
      </c>
      <c r="C20" s="949">
        <v>0</v>
      </c>
      <c r="D20" s="949">
        <v>0</v>
      </c>
      <c r="E20" s="949">
        <v>0</v>
      </c>
      <c r="F20" s="950">
        <v>0</v>
      </c>
    </row>
    <row r="21" spans="1:6" x14ac:dyDescent="0.2">
      <c r="A21" s="930"/>
      <c r="B21" s="930"/>
      <c r="C21" s="930"/>
      <c r="D21" s="930"/>
      <c r="E21" s="930"/>
      <c r="F21" s="930"/>
    </row>
    <row r="22" spans="1:6" x14ac:dyDescent="0.2">
      <c r="A22" s="930"/>
      <c r="B22" s="930"/>
      <c r="C22" s="930"/>
      <c r="D22" s="930"/>
      <c r="E22" s="930"/>
      <c r="F22" s="930"/>
    </row>
    <row r="23" spans="1:6" x14ac:dyDescent="0.2">
      <c r="A23" s="930"/>
      <c r="B23" s="930"/>
      <c r="C23" s="930"/>
      <c r="D23" s="930"/>
      <c r="E23" s="930"/>
      <c r="F23" s="930"/>
    </row>
    <row r="24" spans="1:6" ht="15.75" x14ac:dyDescent="0.25">
      <c r="A24" s="927" t="s">
        <v>604</v>
      </c>
      <c r="B24" s="930"/>
      <c r="C24" s="930"/>
      <c r="D24" s="930"/>
      <c r="E24" s="930"/>
      <c r="F24" s="930"/>
    </row>
    <row r="25" spans="1:6" x14ac:dyDescent="0.2">
      <c r="A25" s="930"/>
      <c r="B25" s="930"/>
      <c r="C25" s="930"/>
      <c r="D25" s="930"/>
      <c r="E25" s="930"/>
      <c r="F25" s="930"/>
    </row>
    <row r="26" spans="1:6" x14ac:dyDescent="0.2">
      <c r="A26" s="930"/>
      <c r="B26" s="930"/>
      <c r="C26" s="930"/>
      <c r="D26" s="930"/>
      <c r="E26" s="930"/>
      <c r="F26" s="930"/>
    </row>
    <row r="29" spans="1:6" ht="13.5" x14ac:dyDescent="0.25">
      <c r="C29" s="951"/>
      <c r="D29" s="952" t="s">
        <v>605</v>
      </c>
      <c r="E29" s="951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dimension ref="A1:J20"/>
  <sheetViews>
    <sheetView topLeftCell="B9" zoomScaleNormal="100" workbookViewId="0">
      <selection activeCell="L21" sqref="L21"/>
    </sheetView>
  </sheetViews>
  <sheetFormatPr defaultRowHeight="12.75" x14ac:dyDescent="0.2"/>
  <cols>
    <col min="1" max="1" width="5.85546875" style="875" customWidth="1"/>
    <col min="2" max="2" width="42.5703125" style="874" customWidth="1"/>
    <col min="3" max="8" width="11" style="874" customWidth="1"/>
    <col min="9" max="9" width="12.28515625" style="874" customWidth="1"/>
    <col min="10" max="10" width="2.85546875" style="874" customWidth="1"/>
    <col min="11" max="256" width="9.140625" style="874"/>
    <col min="257" max="257" width="5.85546875" style="874" customWidth="1"/>
    <col min="258" max="258" width="42.5703125" style="874" customWidth="1"/>
    <col min="259" max="264" width="11" style="874" customWidth="1"/>
    <col min="265" max="265" width="12.28515625" style="874" customWidth="1"/>
    <col min="266" max="266" width="2.85546875" style="874" customWidth="1"/>
    <col min="267" max="512" width="9.140625" style="874"/>
    <col min="513" max="513" width="5.85546875" style="874" customWidth="1"/>
    <col min="514" max="514" width="42.5703125" style="874" customWidth="1"/>
    <col min="515" max="520" width="11" style="874" customWidth="1"/>
    <col min="521" max="521" width="12.28515625" style="874" customWidth="1"/>
    <col min="522" max="522" width="2.85546875" style="874" customWidth="1"/>
    <col min="523" max="768" width="9.140625" style="874"/>
    <col min="769" max="769" width="5.85546875" style="874" customWidth="1"/>
    <col min="770" max="770" width="42.5703125" style="874" customWidth="1"/>
    <col min="771" max="776" width="11" style="874" customWidth="1"/>
    <col min="777" max="777" width="12.28515625" style="874" customWidth="1"/>
    <col min="778" max="778" width="2.85546875" style="874" customWidth="1"/>
    <col min="779" max="1024" width="9.140625" style="874"/>
    <col min="1025" max="1025" width="5.85546875" style="874" customWidth="1"/>
    <col min="1026" max="1026" width="42.5703125" style="874" customWidth="1"/>
    <col min="1027" max="1032" width="11" style="874" customWidth="1"/>
    <col min="1033" max="1033" width="12.28515625" style="874" customWidth="1"/>
    <col min="1034" max="1034" width="2.85546875" style="874" customWidth="1"/>
    <col min="1035" max="1280" width="9.140625" style="874"/>
    <col min="1281" max="1281" width="5.85546875" style="874" customWidth="1"/>
    <col min="1282" max="1282" width="42.5703125" style="874" customWidth="1"/>
    <col min="1283" max="1288" width="11" style="874" customWidth="1"/>
    <col min="1289" max="1289" width="12.28515625" style="874" customWidth="1"/>
    <col min="1290" max="1290" width="2.85546875" style="874" customWidth="1"/>
    <col min="1291" max="1536" width="9.140625" style="874"/>
    <col min="1537" max="1537" width="5.85546875" style="874" customWidth="1"/>
    <col min="1538" max="1538" width="42.5703125" style="874" customWidth="1"/>
    <col min="1539" max="1544" width="11" style="874" customWidth="1"/>
    <col min="1545" max="1545" width="12.28515625" style="874" customWidth="1"/>
    <col min="1546" max="1546" width="2.85546875" style="874" customWidth="1"/>
    <col min="1547" max="1792" width="9.140625" style="874"/>
    <col min="1793" max="1793" width="5.85546875" style="874" customWidth="1"/>
    <col min="1794" max="1794" width="42.5703125" style="874" customWidth="1"/>
    <col min="1795" max="1800" width="11" style="874" customWidth="1"/>
    <col min="1801" max="1801" width="12.28515625" style="874" customWidth="1"/>
    <col min="1802" max="1802" width="2.85546875" style="874" customWidth="1"/>
    <col min="1803" max="2048" width="9.140625" style="874"/>
    <col min="2049" max="2049" width="5.85546875" style="874" customWidth="1"/>
    <col min="2050" max="2050" width="42.5703125" style="874" customWidth="1"/>
    <col min="2051" max="2056" width="11" style="874" customWidth="1"/>
    <col min="2057" max="2057" width="12.28515625" style="874" customWidth="1"/>
    <col min="2058" max="2058" width="2.85546875" style="874" customWidth="1"/>
    <col min="2059" max="2304" width="9.140625" style="874"/>
    <col min="2305" max="2305" width="5.85546875" style="874" customWidth="1"/>
    <col min="2306" max="2306" width="42.5703125" style="874" customWidth="1"/>
    <col min="2307" max="2312" width="11" style="874" customWidth="1"/>
    <col min="2313" max="2313" width="12.28515625" style="874" customWidth="1"/>
    <col min="2314" max="2314" width="2.85546875" style="874" customWidth="1"/>
    <col min="2315" max="2560" width="9.140625" style="874"/>
    <col min="2561" max="2561" width="5.85546875" style="874" customWidth="1"/>
    <col min="2562" max="2562" width="42.5703125" style="874" customWidth="1"/>
    <col min="2563" max="2568" width="11" style="874" customWidth="1"/>
    <col min="2569" max="2569" width="12.28515625" style="874" customWidth="1"/>
    <col min="2570" max="2570" width="2.85546875" style="874" customWidth="1"/>
    <col min="2571" max="2816" width="9.140625" style="874"/>
    <col min="2817" max="2817" width="5.85546875" style="874" customWidth="1"/>
    <col min="2818" max="2818" width="42.5703125" style="874" customWidth="1"/>
    <col min="2819" max="2824" width="11" style="874" customWidth="1"/>
    <col min="2825" max="2825" width="12.28515625" style="874" customWidth="1"/>
    <col min="2826" max="2826" width="2.85546875" style="874" customWidth="1"/>
    <col min="2827" max="3072" width="9.140625" style="874"/>
    <col min="3073" max="3073" width="5.85546875" style="874" customWidth="1"/>
    <col min="3074" max="3074" width="42.5703125" style="874" customWidth="1"/>
    <col min="3075" max="3080" width="11" style="874" customWidth="1"/>
    <col min="3081" max="3081" width="12.28515625" style="874" customWidth="1"/>
    <col min="3082" max="3082" width="2.85546875" style="874" customWidth="1"/>
    <col min="3083" max="3328" width="9.140625" style="874"/>
    <col min="3329" max="3329" width="5.85546875" style="874" customWidth="1"/>
    <col min="3330" max="3330" width="42.5703125" style="874" customWidth="1"/>
    <col min="3331" max="3336" width="11" style="874" customWidth="1"/>
    <col min="3337" max="3337" width="12.28515625" style="874" customWidth="1"/>
    <col min="3338" max="3338" width="2.85546875" style="874" customWidth="1"/>
    <col min="3339" max="3584" width="9.140625" style="874"/>
    <col min="3585" max="3585" width="5.85546875" style="874" customWidth="1"/>
    <col min="3586" max="3586" width="42.5703125" style="874" customWidth="1"/>
    <col min="3587" max="3592" width="11" style="874" customWidth="1"/>
    <col min="3593" max="3593" width="12.28515625" style="874" customWidth="1"/>
    <col min="3594" max="3594" width="2.85546875" style="874" customWidth="1"/>
    <col min="3595" max="3840" width="9.140625" style="874"/>
    <col min="3841" max="3841" width="5.85546875" style="874" customWidth="1"/>
    <col min="3842" max="3842" width="42.5703125" style="874" customWidth="1"/>
    <col min="3843" max="3848" width="11" style="874" customWidth="1"/>
    <col min="3849" max="3849" width="12.28515625" style="874" customWidth="1"/>
    <col min="3850" max="3850" width="2.85546875" style="874" customWidth="1"/>
    <col min="3851" max="4096" width="9.140625" style="874"/>
    <col min="4097" max="4097" width="5.85546875" style="874" customWidth="1"/>
    <col min="4098" max="4098" width="42.5703125" style="874" customWidth="1"/>
    <col min="4099" max="4104" width="11" style="874" customWidth="1"/>
    <col min="4105" max="4105" width="12.28515625" style="874" customWidth="1"/>
    <col min="4106" max="4106" width="2.85546875" style="874" customWidth="1"/>
    <col min="4107" max="4352" width="9.140625" style="874"/>
    <col min="4353" max="4353" width="5.85546875" style="874" customWidth="1"/>
    <col min="4354" max="4354" width="42.5703125" style="874" customWidth="1"/>
    <col min="4355" max="4360" width="11" style="874" customWidth="1"/>
    <col min="4361" max="4361" width="12.28515625" style="874" customWidth="1"/>
    <col min="4362" max="4362" width="2.85546875" style="874" customWidth="1"/>
    <col min="4363" max="4608" width="9.140625" style="874"/>
    <col min="4609" max="4609" width="5.85546875" style="874" customWidth="1"/>
    <col min="4610" max="4610" width="42.5703125" style="874" customWidth="1"/>
    <col min="4611" max="4616" width="11" style="874" customWidth="1"/>
    <col min="4617" max="4617" width="12.28515625" style="874" customWidth="1"/>
    <col min="4618" max="4618" width="2.85546875" style="874" customWidth="1"/>
    <col min="4619" max="4864" width="9.140625" style="874"/>
    <col min="4865" max="4865" width="5.85546875" style="874" customWidth="1"/>
    <col min="4866" max="4866" width="42.5703125" style="874" customWidth="1"/>
    <col min="4867" max="4872" width="11" style="874" customWidth="1"/>
    <col min="4873" max="4873" width="12.28515625" style="874" customWidth="1"/>
    <col min="4874" max="4874" width="2.85546875" style="874" customWidth="1"/>
    <col min="4875" max="5120" width="9.140625" style="874"/>
    <col min="5121" max="5121" width="5.85546875" style="874" customWidth="1"/>
    <col min="5122" max="5122" width="42.5703125" style="874" customWidth="1"/>
    <col min="5123" max="5128" width="11" style="874" customWidth="1"/>
    <col min="5129" max="5129" width="12.28515625" style="874" customWidth="1"/>
    <col min="5130" max="5130" width="2.85546875" style="874" customWidth="1"/>
    <col min="5131" max="5376" width="9.140625" style="874"/>
    <col min="5377" max="5377" width="5.85546875" style="874" customWidth="1"/>
    <col min="5378" max="5378" width="42.5703125" style="874" customWidth="1"/>
    <col min="5379" max="5384" width="11" style="874" customWidth="1"/>
    <col min="5385" max="5385" width="12.28515625" style="874" customWidth="1"/>
    <col min="5386" max="5386" width="2.85546875" style="874" customWidth="1"/>
    <col min="5387" max="5632" width="9.140625" style="874"/>
    <col min="5633" max="5633" width="5.85546875" style="874" customWidth="1"/>
    <col min="5634" max="5634" width="42.5703125" style="874" customWidth="1"/>
    <col min="5635" max="5640" width="11" style="874" customWidth="1"/>
    <col min="5641" max="5641" width="12.28515625" style="874" customWidth="1"/>
    <col min="5642" max="5642" width="2.85546875" style="874" customWidth="1"/>
    <col min="5643" max="5888" width="9.140625" style="874"/>
    <col min="5889" max="5889" width="5.85546875" style="874" customWidth="1"/>
    <col min="5890" max="5890" width="42.5703125" style="874" customWidth="1"/>
    <col min="5891" max="5896" width="11" style="874" customWidth="1"/>
    <col min="5897" max="5897" width="12.28515625" style="874" customWidth="1"/>
    <col min="5898" max="5898" width="2.85546875" style="874" customWidth="1"/>
    <col min="5899" max="6144" width="9.140625" style="874"/>
    <col min="6145" max="6145" width="5.85546875" style="874" customWidth="1"/>
    <col min="6146" max="6146" width="42.5703125" style="874" customWidth="1"/>
    <col min="6147" max="6152" width="11" style="874" customWidth="1"/>
    <col min="6153" max="6153" width="12.28515625" style="874" customWidth="1"/>
    <col min="6154" max="6154" width="2.85546875" style="874" customWidth="1"/>
    <col min="6155" max="6400" width="9.140625" style="874"/>
    <col min="6401" max="6401" width="5.85546875" style="874" customWidth="1"/>
    <col min="6402" max="6402" width="42.5703125" style="874" customWidth="1"/>
    <col min="6403" max="6408" width="11" style="874" customWidth="1"/>
    <col min="6409" max="6409" width="12.28515625" style="874" customWidth="1"/>
    <col min="6410" max="6410" width="2.85546875" style="874" customWidth="1"/>
    <col min="6411" max="6656" width="9.140625" style="874"/>
    <col min="6657" max="6657" width="5.85546875" style="874" customWidth="1"/>
    <col min="6658" max="6658" width="42.5703125" style="874" customWidth="1"/>
    <col min="6659" max="6664" width="11" style="874" customWidth="1"/>
    <col min="6665" max="6665" width="12.28515625" style="874" customWidth="1"/>
    <col min="6666" max="6666" width="2.85546875" style="874" customWidth="1"/>
    <col min="6667" max="6912" width="9.140625" style="874"/>
    <col min="6913" max="6913" width="5.85546875" style="874" customWidth="1"/>
    <col min="6914" max="6914" width="42.5703125" style="874" customWidth="1"/>
    <col min="6915" max="6920" width="11" style="874" customWidth="1"/>
    <col min="6921" max="6921" width="12.28515625" style="874" customWidth="1"/>
    <col min="6922" max="6922" width="2.85546875" style="874" customWidth="1"/>
    <col min="6923" max="7168" width="9.140625" style="874"/>
    <col min="7169" max="7169" width="5.85546875" style="874" customWidth="1"/>
    <col min="7170" max="7170" width="42.5703125" style="874" customWidth="1"/>
    <col min="7171" max="7176" width="11" style="874" customWidth="1"/>
    <col min="7177" max="7177" width="12.28515625" style="874" customWidth="1"/>
    <col min="7178" max="7178" width="2.85546875" style="874" customWidth="1"/>
    <col min="7179" max="7424" width="9.140625" style="874"/>
    <col min="7425" max="7425" width="5.85546875" style="874" customWidth="1"/>
    <col min="7426" max="7426" width="42.5703125" style="874" customWidth="1"/>
    <col min="7427" max="7432" width="11" style="874" customWidth="1"/>
    <col min="7433" max="7433" width="12.28515625" style="874" customWidth="1"/>
    <col min="7434" max="7434" width="2.85546875" style="874" customWidth="1"/>
    <col min="7435" max="7680" width="9.140625" style="874"/>
    <col min="7681" max="7681" width="5.85546875" style="874" customWidth="1"/>
    <col min="7682" max="7682" width="42.5703125" style="874" customWidth="1"/>
    <col min="7683" max="7688" width="11" style="874" customWidth="1"/>
    <col min="7689" max="7689" width="12.28515625" style="874" customWidth="1"/>
    <col min="7690" max="7690" width="2.85546875" style="874" customWidth="1"/>
    <col min="7691" max="7936" width="9.140625" style="874"/>
    <col min="7937" max="7937" width="5.85546875" style="874" customWidth="1"/>
    <col min="7938" max="7938" width="42.5703125" style="874" customWidth="1"/>
    <col min="7939" max="7944" width="11" style="874" customWidth="1"/>
    <col min="7945" max="7945" width="12.28515625" style="874" customWidth="1"/>
    <col min="7946" max="7946" width="2.85546875" style="874" customWidth="1"/>
    <col min="7947" max="8192" width="9.140625" style="874"/>
    <col min="8193" max="8193" width="5.85546875" style="874" customWidth="1"/>
    <col min="8194" max="8194" width="42.5703125" style="874" customWidth="1"/>
    <col min="8195" max="8200" width="11" style="874" customWidth="1"/>
    <col min="8201" max="8201" width="12.28515625" style="874" customWidth="1"/>
    <col min="8202" max="8202" width="2.85546875" style="874" customWidth="1"/>
    <col min="8203" max="8448" width="9.140625" style="874"/>
    <col min="8449" max="8449" width="5.85546875" style="874" customWidth="1"/>
    <col min="8450" max="8450" width="42.5703125" style="874" customWidth="1"/>
    <col min="8451" max="8456" width="11" style="874" customWidth="1"/>
    <col min="8457" max="8457" width="12.28515625" style="874" customWidth="1"/>
    <col min="8458" max="8458" width="2.85546875" style="874" customWidth="1"/>
    <col min="8459" max="8704" width="9.140625" style="874"/>
    <col min="8705" max="8705" width="5.85546875" style="874" customWidth="1"/>
    <col min="8706" max="8706" width="42.5703125" style="874" customWidth="1"/>
    <col min="8707" max="8712" width="11" style="874" customWidth="1"/>
    <col min="8713" max="8713" width="12.28515625" style="874" customWidth="1"/>
    <col min="8714" max="8714" width="2.85546875" style="874" customWidth="1"/>
    <col min="8715" max="8960" width="9.140625" style="874"/>
    <col min="8961" max="8961" width="5.85546875" style="874" customWidth="1"/>
    <col min="8962" max="8962" width="42.5703125" style="874" customWidth="1"/>
    <col min="8963" max="8968" width="11" style="874" customWidth="1"/>
    <col min="8969" max="8969" width="12.28515625" style="874" customWidth="1"/>
    <col min="8970" max="8970" width="2.85546875" style="874" customWidth="1"/>
    <col min="8971" max="9216" width="9.140625" style="874"/>
    <col min="9217" max="9217" width="5.85546875" style="874" customWidth="1"/>
    <col min="9218" max="9218" width="42.5703125" style="874" customWidth="1"/>
    <col min="9219" max="9224" width="11" style="874" customWidth="1"/>
    <col min="9225" max="9225" width="12.28515625" style="874" customWidth="1"/>
    <col min="9226" max="9226" width="2.85546875" style="874" customWidth="1"/>
    <col min="9227" max="9472" width="9.140625" style="874"/>
    <col min="9473" max="9473" width="5.85546875" style="874" customWidth="1"/>
    <col min="9474" max="9474" width="42.5703125" style="874" customWidth="1"/>
    <col min="9475" max="9480" width="11" style="874" customWidth="1"/>
    <col min="9481" max="9481" width="12.28515625" style="874" customWidth="1"/>
    <col min="9482" max="9482" width="2.85546875" style="874" customWidth="1"/>
    <col min="9483" max="9728" width="9.140625" style="874"/>
    <col min="9729" max="9729" width="5.85546875" style="874" customWidth="1"/>
    <col min="9730" max="9730" width="42.5703125" style="874" customWidth="1"/>
    <col min="9731" max="9736" width="11" style="874" customWidth="1"/>
    <col min="9737" max="9737" width="12.28515625" style="874" customWidth="1"/>
    <col min="9738" max="9738" width="2.85546875" style="874" customWidth="1"/>
    <col min="9739" max="9984" width="9.140625" style="874"/>
    <col min="9985" max="9985" width="5.85546875" style="874" customWidth="1"/>
    <col min="9986" max="9986" width="42.5703125" style="874" customWidth="1"/>
    <col min="9987" max="9992" width="11" style="874" customWidth="1"/>
    <col min="9993" max="9993" width="12.28515625" style="874" customWidth="1"/>
    <col min="9994" max="9994" width="2.85546875" style="874" customWidth="1"/>
    <col min="9995" max="10240" width="9.140625" style="874"/>
    <col min="10241" max="10241" width="5.85546875" style="874" customWidth="1"/>
    <col min="10242" max="10242" width="42.5703125" style="874" customWidth="1"/>
    <col min="10243" max="10248" width="11" style="874" customWidth="1"/>
    <col min="10249" max="10249" width="12.28515625" style="874" customWidth="1"/>
    <col min="10250" max="10250" width="2.85546875" style="874" customWidth="1"/>
    <col min="10251" max="10496" width="9.140625" style="874"/>
    <col min="10497" max="10497" width="5.85546875" style="874" customWidth="1"/>
    <col min="10498" max="10498" width="42.5703125" style="874" customWidth="1"/>
    <col min="10499" max="10504" width="11" style="874" customWidth="1"/>
    <col min="10505" max="10505" width="12.28515625" style="874" customWidth="1"/>
    <col min="10506" max="10506" width="2.85546875" style="874" customWidth="1"/>
    <col min="10507" max="10752" width="9.140625" style="874"/>
    <col min="10753" max="10753" width="5.85546875" style="874" customWidth="1"/>
    <col min="10754" max="10754" width="42.5703125" style="874" customWidth="1"/>
    <col min="10755" max="10760" width="11" style="874" customWidth="1"/>
    <col min="10761" max="10761" width="12.28515625" style="874" customWidth="1"/>
    <col min="10762" max="10762" width="2.85546875" style="874" customWidth="1"/>
    <col min="10763" max="11008" width="9.140625" style="874"/>
    <col min="11009" max="11009" width="5.85546875" style="874" customWidth="1"/>
    <col min="11010" max="11010" width="42.5703125" style="874" customWidth="1"/>
    <col min="11011" max="11016" width="11" style="874" customWidth="1"/>
    <col min="11017" max="11017" width="12.28515625" style="874" customWidth="1"/>
    <col min="11018" max="11018" width="2.85546875" style="874" customWidth="1"/>
    <col min="11019" max="11264" width="9.140625" style="874"/>
    <col min="11265" max="11265" width="5.85546875" style="874" customWidth="1"/>
    <col min="11266" max="11266" width="42.5703125" style="874" customWidth="1"/>
    <col min="11267" max="11272" width="11" style="874" customWidth="1"/>
    <col min="11273" max="11273" width="12.28515625" style="874" customWidth="1"/>
    <col min="11274" max="11274" width="2.85546875" style="874" customWidth="1"/>
    <col min="11275" max="11520" width="9.140625" style="874"/>
    <col min="11521" max="11521" width="5.85546875" style="874" customWidth="1"/>
    <col min="11522" max="11522" width="42.5703125" style="874" customWidth="1"/>
    <col min="11523" max="11528" width="11" style="874" customWidth="1"/>
    <col min="11529" max="11529" width="12.28515625" style="874" customWidth="1"/>
    <col min="11530" max="11530" width="2.85546875" style="874" customWidth="1"/>
    <col min="11531" max="11776" width="9.140625" style="874"/>
    <col min="11777" max="11777" width="5.85546875" style="874" customWidth="1"/>
    <col min="11778" max="11778" width="42.5703125" style="874" customWidth="1"/>
    <col min="11779" max="11784" width="11" style="874" customWidth="1"/>
    <col min="11785" max="11785" width="12.28515625" style="874" customWidth="1"/>
    <col min="11786" max="11786" width="2.85546875" style="874" customWidth="1"/>
    <col min="11787" max="12032" width="9.140625" style="874"/>
    <col min="12033" max="12033" width="5.85546875" style="874" customWidth="1"/>
    <col min="12034" max="12034" width="42.5703125" style="874" customWidth="1"/>
    <col min="12035" max="12040" width="11" style="874" customWidth="1"/>
    <col min="12041" max="12041" width="12.28515625" style="874" customWidth="1"/>
    <col min="12042" max="12042" width="2.85546875" style="874" customWidth="1"/>
    <col min="12043" max="12288" width="9.140625" style="874"/>
    <col min="12289" max="12289" width="5.85546875" style="874" customWidth="1"/>
    <col min="12290" max="12290" width="42.5703125" style="874" customWidth="1"/>
    <col min="12291" max="12296" width="11" style="874" customWidth="1"/>
    <col min="12297" max="12297" width="12.28515625" style="874" customWidth="1"/>
    <col min="12298" max="12298" width="2.85546875" style="874" customWidth="1"/>
    <col min="12299" max="12544" width="9.140625" style="874"/>
    <col min="12545" max="12545" width="5.85546875" style="874" customWidth="1"/>
    <col min="12546" max="12546" width="42.5703125" style="874" customWidth="1"/>
    <col min="12547" max="12552" width="11" style="874" customWidth="1"/>
    <col min="12553" max="12553" width="12.28515625" style="874" customWidth="1"/>
    <col min="12554" max="12554" width="2.85546875" style="874" customWidth="1"/>
    <col min="12555" max="12800" width="9.140625" style="874"/>
    <col min="12801" max="12801" width="5.85546875" style="874" customWidth="1"/>
    <col min="12802" max="12802" width="42.5703125" style="874" customWidth="1"/>
    <col min="12803" max="12808" width="11" style="874" customWidth="1"/>
    <col min="12809" max="12809" width="12.28515625" style="874" customWidth="1"/>
    <col min="12810" max="12810" width="2.85546875" style="874" customWidth="1"/>
    <col min="12811" max="13056" width="9.140625" style="874"/>
    <col min="13057" max="13057" width="5.85546875" style="874" customWidth="1"/>
    <col min="13058" max="13058" width="42.5703125" style="874" customWidth="1"/>
    <col min="13059" max="13064" width="11" style="874" customWidth="1"/>
    <col min="13065" max="13065" width="12.28515625" style="874" customWidth="1"/>
    <col min="13066" max="13066" width="2.85546875" style="874" customWidth="1"/>
    <col min="13067" max="13312" width="9.140625" style="874"/>
    <col min="13313" max="13313" width="5.85546875" style="874" customWidth="1"/>
    <col min="13314" max="13314" width="42.5703125" style="874" customWidth="1"/>
    <col min="13315" max="13320" width="11" style="874" customWidth="1"/>
    <col min="13321" max="13321" width="12.28515625" style="874" customWidth="1"/>
    <col min="13322" max="13322" width="2.85546875" style="874" customWidth="1"/>
    <col min="13323" max="13568" width="9.140625" style="874"/>
    <col min="13569" max="13569" width="5.85546875" style="874" customWidth="1"/>
    <col min="13570" max="13570" width="42.5703125" style="874" customWidth="1"/>
    <col min="13571" max="13576" width="11" style="874" customWidth="1"/>
    <col min="13577" max="13577" width="12.28515625" style="874" customWidth="1"/>
    <col min="13578" max="13578" width="2.85546875" style="874" customWidth="1"/>
    <col min="13579" max="13824" width="9.140625" style="874"/>
    <col min="13825" max="13825" width="5.85546875" style="874" customWidth="1"/>
    <col min="13826" max="13826" width="42.5703125" style="874" customWidth="1"/>
    <col min="13827" max="13832" width="11" style="874" customWidth="1"/>
    <col min="13833" max="13833" width="12.28515625" style="874" customWidth="1"/>
    <col min="13834" max="13834" width="2.85546875" style="874" customWidth="1"/>
    <col min="13835" max="14080" width="9.140625" style="874"/>
    <col min="14081" max="14081" width="5.85546875" style="874" customWidth="1"/>
    <col min="14082" max="14082" width="42.5703125" style="874" customWidth="1"/>
    <col min="14083" max="14088" width="11" style="874" customWidth="1"/>
    <col min="14089" max="14089" width="12.28515625" style="874" customWidth="1"/>
    <col min="14090" max="14090" width="2.85546875" style="874" customWidth="1"/>
    <col min="14091" max="14336" width="9.140625" style="874"/>
    <col min="14337" max="14337" width="5.85546875" style="874" customWidth="1"/>
    <col min="14338" max="14338" width="42.5703125" style="874" customWidth="1"/>
    <col min="14339" max="14344" width="11" style="874" customWidth="1"/>
    <col min="14345" max="14345" width="12.28515625" style="874" customWidth="1"/>
    <col min="14346" max="14346" width="2.85546875" style="874" customWidth="1"/>
    <col min="14347" max="14592" width="9.140625" style="874"/>
    <col min="14593" max="14593" width="5.85546875" style="874" customWidth="1"/>
    <col min="14594" max="14594" width="42.5703125" style="874" customWidth="1"/>
    <col min="14595" max="14600" width="11" style="874" customWidth="1"/>
    <col min="14601" max="14601" width="12.28515625" style="874" customWidth="1"/>
    <col min="14602" max="14602" width="2.85546875" style="874" customWidth="1"/>
    <col min="14603" max="14848" width="9.140625" style="874"/>
    <col min="14849" max="14849" width="5.85546875" style="874" customWidth="1"/>
    <col min="14850" max="14850" width="42.5703125" style="874" customWidth="1"/>
    <col min="14851" max="14856" width="11" style="874" customWidth="1"/>
    <col min="14857" max="14857" width="12.28515625" style="874" customWidth="1"/>
    <col min="14858" max="14858" width="2.85546875" style="874" customWidth="1"/>
    <col min="14859" max="15104" width="9.140625" style="874"/>
    <col min="15105" max="15105" width="5.85546875" style="874" customWidth="1"/>
    <col min="15106" max="15106" width="42.5703125" style="874" customWidth="1"/>
    <col min="15107" max="15112" width="11" style="874" customWidth="1"/>
    <col min="15113" max="15113" width="12.28515625" style="874" customWidth="1"/>
    <col min="15114" max="15114" width="2.85546875" style="874" customWidth="1"/>
    <col min="15115" max="15360" width="9.140625" style="874"/>
    <col min="15361" max="15361" width="5.85546875" style="874" customWidth="1"/>
    <col min="15362" max="15362" width="42.5703125" style="874" customWidth="1"/>
    <col min="15363" max="15368" width="11" style="874" customWidth="1"/>
    <col min="15369" max="15369" width="12.28515625" style="874" customWidth="1"/>
    <col min="15370" max="15370" width="2.85546875" style="874" customWidth="1"/>
    <col min="15371" max="15616" width="9.140625" style="874"/>
    <col min="15617" max="15617" width="5.85546875" style="874" customWidth="1"/>
    <col min="15618" max="15618" width="42.5703125" style="874" customWidth="1"/>
    <col min="15619" max="15624" width="11" style="874" customWidth="1"/>
    <col min="15625" max="15625" width="12.28515625" style="874" customWidth="1"/>
    <col min="15626" max="15626" width="2.85546875" style="874" customWidth="1"/>
    <col min="15627" max="15872" width="9.140625" style="874"/>
    <col min="15873" max="15873" width="5.85546875" style="874" customWidth="1"/>
    <col min="15874" max="15874" width="42.5703125" style="874" customWidth="1"/>
    <col min="15875" max="15880" width="11" style="874" customWidth="1"/>
    <col min="15881" max="15881" width="12.28515625" style="874" customWidth="1"/>
    <col min="15882" max="15882" width="2.85546875" style="874" customWidth="1"/>
    <col min="15883" max="16128" width="9.140625" style="874"/>
    <col min="16129" max="16129" width="5.85546875" style="874" customWidth="1"/>
    <col min="16130" max="16130" width="42.5703125" style="874" customWidth="1"/>
    <col min="16131" max="16136" width="11" style="874" customWidth="1"/>
    <col min="16137" max="16137" width="12.28515625" style="874" customWidth="1"/>
    <col min="16138" max="16138" width="2.85546875" style="874" customWidth="1"/>
    <col min="16139" max="16384" width="9.140625" style="874"/>
  </cols>
  <sheetData>
    <row r="1" spans="1:10" ht="27.75" customHeight="1" x14ac:dyDescent="0.2">
      <c r="A1" s="1180" t="s">
        <v>562</v>
      </c>
      <c r="B1" s="1180"/>
      <c r="C1" s="1180"/>
      <c r="D1" s="1180"/>
      <c r="E1" s="1180"/>
      <c r="F1" s="1180"/>
      <c r="G1" s="1180"/>
      <c r="H1" s="1180"/>
      <c r="I1" s="1180"/>
    </row>
    <row r="2" spans="1:10" ht="20.25" customHeight="1" thickBot="1" x14ac:dyDescent="0.3">
      <c r="I2" s="876" t="str">
        <f>'[1]1. sz tájékoztató t.'!E2</f>
        <v>Forintban!</v>
      </c>
    </row>
    <row r="3" spans="1:10" s="877" customFormat="1" ht="26.25" customHeight="1" x14ac:dyDescent="0.2">
      <c r="A3" s="1181" t="s">
        <v>563</v>
      </c>
      <c r="B3" s="1183" t="s">
        <v>564</v>
      </c>
      <c r="C3" s="1181" t="s">
        <v>565</v>
      </c>
      <c r="D3" s="1185" t="s">
        <v>566</v>
      </c>
      <c r="E3" s="1187" t="s">
        <v>567</v>
      </c>
      <c r="F3" s="1188"/>
      <c r="G3" s="1188"/>
      <c r="H3" s="1189"/>
      <c r="I3" s="1183" t="s">
        <v>1</v>
      </c>
    </row>
    <row r="4" spans="1:10" s="880" customFormat="1" ht="32.25" customHeight="1" thickBot="1" x14ac:dyDescent="0.25">
      <c r="A4" s="1182"/>
      <c r="B4" s="1184"/>
      <c r="C4" s="1184"/>
      <c r="D4" s="1186"/>
      <c r="E4" s="878" t="s">
        <v>547</v>
      </c>
      <c r="F4" s="878" t="s">
        <v>568</v>
      </c>
      <c r="G4" s="878" t="s">
        <v>569</v>
      </c>
      <c r="H4" s="879" t="s">
        <v>570</v>
      </c>
      <c r="I4" s="1184"/>
    </row>
    <row r="5" spans="1:10" s="886" customFormat="1" ht="12.95" customHeight="1" thickBot="1" x14ac:dyDescent="0.25">
      <c r="A5" s="881" t="s">
        <v>571</v>
      </c>
      <c r="B5" s="882" t="s">
        <v>14</v>
      </c>
      <c r="C5" s="883" t="s">
        <v>572</v>
      </c>
      <c r="D5" s="882" t="s">
        <v>573</v>
      </c>
      <c r="E5" s="881" t="s">
        <v>574</v>
      </c>
      <c r="F5" s="883" t="s">
        <v>15</v>
      </c>
      <c r="G5" s="883" t="s">
        <v>575</v>
      </c>
      <c r="H5" s="884" t="s">
        <v>576</v>
      </c>
      <c r="I5" s="885" t="s">
        <v>577</v>
      </c>
    </row>
    <row r="6" spans="1:10" ht="24.75" customHeight="1" thickBot="1" x14ac:dyDescent="0.25">
      <c r="A6" s="887" t="s">
        <v>28</v>
      </c>
      <c r="B6" s="887" t="s">
        <v>578</v>
      </c>
      <c r="C6" s="888"/>
      <c r="D6" s="889">
        <f>+D7+D8</f>
        <v>0</v>
      </c>
      <c r="E6" s="890">
        <f>+E7+E8</f>
        <v>0</v>
      </c>
      <c r="F6" s="891">
        <f>+F7+F8</f>
        <v>0</v>
      </c>
      <c r="G6" s="891">
        <f>+G7+G8</f>
        <v>0</v>
      </c>
      <c r="H6" s="892">
        <f>+H7+H8</f>
        <v>0</v>
      </c>
      <c r="I6" s="893">
        <f t="shared" ref="I6:I19" si="0">SUM(D6:H6)</f>
        <v>0</v>
      </c>
    </row>
    <row r="7" spans="1:10" ht="20.100000000000001" customHeight="1" x14ac:dyDescent="0.2">
      <c r="A7" s="894" t="s">
        <v>29</v>
      </c>
      <c r="B7" s="894" t="s">
        <v>579</v>
      </c>
      <c r="C7" s="895"/>
      <c r="D7" s="896"/>
      <c r="E7" s="897"/>
      <c r="F7" s="898"/>
      <c r="G7" s="898"/>
      <c r="H7" s="899"/>
      <c r="I7" s="900">
        <f t="shared" si="0"/>
        <v>0</v>
      </c>
      <c r="J7" s="1177"/>
    </row>
    <row r="8" spans="1:10" ht="20.100000000000001" customHeight="1" thickBot="1" x14ac:dyDescent="0.25">
      <c r="A8" s="894" t="s">
        <v>9</v>
      </c>
      <c r="B8" s="894" t="s">
        <v>579</v>
      </c>
      <c r="C8" s="895"/>
      <c r="D8" s="896"/>
      <c r="E8" s="897"/>
      <c r="F8" s="898"/>
      <c r="G8" s="898"/>
      <c r="H8" s="899"/>
      <c r="I8" s="900">
        <f t="shared" si="0"/>
        <v>0</v>
      </c>
      <c r="J8" s="1177"/>
    </row>
    <row r="9" spans="1:10" ht="26.1" customHeight="1" thickBot="1" x14ac:dyDescent="0.25">
      <c r="A9" s="887" t="s">
        <v>10</v>
      </c>
      <c r="B9" s="887" t="s">
        <v>580</v>
      </c>
      <c r="C9" s="888"/>
      <c r="D9" s="889">
        <f>+D10+D11</f>
        <v>0</v>
      </c>
      <c r="E9" s="890">
        <f>+E10+E11</f>
        <v>0</v>
      </c>
      <c r="F9" s="891">
        <f>+F10+F11</f>
        <v>0</v>
      </c>
      <c r="G9" s="891">
        <f>+G10+G11</f>
        <v>0</v>
      </c>
      <c r="H9" s="892">
        <f>+H10+H11</f>
        <v>0</v>
      </c>
      <c r="I9" s="893">
        <f t="shared" si="0"/>
        <v>0</v>
      </c>
      <c r="J9" s="1177"/>
    </row>
    <row r="10" spans="1:10" ht="20.100000000000001" customHeight="1" x14ac:dyDescent="0.2">
      <c r="A10" s="894" t="s">
        <v>11</v>
      </c>
      <c r="B10" s="894" t="s">
        <v>579</v>
      </c>
      <c r="C10" s="895"/>
      <c r="D10" s="896"/>
      <c r="E10" s="897"/>
      <c r="F10" s="898"/>
      <c r="G10" s="898"/>
      <c r="H10" s="899"/>
      <c r="I10" s="900">
        <f t="shared" si="0"/>
        <v>0</v>
      </c>
      <c r="J10" s="1177"/>
    </row>
    <row r="11" spans="1:10" ht="20.100000000000001" customHeight="1" thickBot="1" x14ac:dyDescent="0.25">
      <c r="A11" s="894" t="s">
        <v>12</v>
      </c>
      <c r="B11" s="894" t="s">
        <v>579</v>
      </c>
      <c r="C11" s="895"/>
      <c r="D11" s="896"/>
      <c r="E11" s="897"/>
      <c r="F11" s="898"/>
      <c r="G11" s="898"/>
      <c r="H11" s="899"/>
      <c r="I11" s="900">
        <f t="shared" si="0"/>
        <v>0</v>
      </c>
      <c r="J11" s="1177"/>
    </row>
    <row r="12" spans="1:10" ht="20.100000000000001" customHeight="1" thickBot="1" x14ac:dyDescent="0.25">
      <c r="A12" s="887" t="s">
        <v>13</v>
      </c>
      <c r="B12" s="887" t="s">
        <v>581</v>
      </c>
      <c r="C12" s="888"/>
      <c r="D12" s="889">
        <f>+D14</f>
        <v>0</v>
      </c>
      <c r="E12" s="890">
        <f>+E14+E13</f>
        <v>0</v>
      </c>
      <c r="F12" s="891">
        <f>+F14+F13</f>
        <v>0</v>
      </c>
      <c r="G12" s="891">
        <f>+G14+G13</f>
        <v>0</v>
      </c>
      <c r="H12" s="892">
        <f>+H14+H13</f>
        <v>0</v>
      </c>
      <c r="I12" s="893">
        <f>SUM(D12:H12)</f>
        <v>0</v>
      </c>
      <c r="J12" s="1177"/>
    </row>
    <row r="13" spans="1:10" ht="79.5" customHeight="1" x14ac:dyDescent="0.2">
      <c r="A13" s="901" t="s">
        <v>61</v>
      </c>
      <c r="B13" s="902"/>
      <c r="C13" s="903"/>
      <c r="D13" s="904"/>
      <c r="E13" s="905"/>
      <c r="F13" s="906"/>
      <c r="G13" s="906"/>
      <c r="H13" s="907"/>
      <c r="I13" s="908">
        <f>SUM(D13:H13)</f>
        <v>0</v>
      </c>
      <c r="J13" s="1177"/>
    </row>
    <row r="14" spans="1:10" ht="13.5" thickBot="1" x14ac:dyDescent="0.25">
      <c r="A14" s="894" t="s">
        <v>62</v>
      </c>
      <c r="B14" s="894"/>
      <c r="C14" s="895"/>
      <c r="D14" s="896"/>
      <c r="E14" s="897"/>
      <c r="F14" s="898"/>
      <c r="G14" s="898"/>
      <c r="H14" s="899"/>
      <c r="I14" s="900">
        <f t="shared" si="0"/>
        <v>0</v>
      </c>
      <c r="J14" s="1177"/>
    </row>
    <row r="15" spans="1:10" ht="20.100000000000001" customHeight="1" thickBot="1" x14ac:dyDescent="0.25">
      <c r="A15" s="887" t="s">
        <v>63</v>
      </c>
      <c r="B15" s="887" t="s">
        <v>582</v>
      </c>
      <c r="C15" s="888"/>
      <c r="D15" s="889">
        <f>+D16</f>
        <v>0</v>
      </c>
      <c r="E15" s="890">
        <f>+E16</f>
        <v>1201503</v>
      </c>
      <c r="F15" s="891">
        <f>+F16</f>
        <v>0</v>
      </c>
      <c r="G15" s="891">
        <f>+G16</f>
        <v>0</v>
      </c>
      <c r="H15" s="892">
        <f>+H16</f>
        <v>0</v>
      </c>
      <c r="I15" s="893">
        <f t="shared" si="0"/>
        <v>1201503</v>
      </c>
      <c r="J15" s="1177"/>
    </row>
    <row r="16" spans="1:10" ht="103.5" customHeight="1" thickBot="1" x14ac:dyDescent="0.25">
      <c r="A16" s="909" t="s">
        <v>64</v>
      </c>
      <c r="B16" s="894" t="s">
        <v>583</v>
      </c>
      <c r="C16" s="895" t="s">
        <v>584</v>
      </c>
      <c r="D16" s="896"/>
      <c r="E16" s="897">
        <f>+'[2]7.sz.m.fejlesztés (2)'!D7</f>
        <v>1201503</v>
      </c>
      <c r="F16" s="898"/>
      <c r="G16" s="898"/>
      <c r="H16" s="899"/>
      <c r="I16" s="900">
        <f>SUM(D16:H16)</f>
        <v>1201503</v>
      </c>
      <c r="J16" s="1177"/>
    </row>
    <row r="17" spans="1:10" ht="20.100000000000001" customHeight="1" thickBot="1" x14ac:dyDescent="0.25">
      <c r="A17" s="910" t="s">
        <v>65</v>
      </c>
      <c r="B17" s="910" t="s">
        <v>585</v>
      </c>
      <c r="C17" s="888"/>
      <c r="D17" s="889">
        <f>+D19</f>
        <v>0</v>
      </c>
      <c r="E17" s="890">
        <f>+E19</f>
        <v>0</v>
      </c>
      <c r="F17" s="891">
        <f>+F19</f>
        <v>0</v>
      </c>
      <c r="G17" s="891">
        <f>+G19</f>
        <v>0</v>
      </c>
      <c r="H17" s="892">
        <f>+H19</f>
        <v>0</v>
      </c>
      <c r="I17" s="893">
        <f t="shared" si="0"/>
        <v>0</v>
      </c>
      <c r="J17" s="1177"/>
    </row>
    <row r="18" spans="1:10" ht="26.25" customHeight="1" x14ac:dyDescent="0.2">
      <c r="A18" s="911" t="s">
        <v>284</v>
      </c>
      <c r="B18" s="894" t="s">
        <v>579</v>
      </c>
      <c r="C18" s="912"/>
      <c r="D18" s="913"/>
      <c r="E18" s="914"/>
      <c r="F18" s="915"/>
      <c r="G18" s="915"/>
      <c r="H18" s="916"/>
      <c r="I18" s="917"/>
      <c r="J18" s="1177"/>
    </row>
    <row r="19" spans="1:10" ht="20.25" customHeight="1" thickBot="1" x14ac:dyDescent="0.25">
      <c r="A19" s="911" t="s">
        <v>285</v>
      </c>
      <c r="B19" s="894" t="s">
        <v>579</v>
      </c>
      <c r="C19" s="918"/>
      <c r="D19" s="919"/>
      <c r="E19" s="920"/>
      <c r="F19" s="921"/>
      <c r="G19" s="921"/>
      <c r="H19" s="922"/>
      <c r="I19" s="923">
        <f t="shared" si="0"/>
        <v>0</v>
      </c>
      <c r="J19" s="1177"/>
    </row>
    <row r="20" spans="1:10" ht="20.100000000000001" customHeight="1" thickBot="1" x14ac:dyDescent="0.25">
      <c r="A20" s="1178" t="s">
        <v>586</v>
      </c>
      <c r="B20" s="1179"/>
      <c r="C20" s="924"/>
      <c r="D20" s="889">
        <f t="shared" ref="D20:I20" si="1">+D6+D9+D12+D15+D17</f>
        <v>0</v>
      </c>
      <c r="E20" s="890">
        <f>+E6+E9+E12+E15+E17</f>
        <v>1201503</v>
      </c>
      <c r="F20" s="891">
        <f t="shared" si="1"/>
        <v>0</v>
      </c>
      <c r="G20" s="891">
        <f t="shared" si="1"/>
        <v>0</v>
      </c>
      <c r="H20" s="892">
        <f t="shared" si="1"/>
        <v>0</v>
      </c>
      <c r="I20" s="893">
        <f t="shared" si="1"/>
        <v>1201503</v>
      </c>
      <c r="J20" s="1177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7" orientation="portrait" verticalDpi="300" r:id="rId1"/>
  <headerFooter alignWithMargins="0">
    <oddHeader>&amp;R15.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42"/>
      <c r="K1" s="1042"/>
      <c r="L1" s="1042"/>
      <c r="M1" s="1042"/>
      <c r="N1" s="1042"/>
      <c r="O1" s="1042"/>
      <c r="P1" s="1042"/>
    </row>
    <row r="2" spans="1:20" s="119" customFormat="1" ht="25.5" hidden="1" customHeight="1" thickBot="1" x14ac:dyDescent="0.25">
      <c r="A2" s="1041"/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1041"/>
      <c r="N2" s="1041"/>
      <c r="O2" s="1041"/>
      <c r="P2" s="1041"/>
    </row>
    <row r="3" spans="1:20" s="122" customFormat="1" ht="40.5" hidden="1" customHeight="1" thickBot="1" x14ac:dyDescent="0.25">
      <c r="A3" s="120"/>
      <c r="B3" s="120"/>
      <c r="C3" s="120"/>
      <c r="D3" s="1046" t="s">
        <v>4</v>
      </c>
      <c r="E3" s="1047"/>
      <c r="F3" s="1047"/>
      <c r="G3" s="1047"/>
      <c r="H3" s="1047"/>
      <c r="I3" s="1048"/>
      <c r="J3" s="1046" t="s">
        <v>114</v>
      </c>
      <c r="K3" s="1047"/>
      <c r="L3" s="1047"/>
      <c r="M3" s="1047"/>
      <c r="N3" s="1047"/>
      <c r="O3" s="1048"/>
      <c r="P3" s="1190" t="s">
        <v>161</v>
      </c>
      <c r="Q3" s="1191"/>
      <c r="R3" s="1191"/>
      <c r="S3" s="1192"/>
      <c r="T3" s="526"/>
    </row>
    <row r="4" spans="1:20" ht="24.75" hidden="1" thickBot="1" x14ac:dyDescent="0.25">
      <c r="A4" s="1044" t="s">
        <v>115</v>
      </c>
      <c r="B4" s="1045"/>
      <c r="C4" s="504" t="s">
        <v>116</v>
      </c>
      <c r="D4" s="493" t="s">
        <v>75</v>
      </c>
      <c r="E4" s="123" t="s">
        <v>239</v>
      </c>
      <c r="F4" s="123" t="s">
        <v>243</v>
      </c>
      <c r="G4" s="123" t="s">
        <v>245</v>
      </c>
      <c r="H4" s="123" t="s">
        <v>263</v>
      </c>
      <c r="I4" s="461" t="s">
        <v>251</v>
      </c>
      <c r="J4" s="493" t="s">
        <v>75</v>
      </c>
      <c r="K4" s="123" t="s">
        <v>239</v>
      </c>
      <c r="L4" s="123" t="s">
        <v>243</v>
      </c>
      <c r="M4" s="123" t="s">
        <v>245</v>
      </c>
      <c r="N4" s="123" t="s">
        <v>263</v>
      </c>
      <c r="O4" s="461" t="s">
        <v>251</v>
      </c>
      <c r="P4" s="493" t="s">
        <v>265</v>
      </c>
      <c r="Q4" s="123" t="s">
        <v>260</v>
      </c>
      <c r="R4" s="123" t="s">
        <v>243</v>
      </c>
      <c r="S4" s="461" t="s">
        <v>243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267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267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267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267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267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267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267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267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267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267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267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248</v>
      </c>
      <c r="D37" s="475"/>
      <c r="E37" s="198"/>
      <c r="F37" s="198"/>
      <c r="G37" s="198"/>
      <c r="H37" s="546" t="s">
        <v>267</v>
      </c>
      <c r="I37" s="466"/>
      <c r="J37" s="475"/>
      <c r="K37" s="198"/>
      <c r="L37" s="198"/>
      <c r="M37" s="198"/>
      <c r="N37" s="546" t="s">
        <v>267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267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267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43" t="s">
        <v>160</v>
      </c>
      <c r="B44" s="1043"/>
      <c r="C44" s="1043"/>
      <c r="D44" s="1043"/>
      <c r="E44" s="273"/>
      <c r="F44" s="273"/>
      <c r="G44" s="273"/>
      <c r="H44" s="273"/>
      <c r="I44" s="273"/>
    </row>
    <row r="45" spans="1:19" hidden="1" x14ac:dyDescent="0.2">
      <c r="A45" s="1043"/>
      <c r="B45" s="1043"/>
      <c r="C45" s="1043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22" zoomScale="70" zoomScaleNormal="70" workbookViewId="0">
      <selection activeCell="N40" sqref="N40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10.5703125" style="1" customWidth="1"/>
    <col min="25" max="25" width="15.28515625" style="1" customWidth="1"/>
    <col min="26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14" t="s">
        <v>7</v>
      </c>
      <c r="B1" s="1014"/>
      <c r="C1" s="1014"/>
      <c r="D1" s="1014"/>
      <c r="E1" s="1014"/>
      <c r="F1" s="1014"/>
      <c r="G1" s="1014"/>
      <c r="H1" s="1014"/>
      <c r="I1" s="1014"/>
      <c r="J1" s="1014"/>
      <c r="K1" s="1014"/>
      <c r="L1" s="1014"/>
      <c r="M1" s="1014"/>
      <c r="N1" s="1014"/>
      <c r="O1" s="1014"/>
      <c r="P1" s="1014"/>
      <c r="Q1" s="1014"/>
      <c r="R1" s="1014"/>
      <c r="S1" s="1014"/>
      <c r="T1" s="1014"/>
      <c r="U1" s="1014"/>
      <c r="V1" s="1014"/>
      <c r="W1" s="1014"/>
    </row>
    <row r="2" spans="1:31" ht="14.25" customHeight="1" thickBot="1" x14ac:dyDescent="0.3">
      <c r="A2" s="1016" t="s">
        <v>208</v>
      </c>
      <c r="B2" s="1016"/>
      <c r="C2" s="96"/>
      <c r="D2" s="102"/>
      <c r="W2" s="108" t="s">
        <v>433</v>
      </c>
    </row>
    <row r="3" spans="1:31" s="2" customFormat="1" ht="48.75" customHeight="1" thickBot="1" x14ac:dyDescent="0.25">
      <c r="A3" s="1015" t="s">
        <v>3</v>
      </c>
      <c r="B3" s="984"/>
      <c r="C3" s="984"/>
      <c r="D3" s="984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15" t="s">
        <v>76</v>
      </c>
      <c r="X3" s="984"/>
      <c r="Y3" s="984"/>
      <c r="Z3" s="984"/>
      <c r="AA3" s="984"/>
      <c r="AB3" s="984"/>
      <c r="AC3" s="1017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239</v>
      </c>
      <c r="G4" s="331" t="s">
        <v>243</v>
      </c>
      <c r="H4" s="331" t="s">
        <v>245</v>
      </c>
      <c r="I4" s="331" t="s">
        <v>263</v>
      </c>
      <c r="J4" s="332" t="s">
        <v>294</v>
      </c>
      <c r="K4" s="330" t="s">
        <v>75</v>
      </c>
      <c r="L4" s="331" t="s">
        <v>239</v>
      </c>
      <c r="M4" s="331" t="s">
        <v>243</v>
      </c>
      <c r="N4" s="331" t="s">
        <v>245</v>
      </c>
      <c r="O4" s="331" t="s">
        <v>263</v>
      </c>
      <c r="P4" s="332" t="s">
        <v>294</v>
      </c>
      <c r="Q4" s="330" t="s">
        <v>75</v>
      </c>
      <c r="R4" s="331" t="s">
        <v>239</v>
      </c>
      <c r="S4" s="331" t="s">
        <v>243</v>
      </c>
      <c r="T4" s="331" t="s">
        <v>245</v>
      </c>
      <c r="U4" s="331" t="s">
        <v>263</v>
      </c>
      <c r="V4" s="332" t="s">
        <v>294</v>
      </c>
      <c r="W4" s="330" t="s">
        <v>75</v>
      </c>
      <c r="X4" s="331" t="s">
        <v>239</v>
      </c>
      <c r="Y4" s="331" t="s">
        <v>243</v>
      </c>
      <c r="Z4" s="331" t="s">
        <v>245</v>
      </c>
      <c r="AA4" s="331" t="s">
        <v>263</v>
      </c>
      <c r="AB4" s="332" t="s">
        <v>294</v>
      </c>
      <c r="AC4" s="332" t="s">
        <v>294</v>
      </c>
    </row>
    <row r="5" spans="1:31" s="51" customFormat="1" ht="33" customHeight="1" thickBot="1" x14ac:dyDescent="0.25">
      <c r="A5" s="89" t="s">
        <v>28</v>
      </c>
      <c r="B5" s="1004" t="s">
        <v>87</v>
      </c>
      <c r="C5" s="1004"/>
      <c r="D5" s="1004"/>
      <c r="E5" s="333">
        <f t="shared" ref="E5:P5" si="0">SUM(E6:E10)</f>
        <v>61077467</v>
      </c>
      <c r="F5" s="333">
        <f t="shared" ref="F5" si="1">SUM(F6:F10)</f>
        <v>61637899</v>
      </c>
      <c r="G5" s="50">
        <f t="shared" si="0"/>
        <v>62858763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59184067</v>
      </c>
      <c r="L5" s="333">
        <f t="shared" ref="L5" si="2">SUM(L6:L10)</f>
        <v>59744499</v>
      </c>
      <c r="M5" s="50">
        <f t="shared" si="0"/>
        <v>60965363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1893400</v>
      </c>
      <c r="R5" s="333">
        <f t="shared" ref="R5" si="4">SUM(R6:R10)</f>
        <v>1893400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30316051</v>
      </c>
      <c r="F6" s="334">
        <f>'4.sz.m.ÖNK kiadás'!F7+'üres lap2'!E31+'5 sz. m Idősek otthona'!E34+'üres lap'!E27</f>
        <v>30520708</v>
      </c>
      <c r="G6" s="334">
        <f>'4.sz.m.ÖNK kiadás'!G7+'üres lap2'!F31+'5 sz. m Idősek otthona'!F34+'üres lap'!F27</f>
        <v>30587611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30316051</v>
      </c>
      <c r="L6" s="334">
        <f>'4.sz.m.ÖNK kiadás'!L7+'5 sz. m Idősek otthona'!E34</f>
        <v>30520708</v>
      </c>
      <c r="M6" s="268">
        <f t="shared" ref="M6:N13" si="5">G6-S6</f>
        <v>30587611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5684639</v>
      </c>
      <c r="F7" s="334">
        <f>'4.sz.m.ÖNK kiadás'!F8+'üres lap2'!E32+'5 sz. m Idősek otthona'!E35+'üres lap'!E28</f>
        <v>5689475</v>
      </c>
      <c r="G7" s="334">
        <f>'4.sz.m.ÖNK kiadás'!G8+'üres lap2'!F32+'5 sz. m Idősek otthona'!F35+'üres lap'!F28</f>
        <v>5693102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5684639</v>
      </c>
      <c r="L7" s="334">
        <f>'4.sz.m.ÖNK kiadás'!L8+'5 sz. m Idősek otthona'!E35</f>
        <v>5689475</v>
      </c>
      <c r="M7" s="268">
        <f t="shared" si="5"/>
        <v>5693102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20897746</v>
      </c>
      <c r="F8" s="334">
        <f>'4.sz.m.ÖNK kiadás'!F9+'üres lap2'!E33+'5 sz. m Idősek otthona'!E36+'üres lap'!E29</f>
        <v>21133685</v>
      </c>
      <c r="G8" s="334">
        <f>'4.sz.m.ÖNK kiadás'!G9+'üres lap2'!F33+'5 sz. m Idősek otthona'!F36+'üres lap'!F29</f>
        <v>22284019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20897746</v>
      </c>
      <c r="L8" s="334">
        <f>'4.sz.m.ÖNK kiadás'!L9+'5 sz. m Idősek otthona'!E36</f>
        <v>21133685</v>
      </c>
      <c r="M8" s="268">
        <f t="shared" si="5"/>
        <v>22284019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2363031</v>
      </c>
      <c r="F10" s="334">
        <f>SUM(F11:F15)</f>
        <v>2478031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469631</v>
      </c>
      <c r="L10" s="334">
        <f>'4.sz.m.ÖNK kiadás'!L11</f>
        <v>584631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1893400</v>
      </c>
      <c r="R10" s="334">
        <f>'4.sz.m.ÖNK kiadás'!R11</f>
        <v>1893400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323</v>
      </c>
      <c r="E11" s="334">
        <f>'4.sz.m.ÖNK kiadás'!E12</f>
        <v>0</v>
      </c>
      <c r="F11" s="334">
        <f>'4.sz.m.ÖNK kiadás'!F12</f>
        <v>115000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115000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324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450</v>
      </c>
      <c r="E13" s="334">
        <f>'4.sz.m.ÖNK kiadás'!E14</f>
        <v>583031</v>
      </c>
      <c r="F13" s="334">
        <f>'4.sz.m.ÖNK kiadás'!F14</f>
        <v>583031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469631</v>
      </c>
      <c r="L13" s="334">
        <f>'4.sz.m.ÖNK kiadás'!L14</f>
        <v>469631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113400</v>
      </c>
      <c r="R13" s="334">
        <f>'4.sz.m.ÖNK kiadás'!R14</f>
        <v>113400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04" t="s">
        <v>101</v>
      </c>
      <c r="C16" s="1004"/>
      <c r="D16" s="1004"/>
      <c r="E16" s="333">
        <f t="shared" ref="E16:P16" si="8">SUM(E17:E19)</f>
        <v>36824930</v>
      </c>
      <c r="F16" s="333">
        <f t="shared" ref="F16" si="9">SUM(F17:F19)</f>
        <v>28766952</v>
      </c>
      <c r="G16" s="50">
        <f t="shared" si="8"/>
        <v>28766952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36824930</v>
      </c>
      <c r="L16" s="333">
        <f t="shared" ref="L16" si="10">SUM(L17:L19)</f>
        <v>28766952</v>
      </c>
      <c r="M16" s="50">
        <f t="shared" si="8"/>
        <v>28766952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05" t="s">
        <v>102</v>
      </c>
      <c r="D17" s="1005"/>
      <c r="E17" s="334">
        <f>'4.sz.m.ÖNK kiadás'!E18+'üres lap2'!D37+'5 sz. m Idősek otthona'!D40+'üres lap'!D33</f>
        <v>1471503</v>
      </c>
      <c r="F17" s="334">
        <f>'4.sz.m.ÖNK kiadás'!F18+'üres lap2'!E37+'5 sz. m Idősek otthona'!E40+'üres lap'!E33</f>
        <v>1764765</v>
      </c>
      <c r="G17" s="268">
        <f>'4.sz.m.ÖNK kiadás'!G18+'üres lap2'!F37+'5 sz. m Idősek otthona'!F40+'üres lap'!F33</f>
        <v>1764765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1471503</v>
      </c>
      <c r="L17" s="334">
        <f>'4.sz.m.ÖNK kiadás'!L18+'5 sz. m Idősek otthona'!E40</f>
        <v>1764765</v>
      </c>
      <c r="M17" s="268">
        <f>'4.sz.m.ÖNK kiadás'!M18+'üres lap2'!L37+'5 sz. m Idősek otthona'!L40+'üres lap'!L33</f>
        <v>1764765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01" t="s">
        <v>103</v>
      </c>
      <c r="D18" s="1001"/>
      <c r="E18" s="334">
        <f>'4.sz.m.ÖNK kiadás'!E19+'5 sz. m Idősek otthona'!D41</f>
        <v>35353427</v>
      </c>
      <c r="F18" s="334">
        <f>'4.sz.m.ÖNK kiadás'!F19+'5 sz. m Idősek otthona'!E41</f>
        <v>27002187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35353427</v>
      </c>
      <c r="L18" s="334">
        <f>'4.sz.m.ÖNK kiadás'!L19</f>
        <v>27002187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72" t="s">
        <v>104</v>
      </c>
      <c r="D19" s="972"/>
      <c r="E19" s="334">
        <f>'4.sz.m.ÖNK kiadás'!E20</f>
        <v>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04" t="s">
        <v>108</v>
      </c>
      <c r="C24" s="1004"/>
      <c r="D24" s="1004"/>
      <c r="E24" s="333">
        <f t="shared" ref="E24:P24" si="12">SUM(E25:E27)</f>
        <v>6075031</v>
      </c>
      <c r="F24" s="333">
        <f t="shared" ref="F24" si="13">SUM(F25:F27)</f>
        <v>8325642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6075031</v>
      </c>
      <c r="L24" s="333">
        <f t="shared" ref="L24" si="14">SUM(L25:L27)</f>
        <v>8325642</v>
      </c>
      <c r="M24" s="50">
        <f t="shared" si="12"/>
        <v>8276281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05" t="s">
        <v>2</v>
      </c>
      <c r="D25" s="1005"/>
      <c r="E25" s="334">
        <f>'4.sz.m.ÖNK kiadás'!E26</f>
        <v>6075031</v>
      </c>
      <c r="F25" s="334">
        <f>'4.sz.m.ÖNK kiadás'!F26</f>
        <v>8325642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6075031</v>
      </c>
      <c r="L25" s="334">
        <f>'4.sz.m.ÖNK kiadás'!L26</f>
        <v>8325642</v>
      </c>
      <c r="M25" s="268">
        <f>'4.sz.m.ÖNK kiadás'!M26</f>
        <v>8276281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00" t="s">
        <v>325</v>
      </c>
      <c r="D26" s="1000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76" t="s">
        <v>111</v>
      </c>
      <c r="C29" s="976"/>
      <c r="D29" s="976"/>
      <c r="E29" s="333">
        <f>E5+E16+E24+E28</f>
        <v>103977428</v>
      </c>
      <c r="F29" s="333">
        <f>F5+F16+F24+F28</f>
        <v>98730493</v>
      </c>
      <c r="G29" s="333">
        <f>G5+G16+G24+G28</f>
        <v>99901996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102084028</v>
      </c>
      <c r="L29" s="333">
        <f>L5+L16+L24+L28</f>
        <v>96837093</v>
      </c>
      <c r="M29" s="333">
        <f t="shared" ref="M29:P29" si="18">M5+M16+M24+M28</f>
        <v>98008596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1893400</v>
      </c>
      <c r="R29" s="333">
        <f t="shared" ref="R29" si="19">R5+R16+R24+R28</f>
        <v>1893400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76" t="s">
        <v>223</v>
      </c>
      <c r="C30" s="976"/>
      <c r="D30" s="976"/>
      <c r="E30" s="333">
        <f>SUM(E31:E32)</f>
        <v>1319483</v>
      </c>
      <c r="F30" s="333">
        <f>SUM(F31:F32)</f>
        <v>1319483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1319483</v>
      </c>
      <c r="L30" s="333">
        <f>SUM(L31:L32)</f>
        <v>1319483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03" t="s">
        <v>452</v>
      </c>
      <c r="D31" s="1003"/>
      <c r="E31" s="338">
        <f>+'4.sz.m.ÖNK kiadás'!E33</f>
        <v>1319483</v>
      </c>
      <c r="F31" s="338">
        <f>+'4.sz.m.ÖNK kiadás'!F33</f>
        <v>1319483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1319483</v>
      </c>
      <c r="L31" s="338">
        <f>+'4.sz.m.ÖNK kiadás'!L33</f>
        <v>1319483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03" t="s">
        <v>327</v>
      </c>
      <c r="D32" s="1003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06" t="s">
        <v>253</v>
      </c>
      <c r="C33" s="1006"/>
      <c r="D33" s="1006"/>
      <c r="E33" s="357">
        <f>E29+E30</f>
        <v>105296911</v>
      </c>
      <c r="F33" s="357">
        <f>F29+F30</f>
        <v>100049976</v>
      </c>
      <c r="G33" s="358">
        <f t="shared" ref="G33:P33" si="20">G29+G30</f>
        <v>101221479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103403511</v>
      </c>
      <c r="L33" s="357">
        <f>L29+L30</f>
        <v>98156576</v>
      </c>
      <c r="M33" s="358">
        <f t="shared" si="20"/>
        <v>99328079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1893400</v>
      </c>
      <c r="R33" s="357">
        <f t="shared" ref="R33" si="22">R29+R30</f>
        <v>1893400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11" t="s">
        <v>254</v>
      </c>
      <c r="B34" s="1012"/>
      <c r="C34" s="1012"/>
      <c r="D34" s="1012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75" t="s">
        <v>113</v>
      </c>
      <c r="B35" s="976"/>
      <c r="C35" s="976"/>
      <c r="D35" s="976"/>
      <c r="E35" s="333">
        <f t="shared" ref="E35:K35" si="23">E33+E34</f>
        <v>105296911</v>
      </c>
      <c r="F35" s="333">
        <f t="shared" ref="F35" si="24">F33+F34</f>
        <v>100049976</v>
      </c>
      <c r="G35" s="50">
        <f t="shared" si="23"/>
        <v>101221479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103403511</v>
      </c>
      <c r="L35" s="333">
        <f t="shared" ref="L35" si="25">L33+L34</f>
        <v>98156576</v>
      </c>
      <c r="M35" s="50">
        <f t="shared" ref="M35:AC35" si="26">M33+M34</f>
        <v>99328079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1893400</v>
      </c>
      <c r="R35" s="333">
        <f t="shared" ref="R35" si="27">R33+R34</f>
        <v>1893400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13" t="s">
        <v>53</v>
      </c>
      <c r="D38" s="1013"/>
      <c r="E38" s="1013"/>
      <c r="F38" s="1013"/>
      <c r="G38" s="1013"/>
      <c r="H38" s="1013"/>
      <c r="I38" s="1013"/>
      <c r="J38" s="1013"/>
      <c r="K38" s="1013"/>
      <c r="L38" s="1013"/>
      <c r="M38" s="1013"/>
      <c r="N38" s="1013"/>
      <c r="O38" s="1013"/>
      <c r="P38" s="1013"/>
      <c r="Q38" s="1013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07" t="s">
        <v>162</v>
      </c>
      <c r="C40" s="1008"/>
      <c r="D40" s="1009"/>
      <c r="E40" s="227">
        <f>'1.sz.m-önk.össze.bev'!E56-'1 .sz.m.önk.össz.kiad.'!E29</f>
        <v>-27958461</v>
      </c>
      <c r="F40" s="227">
        <f>'1.sz.m-önk.össze.bev'!F56-'1 .sz.m.önk.össz.kiad.'!F29</f>
        <v>-22132357</v>
      </c>
      <c r="G40" s="227">
        <f>'1.sz.m-önk.össze.bev'!G56-'1 .sz.m.önk.össz.kiad.'!G29</f>
        <v>-22132357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-27958461</v>
      </c>
      <c r="L40" s="227">
        <f>'1.sz.m-önk.össze.bev'!L56-'1 .sz.m.önk.össz.kiad.'!L29</f>
        <v>-22132357</v>
      </c>
      <c r="M40" s="227">
        <f>'1.sz.m-önk.össze.bev'!M56-'1 .sz.m.önk.össz.kiad.'!M29</f>
        <v>-22132357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0</v>
      </c>
      <c r="R40" s="227">
        <f>'1.sz.m-önk.össze.bev'!R56-'1 .sz.m.önk.össz.kiad.'!R29</f>
        <v>0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970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02" t="s">
        <v>163</v>
      </c>
      <c r="D42" s="1002"/>
      <c r="E42" s="1002"/>
      <c r="F42" s="1002"/>
      <c r="G42" s="1002"/>
      <c r="H42" s="1002"/>
      <c r="I42" s="1002"/>
      <c r="J42" s="1002"/>
      <c r="K42" s="1002"/>
      <c r="L42" s="1002"/>
      <c r="M42" s="1002"/>
      <c r="N42" s="1002"/>
      <c r="O42" s="1002"/>
      <c r="P42" s="1002"/>
      <c r="Q42" s="1002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10"/>
      <c r="D43" s="1010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21" t="s">
        <v>525</v>
      </c>
      <c r="C44" s="1022"/>
      <c r="D44" s="1023"/>
      <c r="E44" s="242">
        <f>+'2.sz.m.összehasonlító'!B15</f>
        <v>28277944</v>
      </c>
      <c r="F44" s="242">
        <f>+'2.sz.m.összehasonlító'!C15</f>
        <v>22451840</v>
      </c>
      <c r="G44" s="242">
        <f>+'2.sz.m.összehasonlító'!D15</f>
        <v>22451840</v>
      </c>
      <c r="H44" s="242">
        <f>+'2.sz.m.összehasonlító'!E15</f>
        <v>22451840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28277944</v>
      </c>
      <c r="L44" s="242">
        <f>+'2.sz.m.összehasonlító'!C15</f>
        <v>22451840</v>
      </c>
      <c r="M44" s="242">
        <f>+'2.sz.m.összehasonlító'!D15</f>
        <v>22451840</v>
      </c>
      <c r="N44" s="242">
        <f>+'2.sz.m.összehasonlító'!E15</f>
        <v>22451840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997" t="s">
        <v>524</v>
      </c>
      <c r="C45" s="998"/>
      <c r="D45" s="999"/>
      <c r="E45" s="243">
        <f>+'2.sz.m.összehasonlító'!B26</f>
        <v>1000000</v>
      </c>
      <c r="F45" s="243">
        <f>+'2.sz.m.összehasonlító'!C26</f>
        <v>1000000</v>
      </c>
      <c r="G45" s="243">
        <f>+'2.sz.m.összehasonlító'!D26</f>
        <v>1000000</v>
      </c>
      <c r="H45" s="243">
        <f>+'2.sz.m.összehasonlító'!E26</f>
        <v>1000000</v>
      </c>
      <c r="I45" s="243"/>
      <c r="J45" s="243"/>
      <c r="K45" s="243">
        <f>+'2.sz.m.összehasonlító'!B26</f>
        <v>1000000</v>
      </c>
      <c r="L45" s="243">
        <f>+'2.sz.m.összehasonlító'!C26</f>
        <v>1000000</v>
      </c>
      <c r="M45" s="243">
        <f>+'2.sz.m.összehasonlító'!D26</f>
        <v>1000000</v>
      </c>
      <c r="N45" s="243">
        <f>+'2.sz.m.összehasonlító'!E26</f>
        <v>1000000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18" t="s">
        <v>526</v>
      </c>
      <c r="C46" s="1019"/>
      <c r="D46" s="1020"/>
      <c r="E46" s="241">
        <f t="shared" ref="E46:G46" si="28">E44+E45</f>
        <v>29277944</v>
      </c>
      <c r="F46" s="241">
        <f t="shared" ref="F46" si="29">F44+F45</f>
        <v>23451840</v>
      </c>
      <c r="G46" s="241">
        <f t="shared" si="28"/>
        <v>23451840</v>
      </c>
      <c r="H46" s="241">
        <f>H44+H45</f>
        <v>23451840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29277944</v>
      </c>
      <c r="L46" s="241">
        <f t="shared" ref="L46" si="32">L44+L45</f>
        <v>23451840</v>
      </c>
      <c r="M46" s="241">
        <f t="shared" si="31"/>
        <v>23451840</v>
      </c>
      <c r="N46" s="241">
        <f t="shared" si="30"/>
        <v>23451840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02" t="s">
        <v>165</v>
      </c>
      <c r="D48" s="1002"/>
      <c r="E48" s="1002"/>
      <c r="F48" s="1002"/>
      <c r="G48" s="1002"/>
      <c r="H48" s="1002"/>
      <c r="I48" s="1002"/>
      <c r="J48" s="1002"/>
      <c r="K48" s="1002"/>
      <c r="L48" s="1002"/>
      <c r="M48" s="1002"/>
      <c r="N48" s="1002"/>
      <c r="O48" s="1002"/>
      <c r="P48" s="1002"/>
      <c r="Q48" s="1002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32"/>
      <c r="D49" s="1032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21" t="s">
        <v>527</v>
      </c>
      <c r="C50" s="1022"/>
      <c r="D50" s="1023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997" t="s">
        <v>528</v>
      </c>
      <c r="C51" s="998"/>
      <c r="D51" s="999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25" t="s">
        <v>529</v>
      </c>
      <c r="C52" s="1026"/>
      <c r="D52" s="1027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02" t="s">
        <v>55</v>
      </c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1002"/>
      <c r="O54" s="1002"/>
      <c r="P54" s="1002"/>
      <c r="Q54" s="1002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31"/>
      <c r="D56" s="1031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28" t="s">
        <v>167</v>
      </c>
      <c r="C57" s="1028"/>
      <c r="D57" s="1028"/>
      <c r="E57" s="236">
        <f>E58-E61</f>
        <v>27958461</v>
      </c>
      <c r="F57" s="236">
        <f>F58-F61</f>
        <v>22132357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27958461</v>
      </c>
      <c r="L57" s="236">
        <f t="shared" ref="L57" si="38">L58-L61</f>
        <v>22132357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29" t="s">
        <v>169</v>
      </c>
      <c r="C58" s="1029"/>
      <c r="D58" s="1029"/>
      <c r="E58" s="237">
        <f>'1.sz.m-önk.össze.bev'!E57</f>
        <v>29277944</v>
      </c>
      <c r="F58" s="237">
        <f>'1.sz.m-önk.össze.bev'!F57</f>
        <v>23451840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29277944</v>
      </c>
      <c r="L58" s="237">
        <f>'1.sz.m-önk.össze.bev'!L57</f>
        <v>23451840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30" t="s">
        <v>215</v>
      </c>
      <c r="C59" s="1030"/>
      <c r="D59" s="1030"/>
      <c r="E59" s="237">
        <f>'1.sz.m-önk.össze.bev'!E60</f>
        <v>29277944</v>
      </c>
      <c r="F59" s="237">
        <f>'1.sz.m-önk.össze.bev'!F60</f>
        <v>23451840</v>
      </c>
      <c r="G59" s="237">
        <v>22451840</v>
      </c>
      <c r="H59" s="237">
        <v>22451840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29277944</v>
      </c>
      <c r="L59" s="237">
        <f>'1.sz.m-önk.össze.bev'!L60</f>
        <v>23451840</v>
      </c>
      <c r="M59" s="237">
        <v>22451840</v>
      </c>
      <c r="N59" s="237">
        <v>22451840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30" t="s">
        <v>216</v>
      </c>
      <c r="C60" s="1030"/>
      <c r="D60" s="1030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v>1000000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v>1000000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29" t="s">
        <v>173</v>
      </c>
      <c r="C61" s="1029"/>
      <c r="D61" s="1029"/>
      <c r="E61" s="238">
        <f>E30</f>
        <v>1319483</v>
      </c>
      <c r="F61" s="238">
        <f>F30</f>
        <v>1319483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1319483</v>
      </c>
      <c r="L61" s="238">
        <f t="shared" ref="L61" si="43">L30</f>
        <v>1319483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174</v>
      </c>
      <c r="B62" s="1030" t="s">
        <v>217</v>
      </c>
      <c r="C62" s="1030"/>
      <c r="D62" s="1030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24" t="s">
        <v>218</v>
      </c>
      <c r="C63" s="1024"/>
      <c r="D63" s="1024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8" scale="47" orientation="landscape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42" t="s">
        <v>209</v>
      </c>
      <c r="K1" s="1042"/>
      <c r="L1" s="1042"/>
      <c r="M1" s="1042"/>
      <c r="N1" s="1042"/>
      <c r="O1" s="1042"/>
      <c r="P1" s="1042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41" t="s">
        <v>230</v>
      </c>
      <c r="B3" s="1041"/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44" t="s">
        <v>115</v>
      </c>
      <c r="B5" s="1045"/>
      <c r="C5" s="123" t="s">
        <v>116</v>
      </c>
      <c r="D5" s="1193" t="s">
        <v>4</v>
      </c>
      <c r="E5" s="1194"/>
      <c r="F5" s="1194"/>
      <c r="G5" s="1194"/>
      <c r="H5" s="1194"/>
      <c r="I5" s="1194"/>
      <c r="J5" s="1195" t="s">
        <v>114</v>
      </c>
      <c r="K5" s="1196"/>
      <c r="L5" s="1196"/>
      <c r="M5" s="1196"/>
      <c r="N5" s="1196"/>
      <c r="O5" s="1193"/>
      <c r="P5" s="1195" t="s">
        <v>161</v>
      </c>
      <c r="Q5" s="1196"/>
      <c r="R5" s="1196"/>
      <c r="S5" s="1196"/>
      <c r="T5" s="1196"/>
      <c r="U5" s="1197"/>
    </row>
    <row r="6" spans="1:22" ht="13.5" thickBot="1" x14ac:dyDescent="0.25">
      <c r="A6" s="281"/>
      <c r="B6" s="282"/>
      <c r="C6" s="123"/>
      <c r="D6" s="123" t="s">
        <v>242</v>
      </c>
      <c r="E6" s="123" t="s">
        <v>239</v>
      </c>
      <c r="F6" s="123" t="s">
        <v>243</v>
      </c>
      <c r="G6" s="123" t="s">
        <v>245</v>
      </c>
      <c r="H6" s="123" t="s">
        <v>263</v>
      </c>
      <c r="I6" s="461" t="s">
        <v>294</v>
      </c>
      <c r="J6" s="493" t="s">
        <v>242</v>
      </c>
      <c r="K6" s="123" t="s">
        <v>239</v>
      </c>
      <c r="L6" s="123" t="s">
        <v>243</v>
      </c>
      <c r="M6" s="123" t="s">
        <v>245</v>
      </c>
      <c r="N6" s="123" t="s">
        <v>263</v>
      </c>
      <c r="O6" s="465" t="s">
        <v>294</v>
      </c>
      <c r="P6" s="493" t="s">
        <v>242</v>
      </c>
      <c r="Q6" s="123" t="s">
        <v>239</v>
      </c>
      <c r="R6" s="123" t="s">
        <v>243</v>
      </c>
      <c r="S6" s="123" t="s">
        <v>243</v>
      </c>
      <c r="T6" s="123" t="s">
        <v>263</v>
      </c>
      <c r="U6" s="461" t="s">
        <v>251</v>
      </c>
      <c r="V6" s="123" t="s">
        <v>294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388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317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320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321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322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43" t="s">
        <v>224</v>
      </c>
      <c r="B48" s="1043"/>
      <c r="C48" s="1043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11" workbookViewId="0">
      <selection activeCell="K31" sqref="K31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33" t="s">
        <v>24</v>
      </c>
      <c r="I1" s="1033"/>
    </row>
    <row r="2" spans="1:14" ht="18" x14ac:dyDescent="0.2">
      <c r="A2" s="1034" t="s">
        <v>18</v>
      </c>
      <c r="B2" s="1034"/>
      <c r="C2" s="1034"/>
      <c r="D2" s="1034"/>
      <c r="E2" s="1034"/>
      <c r="F2" s="1034"/>
      <c r="G2" s="1034"/>
      <c r="H2" s="1034"/>
      <c r="I2" s="1034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433</v>
      </c>
    </row>
    <row r="4" spans="1:14" ht="17.25" customHeight="1" thickBot="1" x14ac:dyDescent="0.25">
      <c r="A4" s="1035" t="s">
        <v>213</v>
      </c>
      <c r="B4" s="1036"/>
      <c r="C4" s="1036"/>
      <c r="D4" s="1036"/>
      <c r="E4" s="1036"/>
      <c r="F4" s="1036"/>
      <c r="G4" s="1036"/>
      <c r="H4" s="1035"/>
      <c r="I4" s="1036"/>
    </row>
    <row r="5" spans="1:14" ht="33" customHeight="1" thickBot="1" x14ac:dyDescent="0.25">
      <c r="A5" s="309" t="s">
        <v>6</v>
      </c>
      <c r="B5" s="400" t="s">
        <v>242</v>
      </c>
      <c r="C5" s="401" t="s">
        <v>239</v>
      </c>
      <c r="D5" s="401" t="s">
        <v>243</v>
      </c>
      <c r="E5" s="401" t="s">
        <v>245</v>
      </c>
      <c r="F5" s="401" t="s">
        <v>263</v>
      </c>
      <c r="G5" s="402" t="s">
        <v>294</v>
      </c>
      <c r="H5" s="355" t="s">
        <v>7</v>
      </c>
      <c r="I5" s="400" t="s">
        <v>242</v>
      </c>
      <c r="J5" s="401" t="s">
        <v>239</v>
      </c>
      <c r="K5" s="401" t="s">
        <v>243</v>
      </c>
      <c r="L5" s="401" t="s">
        <v>245</v>
      </c>
      <c r="M5" s="401" t="s">
        <v>263</v>
      </c>
      <c r="N5" s="402" t="s">
        <v>294</v>
      </c>
    </row>
    <row r="6" spans="1:14" x14ac:dyDescent="0.2">
      <c r="A6" s="311" t="s">
        <v>380</v>
      </c>
      <c r="B6" s="403">
        <f>'3.sz.m Önk  bev.'!E7</f>
        <v>5341018</v>
      </c>
      <c r="C6" s="403">
        <f>'3.sz.m Önk  bev.'!F7</f>
        <v>5550399</v>
      </c>
      <c r="D6" s="403">
        <f>'3.sz.m Önk  bev.'!G7</f>
        <v>6511111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30316051</v>
      </c>
      <c r="J6" s="419">
        <f>+'4.sz.m.ÖNK kiadás'!F7+'5 sz. m Idősek otthona'!E34</f>
        <v>30520708</v>
      </c>
      <c r="K6" s="419">
        <f>+'4.sz.m.ÖNK kiadás'!G7+'5 sz. m Idősek otthona'!F34</f>
        <v>30587611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381</v>
      </c>
      <c r="B7" s="405">
        <f>+'3.sz.m Önk  bev.'!E21+'5 sz. m Idősek otthona'!D9</f>
        <v>26761358</v>
      </c>
      <c r="C7" s="405">
        <f>+'3.sz.m Önk  bev.'!F21+'5 sz. m Idősek otthona'!E9</f>
        <v>25546789</v>
      </c>
      <c r="D7" s="405">
        <f>+'3.sz.m Önk  bev.'!G21+'5 sz. m Idősek otthona'!F9</f>
        <v>24961680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5684639</v>
      </c>
      <c r="J7" s="406">
        <f>+'4.sz.m.ÖNK kiadás'!F8+'5 sz. m Idősek otthona'!E35</f>
        <v>5689475</v>
      </c>
      <c r="K7" s="406">
        <f>+'4.sz.m.ÖNK kiadás'!G8+'5 sz. m Idősek otthona'!F35</f>
        <v>5693102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382</v>
      </c>
      <c r="B8" s="405">
        <f>'3.sz.m Önk  bev.'!E33+'üres lap2'!D11+'5 sz. m Idősek otthona'!D14</f>
        <v>35134581</v>
      </c>
      <c r="C8" s="405">
        <f>'3.sz.m Önk  bev.'!F33+'üres lap2'!E11+'5 sz. m Idősek otthona'!E14</f>
        <v>36588938</v>
      </c>
      <c r="D8" s="405">
        <f>'3.sz.m Önk  bev.'!G33+'üres lap2'!F11+'5 sz. m Idősek otthona'!F14</f>
        <v>37384838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20897746</v>
      </c>
      <c r="J8" s="406">
        <f>+'4.sz.m.ÖNK kiadás'!F9+'5 sz. m Idősek otthona'!E36</f>
        <v>21133685</v>
      </c>
      <c r="K8" s="406">
        <f>+'4.sz.m.ÖNK kiadás'!G9+'5 sz. m Idősek otthona'!F36</f>
        <v>22284019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383</v>
      </c>
      <c r="B9" s="405">
        <f>'3.sz.m Önk  bev.'!E50+'üres lap2'!D17+'5 sz. m Idősek otthona'!D20</f>
        <v>0</v>
      </c>
      <c r="C9" s="405">
        <f>'3.sz.m Önk  bev.'!F50+'üres lap2'!E17+'5 sz. m Idősek otthona'!E20</f>
        <v>130000</v>
      </c>
      <c r="D9" s="405">
        <f>'3.sz.m Önk  bev.'!G50+'üres lap2'!F17+'5 sz. m Idősek otthona'!F20</f>
        <v>130000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2363031</v>
      </c>
      <c r="J10" s="406">
        <f>+'4.sz.m.ÖNK kiadás'!F11</f>
        <v>2478031</v>
      </c>
      <c r="K10" s="406">
        <f>+'4.sz.m.ÖNK kiadás'!G11</f>
        <v>2478031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438</v>
      </c>
      <c r="I11" s="406"/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hidden="1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hidden="1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67236957</v>
      </c>
      <c r="C14" s="410">
        <f>SUM(C6:C9)</f>
        <v>67816126</v>
      </c>
      <c r="D14" s="410">
        <f>SUM(D6:D9)</f>
        <v>68987629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61077467</v>
      </c>
      <c r="J14" s="411">
        <f t="shared" ref="J14" si="1">SUM(J6:J13)</f>
        <v>61637899</v>
      </c>
      <c r="K14" s="411">
        <f t="shared" si="0"/>
        <v>62858763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417</v>
      </c>
      <c r="B15" s="310">
        <f>+'3.sz.m Önk  bev.'!E59+'5 sz. m Idősek otthona'!D25-'2.sz.m.összehasonlító'!B26</f>
        <v>28277944</v>
      </c>
      <c r="C15" s="310">
        <f>+'3.sz.m Önk  bev.'!F59+'5 sz. m Idősek otthona'!E25-'2.sz.m.összehasonlító'!C26</f>
        <v>22451840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22451840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451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1250863</v>
      </c>
      <c r="F16" s="413"/>
      <c r="G16" s="413"/>
      <c r="H16" s="391" t="s">
        <v>451</v>
      </c>
      <c r="I16" s="408">
        <f>+'4.sz.m.ÖNK kiadás'!E33</f>
        <v>1319483</v>
      </c>
      <c r="J16" s="408">
        <f>+'4.sz.m.ÖNK kiadás'!F33</f>
        <v>1319483</v>
      </c>
      <c r="K16" s="408">
        <f>+'4.sz.m.ÖNK kiadás'!G33</f>
        <v>1319483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28277944</v>
      </c>
      <c r="C17" s="414">
        <f>SUM(C15:C16)</f>
        <v>22451840</v>
      </c>
      <c r="D17" s="414">
        <f>SUM(D15:D16)</f>
        <v>22451840</v>
      </c>
      <c r="E17" s="414">
        <f>SUM(E15:E16)</f>
        <v>23702703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1319483</v>
      </c>
      <c r="J17" s="414">
        <f>+J15+J16</f>
        <v>1319483</v>
      </c>
      <c r="K17" s="414">
        <f>+K15+K16</f>
        <v>1319483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95514901</v>
      </c>
      <c r="C18" s="416">
        <f>C14+C17</f>
        <v>90267966</v>
      </c>
      <c r="D18" s="416">
        <f>D14+D17</f>
        <v>91439469</v>
      </c>
      <c r="E18" s="416">
        <f>E14+E17</f>
        <v>103696706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62396950</v>
      </c>
      <c r="J18" s="417">
        <f>J14+J17</f>
        <v>62957382</v>
      </c>
      <c r="K18" s="417">
        <f t="shared" ref="K18:N18" si="4">K14+K17</f>
        <v>64178246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35" t="s">
        <v>214</v>
      </c>
      <c r="B19" s="1036"/>
      <c r="C19" s="1036"/>
      <c r="D19" s="1036"/>
      <c r="E19" s="1036"/>
      <c r="F19" s="1036"/>
      <c r="G19" s="1036"/>
      <c r="H19" s="1035"/>
      <c r="I19" s="1036"/>
      <c r="J19" s="19"/>
      <c r="K19" s="19"/>
    </row>
    <row r="20" spans="1:14" x14ac:dyDescent="0.2">
      <c r="A20" s="311" t="s">
        <v>180</v>
      </c>
      <c r="B20" s="418">
        <f>+'3.sz.m Önk  bev.'!E42</f>
        <v>8400000</v>
      </c>
      <c r="C20" s="418">
        <f>+'3.sz.m Önk  bev.'!F42</f>
        <v>8400000</v>
      </c>
      <c r="D20" s="418">
        <f>+'3.sz.m Önk  bev.'!G42</f>
        <v>8400000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1471503</v>
      </c>
      <c r="J20" s="418">
        <f>+'4.sz.m.ÖNK kiadás'!F18+'5 sz. m Idősek otthona'!E40</f>
        <v>1764765</v>
      </c>
      <c r="K20" s="418">
        <f>+'4.sz.m.ÖNK kiadás'!G18+'5 sz. m Idősek otthona'!F40</f>
        <v>1764765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382010</v>
      </c>
      <c r="C21" s="405">
        <f>'3.sz.m Önk  bev.'!F51+'üres lap2'!E18+'5 sz. m Idősek otthona'!E21</f>
        <v>382010</v>
      </c>
      <c r="D21" s="405">
        <f>'3.sz.m Önk  bev.'!G51+'üres lap2'!F18+'5 sz. m Idősek otthona'!F21</f>
        <v>382010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35353427</v>
      </c>
      <c r="J21" s="406">
        <f>+'4.sz.m.ÖNK kiadás'!F19</f>
        <v>27002187</v>
      </c>
      <c r="K21" s="406">
        <f>'4.sz.m.ÖNK kiadás'!G19</f>
        <v>27002187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ht="13.5" thickBot="1" x14ac:dyDescent="0.25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f>+'4.sz.m.ÖNK kiadás'!E26</f>
        <v>6075031</v>
      </c>
      <c r="J23" s="406">
        <f>+'4.sz.m.ÖNK kiadás'!F26</f>
        <v>8325642</v>
      </c>
      <c r="K23" s="406">
        <f>+'4.sz.m.ÖNK kiadás'!G26</f>
        <v>8276281</v>
      </c>
      <c r="L23" s="406"/>
      <c r="M23" s="406"/>
      <c r="N23" s="406"/>
    </row>
    <row r="24" spans="1:14" ht="13.5" hidden="1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8782010</v>
      </c>
      <c r="C25" s="416">
        <f>SUM(C20:C23)</f>
        <v>8782010</v>
      </c>
      <c r="D25" s="416">
        <f>SUM(D20:D23)</f>
        <v>8782010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42899961</v>
      </c>
      <c r="J25" s="425">
        <f t="shared" si="6"/>
        <v>37092594</v>
      </c>
      <c r="K25" s="425">
        <f t="shared" ref="K25:N25" si="7">SUM(K20:K24)</f>
        <v>37043233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417</v>
      </c>
      <c r="B26" s="403">
        <v>1000000</v>
      </c>
      <c r="C26" s="403">
        <v>1000000</v>
      </c>
      <c r="D26" s="403">
        <v>1000000</v>
      </c>
      <c r="E26" s="403">
        <v>1000000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1000000</v>
      </c>
      <c r="C28" s="414">
        <f>SUM(C26:C27)</f>
        <v>1000000</v>
      </c>
      <c r="D28" s="414">
        <f>SUM(D26:D27)</f>
        <v>1000000</v>
      </c>
      <c r="E28" s="414">
        <f>SUM(E26:E27)</f>
        <v>1000000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9782010</v>
      </c>
      <c r="C29" s="416">
        <f>C25+C28</f>
        <v>9782010</v>
      </c>
      <c r="D29" s="416">
        <f>D25+D28</f>
        <v>9782010</v>
      </c>
      <c r="E29" s="416">
        <f>E25+E28</f>
        <v>9877299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42899961</v>
      </c>
      <c r="J29" s="417">
        <f t="shared" si="14"/>
        <v>37092594</v>
      </c>
      <c r="K29" s="417">
        <f t="shared" ref="K29:N29" si="15">K28+K25</f>
        <v>37043233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hidden="1" customHeight="1" thickBot="1" x14ac:dyDescent="0.25">
      <c r="A30" s="320" t="s">
        <v>255</v>
      </c>
      <c r="B30" s="422"/>
      <c r="C30" s="422"/>
      <c r="D30" s="422"/>
      <c r="E30" s="422"/>
      <c r="F30" s="422"/>
      <c r="G30" s="422"/>
      <c r="H30" s="398" t="s">
        <v>254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105296911</v>
      </c>
      <c r="C31" s="423">
        <f>C18+C29</f>
        <v>100049976</v>
      </c>
      <c r="D31" s="423">
        <f>D18+D29</f>
        <v>101221479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105296911</v>
      </c>
      <c r="J31" s="426">
        <f>J29+J18</f>
        <v>100049976</v>
      </c>
      <c r="K31" s="426">
        <f>K29+K18</f>
        <v>101221479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8" scale="84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1"/>
  <sheetViews>
    <sheetView topLeftCell="A46" zoomScale="75" zoomScaleNormal="75" workbookViewId="0">
      <selection activeCell="H58" sqref="H58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customWidth="1"/>
    <col min="7" max="7" width="14.85546875" style="305" customWidth="1"/>
    <col min="8" max="8" width="16.42578125" style="305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4.140625" style="305" customWidth="1"/>
    <col min="15" max="16" width="10.85546875" style="305" hidden="1" customWidth="1"/>
    <col min="17" max="17" width="20.85546875" style="306" customWidth="1"/>
    <col min="18" max="18" width="14" style="305" customWidth="1"/>
    <col min="19" max="19" width="18.140625" style="305" customWidth="1"/>
    <col min="20" max="20" width="13.42578125" style="305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94" t="s">
        <v>472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995" t="s">
        <v>5</v>
      </c>
      <c r="B4" s="996"/>
      <c r="C4" s="996"/>
      <c r="D4" s="308" t="s">
        <v>8</v>
      </c>
      <c r="E4" s="977" t="s">
        <v>4</v>
      </c>
      <c r="F4" s="978"/>
      <c r="G4" s="978"/>
      <c r="H4" s="978"/>
      <c r="I4" s="978"/>
      <c r="J4" s="979"/>
      <c r="K4" s="977" t="s">
        <v>69</v>
      </c>
      <c r="L4" s="978"/>
      <c r="M4" s="978"/>
      <c r="N4" s="978"/>
      <c r="O4" s="978"/>
      <c r="P4" s="979"/>
      <c r="Q4" s="977" t="s">
        <v>70</v>
      </c>
      <c r="R4" s="978"/>
      <c r="S4" s="978"/>
      <c r="T4" s="978"/>
      <c r="U4" s="978"/>
      <c r="V4" s="979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1"/>
      <c r="C6" s="981"/>
      <c r="D6" s="981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1" t="s">
        <v>328</v>
      </c>
      <c r="C7" s="981"/>
      <c r="D7" s="981"/>
      <c r="E7" s="342">
        <f>E8+E13+E16+E17+E20</f>
        <v>5341018</v>
      </c>
      <c r="F7" s="342">
        <f>F8+F13+F16+F17+F20</f>
        <v>5550399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3447618</v>
      </c>
      <c r="L7" s="260">
        <f t="shared" ref="L7" si="2">L8+L13+L16+L17+L20</f>
        <v>3656999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993" t="s">
        <v>329</v>
      </c>
      <c r="D8" s="993"/>
      <c r="E8" s="434">
        <f>SUM(E9:E12)</f>
        <v>3427968</v>
      </c>
      <c r="F8" s="434">
        <f>SUM(F9:F12)</f>
        <v>3427968</v>
      </c>
      <c r="G8" s="805">
        <f t="shared" ref="G8:P8" si="6">SUM(G9:G12)</f>
        <v>3427968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1534568</v>
      </c>
      <c r="L8" s="434">
        <f>SUM(L9:L12)</f>
        <v>1534568</v>
      </c>
      <c r="M8" s="434">
        <f>SUM(M9:M12)</f>
        <v>1534568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434">
        <f>SUM(Q9:Q12)</f>
        <v>1893400</v>
      </c>
      <c r="R8" s="434">
        <f>SUM(R9:R12)</f>
        <v>1893400</v>
      </c>
      <c r="S8" s="434">
        <f>SUM(S9:S12)</f>
        <v>1893400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v>2690655</v>
      </c>
      <c r="F9" s="344">
        <v>2690655</v>
      </c>
      <c r="G9" s="806">
        <v>2690655</v>
      </c>
      <c r="H9" s="806">
        <v>3158408</v>
      </c>
      <c r="I9" s="344"/>
      <c r="J9" s="344"/>
      <c r="K9" s="344">
        <f t="shared" ref="K9:M11" si="8">+E9-Q9</f>
        <v>797255</v>
      </c>
      <c r="L9" s="344">
        <f t="shared" si="8"/>
        <v>797255</v>
      </c>
      <c r="M9" s="344">
        <f t="shared" si="8"/>
        <v>797255</v>
      </c>
      <c r="N9" s="344">
        <f>+H9-T9</f>
        <v>1265008</v>
      </c>
      <c r="O9" s="262"/>
      <c r="P9" s="262"/>
      <c r="Q9" s="344">
        <v>1893400</v>
      </c>
      <c r="R9" s="344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v>737313</v>
      </c>
      <c r="F11" s="344">
        <v>737313</v>
      </c>
      <c r="G11" s="806">
        <v>737313</v>
      </c>
      <c r="H11" s="806">
        <v>1225591</v>
      </c>
      <c r="I11" s="344"/>
      <c r="J11" s="344"/>
      <c r="K11" s="344">
        <f t="shared" si="8"/>
        <v>737313</v>
      </c>
      <c r="L11" s="344">
        <f t="shared" si="8"/>
        <v>737313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261</v>
      </c>
    </row>
    <row r="13" spans="1:32" ht="21.75" customHeight="1" x14ac:dyDescent="0.25">
      <c r="A13" s="82"/>
      <c r="B13" s="78" t="s">
        <v>37</v>
      </c>
      <c r="C13" s="988" t="s">
        <v>331</v>
      </c>
      <c r="D13" s="988"/>
      <c r="E13" s="344">
        <f>SUM(E14:E15)</f>
        <v>953050</v>
      </c>
      <c r="F13" s="344">
        <f>SUM(F14:F15)</f>
        <v>953050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953050</v>
      </c>
      <c r="L13" s="344">
        <f>SUM(L14:L15)</f>
        <v>953050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v>953050</v>
      </c>
      <c r="F15" s="344">
        <v>953050</v>
      </c>
      <c r="G15" s="344">
        <v>1913762</v>
      </c>
      <c r="H15" s="344">
        <v>2185672</v>
      </c>
      <c r="I15" s="344"/>
      <c r="J15" s="344"/>
      <c r="K15" s="344">
        <f t="shared" si="11"/>
        <v>953050</v>
      </c>
      <c r="L15" s="344">
        <f t="shared" si="11"/>
        <v>953050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88" t="s">
        <v>338</v>
      </c>
      <c r="D16" s="988"/>
      <c r="E16" s="344">
        <v>930000</v>
      </c>
      <c r="F16" s="344">
        <v>930000</v>
      </c>
      <c r="G16" s="344">
        <v>930000</v>
      </c>
      <c r="H16" s="344">
        <v>856925</v>
      </c>
      <c r="I16" s="344"/>
      <c r="J16" s="344"/>
      <c r="K16" s="344">
        <f t="shared" si="11"/>
        <v>930000</v>
      </c>
      <c r="L16" s="344">
        <f t="shared" si="11"/>
        <v>930000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31" ht="21.75" customHeight="1" x14ac:dyDescent="0.25">
      <c r="A17" s="82"/>
      <c r="B17" s="78" t="s">
        <v>50</v>
      </c>
      <c r="C17" s="989" t="s">
        <v>339</v>
      </c>
      <c r="D17" s="990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31" ht="21.75" customHeight="1" x14ac:dyDescent="0.25">
      <c r="A18" s="82"/>
      <c r="B18" s="78"/>
      <c r="C18" s="78" t="s">
        <v>340</v>
      </c>
      <c r="D18" s="606" t="s">
        <v>342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31" s="706" customFormat="1" ht="21.75" customHeight="1" x14ac:dyDescent="0.25">
      <c r="A19" s="82"/>
      <c r="B19" s="78"/>
      <c r="C19" s="78" t="s">
        <v>341</v>
      </c>
      <c r="D19" s="606" t="s">
        <v>439</v>
      </c>
      <c r="E19" s="806"/>
      <c r="F19" s="806"/>
      <c r="G19" s="806"/>
      <c r="H19" s="806"/>
      <c r="I19" s="806"/>
      <c r="J19" s="806"/>
      <c r="K19" s="806">
        <f>+E19-Q19</f>
        <v>0</v>
      </c>
      <c r="L19" s="806">
        <f>+F19-R19</f>
        <v>0</v>
      </c>
      <c r="M19" s="806"/>
      <c r="N19" s="806">
        <f>+H19-T19</f>
        <v>0</v>
      </c>
      <c r="O19" s="671"/>
      <c r="P19" s="671"/>
      <c r="Q19" s="806"/>
      <c r="R19" s="806"/>
      <c r="S19" s="806"/>
      <c r="T19" s="806"/>
      <c r="U19" s="806">
        <v>549278</v>
      </c>
      <c r="V19" s="806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</row>
    <row r="20" spans="1:31" ht="21.75" customHeight="1" thickBot="1" x14ac:dyDescent="0.3">
      <c r="A20" s="437"/>
      <c r="B20" s="672" t="s">
        <v>51</v>
      </c>
      <c r="C20" s="991" t="s">
        <v>343</v>
      </c>
      <c r="D20" s="992"/>
      <c r="E20" s="436">
        <v>30000</v>
      </c>
      <c r="F20" s="436">
        <v>239381</v>
      </c>
      <c r="G20" s="436">
        <v>239381</v>
      </c>
      <c r="H20" s="436">
        <v>408064</v>
      </c>
      <c r="I20" s="436"/>
      <c r="J20" s="436"/>
      <c r="K20" s="436">
        <f>+E20-Q20</f>
        <v>30000</v>
      </c>
      <c r="L20" s="436">
        <f>+F20-R20</f>
        <v>239381</v>
      </c>
      <c r="M20" s="436">
        <v>239381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31" ht="21.75" customHeight="1" thickBot="1" x14ac:dyDescent="0.25">
      <c r="A21" s="85" t="s">
        <v>344</v>
      </c>
      <c r="B21" s="981" t="s">
        <v>345</v>
      </c>
      <c r="C21" s="981"/>
      <c r="D21" s="981"/>
      <c r="E21" s="342">
        <f>E22+E23+E24+E28+E29+E30+E31+E32</f>
        <v>11151338</v>
      </c>
      <c r="F21" s="342">
        <f>F22+F23+F24+F28+F29+F30+F31+F32</f>
        <v>9931769</v>
      </c>
      <c r="G21" s="342">
        <f>G22+G23+G24+G28+G29+G30+G31+G32</f>
        <v>9346660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11151338</v>
      </c>
      <c r="L21" s="342">
        <f>L22+L23+L24+L28+L29+L30+L31+L32</f>
        <v>9931769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31" ht="21.75" customHeight="1" x14ac:dyDescent="0.2">
      <c r="A22" s="83"/>
      <c r="B22" s="84" t="s">
        <v>39</v>
      </c>
      <c r="C22" s="980" t="s">
        <v>346</v>
      </c>
      <c r="D22" s="980"/>
      <c r="E22" s="343">
        <v>6514421</v>
      </c>
      <c r="F22" s="261">
        <v>6514421</v>
      </c>
      <c r="G22" s="261">
        <v>6514421</v>
      </c>
      <c r="H22" s="384">
        <v>3324172</v>
      </c>
      <c r="I22" s="384"/>
      <c r="J22" s="384"/>
      <c r="K22" s="384">
        <f>E22-Q22</f>
        <v>6514421</v>
      </c>
      <c r="L22" s="384">
        <f>F22-R22</f>
        <v>6514421</v>
      </c>
      <c r="M22" s="261">
        <v>6514421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31" ht="21.75" customHeight="1" x14ac:dyDescent="0.2">
      <c r="A23" s="82"/>
      <c r="B23" s="78" t="s">
        <v>40</v>
      </c>
      <c r="C23" s="972" t="s">
        <v>384</v>
      </c>
      <c r="D23" s="972"/>
      <c r="E23" s="349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31" ht="21.75" customHeight="1" x14ac:dyDescent="0.2">
      <c r="A24" s="82"/>
      <c r="B24" s="78" t="s">
        <v>41</v>
      </c>
      <c r="C24" s="972" t="s">
        <v>348</v>
      </c>
      <c r="D24" s="972"/>
      <c r="E24" s="349">
        <f>SUM(E25:E27)</f>
        <v>30000</v>
      </c>
      <c r="F24" s="349">
        <f>SUM(F25:F27)</f>
        <v>60600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30000</v>
      </c>
      <c r="L24" s="349">
        <f t="shared" ref="L24" si="23">SUM(L25:L27)</f>
        <v>60600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31" ht="36.75" customHeight="1" x14ac:dyDescent="0.2">
      <c r="A25" s="82"/>
      <c r="B25" s="78"/>
      <c r="C25" s="78" t="s">
        <v>105</v>
      </c>
      <c r="D25" s="223" t="s">
        <v>349</v>
      </c>
      <c r="E25" s="349">
        <v>30000</v>
      </c>
      <c r="F25" s="349">
        <v>60600</v>
      </c>
      <c r="G25" s="349">
        <v>60600</v>
      </c>
      <c r="H25" s="264">
        <v>5541456</v>
      </c>
      <c r="I25" s="264"/>
      <c r="J25" s="264"/>
      <c r="K25" s="264">
        <f>+E25-Q25</f>
        <v>30000</v>
      </c>
      <c r="L25" s="264">
        <f>+F25-R25</f>
        <v>60600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31" ht="41.25" customHeight="1" x14ac:dyDescent="0.2">
      <c r="A26" s="82"/>
      <c r="B26" s="78"/>
      <c r="C26" s="78" t="s">
        <v>106</v>
      </c>
      <c r="D26" s="223" t="s">
        <v>350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31" ht="21.75" customHeight="1" x14ac:dyDescent="0.2">
      <c r="A27" s="82"/>
      <c r="B27" s="78"/>
      <c r="C27" s="78" t="s">
        <v>107</v>
      </c>
      <c r="D27" s="223" t="s">
        <v>351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31" ht="21.75" customHeight="1" x14ac:dyDescent="0.2">
      <c r="A28" s="82"/>
      <c r="B28" s="78" t="s">
        <v>317</v>
      </c>
      <c r="C28" s="972" t="s">
        <v>352</v>
      </c>
      <c r="D28" s="972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31" ht="21.75" customHeight="1" x14ac:dyDescent="0.2">
      <c r="A29" s="86"/>
      <c r="B29" s="87" t="s">
        <v>353</v>
      </c>
      <c r="C29" s="972" t="s">
        <v>531</v>
      </c>
      <c r="D29" s="985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31" ht="21.75" customHeight="1" x14ac:dyDescent="0.2">
      <c r="A30" s="86"/>
      <c r="B30" s="87" t="s">
        <v>355</v>
      </c>
      <c r="C30" s="972" t="s">
        <v>356</v>
      </c>
      <c r="D30" s="985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31" ht="21.75" customHeight="1" x14ac:dyDescent="0.2">
      <c r="A31" s="86"/>
      <c r="B31" s="87" t="s">
        <v>446</v>
      </c>
      <c r="C31" s="971" t="s">
        <v>79</v>
      </c>
      <c r="D31" s="971"/>
      <c r="E31" s="349">
        <v>3056917</v>
      </c>
      <c r="F31" s="349">
        <v>1806748</v>
      </c>
      <c r="G31" s="264">
        <v>1033075</v>
      </c>
      <c r="H31" s="264">
        <v>197603</v>
      </c>
      <c r="I31" s="264"/>
      <c r="J31" s="264"/>
      <c r="K31" s="264">
        <f t="shared" si="28"/>
        <v>3056917</v>
      </c>
      <c r="L31" s="264">
        <f t="shared" si="28"/>
        <v>1806748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31" ht="21.75" customHeight="1" thickBot="1" x14ac:dyDescent="0.25">
      <c r="A32" s="86"/>
      <c r="B32" s="87" t="s">
        <v>447</v>
      </c>
      <c r="C32" s="971" t="s">
        <v>448</v>
      </c>
      <c r="D32" s="971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81" t="s">
        <v>357</v>
      </c>
      <c r="C33" s="981"/>
      <c r="D33" s="981"/>
      <c r="E33" s="337">
        <f>SUM(E34:E37)</f>
        <v>35134581</v>
      </c>
      <c r="F33" s="337">
        <f>SUM(F34:F37)</f>
        <v>36588938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35134581</v>
      </c>
      <c r="L33" s="92">
        <f>SUM(L34:L37)</f>
        <v>36588938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86" t="s">
        <v>358</v>
      </c>
      <c r="D34" s="987"/>
      <c r="E34" s="766">
        <f>14564081+16623000+1800000</f>
        <v>32987081</v>
      </c>
      <c r="F34" s="675">
        <v>34224558</v>
      </c>
      <c r="G34" s="676">
        <v>34894622</v>
      </c>
      <c r="H34" s="676">
        <v>35564683</v>
      </c>
      <c r="I34" s="676"/>
      <c r="J34" s="676"/>
      <c r="K34" s="676">
        <f t="shared" ref="K34:N35" si="32">E34-Q34</f>
        <v>32987081</v>
      </c>
      <c r="L34" s="676">
        <f t="shared" si="32"/>
        <v>34224558</v>
      </c>
      <c r="M34" s="675">
        <f t="shared" si="32"/>
        <v>34894622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72" t="s">
        <v>445</v>
      </c>
      <c r="D35" s="985"/>
      <c r="E35" s="677">
        <v>0</v>
      </c>
      <c r="F35" s="678">
        <v>216880</v>
      </c>
      <c r="G35" s="678">
        <v>342716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216880</v>
      </c>
      <c r="M35" s="678">
        <f t="shared" si="32"/>
        <v>342716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72" t="s">
        <v>359</v>
      </c>
      <c r="D36" s="985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72" t="s">
        <v>360</v>
      </c>
      <c r="D37" s="985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361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362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363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81" t="s">
        <v>364</v>
      </c>
      <c r="C41" s="981"/>
      <c r="D41" s="981"/>
      <c r="E41" s="337">
        <f>SUM(E42:E43)</f>
        <v>8400000</v>
      </c>
      <c r="F41" s="92">
        <f>SUM(F42:F46)</f>
        <v>8400000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8400000</v>
      </c>
      <c r="L41" s="92">
        <f t="shared" ref="L41" si="34">SUM(L42:L43)</f>
        <v>8400000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365</v>
      </c>
      <c r="C42" s="980" t="s">
        <v>367</v>
      </c>
      <c r="D42" s="980"/>
      <c r="E42" s="346">
        <v>8400000</v>
      </c>
      <c r="F42" s="347">
        <v>8400000</v>
      </c>
      <c r="G42" s="347">
        <v>8400000</v>
      </c>
      <c r="H42" s="347">
        <v>8400000</v>
      </c>
      <c r="I42" s="347"/>
      <c r="J42" s="347"/>
      <c r="K42" s="347">
        <f>E42-Q42</f>
        <v>8400000</v>
      </c>
      <c r="L42" s="347">
        <f>F42-R42</f>
        <v>8400000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366</v>
      </c>
      <c r="C43" s="972" t="s">
        <v>368</v>
      </c>
      <c r="D43" s="972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369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370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371</v>
      </c>
      <c r="D46" s="674" t="s">
        <v>372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972"/>
      <c r="D47" s="985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982"/>
      <c r="D48" s="983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81" t="s">
        <v>83</v>
      </c>
      <c r="C49" s="981"/>
      <c r="D49" s="981"/>
      <c r="E49" s="337">
        <f t="shared" ref="E49:S49" si="37">E50+E51</f>
        <v>382010</v>
      </c>
      <c r="F49" s="337">
        <f>F50+F51</f>
        <v>512010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382010</v>
      </c>
      <c r="L49" s="92">
        <f t="shared" ref="L49" si="38">L50+L51</f>
        <v>512010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80" t="s">
        <v>385</v>
      </c>
      <c r="D50" s="980"/>
      <c r="E50" s="348"/>
      <c r="F50" s="348">
        <v>130000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130000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72" t="s">
        <v>386</v>
      </c>
      <c r="D51" s="972"/>
      <c r="E51" s="328">
        <v>382010</v>
      </c>
      <c r="F51" s="328">
        <v>382010</v>
      </c>
      <c r="G51" s="328">
        <v>382010</v>
      </c>
      <c r="H51" s="265">
        <v>477299</v>
      </c>
      <c r="I51" s="265"/>
      <c r="J51" s="265"/>
      <c r="K51" s="265">
        <f>E51-Q51</f>
        <v>382010</v>
      </c>
      <c r="L51" s="265">
        <f t="shared" si="42"/>
        <v>382010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81" t="s">
        <v>373</v>
      </c>
      <c r="C52" s="981"/>
      <c r="D52" s="981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80" t="s">
        <v>375</v>
      </c>
      <c r="D53" s="980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374</v>
      </c>
      <c r="C54" s="971" t="s">
        <v>376</v>
      </c>
      <c r="D54" s="971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984" t="s">
        <v>85</v>
      </c>
      <c r="C55" s="984"/>
      <c r="D55" s="984"/>
      <c r="E55" s="333">
        <f t="shared" ref="E55:K55" si="48">E7+E21+E41+E49+E52+E33</f>
        <v>60408947</v>
      </c>
      <c r="F55" s="333">
        <f>F7+F21+F41+F49+F52+F33</f>
        <v>60983116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58515547</v>
      </c>
      <c r="L55" s="333">
        <f t="shared" ref="L55" si="49">L7+L21+L41+L49+L52+L33</f>
        <v>59089716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81" t="s">
        <v>377</v>
      </c>
      <c r="C56" s="981"/>
      <c r="D56" s="981"/>
      <c r="E56" s="333">
        <f t="shared" ref="E56:J56" si="54">SUM(E57:E59)</f>
        <v>28478820</v>
      </c>
      <c r="F56" s="333">
        <f>SUM(F57:F59)</f>
        <v>20127580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28478820</v>
      </c>
      <c r="L56" s="333">
        <f t="shared" ref="L56" si="56">SUM(L57:L59)</f>
        <v>20127580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80" t="s">
        <v>378</v>
      </c>
      <c r="D57" s="980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80" t="s">
        <v>449</v>
      </c>
      <c r="D58" s="980"/>
      <c r="E58" s="329"/>
      <c r="F58" s="329"/>
      <c r="G58" s="266"/>
      <c r="H58" s="266">
        <v>1250863</v>
      </c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1250863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80" t="s">
        <v>379</v>
      </c>
      <c r="D59" s="980"/>
      <c r="E59" s="329">
        <v>28478820</v>
      </c>
      <c r="F59" s="329">
        <v>20127580</v>
      </c>
      <c r="G59" s="266">
        <v>20127580</v>
      </c>
      <c r="H59" s="266">
        <v>20127580</v>
      </c>
      <c r="I59" s="266"/>
      <c r="J59" s="266"/>
      <c r="K59" s="266">
        <f>E59-Q59</f>
        <v>28478820</v>
      </c>
      <c r="L59" s="266">
        <f>F59-R59</f>
        <v>20127580</v>
      </c>
      <c r="M59" s="329">
        <f>G59-S59</f>
        <v>20127580</v>
      </c>
      <c r="N59" s="266">
        <f>H59-T59</f>
        <v>20127580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976" t="s">
        <v>86</v>
      </c>
      <c r="C60" s="976"/>
      <c r="D60" s="976"/>
      <c r="E60" s="333">
        <f>E55+E56</f>
        <v>88887767</v>
      </c>
      <c r="F60" s="50">
        <f t="shared" ref="F60:K60" si="61">F55+F56</f>
        <v>81110696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86994367</v>
      </c>
      <c r="L60" s="50">
        <f t="shared" ref="L60" si="62">L55+L56</f>
        <v>79217296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973" t="s">
        <v>262</v>
      </c>
      <c r="B61" s="974"/>
      <c r="C61" s="974"/>
      <c r="D61" s="974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975" t="s">
        <v>6</v>
      </c>
      <c r="B62" s="976"/>
      <c r="C62" s="976"/>
      <c r="D62" s="976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9"/>
  <sheetViews>
    <sheetView topLeftCell="A13" zoomScale="75" zoomScaleNormal="75" workbookViewId="0">
      <selection activeCell="H35" sqref="H35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38" t="s">
        <v>57</v>
      </c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1038"/>
    </row>
    <row r="2" spans="1:22" ht="37.5" customHeight="1" x14ac:dyDescent="0.2">
      <c r="A2" s="1037" t="s">
        <v>473</v>
      </c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220"/>
    </row>
    <row r="3" spans="1:22" ht="14.25" customHeight="1" thickBot="1" x14ac:dyDescent="0.3">
      <c r="A3" s="68"/>
      <c r="B3" s="96"/>
      <c r="C3" s="96"/>
      <c r="D3" s="102"/>
      <c r="Q3" s="108" t="s">
        <v>433</v>
      </c>
    </row>
    <row r="4" spans="1:22" s="2" customFormat="1" ht="48.75" customHeight="1" thickBot="1" x14ac:dyDescent="0.25">
      <c r="A4" s="1015" t="s">
        <v>3</v>
      </c>
      <c r="B4" s="984"/>
      <c r="C4" s="984"/>
      <c r="D4" s="984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15" t="s">
        <v>70</v>
      </c>
      <c r="R4" s="984"/>
      <c r="S4" s="984"/>
      <c r="T4" s="984"/>
      <c r="U4" s="984"/>
      <c r="V4" s="1017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239</v>
      </c>
      <c r="G5" s="375" t="s">
        <v>243</v>
      </c>
      <c r="H5" s="375" t="s">
        <v>247</v>
      </c>
      <c r="I5" s="375" t="s">
        <v>263</v>
      </c>
      <c r="J5" s="379" t="s">
        <v>294</v>
      </c>
      <c r="K5" s="374" t="s">
        <v>75</v>
      </c>
      <c r="L5" s="375" t="s">
        <v>239</v>
      </c>
      <c r="M5" s="375" t="s">
        <v>243</v>
      </c>
      <c r="N5" s="375" t="s">
        <v>247</v>
      </c>
      <c r="O5" s="375" t="s">
        <v>263</v>
      </c>
      <c r="P5" s="379" t="s">
        <v>294</v>
      </c>
      <c r="Q5" s="374" t="s">
        <v>75</v>
      </c>
      <c r="R5" s="375" t="s">
        <v>239</v>
      </c>
      <c r="S5" s="375" t="s">
        <v>243</v>
      </c>
      <c r="T5" s="375" t="s">
        <v>247</v>
      </c>
      <c r="U5" s="375" t="s">
        <v>263</v>
      </c>
      <c r="V5" s="379" t="s">
        <v>294</v>
      </c>
    </row>
    <row r="6" spans="1:22" s="51" customFormat="1" ht="22.5" customHeight="1" thickBot="1" x14ac:dyDescent="0.25">
      <c r="A6" s="89" t="s">
        <v>28</v>
      </c>
      <c r="B6" s="1004" t="s">
        <v>87</v>
      </c>
      <c r="C6" s="1004"/>
      <c r="D6" s="1004"/>
      <c r="E6" s="333">
        <f t="shared" ref="E6:V6" si="0">SUM(E7:E11)</f>
        <v>24885180</v>
      </c>
      <c r="F6" s="50">
        <f t="shared" si="0"/>
        <v>25491214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22991780</v>
      </c>
      <c r="L6" s="333">
        <f t="shared" ref="L6" si="1">SUM(L7:L11)</f>
        <v>23597814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1893400</v>
      </c>
      <c r="R6" s="333">
        <f t="shared" ref="R6" si="2">SUM(R7:R11)</f>
        <v>1893400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8803664</v>
      </c>
      <c r="F7" s="334">
        <v>9008321</v>
      </c>
      <c r="G7" s="334">
        <v>9075224</v>
      </c>
      <c r="H7" s="334">
        <v>8486638</v>
      </c>
      <c r="I7" s="334"/>
      <c r="J7" s="334"/>
      <c r="K7" s="268">
        <f t="shared" ref="K7:M9" si="3">+E7-Q7</f>
        <v>8803664</v>
      </c>
      <c r="L7" s="268">
        <f t="shared" si="3"/>
        <v>9008321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1538909</v>
      </c>
      <c r="F8" s="329">
        <v>1543745</v>
      </c>
      <c r="G8" s="329">
        <v>1547372</v>
      </c>
      <c r="H8" s="329">
        <v>1530158</v>
      </c>
      <c r="I8" s="329"/>
      <c r="J8" s="329"/>
      <c r="K8" s="268">
        <f t="shared" si="3"/>
        <v>1538909</v>
      </c>
      <c r="L8" s="268">
        <f t="shared" si="3"/>
        <v>1543745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10363576</v>
      </c>
      <c r="F9" s="329">
        <v>10645117</v>
      </c>
      <c r="G9" s="329">
        <v>11342298</v>
      </c>
      <c r="H9" s="329">
        <v>35877275</v>
      </c>
      <c r="I9" s="329"/>
      <c r="J9" s="329"/>
      <c r="K9" s="268">
        <f t="shared" si="3"/>
        <v>10363576</v>
      </c>
      <c r="L9" s="268">
        <f t="shared" si="3"/>
        <v>10645117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2363031</v>
      </c>
      <c r="F11" s="329">
        <f>SUM(F12:F14)</f>
        <v>2478031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469631</v>
      </c>
      <c r="L11" s="329">
        <f t="shared" si="4"/>
        <v>584631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1893400</v>
      </c>
      <c r="R11" s="266">
        <f>SUM(R12:R16)</f>
        <v>1893400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323</v>
      </c>
      <c r="E12" s="329"/>
      <c r="F12" s="329">
        <v>115000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115000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324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450</v>
      </c>
      <c r="E14" s="329">
        <v>583031</v>
      </c>
      <c r="F14" s="266">
        <v>583031</v>
      </c>
      <c r="G14" s="266">
        <v>583031</v>
      </c>
      <c r="H14" s="266">
        <v>683645</v>
      </c>
      <c r="I14" s="266"/>
      <c r="J14" s="633"/>
      <c r="K14" s="266">
        <f>+'10.sz.m.átadott pe (2)'!B55</f>
        <v>469631</v>
      </c>
      <c r="L14" s="266">
        <f>+'10.sz.m.átadott pe (2)'!C55</f>
        <v>469631</v>
      </c>
      <c r="M14" s="266">
        <f>+'10.sz.m.átadott pe (2)'!D55</f>
        <v>469631</v>
      </c>
      <c r="N14" s="266">
        <f>+'10.sz.m.átadott pe (2)'!E55</f>
        <v>569543</v>
      </c>
      <c r="O14" s="268"/>
      <c r="P14" s="268"/>
      <c r="Q14" s="266">
        <f>+'10.sz.m.átadott pe (2)'!G55</f>
        <v>113400</v>
      </c>
      <c r="R14" s="266">
        <f>+'10.sz.m.átadott pe (2)'!H55</f>
        <v>113400</v>
      </c>
      <c r="S14" s="266">
        <f>+'10.sz.m.átadott pe (2)'!I55</f>
        <v>113400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04" t="s">
        <v>101</v>
      </c>
      <c r="C17" s="1004"/>
      <c r="D17" s="1004"/>
      <c r="E17" s="333">
        <f t="shared" ref="E17:V17" si="5">SUM(E18:E20)</f>
        <v>36824930</v>
      </c>
      <c r="F17" s="50">
        <f t="shared" si="5"/>
        <v>28716350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36824930</v>
      </c>
      <c r="L17" s="50">
        <f t="shared" si="6"/>
        <v>28716350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05" t="s">
        <v>102</v>
      </c>
      <c r="D18" s="1005"/>
      <c r="E18" s="334">
        <v>1471503</v>
      </c>
      <c r="F18" s="334">
        <v>1714163</v>
      </c>
      <c r="G18" s="268">
        <v>1714163</v>
      </c>
      <c r="H18" s="268">
        <v>1768669</v>
      </c>
      <c r="I18" s="268"/>
      <c r="J18" s="268"/>
      <c r="K18" s="268">
        <f>+'7.sz.m.fejlesztés (2)'!D7+'7.sz.m.fejlesztés (2)'!D8+'7.sz.m.fejlesztés (2)'!D9+'7.sz.m.fejlesztés (2)'!D6</f>
        <v>1471503</v>
      </c>
      <c r="L18" s="268">
        <f>+'7.sz.m.fejlesztés (2)'!E7+'7.sz.m.fejlesztés (2)'!E8+'7.sz.m.fejlesztés (2)'!E9+'7.sz.m.fejlesztés (2)'!E6+'7.sz.m.fejlesztés (2)'!E10+'7.sz.m.fejlesztés (2)'!E11+'7.sz.m.fejlesztés (2)'!E12</f>
        <v>1714163</v>
      </c>
      <c r="M18" s="268">
        <f>+'7.sz.m.fejlesztés (2)'!F7+'7.sz.m.fejlesztés (2)'!F8+'7.sz.m.fejlesztés (2)'!F9+'7.sz.m.fejlesztés (2)'!F6+'7.sz.m.fejlesztés (2)'!F10+'7.sz.m.fejlesztés (2)'!F11+'7.sz.m.fejlesztés (2)'!F12</f>
        <v>1714163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01" t="s">
        <v>103</v>
      </c>
      <c r="D19" s="1001"/>
      <c r="E19" s="329">
        <v>35353427</v>
      </c>
      <c r="F19" s="329">
        <v>27002187</v>
      </c>
      <c r="G19" s="266">
        <v>27002187</v>
      </c>
      <c r="H19" s="266">
        <v>18193406</v>
      </c>
      <c r="I19" s="266"/>
      <c r="J19" s="266"/>
      <c r="K19" s="266">
        <f>+E19-Q19</f>
        <v>35353427</v>
      </c>
      <c r="L19" s="266">
        <f>+F19-R19</f>
        <v>27002187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72" t="s">
        <v>104</v>
      </c>
      <c r="D20" s="972"/>
      <c r="E20" s="329">
        <f t="shared" ref="E20:N20" si="8">SUM(E21:E24)</f>
        <v>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/>
      <c r="H21" s="266"/>
      <c r="I21" s="266"/>
      <c r="J21" s="266"/>
      <c r="K21" s="266"/>
      <c r="L21" s="266"/>
      <c r="M21" s="266"/>
      <c r="N21" s="266" t="s">
        <v>261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04" t="s">
        <v>108</v>
      </c>
      <c r="C25" s="1004"/>
      <c r="D25" s="1004"/>
      <c r="E25" s="333">
        <f t="shared" ref="E25:V25" si="11">SUM(E26:E28)</f>
        <v>6075031</v>
      </c>
      <c r="F25" s="50">
        <f t="shared" si="11"/>
        <v>8325642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6075031</v>
      </c>
      <c r="L25" s="50">
        <f t="shared" si="12"/>
        <v>8325642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05" t="s">
        <v>2</v>
      </c>
      <c r="D26" s="1005"/>
      <c r="E26" s="334">
        <v>6075031</v>
      </c>
      <c r="F26" s="334">
        <v>8325642</v>
      </c>
      <c r="G26" s="334">
        <v>8276281</v>
      </c>
      <c r="H26" s="334">
        <v>0</v>
      </c>
      <c r="I26" s="334"/>
      <c r="J26" s="334"/>
      <c r="K26" s="268">
        <f>+E26-Q26</f>
        <v>6075031</v>
      </c>
      <c r="L26" s="268">
        <f>+F26-R26</f>
        <v>8325642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00" t="s">
        <v>325</v>
      </c>
      <c r="D27" s="1000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04"/>
      <c r="C30" s="1004"/>
      <c r="D30" s="1004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76" t="s">
        <v>111</v>
      </c>
      <c r="C31" s="976"/>
      <c r="D31" s="976"/>
      <c r="E31" s="333">
        <f>E6+E17+E25+E29</f>
        <v>67785141</v>
      </c>
      <c r="F31" s="333">
        <f>F6+F17+F25</f>
        <v>62533206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65891741</v>
      </c>
      <c r="L31" s="333">
        <f t="shared" si="14"/>
        <v>60639806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1893400</v>
      </c>
      <c r="R31" s="50">
        <f t="shared" si="16"/>
        <v>1893400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39" t="s">
        <v>112</v>
      </c>
      <c r="C32" s="1039"/>
      <c r="D32" s="1039"/>
      <c r="E32" s="337">
        <f t="shared" ref="E32:T32" si="18">SUM(E33:E35)</f>
        <v>21102626</v>
      </c>
      <c r="F32" s="337">
        <f t="shared" si="18"/>
        <v>18577490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21102626</v>
      </c>
      <c r="L32" s="337">
        <f t="shared" si="19"/>
        <v>18577490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80" t="s">
        <v>452</v>
      </c>
      <c r="D33" s="1040"/>
      <c r="E33" s="334">
        <v>1319483</v>
      </c>
      <c r="F33" s="334">
        <v>1319483</v>
      </c>
      <c r="G33" s="334">
        <v>1319483</v>
      </c>
      <c r="H33" s="334">
        <v>1319483</v>
      </c>
      <c r="I33" s="334"/>
      <c r="J33" s="334"/>
      <c r="K33" s="268">
        <f>+E33-Q33</f>
        <v>1319483</v>
      </c>
      <c r="L33" s="268">
        <f>+F33-R33</f>
        <v>1319483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01" t="s">
        <v>327</v>
      </c>
      <c r="D34" s="1001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326</v>
      </c>
      <c r="D35" s="685"/>
      <c r="E35" s="686">
        <v>19783143</v>
      </c>
      <c r="F35" s="686">
        <v>17258007</v>
      </c>
      <c r="G35" s="686">
        <v>17711160</v>
      </c>
      <c r="H35" s="956">
        <v>18878051</v>
      </c>
      <c r="I35" s="687"/>
      <c r="J35" s="687"/>
      <c r="K35" s="268">
        <f>+E35-Q35</f>
        <v>19783143</v>
      </c>
      <c r="L35" s="268">
        <f>+F35-R35</f>
        <v>17258007</v>
      </c>
      <c r="M35" s="268">
        <f>+G35-S35</f>
        <v>17711160</v>
      </c>
      <c r="N35" s="268">
        <f>+H35-T35</f>
        <v>18878051</v>
      </c>
      <c r="O35" s="687"/>
      <c r="P35" s="687"/>
      <c r="Q35" s="377"/>
      <c r="R35" s="377"/>
      <c r="S35" s="963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976" t="s">
        <v>253</v>
      </c>
      <c r="C36" s="976"/>
      <c r="D36" s="976"/>
      <c r="E36" s="333">
        <f>E31+E32</f>
        <v>88887767</v>
      </c>
      <c r="F36" s="333">
        <f>F31+F32</f>
        <v>81110696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86994367</v>
      </c>
      <c r="L36" s="50">
        <f t="shared" si="22"/>
        <v>79217296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1893400</v>
      </c>
      <c r="R36" s="50">
        <f t="shared" si="23"/>
        <v>1893400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73" t="s">
        <v>254</v>
      </c>
      <c r="B37" s="974"/>
      <c r="C37" s="974"/>
      <c r="D37" s="974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975" t="s">
        <v>7</v>
      </c>
      <c r="B38" s="976"/>
      <c r="C38" s="976"/>
      <c r="D38" s="976"/>
      <c r="E38" s="385">
        <f>SUM(E36:E37)</f>
        <v>88887767</v>
      </c>
      <c r="F38" s="386">
        <f>SUM(F36:F37)</f>
        <v>81110696</v>
      </c>
      <c r="G38" s="386">
        <f>SUM(G36:G37)</f>
        <v>82282199</v>
      </c>
      <c r="H38" s="386">
        <f>SUM(H36:H37)</f>
        <v>91079325</v>
      </c>
      <c r="I38" s="386">
        <f>SUM(I36:I37)</f>
        <v>0</v>
      </c>
      <c r="J38" s="387"/>
      <c r="K38" s="385">
        <f>SUM(K36:K37)</f>
        <v>86994367</v>
      </c>
      <c r="L38" s="386">
        <f>SUM(L36:L37)</f>
        <v>79217296</v>
      </c>
      <c r="M38" s="386">
        <f>SUM(M36:M37)</f>
        <v>80388799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1893400</v>
      </c>
      <c r="R38" s="386">
        <f>SUM(R36:R37)</f>
        <v>1893400</v>
      </c>
      <c r="S38" s="386">
        <f>SUM(S36:S37)</f>
        <v>1893400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8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B14" zoomScaleNormal="100" workbookViewId="0">
      <selection activeCell="G40" sqref="G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customWidth="1"/>
    <col min="6" max="7" width="10.5703125" style="294" customWidth="1"/>
    <col min="8" max="9" width="10.5703125" style="294" hidden="1" customWidth="1"/>
    <col min="10" max="13" width="10.5703125" style="294" customWidth="1"/>
    <col min="14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42" t="s">
        <v>398</v>
      </c>
      <c r="K1" s="1042"/>
      <c r="L1" s="1042"/>
      <c r="M1" s="1042"/>
      <c r="N1" s="1042"/>
      <c r="O1" s="1042"/>
      <c r="P1" s="1042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41" t="s">
        <v>397</v>
      </c>
      <c r="B3" s="1041"/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</row>
    <row r="4" spans="1:19" s="122" customFormat="1" ht="15.95" customHeight="1" thickBot="1" x14ac:dyDescent="0.3">
      <c r="A4" s="120"/>
      <c r="B4" s="120"/>
      <c r="C4" s="120"/>
      <c r="P4" s="121" t="s">
        <v>432</v>
      </c>
    </row>
    <row r="5" spans="1:19" s="122" customFormat="1" ht="41.25" customHeight="1" thickBot="1" x14ac:dyDescent="0.25">
      <c r="A5" s="120"/>
      <c r="B5" s="120"/>
      <c r="C5" s="120"/>
      <c r="D5" s="1046" t="s">
        <v>4</v>
      </c>
      <c r="E5" s="1047"/>
      <c r="F5" s="1047"/>
      <c r="G5" s="1047"/>
      <c r="H5" s="1047"/>
      <c r="I5" s="1048"/>
      <c r="J5" s="1046" t="s">
        <v>69</v>
      </c>
      <c r="K5" s="1047"/>
      <c r="L5" s="1047"/>
      <c r="M5" s="1047"/>
      <c r="N5" s="1047"/>
      <c r="O5" s="1048"/>
      <c r="P5" s="1046" t="s">
        <v>161</v>
      </c>
      <c r="Q5" s="1047"/>
      <c r="R5" s="1047"/>
      <c r="S5" s="1047"/>
    </row>
    <row r="6" spans="1:19" ht="13.5" thickBot="1" x14ac:dyDescent="0.25">
      <c r="A6" s="1044" t="s">
        <v>115</v>
      </c>
      <c r="B6" s="1045"/>
      <c r="C6" s="504" t="s">
        <v>116</v>
      </c>
      <c r="D6" s="493" t="s">
        <v>75</v>
      </c>
      <c r="E6" s="123" t="s">
        <v>239</v>
      </c>
      <c r="F6" s="123" t="s">
        <v>243</v>
      </c>
      <c r="G6" s="123" t="s">
        <v>245</v>
      </c>
      <c r="H6" s="123" t="s">
        <v>264</v>
      </c>
      <c r="I6" s="123" t="s">
        <v>293</v>
      </c>
      <c r="J6" s="493" t="s">
        <v>75</v>
      </c>
      <c r="K6" s="123" t="s">
        <v>239</v>
      </c>
      <c r="L6" s="123" t="s">
        <v>243</v>
      </c>
      <c r="M6" s="123" t="s">
        <v>245</v>
      </c>
      <c r="N6" s="123" t="s">
        <v>264</v>
      </c>
      <c r="O6" s="123" t="s">
        <v>293</v>
      </c>
      <c r="P6" s="493" t="s">
        <v>75</v>
      </c>
      <c r="Q6" s="123" t="s">
        <v>501</v>
      </c>
      <c r="R6" s="123" t="s">
        <v>293</v>
      </c>
      <c r="S6" s="460" t="s">
        <v>245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387</v>
      </c>
      <c r="D9" s="470">
        <f>SUM(D10:D13)</f>
        <v>15610020</v>
      </c>
      <c r="E9" s="470">
        <f>SUM(E10:E13)</f>
        <v>15615020</v>
      </c>
      <c r="F9" s="470">
        <f>SUM(F10:F13)</f>
        <v>15615020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15615020</v>
      </c>
      <c r="L9" s="470">
        <f>SUM(L10:L13)</f>
        <v>15615020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443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356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444</v>
      </c>
      <c r="D12" s="470">
        <v>20</v>
      </c>
      <c r="E12" s="470">
        <v>5020</v>
      </c>
      <c r="F12" s="470">
        <v>5020</v>
      </c>
      <c r="G12" s="470">
        <v>5020</v>
      </c>
      <c r="H12" s="470"/>
      <c r="I12" s="470"/>
      <c r="J12" s="470">
        <v>20</v>
      </c>
      <c r="K12" s="470">
        <v>5020</v>
      </c>
      <c r="L12" s="253">
        <v>5020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317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261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318</v>
      </c>
      <c r="D23" s="470">
        <f>D9+D14+D19+D22</f>
        <v>15610020</v>
      </c>
      <c r="E23" s="470">
        <f t="shared" ref="E23:I23" si="6">E9+E14+E19+E22</f>
        <v>15615020</v>
      </c>
      <c r="F23" s="470">
        <f t="shared" si="6"/>
        <v>15615020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15615020</v>
      </c>
      <c r="L23" s="194">
        <f>L9+L14+L19+L22</f>
        <v>15615020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319</v>
      </c>
      <c r="D24" s="476">
        <f>SUM(D25:D27)</f>
        <v>20582267</v>
      </c>
      <c r="E24" s="476">
        <f t="shared" ref="E24:I24" si="9">SUM(E25:E27)</f>
        <v>20582267</v>
      </c>
      <c r="F24" s="476">
        <f t="shared" si="9"/>
        <v>21035420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20582267</v>
      </c>
      <c r="K24" s="476">
        <f t="shared" ref="K24" si="10">SUM(K25:K27)</f>
        <v>20582267</v>
      </c>
      <c r="L24" s="199">
        <f>SUM(L25:L27)</f>
        <v>21035420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5">
        <v>799124</v>
      </c>
      <c r="E25" s="955">
        <v>3324260</v>
      </c>
      <c r="F25" s="955">
        <v>3324260</v>
      </c>
      <c r="G25" s="955">
        <v>3324260</v>
      </c>
      <c r="H25" s="955"/>
      <c r="I25" s="955"/>
      <c r="J25" s="955">
        <v>799124</v>
      </c>
      <c r="K25" s="955">
        <v>3324260</v>
      </c>
      <c r="L25" s="955">
        <v>3324260</v>
      </c>
      <c r="M25" s="955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320</v>
      </c>
      <c r="D26" s="471">
        <v>19783143</v>
      </c>
      <c r="E26" s="471">
        <v>17258007</v>
      </c>
      <c r="F26" s="471">
        <v>17711160</v>
      </c>
      <c r="G26" s="471">
        <v>18878051</v>
      </c>
      <c r="H26" s="471"/>
      <c r="I26" s="471"/>
      <c r="J26" s="471">
        <v>19783143</v>
      </c>
      <c r="K26" s="471">
        <v>17258007</v>
      </c>
      <c r="L26" s="471">
        <v>17711160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hidden="1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321</v>
      </c>
      <c r="D29" s="478">
        <f t="shared" ref="D29:O29" si="12">D23+D28+D24</f>
        <v>36192287</v>
      </c>
      <c r="E29" s="478">
        <f t="shared" ref="E29:J29" si="13">E23+E28+E24</f>
        <v>36197287</v>
      </c>
      <c r="F29" s="478">
        <f t="shared" si="13"/>
        <v>36650440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36192287</v>
      </c>
      <c r="K29" s="478">
        <f t="shared" ref="K29" si="14">K23+K28+K24</f>
        <v>36197287</v>
      </c>
      <c r="L29" s="201">
        <f t="shared" si="12"/>
        <v>36650440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36192287</v>
      </c>
      <c r="E33" s="470">
        <f t="shared" ref="E33:I33" si="15">SUM(E34:E38)</f>
        <v>36146685</v>
      </c>
      <c r="F33" s="470">
        <f t="shared" si="15"/>
        <v>36599838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36192287</v>
      </c>
      <c r="K33" s="470">
        <f t="shared" ref="K33" si="16">SUM(K34:K38)</f>
        <v>36146685</v>
      </c>
      <c r="L33" s="194">
        <f>SUM(L34:L38)</f>
        <v>36599838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21512387</v>
      </c>
      <c r="E34" s="488">
        <v>21512387</v>
      </c>
      <c r="F34" s="488">
        <v>21512387</v>
      </c>
      <c r="G34" s="488">
        <v>21613449</v>
      </c>
      <c r="H34" s="488"/>
      <c r="I34" s="488"/>
      <c r="J34" s="488">
        <v>21512387</v>
      </c>
      <c r="K34" s="488">
        <v>21512387</v>
      </c>
      <c r="L34" s="488">
        <v>21512387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4145730</v>
      </c>
      <c r="E35" s="490">
        <v>4145730</v>
      </c>
      <c r="F35" s="490">
        <v>4145730</v>
      </c>
      <c r="G35" s="490">
        <v>4359168</v>
      </c>
      <c r="H35" s="490"/>
      <c r="I35" s="490"/>
      <c r="J35" s="490">
        <v>4145730</v>
      </c>
      <c r="K35" s="490">
        <v>4145730</v>
      </c>
      <c r="L35" s="490">
        <v>4145730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10534170</v>
      </c>
      <c r="E36" s="490">
        <v>10488568</v>
      </c>
      <c r="F36" s="490">
        <v>10941721</v>
      </c>
      <c r="G36" s="490">
        <v>15338513</v>
      </c>
      <c r="H36" s="490"/>
      <c r="I36" s="490"/>
      <c r="J36" s="490">
        <v>10534170</v>
      </c>
      <c r="K36" s="490">
        <v>10488568</v>
      </c>
      <c r="L36" s="490">
        <v>10941721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50602</v>
      </c>
      <c r="F39" s="470">
        <f t="shared" si="18"/>
        <v>50602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50602</v>
      </c>
      <c r="L39" s="194">
        <f>SUM(L40:L43)</f>
        <v>50602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50602</v>
      </c>
      <c r="F40" s="488">
        <v>50602</v>
      </c>
      <c r="G40" s="488">
        <v>61601</v>
      </c>
      <c r="H40" s="488"/>
      <c r="I40" s="488"/>
      <c r="J40" s="488"/>
      <c r="K40" s="488">
        <v>50602</v>
      </c>
      <c r="L40" s="488">
        <v>50602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317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hidden="1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hidden="1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322</v>
      </c>
      <c r="D46" s="478">
        <f t="shared" ref="D46:O46" si="21">D33+D39+D44+D45</f>
        <v>36192287</v>
      </c>
      <c r="E46" s="478">
        <f t="shared" ref="E46:J46" si="22">E33+E39+E44+E45</f>
        <v>36197287</v>
      </c>
      <c r="F46" s="478">
        <f t="shared" si="22"/>
        <v>36650440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36192287</v>
      </c>
      <c r="K46" s="478">
        <f t="shared" ref="K46" si="23">K33+K39+K44+K45</f>
        <v>36197287</v>
      </c>
      <c r="L46" s="201">
        <f t="shared" si="21"/>
        <v>36650440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7">
        <v>6.5</v>
      </c>
      <c r="E48" s="767">
        <v>6.5</v>
      </c>
      <c r="F48" s="807">
        <v>6.5</v>
      </c>
      <c r="G48" s="767">
        <v>6.5</v>
      </c>
      <c r="H48" s="207"/>
      <c r="I48" s="491"/>
      <c r="J48" s="767">
        <v>6.5</v>
      </c>
      <c r="K48" s="767">
        <v>6.5</v>
      </c>
      <c r="L48" s="807">
        <v>6.5</v>
      </c>
      <c r="M48" s="767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43" t="s">
        <v>160</v>
      </c>
      <c r="B51" s="1043"/>
      <c r="C51" s="1043"/>
      <c r="D51" s="1043"/>
      <c r="E51" s="273"/>
      <c r="F51" s="273"/>
      <c r="G51" s="273"/>
      <c r="H51" s="273"/>
      <c r="I51" s="273"/>
    </row>
    <row r="52" spans="1:19" x14ac:dyDescent="0.2">
      <c r="A52" s="1043"/>
      <c r="B52" s="1043"/>
      <c r="C52" s="1043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dimension ref="A2:K17"/>
  <sheetViews>
    <sheetView workbookViewId="0">
      <selection activeCell="O19" sqref="O19"/>
    </sheetView>
  </sheetViews>
  <sheetFormatPr defaultRowHeight="12.75" x14ac:dyDescent="0.2"/>
  <cols>
    <col min="1" max="1" width="48.28515625" style="808" customWidth="1"/>
    <col min="2" max="2" width="17.28515625" style="809" customWidth="1"/>
    <col min="3" max="3" width="14.85546875" style="809" customWidth="1"/>
    <col min="4" max="4" width="20.5703125" style="809" customWidth="1"/>
    <col min="5" max="5" width="14.85546875" style="809" customWidth="1"/>
    <col min="6" max="7" width="14.85546875" style="809" hidden="1" customWidth="1"/>
    <col min="8" max="8" width="20.42578125" style="809" hidden="1" customWidth="1"/>
    <col min="9" max="9" width="14.85546875" style="809" hidden="1" customWidth="1"/>
    <col min="10" max="10" width="18.42578125" style="809" hidden="1" customWidth="1"/>
    <col min="11" max="11" width="9.28515625" style="809" hidden="1" customWidth="1"/>
    <col min="12" max="16384" width="9.140625" style="809"/>
  </cols>
  <sheetData>
    <row r="2" spans="1:11" x14ac:dyDescent="0.2">
      <c r="D2" s="1052" t="s">
        <v>532</v>
      </c>
      <c r="E2" s="1052"/>
      <c r="F2" s="810"/>
      <c r="G2" s="810"/>
      <c r="H2" s="810"/>
      <c r="I2" s="810"/>
    </row>
    <row r="4" spans="1:11" ht="19.5" x14ac:dyDescent="0.2">
      <c r="A4" s="1053" t="s">
        <v>533</v>
      </c>
      <c r="B4" s="1053"/>
      <c r="C4" s="1053"/>
      <c r="D4" s="1053"/>
      <c r="E4" s="1053"/>
      <c r="F4" s="811"/>
      <c r="G4" s="811"/>
      <c r="H4" s="811"/>
      <c r="I4" s="811"/>
    </row>
    <row r="5" spans="1:11" ht="19.5" x14ac:dyDescent="0.2">
      <c r="A5" s="811"/>
      <c r="B5" s="811"/>
      <c r="C5" s="811"/>
      <c r="D5" s="811"/>
      <c r="E5" s="811"/>
      <c r="F5" s="811"/>
      <c r="G5" s="811"/>
      <c r="H5" s="811"/>
      <c r="I5" s="811"/>
    </row>
    <row r="6" spans="1:11" ht="20.25" customHeight="1" thickBot="1" x14ac:dyDescent="0.25">
      <c r="B6" s="1054" t="s">
        <v>4</v>
      </c>
      <c r="C6" s="1054"/>
      <c r="D6" s="1054"/>
      <c r="E6" s="1054"/>
      <c r="F6" s="1054"/>
      <c r="G6" s="1054"/>
      <c r="H6" s="1054"/>
      <c r="I6" s="1054"/>
      <c r="J6" s="1055" t="s">
        <v>250</v>
      </c>
      <c r="K6" s="1055"/>
    </row>
    <row r="7" spans="1:11" ht="36.75" customHeight="1" x14ac:dyDescent="0.2">
      <c r="A7" s="1056" t="s">
        <v>3</v>
      </c>
      <c r="B7" s="1058" t="s">
        <v>534</v>
      </c>
      <c r="C7" s="1059"/>
      <c r="D7" s="1059"/>
      <c r="E7" s="1060"/>
      <c r="F7" s="1061" t="s">
        <v>535</v>
      </c>
      <c r="G7" s="1059"/>
      <c r="H7" s="1059"/>
      <c r="I7" s="1060"/>
      <c r="J7" s="1062" t="s">
        <v>536</v>
      </c>
      <c r="K7" s="1063"/>
    </row>
    <row r="8" spans="1:11" ht="41.25" customHeight="1" thickBot="1" x14ac:dyDescent="0.25">
      <c r="A8" s="1057"/>
      <c r="B8" s="812" t="s">
        <v>537</v>
      </c>
      <c r="C8" s="812" t="s">
        <v>538</v>
      </c>
      <c r="D8" s="812" t="s">
        <v>539</v>
      </c>
      <c r="E8" s="813" t="s">
        <v>1</v>
      </c>
      <c r="F8" s="814" t="s">
        <v>540</v>
      </c>
      <c r="G8" s="812" t="s">
        <v>541</v>
      </c>
      <c r="H8" s="812" t="s">
        <v>539</v>
      </c>
      <c r="I8" s="813" t="s">
        <v>1</v>
      </c>
      <c r="J8" s="815" t="s">
        <v>250</v>
      </c>
      <c r="K8" s="816" t="s">
        <v>251</v>
      </c>
    </row>
    <row r="9" spans="1:11" ht="30" customHeight="1" x14ac:dyDescent="0.2">
      <c r="A9" s="817" t="s">
        <v>542</v>
      </c>
      <c r="B9" s="818">
        <v>1.5</v>
      </c>
      <c r="C9" s="818"/>
      <c r="D9" s="818"/>
      <c r="E9" s="819">
        <f>SUM(B9:C9)</f>
        <v>1.5</v>
      </c>
      <c r="F9" s="820"/>
      <c r="G9" s="818"/>
      <c r="H9" s="818"/>
      <c r="I9" s="821"/>
      <c r="J9" s="822"/>
      <c r="K9" s="823">
        <f>J9/E9</f>
        <v>0</v>
      </c>
    </row>
    <row r="10" spans="1:11" ht="30" customHeight="1" thickBot="1" x14ac:dyDescent="0.25">
      <c r="A10" s="824" t="s">
        <v>396</v>
      </c>
      <c r="B10" s="825">
        <v>6</v>
      </c>
      <c r="C10" s="825">
        <v>0.5</v>
      </c>
      <c r="D10" s="825"/>
      <c r="E10" s="819">
        <f>SUM(B10:C10)</f>
        <v>6.5</v>
      </c>
      <c r="F10" s="826"/>
      <c r="G10" s="825"/>
      <c r="H10" s="825"/>
      <c r="I10" s="827"/>
      <c r="J10" s="828"/>
      <c r="K10" s="829">
        <f>J10/E10</f>
        <v>0</v>
      </c>
    </row>
    <row r="11" spans="1:11" ht="54.75" customHeight="1" thickBot="1" x14ac:dyDescent="0.25">
      <c r="A11" s="830" t="s">
        <v>25</v>
      </c>
      <c r="B11" s="831">
        <f t="shared" ref="B11:J11" si="0">SUM(B9:B10)</f>
        <v>7.5</v>
      </c>
      <c r="C11" s="831">
        <f t="shared" si="0"/>
        <v>0.5</v>
      </c>
      <c r="D11" s="831">
        <f t="shared" si="0"/>
        <v>0</v>
      </c>
      <c r="E11" s="832">
        <f t="shared" si="0"/>
        <v>8</v>
      </c>
      <c r="F11" s="833">
        <f t="shared" si="0"/>
        <v>0</v>
      </c>
      <c r="G11" s="831">
        <f t="shared" si="0"/>
        <v>0</v>
      </c>
      <c r="H11" s="831">
        <f t="shared" si="0"/>
        <v>0</v>
      </c>
      <c r="I11" s="834">
        <f t="shared" si="0"/>
        <v>0</v>
      </c>
      <c r="J11" s="835">
        <f t="shared" si="0"/>
        <v>0</v>
      </c>
      <c r="K11" s="836">
        <f>J11/E11</f>
        <v>0</v>
      </c>
    </row>
    <row r="12" spans="1:11" ht="13.5" thickBot="1" x14ac:dyDescent="0.25">
      <c r="E12" s="837"/>
      <c r="K12" s="838"/>
    </row>
    <row r="13" spans="1:11" ht="30.75" customHeight="1" thickBot="1" x14ac:dyDescent="0.25">
      <c r="A13" s="1049" t="s">
        <v>543</v>
      </c>
      <c r="B13" s="1050"/>
      <c r="C13" s="1050"/>
      <c r="D13" s="1051"/>
      <c r="E13" s="839">
        <v>2</v>
      </c>
      <c r="F13" s="840"/>
      <c r="G13" s="841"/>
      <c r="H13" s="842"/>
      <c r="I13" s="842"/>
      <c r="J13" s="843"/>
      <c r="K13" s="844">
        <f>J13/E13</f>
        <v>0</v>
      </c>
    </row>
    <row r="15" spans="1:11" x14ac:dyDescent="0.2">
      <c r="A15" s="808" t="s">
        <v>544</v>
      </c>
    </row>
    <row r="17" spans="5:9" x14ac:dyDescent="0.2">
      <c r="E17" s="845"/>
      <c r="F17" s="845"/>
      <c r="G17" s="845"/>
      <c r="H17" s="845"/>
      <c r="I17" s="845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K33"/>
  <sheetViews>
    <sheetView view="pageBreakPreview" topLeftCell="A13" zoomScale="60" zoomScaleNormal="70" workbookViewId="0">
      <selection activeCell="R13" sqref="R13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7" width="14.140625" style="19" customWidth="1"/>
    <col min="8" max="8" width="17.5703125" style="11" customWidth="1"/>
    <col min="9" max="10" width="15.28515625" style="11" customWidth="1"/>
    <col min="11" max="11" width="17.5703125" style="1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customWidth="1"/>
    <col min="16" max="16384" width="9.140625" style="11"/>
  </cols>
  <sheetData>
    <row r="1" spans="1:89" ht="15.75" x14ac:dyDescent="0.2">
      <c r="A1" s="1064" t="s">
        <v>66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434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309</v>
      </c>
      <c r="D3" s="1068" t="s">
        <v>4</v>
      </c>
      <c r="E3" s="1069"/>
      <c r="F3" s="1071"/>
      <c r="G3" s="1072"/>
      <c r="H3" s="1076" t="s">
        <v>310</v>
      </c>
      <c r="I3" s="1074"/>
      <c r="J3" s="1074"/>
      <c r="K3" s="1075"/>
      <c r="L3" s="1074" t="s">
        <v>27</v>
      </c>
      <c r="M3" s="1074"/>
      <c r="N3" s="1074"/>
      <c r="O3" s="1075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296</v>
      </c>
      <c r="F4" s="557" t="s">
        <v>250</v>
      </c>
      <c r="G4" s="554" t="s">
        <v>251</v>
      </c>
      <c r="H4" s="561" t="s">
        <v>75</v>
      </c>
      <c r="I4" s="562" t="s">
        <v>296</v>
      </c>
      <c r="J4" s="285"/>
      <c r="K4" s="566"/>
      <c r="L4" s="708" t="s">
        <v>75</v>
      </c>
      <c r="M4" s="697" t="s">
        <v>296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497</v>
      </c>
      <c r="F5" s="557" t="s">
        <v>243</v>
      </c>
      <c r="G5" s="557" t="s">
        <v>245</v>
      </c>
      <c r="H5" s="561" t="s">
        <v>75</v>
      </c>
      <c r="I5" s="691" t="s">
        <v>530</v>
      </c>
      <c r="J5" s="285" t="s">
        <v>243</v>
      </c>
      <c r="K5" s="557" t="s">
        <v>245</v>
      </c>
      <c r="L5" s="710" t="s">
        <v>75</v>
      </c>
      <c r="M5" s="711" t="s">
        <v>530</v>
      </c>
      <c r="N5" s="712" t="s">
        <v>243</v>
      </c>
      <c r="O5" s="713" t="s">
        <v>245</v>
      </c>
    </row>
    <row r="6" spans="1:89" s="397" customFormat="1" ht="29.25" customHeight="1" x14ac:dyDescent="0.2">
      <c r="A6" s="35">
        <v>1</v>
      </c>
      <c r="B6" s="768" t="s">
        <v>481</v>
      </c>
      <c r="C6" s="692" t="s">
        <v>437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2">
        <v>270000</v>
      </c>
      <c r="J6" s="803">
        <v>270000</v>
      </c>
      <c r="K6" s="693"/>
      <c r="L6" s="714">
        <f>+D6-H6</f>
        <v>0</v>
      </c>
      <c r="M6" s="715">
        <v>0</v>
      </c>
      <c r="N6" s="803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89" t="s">
        <v>482</v>
      </c>
      <c r="C7" s="552" t="s">
        <v>437</v>
      </c>
      <c r="D7" s="564">
        <f>946065+255438</f>
        <v>1201503</v>
      </c>
      <c r="E7" s="564">
        <v>1201503</v>
      </c>
      <c r="F7" s="559">
        <v>1201503</v>
      </c>
      <c r="G7" s="559">
        <v>1201503</v>
      </c>
      <c r="H7" s="564">
        <v>1201503</v>
      </c>
      <c r="I7" s="559">
        <v>1000000</v>
      </c>
      <c r="J7" s="559">
        <v>1000000</v>
      </c>
      <c r="K7" s="559">
        <v>1000000</v>
      </c>
      <c r="L7" s="714">
        <f>+D7-H7</f>
        <v>0</v>
      </c>
      <c r="M7" s="48">
        <v>201503</v>
      </c>
      <c r="N7" s="48">
        <v>201503</v>
      </c>
      <c r="O7" s="559">
        <f>+G7-K7</f>
        <v>201503</v>
      </c>
    </row>
    <row r="8" spans="1:89" ht="29.25" customHeight="1" x14ac:dyDescent="0.2">
      <c r="A8" s="35">
        <v>3</v>
      </c>
      <c r="B8" s="689" t="s">
        <v>457</v>
      </c>
      <c r="C8" s="552" t="s">
        <v>437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customHeight="1" x14ac:dyDescent="0.2">
      <c r="A9" s="35">
        <v>4</v>
      </c>
      <c r="B9" s="63" t="s">
        <v>458</v>
      </c>
      <c r="C9" s="552" t="s">
        <v>437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customHeight="1" x14ac:dyDescent="0.2">
      <c r="A10" s="35">
        <v>3</v>
      </c>
      <c r="B10" s="64" t="s">
        <v>498</v>
      </c>
      <c r="C10" s="552" t="s">
        <v>437</v>
      </c>
      <c r="D10" s="564">
        <v>0</v>
      </c>
      <c r="E10" s="564">
        <v>38880</v>
      </c>
      <c r="F10" s="559">
        <v>38880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38880</v>
      </c>
      <c r="N10" s="715">
        <v>38880</v>
      </c>
      <c r="O10" s="559">
        <v>38880</v>
      </c>
    </row>
    <row r="11" spans="1:89" ht="29.25" customHeight="1" x14ac:dyDescent="0.2">
      <c r="A11" s="35">
        <v>4</v>
      </c>
      <c r="B11" s="63" t="s">
        <v>499</v>
      </c>
      <c r="C11" s="552" t="s">
        <v>437</v>
      </c>
      <c r="D11" s="564">
        <v>0</v>
      </c>
      <c r="E11" s="564">
        <v>140000</v>
      </c>
      <c r="F11" s="559">
        <v>140000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140000</v>
      </c>
      <c r="N11" s="715">
        <v>140000</v>
      </c>
      <c r="O11" s="559">
        <v>140000</v>
      </c>
    </row>
    <row r="12" spans="1:89" ht="29.25" customHeight="1" x14ac:dyDescent="0.2">
      <c r="A12" s="35">
        <v>5</v>
      </c>
      <c r="B12" s="65" t="s">
        <v>500</v>
      </c>
      <c r="C12" s="552" t="s">
        <v>437</v>
      </c>
      <c r="D12" s="564">
        <v>0</v>
      </c>
      <c r="E12" s="564">
        <v>63780</v>
      </c>
      <c r="F12" s="559">
        <v>63780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63780</v>
      </c>
      <c r="N12" s="48">
        <v>63780</v>
      </c>
      <c r="O12" s="559">
        <v>63780</v>
      </c>
    </row>
    <row r="13" spans="1:89" ht="29.25" customHeight="1" x14ac:dyDescent="0.2">
      <c r="A13" s="35">
        <v>6</v>
      </c>
      <c r="B13" s="63" t="s">
        <v>612</v>
      </c>
      <c r="C13" s="552" t="s">
        <v>437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customHeight="1" x14ac:dyDescent="0.2">
      <c r="A14" s="35">
        <v>7</v>
      </c>
      <c r="B14" s="64" t="s">
        <v>613</v>
      </c>
      <c r="C14" s="552" t="s">
        <v>437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customHeight="1" thickBot="1" x14ac:dyDescent="0.25">
      <c r="A15" s="35">
        <v>8</v>
      </c>
      <c r="B15" s="64" t="s">
        <v>614</v>
      </c>
      <c r="C15" s="552" t="s">
        <v>437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958">
        <v>0</v>
      </c>
      <c r="O15" s="559">
        <v>270002</v>
      </c>
    </row>
    <row r="16" spans="1:89" ht="31.5" customHeight="1" thickBot="1" x14ac:dyDescent="0.25">
      <c r="A16" s="1065" t="s">
        <v>1</v>
      </c>
      <c r="B16" s="1066"/>
      <c r="C16" s="553"/>
      <c r="D16" s="565">
        <f>SUM(D6:D10)</f>
        <v>1471503</v>
      </c>
      <c r="E16" s="565">
        <f>SUM(E6:E15)</f>
        <v>1714163</v>
      </c>
      <c r="F16" s="560">
        <f>SUM(F6:F15)</f>
        <v>1714163</v>
      </c>
      <c r="G16" s="560">
        <f>SUM(G6:G15)</f>
        <v>1768669</v>
      </c>
      <c r="H16" s="565">
        <f t="shared" ref="H16:N16" si="0">SUM(H6:H15)</f>
        <v>1471503</v>
      </c>
      <c r="I16" s="565">
        <f t="shared" si="0"/>
        <v>1270000</v>
      </c>
      <c r="J16" s="565">
        <f t="shared" si="0"/>
        <v>1270000</v>
      </c>
      <c r="K16" s="560">
        <f>SUM(K6:K9)</f>
        <v>1000000</v>
      </c>
      <c r="L16" s="565">
        <f t="shared" si="0"/>
        <v>0</v>
      </c>
      <c r="M16" s="718">
        <f t="shared" si="0"/>
        <v>444163</v>
      </c>
      <c r="N16" s="804">
        <f t="shared" si="0"/>
        <v>444163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1064" t="s">
        <v>67</v>
      </c>
      <c r="B18" s="1064"/>
      <c r="C18" s="1064"/>
      <c r="D18" s="1064"/>
      <c r="E18" s="1064"/>
      <c r="F18" s="1064"/>
      <c r="G18" s="1064"/>
      <c r="H18" s="1064"/>
      <c r="I18" s="1064"/>
      <c r="J18" s="1064"/>
      <c r="K18" s="1064"/>
      <c r="L18" s="1064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309</v>
      </c>
      <c r="D20" s="1068" t="s">
        <v>4</v>
      </c>
      <c r="E20" s="1070"/>
      <c r="F20" s="1071"/>
      <c r="G20" s="1071"/>
      <c r="H20" s="1073" t="s">
        <v>310</v>
      </c>
      <c r="I20" s="1074"/>
      <c r="J20" s="1074"/>
      <c r="K20" s="1075"/>
      <c r="L20" s="1073" t="s">
        <v>27</v>
      </c>
      <c r="M20" s="1074"/>
      <c r="N20" s="1074"/>
      <c r="O20" s="1075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296</v>
      </c>
      <c r="F21" s="557" t="s">
        <v>250</v>
      </c>
      <c r="G21" s="554" t="s">
        <v>251</v>
      </c>
      <c r="H21" s="561" t="s">
        <v>75</v>
      </c>
      <c r="I21" s="562" t="s">
        <v>296</v>
      </c>
      <c r="J21" s="285" t="s">
        <v>250</v>
      </c>
      <c r="K21" s="566" t="s">
        <v>251</v>
      </c>
      <c r="L21" s="636" t="s">
        <v>75</v>
      </c>
      <c r="M21" s="698" t="s">
        <v>296</v>
      </c>
      <c r="N21" s="703"/>
      <c r="O21" s="957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497</v>
      </c>
      <c r="F22" s="557" t="s">
        <v>243</v>
      </c>
      <c r="G22" s="557" t="s">
        <v>245</v>
      </c>
      <c r="H22" s="561" t="s">
        <v>75</v>
      </c>
      <c r="I22" s="562" t="s">
        <v>497</v>
      </c>
      <c r="J22" s="801" t="s">
        <v>243</v>
      </c>
      <c r="K22" s="557" t="s">
        <v>245</v>
      </c>
      <c r="L22" s="561" t="s">
        <v>75</v>
      </c>
      <c r="M22" s="711" t="s">
        <v>497</v>
      </c>
      <c r="N22" s="702" t="s">
        <v>243</v>
      </c>
      <c r="O22" s="713" t="s">
        <v>245</v>
      </c>
    </row>
    <row r="23" spans="1:15" ht="29.25" customHeight="1" x14ac:dyDescent="0.2">
      <c r="A23" s="34">
        <v>1</v>
      </c>
      <c r="B23" s="63" t="s">
        <v>483</v>
      </c>
      <c r="C23" s="556" t="s">
        <v>437</v>
      </c>
      <c r="D23" s="563">
        <f>6060606+1636364</f>
        <v>7696970</v>
      </c>
      <c r="E23" s="563">
        <v>2442796</v>
      </c>
      <c r="F23" s="558">
        <v>2442796</v>
      </c>
      <c r="G23" s="961">
        <v>2902797</v>
      </c>
      <c r="H23" s="567">
        <v>0</v>
      </c>
      <c r="I23" s="47">
        <v>0</v>
      </c>
      <c r="J23" s="361">
        <v>0</v>
      </c>
      <c r="K23" s="961">
        <v>0</v>
      </c>
      <c r="L23" s="714">
        <f>+D23-H23</f>
        <v>7696970</v>
      </c>
      <c r="M23" s="699">
        <v>2442796</v>
      </c>
      <c r="N23" s="959">
        <v>2442796</v>
      </c>
      <c r="O23" s="960">
        <v>2902797</v>
      </c>
    </row>
    <row r="24" spans="1:15" ht="29.25" customHeight="1" x14ac:dyDescent="0.2">
      <c r="A24" s="34">
        <v>2</v>
      </c>
      <c r="B24" s="63" t="s">
        <v>484</v>
      </c>
      <c r="C24" s="556" t="s">
        <v>437</v>
      </c>
      <c r="D24" s="563">
        <f>9090909+2454545</f>
        <v>11545454</v>
      </c>
      <c r="E24" s="563">
        <v>8448388</v>
      </c>
      <c r="F24" s="558">
        <v>8448388</v>
      </c>
      <c r="G24" s="961">
        <v>0</v>
      </c>
      <c r="H24" s="567">
        <v>0</v>
      </c>
      <c r="I24" s="47">
        <v>0</v>
      </c>
      <c r="J24" s="361">
        <v>0</v>
      </c>
      <c r="K24" s="961">
        <v>0</v>
      </c>
      <c r="L24" s="714">
        <f>+D24-H24</f>
        <v>11545454</v>
      </c>
      <c r="M24" s="699">
        <v>8448388</v>
      </c>
      <c r="N24" s="959">
        <v>8448388</v>
      </c>
      <c r="O24" s="960">
        <v>0</v>
      </c>
    </row>
    <row r="25" spans="1:15" ht="29.25" customHeight="1" x14ac:dyDescent="0.2">
      <c r="A25" s="34">
        <v>3</v>
      </c>
      <c r="B25" s="63" t="s">
        <v>485</v>
      </c>
      <c r="C25" s="556" t="s">
        <v>437</v>
      </c>
      <c r="D25" s="563">
        <f>4848485+1309091</f>
        <v>6157576</v>
      </c>
      <c r="E25" s="563">
        <v>6157576</v>
      </c>
      <c r="F25" s="558">
        <v>6157576</v>
      </c>
      <c r="G25" s="961">
        <v>3547110</v>
      </c>
      <c r="H25" s="567">
        <v>0</v>
      </c>
      <c r="I25" s="47">
        <v>0</v>
      </c>
      <c r="J25" s="361">
        <v>0</v>
      </c>
      <c r="K25" s="961">
        <v>0</v>
      </c>
      <c r="L25" s="714">
        <f>+D25-H25</f>
        <v>6157576</v>
      </c>
      <c r="M25" s="699">
        <v>6157576</v>
      </c>
      <c r="N25" s="959">
        <v>6157576</v>
      </c>
      <c r="O25" s="960">
        <v>3547110</v>
      </c>
    </row>
    <row r="26" spans="1:15" ht="29.25" customHeight="1" x14ac:dyDescent="0.2">
      <c r="A26" s="34">
        <v>6</v>
      </c>
      <c r="B26" s="63" t="s">
        <v>486</v>
      </c>
      <c r="C26" s="556" t="s">
        <v>437</v>
      </c>
      <c r="D26" s="563">
        <f>7837344+2116083</f>
        <v>9953427</v>
      </c>
      <c r="E26" s="563">
        <v>9953427</v>
      </c>
      <c r="F26" s="558">
        <v>9953427</v>
      </c>
      <c r="G26" s="961">
        <v>9953427</v>
      </c>
      <c r="H26" s="567">
        <v>8400000</v>
      </c>
      <c r="I26" s="47">
        <v>8400000</v>
      </c>
      <c r="J26" s="361">
        <v>8400000</v>
      </c>
      <c r="K26" s="961">
        <v>8400000</v>
      </c>
      <c r="L26" s="714">
        <f>+D26-H26</f>
        <v>1553427</v>
      </c>
      <c r="M26" s="699">
        <v>1553427</v>
      </c>
      <c r="N26" s="959">
        <v>1553427</v>
      </c>
      <c r="O26" s="960">
        <v>1553427</v>
      </c>
    </row>
    <row r="27" spans="1:15" ht="29.25" customHeight="1" x14ac:dyDescent="0.2">
      <c r="A27" s="34">
        <v>7</v>
      </c>
      <c r="B27" s="63" t="s">
        <v>615</v>
      </c>
      <c r="C27" s="556" t="s">
        <v>437</v>
      </c>
      <c r="D27" s="563">
        <v>0</v>
      </c>
      <c r="E27" s="563">
        <v>0</v>
      </c>
      <c r="F27" s="558">
        <v>0</v>
      </c>
      <c r="G27" s="961">
        <v>504952</v>
      </c>
      <c r="H27" s="567">
        <v>0</v>
      </c>
      <c r="I27" s="47">
        <v>0</v>
      </c>
      <c r="J27" s="361">
        <v>0</v>
      </c>
      <c r="K27" s="961">
        <v>0</v>
      </c>
      <c r="L27" s="637">
        <v>0</v>
      </c>
      <c r="M27" s="699">
        <v>0</v>
      </c>
      <c r="N27" s="406">
        <v>0</v>
      </c>
      <c r="O27" s="960">
        <v>504952</v>
      </c>
    </row>
    <row r="28" spans="1:15" ht="29.25" customHeight="1" x14ac:dyDescent="0.2">
      <c r="A28" s="34">
        <v>8</v>
      </c>
      <c r="B28" s="63" t="s">
        <v>616</v>
      </c>
      <c r="C28" s="556" t="s">
        <v>437</v>
      </c>
      <c r="D28" s="563">
        <v>0</v>
      </c>
      <c r="E28" s="563">
        <v>0</v>
      </c>
      <c r="F28" s="558">
        <v>0</v>
      </c>
      <c r="G28" s="961">
        <v>276300</v>
      </c>
      <c r="H28" s="567">
        <v>0</v>
      </c>
      <c r="I28" s="47">
        <v>0</v>
      </c>
      <c r="J28" s="361">
        <v>0</v>
      </c>
      <c r="K28" s="961">
        <v>0</v>
      </c>
      <c r="L28" s="637">
        <v>0</v>
      </c>
      <c r="M28" s="699">
        <v>0</v>
      </c>
      <c r="N28" s="406">
        <v>0</v>
      </c>
      <c r="O28" s="960">
        <v>276300</v>
      </c>
    </row>
    <row r="29" spans="1:15" ht="29.25" customHeight="1" x14ac:dyDescent="0.2">
      <c r="A29" s="34">
        <v>9</v>
      </c>
      <c r="B29" s="63" t="s">
        <v>617</v>
      </c>
      <c r="C29" s="556" t="s">
        <v>437</v>
      </c>
      <c r="D29" s="563">
        <v>0</v>
      </c>
      <c r="E29" s="563">
        <v>0</v>
      </c>
      <c r="F29" s="558">
        <v>0</v>
      </c>
      <c r="G29" s="961">
        <v>859999</v>
      </c>
      <c r="H29" s="567">
        <v>0</v>
      </c>
      <c r="I29" s="47">
        <v>0</v>
      </c>
      <c r="J29" s="47">
        <v>0</v>
      </c>
      <c r="K29" s="961">
        <v>0</v>
      </c>
      <c r="L29" s="638">
        <v>0</v>
      </c>
      <c r="M29" s="700">
        <v>0</v>
      </c>
      <c r="N29" s="406">
        <v>0</v>
      </c>
      <c r="O29" s="960">
        <v>859999</v>
      </c>
    </row>
    <row r="30" spans="1:15" ht="29.25" customHeight="1" thickBot="1" x14ac:dyDescent="0.25">
      <c r="A30" s="34">
        <v>10</v>
      </c>
      <c r="B30" s="66" t="s">
        <v>618</v>
      </c>
      <c r="C30" s="551" t="s">
        <v>437</v>
      </c>
      <c r="D30" s="563">
        <v>0</v>
      </c>
      <c r="E30" s="563">
        <v>0</v>
      </c>
      <c r="F30" s="558">
        <v>0</v>
      </c>
      <c r="G30" s="961">
        <v>148821</v>
      </c>
      <c r="H30" s="567">
        <v>0</v>
      </c>
      <c r="I30" s="47">
        <v>0</v>
      </c>
      <c r="J30" s="47">
        <v>0</v>
      </c>
      <c r="K30" s="961">
        <v>0</v>
      </c>
      <c r="L30" s="638">
        <v>0</v>
      </c>
      <c r="M30" s="700">
        <v>0</v>
      </c>
      <c r="N30" s="406">
        <v>0</v>
      </c>
      <c r="O30" s="960">
        <v>148821</v>
      </c>
    </row>
    <row r="31" spans="1:15" ht="29.25" customHeight="1" thickBot="1" x14ac:dyDescent="0.25">
      <c r="A31" s="1065" t="s">
        <v>1</v>
      </c>
      <c r="B31" s="1067"/>
      <c r="C31" s="553"/>
      <c r="D31" s="565">
        <f>SUM(D23:D30)</f>
        <v>35353427</v>
      </c>
      <c r="E31" s="565">
        <f>SUM(E23:E30)</f>
        <v>27002187</v>
      </c>
      <c r="F31" s="560">
        <f>SUM(F23:F30)</f>
        <v>27002187</v>
      </c>
      <c r="G31" s="560">
        <f>SUM(G23:G30)</f>
        <v>18193406</v>
      </c>
      <c r="H31" s="565">
        <f t="shared" ref="H31:N31" si="1">SUM(H23:H30)</f>
        <v>8400000</v>
      </c>
      <c r="I31" s="565">
        <f t="shared" si="1"/>
        <v>8400000</v>
      </c>
      <c r="J31" s="565">
        <f t="shared" si="1"/>
        <v>8400000</v>
      </c>
      <c r="K31" s="565">
        <f t="shared" si="1"/>
        <v>8400000</v>
      </c>
      <c r="L31" s="565">
        <f t="shared" si="1"/>
        <v>26953427</v>
      </c>
      <c r="M31" s="701">
        <f t="shared" si="1"/>
        <v>18602187</v>
      </c>
      <c r="N31" s="701">
        <f t="shared" si="1"/>
        <v>18602187</v>
      </c>
      <c r="O31" s="962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7" orientation="landscape" horizontalDpi="300" verticalDpi="300" r:id="rId1"/>
  <headerFooter alignWithMargins="0">
    <oddHeader xml:space="preserve">&amp;CÖNKORMÁNYZATI BERUHÁZÁSOK ÉS FELÚJÍTÁSOK
2018.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dimension ref="A1:N22"/>
  <sheetViews>
    <sheetView zoomScaleNormal="100" workbookViewId="0">
      <selection activeCell="H38" sqref="H38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7"/>
      <c r="D1" s="1080" t="s">
        <v>606</v>
      </c>
      <c r="E1" s="1080"/>
      <c r="F1" s="9"/>
    </row>
    <row r="2" spans="1:14" x14ac:dyDescent="0.2">
      <c r="B2" s="797"/>
    </row>
    <row r="3" spans="1:14" ht="18" x14ac:dyDescent="0.25">
      <c r="A3" s="1081" t="s">
        <v>521</v>
      </c>
      <c r="B3" s="1081"/>
      <c r="C3" s="1081"/>
      <c r="D3" s="1081"/>
      <c r="E3" s="1081"/>
      <c r="F3" s="799"/>
    </row>
    <row r="4" spans="1:14" ht="18" x14ac:dyDescent="0.25">
      <c r="A4" s="1081" t="s">
        <v>520</v>
      </c>
      <c r="B4" s="1081"/>
      <c r="C4" s="1081"/>
      <c r="D4" s="1081"/>
      <c r="E4" s="1081"/>
      <c r="F4" s="799"/>
    </row>
    <row r="5" spans="1:14" ht="18" x14ac:dyDescent="0.25">
      <c r="A5" s="799"/>
      <c r="B5" s="800"/>
      <c r="C5" s="800"/>
      <c r="D5" s="799"/>
      <c r="E5" s="799"/>
      <c r="F5" s="799"/>
    </row>
    <row r="6" spans="1:14" ht="15.75" x14ac:dyDescent="0.25">
      <c r="A6" s="1082" t="s">
        <v>523</v>
      </c>
      <c r="B6" s="1082"/>
      <c r="C6" s="1082"/>
      <c r="D6" s="1082"/>
      <c r="E6" s="1082"/>
      <c r="F6" s="795"/>
    </row>
    <row r="7" spans="1:14" ht="16.5" thickBot="1" x14ac:dyDescent="0.3">
      <c r="A7" s="798"/>
      <c r="B7" s="797"/>
      <c r="C7" s="796"/>
      <c r="D7" s="795"/>
      <c r="E7" s="794" t="s">
        <v>519</v>
      </c>
      <c r="F7" s="9"/>
      <c r="G7" s="1077" t="s">
        <v>434</v>
      </c>
      <c r="H7" s="1077"/>
      <c r="I7" s="1077"/>
      <c r="J7" s="1077"/>
    </row>
    <row r="8" spans="1:14" ht="45.75" customHeight="1" thickBot="1" x14ac:dyDescent="0.25">
      <c r="A8" s="793" t="s">
        <v>518</v>
      </c>
      <c r="B8" s="790" t="s">
        <v>517</v>
      </c>
      <c r="C8" s="790" t="s">
        <v>516</v>
      </c>
      <c r="D8" s="792" t="s">
        <v>515</v>
      </c>
      <c r="E8" s="791" t="s">
        <v>514</v>
      </c>
      <c r="F8" s="790" t="s">
        <v>239</v>
      </c>
      <c r="G8" s="790" t="s">
        <v>243</v>
      </c>
      <c r="H8" s="790" t="s">
        <v>245</v>
      </c>
      <c r="I8" s="790" t="s">
        <v>263</v>
      </c>
      <c r="J8" s="790" t="s">
        <v>294</v>
      </c>
      <c r="K8" s="53"/>
    </row>
    <row r="9" spans="1:14" ht="30" customHeight="1" thickBot="1" x14ac:dyDescent="0.25">
      <c r="A9" s="789">
        <v>1</v>
      </c>
      <c r="B9" s="786" t="s">
        <v>396</v>
      </c>
      <c r="C9" s="786" t="s">
        <v>522</v>
      </c>
      <c r="D9" s="788" t="s">
        <v>14</v>
      </c>
      <c r="E9" s="787">
        <v>0</v>
      </c>
      <c r="F9" s="787">
        <v>50602</v>
      </c>
      <c r="G9" s="787">
        <v>50602</v>
      </c>
      <c r="H9" s="787">
        <v>61601</v>
      </c>
      <c r="I9" s="787"/>
      <c r="J9" s="787"/>
    </row>
    <row r="10" spans="1:14" ht="30" hidden="1" customHeight="1" thickBot="1" x14ac:dyDescent="0.25">
      <c r="A10" s="779">
        <v>2</v>
      </c>
      <c r="B10" s="786" t="s">
        <v>512</v>
      </c>
      <c r="C10" s="778" t="s">
        <v>513</v>
      </c>
      <c r="D10" s="785" t="s">
        <v>14</v>
      </c>
      <c r="E10" s="782"/>
      <c r="F10" s="782"/>
      <c r="G10" s="782"/>
      <c r="H10" s="782"/>
      <c r="I10" s="782"/>
      <c r="J10" s="782"/>
    </row>
    <row r="11" spans="1:14" ht="30" hidden="1" customHeight="1" x14ac:dyDescent="0.2">
      <c r="A11" s="779">
        <v>3</v>
      </c>
      <c r="B11" s="786" t="s">
        <v>512</v>
      </c>
      <c r="C11" s="778" t="s">
        <v>511</v>
      </c>
      <c r="D11" s="785" t="s">
        <v>14</v>
      </c>
      <c r="E11" s="782"/>
      <c r="F11" s="782"/>
      <c r="G11" s="782"/>
      <c r="H11" s="782"/>
      <c r="I11" s="782"/>
      <c r="J11" s="782"/>
    </row>
    <row r="12" spans="1:14" ht="30" hidden="1" customHeight="1" thickBot="1" x14ac:dyDescent="0.25">
      <c r="A12" s="779">
        <v>2</v>
      </c>
      <c r="B12" s="778" t="s">
        <v>396</v>
      </c>
      <c r="C12" s="784"/>
      <c r="D12" s="783" t="s">
        <v>14</v>
      </c>
      <c r="E12" s="782"/>
      <c r="F12" s="782"/>
      <c r="G12" s="782"/>
      <c r="H12" s="782"/>
      <c r="I12" s="782"/>
      <c r="J12" s="782"/>
      <c r="K12" s="53"/>
      <c r="N12" s="53"/>
    </row>
    <row r="13" spans="1:14" ht="30" hidden="1" customHeight="1" x14ac:dyDescent="0.2">
      <c r="A13" s="779">
        <v>5</v>
      </c>
      <c r="B13" s="778" t="s">
        <v>505</v>
      </c>
      <c r="C13" s="776" t="s">
        <v>510</v>
      </c>
      <c r="D13" s="783" t="s">
        <v>14</v>
      </c>
      <c r="E13" s="782"/>
      <c r="F13" s="782"/>
      <c r="G13" s="782"/>
      <c r="H13" s="782"/>
      <c r="I13" s="782"/>
      <c r="J13" s="782"/>
    </row>
    <row r="14" spans="1:14" ht="30" hidden="1" customHeight="1" x14ac:dyDescent="0.2">
      <c r="A14" s="780">
        <v>4</v>
      </c>
      <c r="B14" s="778" t="s">
        <v>505</v>
      </c>
      <c r="C14" s="776" t="s">
        <v>509</v>
      </c>
      <c r="D14" s="781" t="s">
        <v>14</v>
      </c>
      <c r="E14" s="774"/>
      <c r="F14" s="774"/>
      <c r="G14" s="774"/>
      <c r="H14" s="774"/>
      <c r="I14" s="774"/>
      <c r="J14" s="774"/>
    </row>
    <row r="15" spans="1:14" ht="30" hidden="1" customHeight="1" x14ac:dyDescent="0.2">
      <c r="A15" s="779">
        <v>6</v>
      </c>
      <c r="B15" s="778" t="s">
        <v>505</v>
      </c>
      <c r="C15" s="776" t="s">
        <v>508</v>
      </c>
      <c r="D15" s="781" t="s">
        <v>14</v>
      </c>
      <c r="E15" s="774"/>
      <c r="F15" s="774"/>
      <c r="G15" s="774"/>
      <c r="H15" s="774"/>
      <c r="I15" s="774"/>
      <c r="J15" s="774"/>
    </row>
    <row r="16" spans="1:14" ht="30" hidden="1" customHeight="1" x14ac:dyDescent="0.2">
      <c r="A16" s="780">
        <v>6</v>
      </c>
      <c r="B16" s="778" t="s">
        <v>505</v>
      </c>
      <c r="C16" s="776" t="s">
        <v>507</v>
      </c>
      <c r="D16" s="775" t="s">
        <v>14</v>
      </c>
      <c r="E16" s="774"/>
      <c r="F16" s="774"/>
      <c r="G16" s="774"/>
      <c r="H16" s="774"/>
      <c r="I16" s="774"/>
      <c r="J16" s="774"/>
    </row>
    <row r="17" spans="1:10" ht="36.75" hidden="1" customHeight="1" x14ac:dyDescent="0.2">
      <c r="A17" s="779">
        <v>7</v>
      </c>
      <c r="B17" s="778" t="s">
        <v>505</v>
      </c>
      <c r="C17" s="776" t="s">
        <v>506</v>
      </c>
      <c r="D17" s="775" t="s">
        <v>14</v>
      </c>
      <c r="E17" s="774"/>
      <c r="F17" s="774"/>
      <c r="G17" s="774"/>
      <c r="H17" s="774"/>
      <c r="I17" s="774"/>
      <c r="J17" s="774"/>
    </row>
    <row r="18" spans="1:10" ht="36.75" hidden="1" customHeight="1" x14ac:dyDescent="0.2">
      <c r="A18" s="777">
        <v>8</v>
      </c>
      <c r="B18" s="778" t="s">
        <v>505</v>
      </c>
      <c r="C18" s="776" t="s">
        <v>504</v>
      </c>
      <c r="D18" s="775" t="s">
        <v>14</v>
      </c>
      <c r="E18" s="774"/>
      <c r="F18" s="774"/>
      <c r="G18" s="774"/>
      <c r="H18" s="774"/>
      <c r="I18" s="774"/>
      <c r="J18" s="774"/>
    </row>
    <row r="19" spans="1:10" ht="36.75" hidden="1" customHeight="1" thickBot="1" x14ac:dyDescent="0.25">
      <c r="A19" s="777"/>
      <c r="B19" s="776"/>
      <c r="C19" s="776"/>
      <c r="D19" s="775" t="s">
        <v>15</v>
      </c>
      <c r="E19" s="774"/>
      <c r="F19" s="774"/>
      <c r="G19" s="774"/>
      <c r="H19" s="774"/>
      <c r="I19" s="774"/>
      <c r="J19" s="774"/>
    </row>
    <row r="20" spans="1:10" s="770" customFormat="1" ht="30" customHeight="1" thickBot="1" x14ac:dyDescent="0.25">
      <c r="A20" s="1078" t="s">
        <v>1</v>
      </c>
      <c r="B20" s="1079"/>
      <c r="C20" s="773"/>
      <c r="D20" s="772"/>
      <c r="E20" s="771">
        <f t="shared" ref="E20:J20" si="0">SUM(E9:E19)</f>
        <v>0</v>
      </c>
      <c r="F20" s="771">
        <f t="shared" si="0"/>
        <v>50602</v>
      </c>
      <c r="G20" s="771">
        <f t="shared" si="0"/>
        <v>50602</v>
      </c>
      <c r="H20" s="771">
        <f t="shared" si="0"/>
        <v>61601</v>
      </c>
      <c r="I20" s="771">
        <f t="shared" si="0"/>
        <v>0</v>
      </c>
      <c r="J20" s="771">
        <f t="shared" si="0"/>
        <v>0</v>
      </c>
    </row>
    <row r="22" spans="1:10" x14ac:dyDescent="0.2">
      <c r="E22" s="769"/>
      <c r="F22" s="769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16.sz.m. tartozás</vt:lpstr>
      <vt:lpstr>15.sz.m.többéves kihatás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2019-02-27T14:45:15Z</cp:lastPrinted>
  <dcterms:created xsi:type="dcterms:W3CDTF">2000-01-07T08:44:52Z</dcterms:created>
  <dcterms:modified xsi:type="dcterms:W3CDTF">2019-02-27T14:55:50Z</dcterms:modified>
</cp:coreProperties>
</file>