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dobroczkib\Documents\Előirányzat\"/>
    </mc:Choice>
  </mc:AlternateContent>
  <xr:revisionPtr revIDLastSave="0" documentId="13_ncr:1_{8759A361-C147-4173-9AAE-C98A66447E26}" xr6:coauthVersionLast="43" xr6:coauthVersionMax="43" xr10:uidLastSave="{00000000-0000-0000-0000-000000000000}"/>
  <bookViews>
    <workbookView xWindow="-120" yWindow="-120" windowWidth="29040" windowHeight="15840" firstSheet="4" activeTab="12" xr2:uid="{00000000-000D-0000-FFFF-FFFF00000000}"/>
  </bookViews>
  <sheets>
    <sheet name="Önkormányzat" sheetId="1" r:id="rId1"/>
    <sheet name="KözösHiv." sheetId="2" r:id="rId2"/>
    <sheet name="Óvoda " sheetId="3" r:id="rId3"/>
    <sheet name="Teljesítési adatok" sheetId="4" r:id="rId4"/>
    <sheet name="Köt. és önk. feladatok" sheetId="21" r:id="rId5"/>
    <sheet name="Beruházás" sheetId="13" r:id="rId6"/>
    <sheet name="Kiemelet előir." sheetId="14" r:id="rId7"/>
    <sheet name="Létszám" sheetId="19" r:id="rId8"/>
    <sheet name="Pénzeszk." sheetId="20" r:id="rId9"/>
    <sheet name="Többéves kihat." sheetId="22" r:id="rId10"/>
    <sheet name="Mérleg" sheetId="16" r:id="rId11"/>
    <sheet name="Eredmény" sheetId="17" r:id="rId12"/>
    <sheet name="Maradvány" sheetId="18" r:id="rId13"/>
  </sheets>
  <definedNames>
    <definedName name="_xlnm.Print_Titles" localSheetId="4">'Köt. és önk. feladatok'!$1:$9</definedName>
    <definedName name="_xlnm.Print_Titles" localSheetId="3">'Teljesítési adatok'!$1:$8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" i="22" l="1"/>
  <c r="G11" i="22"/>
  <c r="F11" i="22"/>
  <c r="E11" i="22"/>
  <c r="D11" i="22"/>
  <c r="C11" i="22"/>
  <c r="B11" i="22"/>
  <c r="E113" i="21" l="1"/>
  <c r="C113" i="21" s="1"/>
  <c r="E112" i="21"/>
  <c r="C112" i="21" s="1"/>
  <c r="E111" i="21"/>
  <c r="C111" i="21" s="1"/>
  <c r="E107" i="21"/>
  <c r="C107" i="21" s="1"/>
  <c r="C108" i="21" s="1"/>
  <c r="E105" i="21"/>
  <c r="C105" i="21" s="1"/>
  <c r="E104" i="21"/>
  <c r="C104" i="21" s="1"/>
  <c r="E102" i="21"/>
  <c r="C102" i="21" s="1"/>
  <c r="C103" i="21" s="1"/>
  <c r="E99" i="21"/>
  <c r="C99" i="21" s="1"/>
  <c r="O99" i="21" s="1"/>
  <c r="E98" i="21"/>
  <c r="C98" i="21" s="1"/>
  <c r="O98" i="21" s="1"/>
  <c r="E97" i="21"/>
  <c r="C97" i="21" s="1"/>
  <c r="O97" i="21" s="1"/>
  <c r="E96" i="21"/>
  <c r="C96" i="21" s="1"/>
  <c r="E95" i="21"/>
  <c r="C95" i="21" s="1"/>
  <c r="E94" i="21"/>
  <c r="C94" i="21" s="1"/>
  <c r="E93" i="21"/>
  <c r="C93" i="21" s="1"/>
  <c r="E92" i="21"/>
  <c r="Q92" i="21" s="1"/>
  <c r="E90" i="21"/>
  <c r="C90" i="21" s="1"/>
  <c r="E89" i="21"/>
  <c r="C89" i="21" s="1"/>
  <c r="E88" i="21"/>
  <c r="C88" i="21" s="1"/>
  <c r="E87" i="21"/>
  <c r="E86" i="21"/>
  <c r="C86" i="21" s="1"/>
  <c r="E85" i="21"/>
  <c r="C85" i="21" s="1"/>
  <c r="E84" i="21"/>
  <c r="C84" i="21" s="1"/>
  <c r="E82" i="21"/>
  <c r="C82" i="21" s="1"/>
  <c r="E81" i="21"/>
  <c r="C81" i="21" s="1"/>
  <c r="E79" i="21"/>
  <c r="C79" i="21" s="1"/>
  <c r="O79" i="21" s="1"/>
  <c r="E78" i="21"/>
  <c r="C78" i="21" s="1"/>
  <c r="E77" i="21"/>
  <c r="C77" i="21" s="1"/>
  <c r="E76" i="21"/>
  <c r="Q76" i="21" s="1"/>
  <c r="E75" i="21"/>
  <c r="C75" i="21" s="1"/>
  <c r="E74" i="21"/>
  <c r="C74" i="21" s="1"/>
  <c r="E70" i="21"/>
  <c r="C70" i="21" s="1"/>
  <c r="E69" i="21"/>
  <c r="Q69" i="21" s="1"/>
  <c r="E65" i="21"/>
  <c r="C65" i="21" s="1"/>
  <c r="C66" i="21" s="1"/>
  <c r="E63" i="21"/>
  <c r="C63" i="21" s="1"/>
  <c r="E62" i="21"/>
  <c r="C62" i="21" s="1"/>
  <c r="E61" i="21"/>
  <c r="C61" i="21" s="1"/>
  <c r="C64" i="21" s="1"/>
  <c r="E59" i="21"/>
  <c r="C59" i="21" s="1"/>
  <c r="O59" i="21" s="1"/>
  <c r="E58" i="21"/>
  <c r="C58" i="21" s="1"/>
  <c r="O58" i="21" s="1"/>
  <c r="E57" i="21"/>
  <c r="C57" i="21" s="1"/>
  <c r="E56" i="21"/>
  <c r="E53" i="21"/>
  <c r="C53" i="21" s="1"/>
  <c r="E52" i="21"/>
  <c r="C52" i="21" s="1"/>
  <c r="O52" i="21" s="1"/>
  <c r="E51" i="21"/>
  <c r="C51" i="21" s="1"/>
  <c r="E50" i="21"/>
  <c r="C50" i="21" s="1"/>
  <c r="E49" i="21"/>
  <c r="C49" i="21" s="1"/>
  <c r="E48" i="21"/>
  <c r="C48" i="21" s="1"/>
  <c r="E46" i="21"/>
  <c r="C46" i="21" s="1"/>
  <c r="E45" i="21"/>
  <c r="C45" i="21" s="1"/>
  <c r="E44" i="21"/>
  <c r="C44" i="21" s="1"/>
  <c r="E43" i="21"/>
  <c r="Q43" i="21" s="1"/>
  <c r="E42" i="21"/>
  <c r="C42" i="21" s="1"/>
  <c r="E40" i="21"/>
  <c r="C40" i="21" s="1"/>
  <c r="O40" i="21" s="1"/>
  <c r="E39" i="21"/>
  <c r="C39" i="21" s="1"/>
  <c r="O39" i="21" s="1"/>
  <c r="E38" i="21"/>
  <c r="C38" i="21" s="1"/>
  <c r="O38" i="21" s="1"/>
  <c r="E37" i="21"/>
  <c r="C37" i="21" s="1"/>
  <c r="E36" i="21"/>
  <c r="C36" i="21" s="1"/>
  <c r="O36" i="21" s="1"/>
  <c r="E35" i="21"/>
  <c r="C35" i="21" s="1"/>
  <c r="O35" i="21" s="1"/>
  <c r="E34" i="21"/>
  <c r="C34" i="21" s="1"/>
  <c r="O34" i="21" s="1"/>
  <c r="E33" i="21"/>
  <c r="Q33" i="21" s="1"/>
  <c r="E32" i="21"/>
  <c r="C32" i="21" s="1"/>
  <c r="O32" i="21" s="1"/>
  <c r="E31" i="21"/>
  <c r="C31" i="21" s="1"/>
  <c r="O31" i="21" s="1"/>
  <c r="E30" i="21"/>
  <c r="C30" i="21" s="1"/>
  <c r="O30" i="21" s="1"/>
  <c r="E29" i="21"/>
  <c r="Q29" i="21" s="1"/>
  <c r="E28" i="21"/>
  <c r="C28" i="21" s="1"/>
  <c r="O28" i="21" s="1"/>
  <c r="E27" i="21"/>
  <c r="C27" i="21" s="1"/>
  <c r="O27" i="21" s="1"/>
  <c r="E26" i="21"/>
  <c r="C26" i="21" s="1"/>
  <c r="O26" i="21" s="1"/>
  <c r="E24" i="21"/>
  <c r="C24" i="21" s="1"/>
  <c r="O24" i="21" s="1"/>
  <c r="O25" i="21" s="1"/>
  <c r="E22" i="21"/>
  <c r="Q22" i="21" s="1"/>
  <c r="E21" i="21"/>
  <c r="C21" i="21" s="1"/>
  <c r="E20" i="21"/>
  <c r="Q20" i="21" s="1"/>
  <c r="E19" i="21"/>
  <c r="Q19" i="21" s="1"/>
  <c r="E18" i="21"/>
  <c r="C18" i="21" s="1"/>
  <c r="E17" i="21"/>
  <c r="C17" i="21" s="1"/>
  <c r="O17" i="21" s="1"/>
  <c r="E16" i="21"/>
  <c r="C16" i="21" s="1"/>
  <c r="O16" i="21" s="1"/>
  <c r="E15" i="21"/>
  <c r="C15" i="21" s="1"/>
  <c r="E14" i="21"/>
  <c r="Q14" i="21" s="1"/>
  <c r="E13" i="21"/>
  <c r="C13" i="21" s="1"/>
  <c r="O13" i="21" s="1"/>
  <c r="E12" i="21"/>
  <c r="C12" i="21" s="1"/>
  <c r="O12" i="21" s="1"/>
  <c r="E11" i="21"/>
  <c r="E10" i="21"/>
  <c r="C10" i="21" s="1"/>
  <c r="F113" i="21"/>
  <c r="F112" i="21"/>
  <c r="F111" i="21"/>
  <c r="F105" i="21"/>
  <c r="F106" i="21" s="1"/>
  <c r="F104" i="21"/>
  <c r="F99" i="21"/>
  <c r="F98" i="21"/>
  <c r="F97" i="21"/>
  <c r="F96" i="21"/>
  <c r="F94" i="21"/>
  <c r="F89" i="21"/>
  <c r="F85" i="21"/>
  <c r="F79" i="21"/>
  <c r="F75" i="21"/>
  <c r="F65" i="21"/>
  <c r="F59" i="21"/>
  <c r="F58" i="21"/>
  <c r="F57" i="21"/>
  <c r="F56" i="21"/>
  <c r="F52" i="21"/>
  <c r="F49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41" i="21" s="1"/>
  <c r="F28" i="21"/>
  <c r="F27" i="21"/>
  <c r="F26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G41" i="21"/>
  <c r="I113" i="21"/>
  <c r="I112" i="21"/>
  <c r="I111" i="21"/>
  <c r="I104" i="21"/>
  <c r="I102" i="21"/>
  <c r="I99" i="21"/>
  <c r="I98" i="21"/>
  <c r="I97" i="21"/>
  <c r="I96" i="21"/>
  <c r="I95" i="21"/>
  <c r="I92" i="21"/>
  <c r="I87" i="21"/>
  <c r="I82" i="21"/>
  <c r="I81" i="21"/>
  <c r="I79" i="21"/>
  <c r="I77" i="21"/>
  <c r="I70" i="21"/>
  <c r="I62" i="21"/>
  <c r="I59" i="21"/>
  <c r="I58" i="21"/>
  <c r="I57" i="21"/>
  <c r="I53" i="21"/>
  <c r="I52" i="21"/>
  <c r="I51" i="21"/>
  <c r="I46" i="21"/>
  <c r="I42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41" i="21" s="1"/>
  <c r="I28" i="21"/>
  <c r="I27" i="21"/>
  <c r="I26" i="21"/>
  <c r="I24" i="21"/>
  <c r="I25" i="21" s="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L115" i="21"/>
  <c r="L114" i="21"/>
  <c r="L113" i="21"/>
  <c r="L112" i="21"/>
  <c r="L111" i="21"/>
  <c r="L105" i="21"/>
  <c r="L104" i="21"/>
  <c r="L102" i="21"/>
  <c r="L99" i="21"/>
  <c r="L98" i="21"/>
  <c r="L97" i="21"/>
  <c r="L96" i="21"/>
  <c r="L95" i="21"/>
  <c r="L94" i="21"/>
  <c r="L82" i="21"/>
  <c r="L81" i="21"/>
  <c r="L79" i="21"/>
  <c r="L75" i="21"/>
  <c r="L59" i="21"/>
  <c r="L58" i="21"/>
  <c r="L53" i="21"/>
  <c r="L52" i="21"/>
  <c r="L49" i="21"/>
  <c r="L44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4" i="21"/>
  <c r="L22" i="21"/>
  <c r="L21" i="21"/>
  <c r="L20" i="21"/>
  <c r="L19" i="21"/>
  <c r="L18" i="21"/>
  <c r="L17" i="21"/>
  <c r="L16" i="21"/>
  <c r="L15" i="21"/>
  <c r="L14" i="21"/>
  <c r="L13" i="21"/>
  <c r="L12" i="21"/>
  <c r="L11" i="21"/>
  <c r="L10" i="21"/>
  <c r="N114" i="21"/>
  <c r="N115" i="21" s="1"/>
  <c r="M114" i="21"/>
  <c r="M115" i="21" s="1"/>
  <c r="K114" i="21"/>
  <c r="K115" i="21" s="1"/>
  <c r="J114" i="21"/>
  <c r="J115" i="21" s="1"/>
  <c r="I114" i="21"/>
  <c r="I115" i="21" s="1"/>
  <c r="H114" i="21"/>
  <c r="H115" i="21" s="1"/>
  <c r="G114" i="21"/>
  <c r="G115" i="21" s="1"/>
  <c r="F114" i="21"/>
  <c r="F115" i="21" s="1"/>
  <c r="D114" i="21"/>
  <c r="D115" i="21" s="1"/>
  <c r="Q112" i="21"/>
  <c r="P112" i="21"/>
  <c r="Q111" i="21"/>
  <c r="P111" i="21"/>
  <c r="N108" i="21"/>
  <c r="M108" i="21"/>
  <c r="L108" i="21"/>
  <c r="K108" i="21"/>
  <c r="J108" i="21"/>
  <c r="H108" i="21"/>
  <c r="G108" i="21"/>
  <c r="F108" i="21"/>
  <c r="E108" i="21"/>
  <c r="D108" i="21"/>
  <c r="Q107" i="21"/>
  <c r="Q108" i="21" s="1"/>
  <c r="M107" i="21"/>
  <c r="L107" i="21" s="1"/>
  <c r="J107" i="21"/>
  <c r="I107" i="21" s="1"/>
  <c r="G107" i="21"/>
  <c r="F107" i="21" s="1"/>
  <c r="N106" i="21"/>
  <c r="M106" i="21"/>
  <c r="L106" i="21"/>
  <c r="K106" i="21"/>
  <c r="J106" i="21"/>
  <c r="H106" i="21"/>
  <c r="G106" i="21"/>
  <c r="E106" i="21"/>
  <c r="D106" i="21"/>
  <c r="M105" i="21"/>
  <c r="J105" i="21"/>
  <c r="I105" i="21" s="1"/>
  <c r="G105" i="21"/>
  <c r="Q104" i="21"/>
  <c r="P104" i="21"/>
  <c r="E103" i="21"/>
  <c r="D103" i="21"/>
  <c r="Q102" i="21"/>
  <c r="Q103" i="21" s="1"/>
  <c r="G102" i="21"/>
  <c r="P102" i="21" s="1"/>
  <c r="P103" i="21" s="1"/>
  <c r="N100" i="21"/>
  <c r="K100" i="21"/>
  <c r="H100" i="21"/>
  <c r="E100" i="21"/>
  <c r="D100" i="21"/>
  <c r="Q99" i="21"/>
  <c r="P99" i="21"/>
  <c r="P98" i="21"/>
  <c r="Q97" i="21"/>
  <c r="P97" i="21"/>
  <c r="Q96" i="21"/>
  <c r="P96" i="21"/>
  <c r="Q95" i="21"/>
  <c r="G95" i="21"/>
  <c r="P95" i="21" s="1"/>
  <c r="Q94" i="21"/>
  <c r="M94" i="21"/>
  <c r="J94" i="21"/>
  <c r="I94" i="21" s="1"/>
  <c r="G94" i="21"/>
  <c r="Q93" i="21"/>
  <c r="M93" i="21"/>
  <c r="L93" i="21" s="1"/>
  <c r="J93" i="21"/>
  <c r="I93" i="21" s="1"/>
  <c r="G93" i="21"/>
  <c r="F93" i="21" s="1"/>
  <c r="M92" i="21"/>
  <c r="L92" i="21" s="1"/>
  <c r="J92" i="21"/>
  <c r="G92" i="21"/>
  <c r="F92" i="21" s="1"/>
  <c r="N91" i="21"/>
  <c r="M91" i="21"/>
  <c r="L91" i="21"/>
  <c r="K91" i="21"/>
  <c r="J91" i="21"/>
  <c r="H91" i="21"/>
  <c r="G91" i="21"/>
  <c r="F91" i="21"/>
  <c r="Q90" i="21"/>
  <c r="M90" i="21"/>
  <c r="L90" i="21" s="1"/>
  <c r="J90" i="21"/>
  <c r="I90" i="21" s="1"/>
  <c r="G90" i="21"/>
  <c r="F90" i="21" s="1"/>
  <c r="M89" i="21"/>
  <c r="L89" i="21" s="1"/>
  <c r="J89" i="21"/>
  <c r="I89" i="21" s="1"/>
  <c r="G89" i="21"/>
  <c r="Q88" i="21"/>
  <c r="M88" i="21"/>
  <c r="L88" i="21" s="1"/>
  <c r="J88" i="21"/>
  <c r="I88" i="21" s="1"/>
  <c r="G88" i="21"/>
  <c r="F88" i="21" s="1"/>
  <c r="Q87" i="21"/>
  <c r="M87" i="21"/>
  <c r="L87" i="21" s="1"/>
  <c r="J87" i="21"/>
  <c r="G87" i="21"/>
  <c r="F87" i="21" s="1"/>
  <c r="Q86" i="21"/>
  <c r="M86" i="21"/>
  <c r="L86" i="21" s="1"/>
  <c r="J86" i="21"/>
  <c r="I86" i="21" s="1"/>
  <c r="G86" i="21"/>
  <c r="F86" i="21" s="1"/>
  <c r="M85" i="21"/>
  <c r="L85" i="21" s="1"/>
  <c r="J85" i="21"/>
  <c r="I85" i="21" s="1"/>
  <c r="G85" i="21"/>
  <c r="Q84" i="21"/>
  <c r="M84" i="21"/>
  <c r="L84" i="21" s="1"/>
  <c r="J84" i="21"/>
  <c r="I84" i="21" s="1"/>
  <c r="G84" i="21"/>
  <c r="F84" i="21" s="1"/>
  <c r="D83" i="21"/>
  <c r="C83" i="21"/>
  <c r="G82" i="21"/>
  <c r="P82" i="21" s="1"/>
  <c r="Q81" i="21"/>
  <c r="G81" i="21"/>
  <c r="P81" i="21" s="1"/>
  <c r="N80" i="21"/>
  <c r="M80" i="21"/>
  <c r="L80" i="21"/>
  <c r="K80" i="21"/>
  <c r="H80" i="21"/>
  <c r="D80" i="21"/>
  <c r="M79" i="21"/>
  <c r="P79" i="21" s="1"/>
  <c r="Q78" i="21"/>
  <c r="M78" i="21"/>
  <c r="L78" i="21" s="1"/>
  <c r="J78" i="21"/>
  <c r="I78" i="21" s="1"/>
  <c r="G78" i="21"/>
  <c r="F78" i="21" s="1"/>
  <c r="Q77" i="21"/>
  <c r="M77" i="21"/>
  <c r="L77" i="21" s="1"/>
  <c r="J77" i="21"/>
  <c r="G77" i="21"/>
  <c r="F77" i="21" s="1"/>
  <c r="M76" i="21"/>
  <c r="L76" i="21" s="1"/>
  <c r="J76" i="21"/>
  <c r="I76" i="21" s="1"/>
  <c r="G76" i="21"/>
  <c r="F76" i="21" s="1"/>
  <c r="Q75" i="21"/>
  <c r="M75" i="21"/>
  <c r="J75" i="21"/>
  <c r="I75" i="21" s="1"/>
  <c r="G75" i="21"/>
  <c r="Q74" i="21"/>
  <c r="M74" i="21"/>
  <c r="L74" i="21" s="1"/>
  <c r="J74" i="21"/>
  <c r="I74" i="21" s="1"/>
  <c r="G74" i="21"/>
  <c r="F74" i="21" s="1"/>
  <c r="N71" i="21"/>
  <c r="K71" i="21"/>
  <c r="K72" i="21" s="1"/>
  <c r="H71" i="21"/>
  <c r="H72" i="21" s="1"/>
  <c r="G71" i="21"/>
  <c r="G72" i="21" s="1"/>
  <c r="F71" i="21"/>
  <c r="F72" i="21" s="1"/>
  <c r="D71" i="21"/>
  <c r="D72" i="21" s="1"/>
  <c r="Q70" i="21"/>
  <c r="M70" i="21"/>
  <c r="L70" i="21" s="1"/>
  <c r="J70" i="21"/>
  <c r="G70" i="21"/>
  <c r="F70" i="21" s="1"/>
  <c r="M69" i="21"/>
  <c r="L69" i="21" s="1"/>
  <c r="J69" i="21"/>
  <c r="I69" i="21" s="1"/>
  <c r="I71" i="21" s="1"/>
  <c r="I72" i="21" s="1"/>
  <c r="G69" i="21"/>
  <c r="F69" i="21" s="1"/>
  <c r="N66" i="21"/>
  <c r="M66" i="21"/>
  <c r="L66" i="21"/>
  <c r="K66" i="21"/>
  <c r="J66" i="21"/>
  <c r="H66" i="21"/>
  <c r="G66" i="21"/>
  <c r="F66" i="21"/>
  <c r="E66" i="21"/>
  <c r="D66" i="21"/>
  <c r="M65" i="21"/>
  <c r="L65" i="21" s="1"/>
  <c r="J65" i="21"/>
  <c r="I65" i="21" s="1"/>
  <c r="I66" i="21" s="1"/>
  <c r="G65" i="21"/>
  <c r="N64" i="21"/>
  <c r="M64" i="21"/>
  <c r="L64" i="21"/>
  <c r="K64" i="21"/>
  <c r="H64" i="21"/>
  <c r="G64" i="21"/>
  <c r="F64" i="21"/>
  <c r="E64" i="21"/>
  <c r="D64" i="21"/>
  <c r="Q63" i="21"/>
  <c r="M63" i="21"/>
  <c r="L63" i="21" s="1"/>
  <c r="J63" i="21"/>
  <c r="I63" i="21" s="1"/>
  <c r="G63" i="21"/>
  <c r="F63" i="21" s="1"/>
  <c r="Q62" i="21"/>
  <c r="M62" i="21"/>
  <c r="L62" i="21" s="1"/>
  <c r="J62" i="21"/>
  <c r="G62" i="21"/>
  <c r="F62" i="21" s="1"/>
  <c r="Q61" i="21"/>
  <c r="M61" i="21"/>
  <c r="L61" i="21" s="1"/>
  <c r="J61" i="21"/>
  <c r="I61" i="21" s="1"/>
  <c r="G61" i="21"/>
  <c r="F61" i="21" s="1"/>
  <c r="N60" i="21"/>
  <c r="L60" i="21"/>
  <c r="K60" i="21"/>
  <c r="H60" i="21"/>
  <c r="G60" i="21"/>
  <c r="F60" i="21"/>
  <c r="D60" i="21"/>
  <c r="Q59" i="21"/>
  <c r="P59" i="21"/>
  <c r="Q58" i="21"/>
  <c r="P58" i="21"/>
  <c r="Q57" i="21"/>
  <c r="M57" i="21"/>
  <c r="L57" i="21" s="1"/>
  <c r="M56" i="21"/>
  <c r="L56" i="21" s="1"/>
  <c r="J56" i="21"/>
  <c r="I56" i="21" s="1"/>
  <c r="I60" i="21" s="1"/>
  <c r="N54" i="21"/>
  <c r="M54" i="21"/>
  <c r="L54" i="21"/>
  <c r="K54" i="21"/>
  <c r="J54" i="21"/>
  <c r="H54" i="21"/>
  <c r="F54" i="21"/>
  <c r="M53" i="21"/>
  <c r="G53" i="21"/>
  <c r="F53" i="21" s="1"/>
  <c r="Q52" i="21"/>
  <c r="P52" i="21"/>
  <c r="Q51" i="21"/>
  <c r="M51" i="21"/>
  <c r="L51" i="21" s="1"/>
  <c r="J51" i="21"/>
  <c r="G51" i="21"/>
  <c r="F51" i="21" s="1"/>
  <c r="Q50" i="21"/>
  <c r="M50" i="21"/>
  <c r="L50" i="21" s="1"/>
  <c r="J50" i="21"/>
  <c r="I50" i="21" s="1"/>
  <c r="G50" i="21"/>
  <c r="F50" i="21" s="1"/>
  <c r="Q49" i="21"/>
  <c r="M49" i="21"/>
  <c r="J49" i="21"/>
  <c r="I49" i="21" s="1"/>
  <c r="G49" i="21"/>
  <c r="Q48" i="21"/>
  <c r="M48" i="21"/>
  <c r="L48" i="21" s="1"/>
  <c r="J48" i="21"/>
  <c r="I48" i="21" s="1"/>
  <c r="G48" i="21"/>
  <c r="F48" i="21" s="1"/>
  <c r="N47" i="21"/>
  <c r="M47" i="21"/>
  <c r="L47" i="21"/>
  <c r="K47" i="21"/>
  <c r="J47" i="21"/>
  <c r="H47" i="21"/>
  <c r="G47" i="21"/>
  <c r="F47" i="21"/>
  <c r="E47" i="21"/>
  <c r="Q46" i="21"/>
  <c r="M46" i="21"/>
  <c r="L46" i="21" s="1"/>
  <c r="J46" i="21"/>
  <c r="G46" i="21"/>
  <c r="F46" i="21" s="1"/>
  <c r="Q45" i="21"/>
  <c r="M45" i="21"/>
  <c r="L45" i="21" s="1"/>
  <c r="J45" i="21"/>
  <c r="I45" i="21" s="1"/>
  <c r="G45" i="21"/>
  <c r="F45" i="21" s="1"/>
  <c r="M44" i="21"/>
  <c r="J44" i="21"/>
  <c r="I44" i="21" s="1"/>
  <c r="G44" i="21"/>
  <c r="F44" i="21" s="1"/>
  <c r="M43" i="21"/>
  <c r="L43" i="21" s="1"/>
  <c r="J43" i="21"/>
  <c r="I43" i="21" s="1"/>
  <c r="G43" i="21"/>
  <c r="F43" i="21" s="1"/>
  <c r="Q42" i="21"/>
  <c r="M42" i="21"/>
  <c r="L42" i="21" s="1"/>
  <c r="J42" i="21"/>
  <c r="G42" i="21"/>
  <c r="F42" i="21" s="1"/>
  <c r="N41" i="21"/>
  <c r="M41" i="21"/>
  <c r="L41" i="21"/>
  <c r="K41" i="21"/>
  <c r="J41" i="21"/>
  <c r="H41" i="21"/>
  <c r="Q40" i="21"/>
  <c r="P40" i="21"/>
  <c r="Q39" i="21"/>
  <c r="P39" i="21"/>
  <c r="Q38" i="21"/>
  <c r="P38" i="21"/>
  <c r="Q37" i="21"/>
  <c r="P37" i="21"/>
  <c r="Q36" i="21"/>
  <c r="P36" i="21"/>
  <c r="P35" i="21"/>
  <c r="Q34" i="21"/>
  <c r="P34" i="21"/>
  <c r="P33" i="21"/>
  <c r="Q32" i="21"/>
  <c r="P32" i="21"/>
  <c r="P31" i="21"/>
  <c r="Q30" i="21"/>
  <c r="P30" i="21"/>
  <c r="P29" i="21"/>
  <c r="Q28" i="21"/>
  <c r="P28" i="21"/>
  <c r="P27" i="21"/>
  <c r="Q26" i="21"/>
  <c r="P26" i="21"/>
  <c r="N25" i="21"/>
  <c r="M25" i="21"/>
  <c r="L25" i="21"/>
  <c r="K25" i="21"/>
  <c r="J25" i="21"/>
  <c r="H25" i="21"/>
  <c r="G25" i="21"/>
  <c r="F25" i="21"/>
  <c r="E25" i="21"/>
  <c r="D25" i="21"/>
  <c r="Q24" i="21"/>
  <c r="Q25" i="21" s="1"/>
  <c r="P24" i="21"/>
  <c r="P25" i="21" s="1"/>
  <c r="N23" i="21"/>
  <c r="M23" i="21"/>
  <c r="K23" i="21"/>
  <c r="J23" i="21"/>
  <c r="H23" i="21"/>
  <c r="G23" i="21"/>
  <c r="P22" i="21"/>
  <c r="Q21" i="21"/>
  <c r="P21" i="21"/>
  <c r="P20" i="21"/>
  <c r="P19" i="21"/>
  <c r="Q18" i="21"/>
  <c r="P18" i="21"/>
  <c r="P17" i="21"/>
  <c r="Q16" i="21"/>
  <c r="P16" i="21"/>
  <c r="Q15" i="21"/>
  <c r="P15" i="21"/>
  <c r="P14" i="21"/>
  <c r="Q13" i="21"/>
  <c r="P13" i="21"/>
  <c r="Q12" i="21"/>
  <c r="P12" i="21"/>
  <c r="P11" i="21"/>
  <c r="Q10" i="21"/>
  <c r="P10" i="21"/>
  <c r="O57" i="21" l="1"/>
  <c r="C114" i="21"/>
  <c r="C115" i="21" s="1"/>
  <c r="O111" i="21"/>
  <c r="I80" i="21"/>
  <c r="C106" i="21"/>
  <c r="Q35" i="21"/>
  <c r="Q65" i="21"/>
  <c r="Q66" i="21" s="1"/>
  <c r="Q85" i="21"/>
  <c r="Q89" i="21"/>
  <c r="F81" i="21"/>
  <c r="O81" i="21" s="1"/>
  <c r="F95" i="21"/>
  <c r="F100" i="21" s="1"/>
  <c r="E60" i="21"/>
  <c r="C14" i="21"/>
  <c r="C22" i="21"/>
  <c r="C56" i="21"/>
  <c r="C60" i="21" s="1"/>
  <c r="C67" i="21" s="1"/>
  <c r="C69" i="21"/>
  <c r="C71" i="21" s="1"/>
  <c r="C72" i="21" s="1"/>
  <c r="C76" i="21"/>
  <c r="E114" i="21"/>
  <c r="E115" i="21" s="1"/>
  <c r="I64" i="21"/>
  <c r="I67" i="21" s="1"/>
  <c r="Q17" i="21"/>
  <c r="Q53" i="21"/>
  <c r="F67" i="21"/>
  <c r="Q79" i="21"/>
  <c r="Q80" i="21" s="1"/>
  <c r="Q105" i="21"/>
  <c r="F82" i="21"/>
  <c r="F102" i="21"/>
  <c r="E23" i="21"/>
  <c r="E91" i="21"/>
  <c r="C11" i="21"/>
  <c r="O11" i="21" s="1"/>
  <c r="C19" i="21"/>
  <c r="C29" i="21"/>
  <c r="C41" i="21" s="1"/>
  <c r="C33" i="21"/>
  <c r="C87" i="21"/>
  <c r="C92" i="21"/>
  <c r="O92" i="21" s="1"/>
  <c r="I100" i="21"/>
  <c r="Q27" i="21"/>
  <c r="Q31" i="21"/>
  <c r="Q44" i="21"/>
  <c r="Q47" i="21" s="1"/>
  <c r="E54" i="21"/>
  <c r="Q98" i="21"/>
  <c r="Q113" i="21"/>
  <c r="O104" i="21"/>
  <c r="C20" i="21"/>
  <c r="O20" i="21" s="1"/>
  <c r="C43" i="21"/>
  <c r="C80" i="21"/>
  <c r="C100" i="21"/>
  <c r="C25" i="21"/>
  <c r="O21" i="21"/>
  <c r="O15" i="21"/>
  <c r="O19" i="21"/>
  <c r="Q106" i="21"/>
  <c r="Q109" i="21" s="1"/>
  <c r="Q82" i="21"/>
  <c r="E83" i="21"/>
  <c r="E80" i="21"/>
  <c r="E71" i="21"/>
  <c r="E72" i="21" s="1"/>
  <c r="Q56" i="21"/>
  <c r="E41" i="21"/>
  <c r="Q11" i="21"/>
  <c r="Q23" i="21" s="1"/>
  <c r="O10" i="21"/>
  <c r="O112" i="21"/>
  <c r="O96" i="21"/>
  <c r="O29" i="21"/>
  <c r="O33" i="21"/>
  <c r="O37" i="21"/>
  <c r="O22" i="21"/>
  <c r="I23" i="21"/>
  <c r="I55" i="21" s="1"/>
  <c r="L23" i="21"/>
  <c r="O14" i="21"/>
  <c r="O18" i="21"/>
  <c r="P105" i="21"/>
  <c r="C91" i="21"/>
  <c r="C54" i="21"/>
  <c r="O77" i="21"/>
  <c r="J64" i="21"/>
  <c r="O61" i="21"/>
  <c r="O62" i="21"/>
  <c r="P83" i="21"/>
  <c r="O82" i="21"/>
  <c r="P50" i="21"/>
  <c r="O53" i="21"/>
  <c r="O65" i="21"/>
  <c r="O66" i="21" s="1"/>
  <c r="O78" i="21"/>
  <c r="O93" i="21"/>
  <c r="O105" i="21"/>
  <c r="O106" i="21" s="1"/>
  <c r="O63" i="21"/>
  <c r="M71" i="21"/>
  <c r="P71" i="21" s="1"/>
  <c r="P72" i="21" s="1"/>
  <c r="O76" i="21"/>
  <c r="P77" i="21"/>
  <c r="J100" i="21"/>
  <c r="O94" i="21"/>
  <c r="P63" i="21"/>
  <c r="P70" i="21"/>
  <c r="K101" i="21"/>
  <c r="K110" i="21" s="1"/>
  <c r="K116" i="21" s="1"/>
  <c r="L100" i="21"/>
  <c r="G67" i="21"/>
  <c r="O51" i="21"/>
  <c r="D67" i="21"/>
  <c r="J55" i="21"/>
  <c r="P57" i="21"/>
  <c r="P65" i="21"/>
  <c r="P66" i="21" s="1"/>
  <c r="L71" i="21"/>
  <c r="L73" i="21" s="1"/>
  <c r="P94" i="21"/>
  <c r="H67" i="21"/>
  <c r="C47" i="21"/>
  <c r="P45" i="21"/>
  <c r="P51" i="21"/>
  <c r="M60" i="21"/>
  <c r="P84" i="21"/>
  <c r="Q91" i="21"/>
  <c r="P89" i="21"/>
  <c r="Q54" i="21"/>
  <c r="J80" i="21"/>
  <c r="O84" i="21"/>
  <c r="P88" i="21"/>
  <c r="Q100" i="21"/>
  <c r="F109" i="21"/>
  <c r="P106" i="21"/>
  <c r="D41" i="21"/>
  <c r="D47" i="21"/>
  <c r="O43" i="21"/>
  <c r="O46" i="21"/>
  <c r="O49" i="21"/>
  <c r="P53" i="21"/>
  <c r="J60" i="21"/>
  <c r="Q60" i="21"/>
  <c r="Q64" i="21"/>
  <c r="P62" i="21"/>
  <c r="E67" i="21"/>
  <c r="P78" i="21"/>
  <c r="O90" i="21"/>
  <c r="H116" i="21"/>
  <c r="I101" i="21"/>
  <c r="I110" i="21" s="1"/>
  <c r="I116" i="21" s="1"/>
  <c r="D109" i="21"/>
  <c r="G109" i="21"/>
  <c r="Q114" i="21"/>
  <c r="Q115" i="21" s="1"/>
  <c r="E55" i="21"/>
  <c r="H55" i="21"/>
  <c r="K55" i="21"/>
  <c r="P41" i="21"/>
  <c r="P43" i="21"/>
  <c r="O44" i="21"/>
  <c r="P46" i="21"/>
  <c r="O48" i="21"/>
  <c r="P49" i="21"/>
  <c r="O50" i="21"/>
  <c r="K67" i="21"/>
  <c r="O70" i="21"/>
  <c r="O74" i="21"/>
  <c r="O75" i="21"/>
  <c r="O85" i="21"/>
  <c r="P85" i="21"/>
  <c r="O86" i="21"/>
  <c r="D91" i="21"/>
  <c r="D101" i="21" s="1"/>
  <c r="O88" i="21"/>
  <c r="P90" i="21"/>
  <c r="L116" i="21"/>
  <c r="M100" i="21"/>
  <c r="M116" i="21" s="1"/>
  <c r="P107" i="21"/>
  <c r="P108" i="21" s="1"/>
  <c r="E109" i="21"/>
  <c r="H109" i="21"/>
  <c r="D23" i="21"/>
  <c r="Q41" i="21"/>
  <c r="P44" i="21"/>
  <c r="O45" i="21"/>
  <c r="G54" i="21"/>
  <c r="G55" i="21" s="1"/>
  <c r="P61" i="21"/>
  <c r="J71" i="21"/>
  <c r="J72" i="21" s="1"/>
  <c r="O69" i="21"/>
  <c r="P74" i="21"/>
  <c r="P75" i="21"/>
  <c r="P76" i="21"/>
  <c r="Q83" i="21"/>
  <c r="E101" i="21"/>
  <c r="P86" i="21"/>
  <c r="O89" i="21"/>
  <c r="G100" i="21"/>
  <c r="P93" i="21"/>
  <c r="P23" i="21"/>
  <c r="P42" i="21"/>
  <c r="L55" i="21"/>
  <c r="H73" i="21"/>
  <c r="F73" i="21"/>
  <c r="N73" i="21"/>
  <c r="D54" i="21"/>
  <c r="M55" i="21"/>
  <c r="O42" i="21"/>
  <c r="P48" i="21"/>
  <c r="F55" i="21"/>
  <c r="N55" i="21"/>
  <c r="P56" i="21"/>
  <c r="N67" i="21"/>
  <c r="P69" i="21"/>
  <c r="C109" i="21"/>
  <c r="H101" i="21"/>
  <c r="F80" i="21"/>
  <c r="O87" i="21"/>
  <c r="O102" i="21"/>
  <c r="O103" i="21" s="1"/>
  <c r="O113" i="21"/>
  <c r="G80" i="21"/>
  <c r="P87" i="21"/>
  <c r="P92" i="21"/>
  <c r="O107" i="21"/>
  <c r="O108" i="21" s="1"/>
  <c r="P113" i="21"/>
  <c r="P114" i="21" s="1"/>
  <c r="P115" i="21" s="1"/>
  <c r="N116" i="21"/>
  <c r="AE35" i="13"/>
  <c r="AD35" i="13"/>
  <c r="AC35" i="13"/>
  <c r="AB35" i="13"/>
  <c r="AE34" i="13"/>
  <c r="AD34" i="13"/>
  <c r="AC34" i="13"/>
  <c r="AB34" i="13"/>
  <c r="AE33" i="13"/>
  <c r="AD33" i="13"/>
  <c r="AC33" i="13"/>
  <c r="AB33" i="13"/>
  <c r="AE32" i="13"/>
  <c r="AD32" i="13"/>
  <c r="AC32" i="13"/>
  <c r="AB32" i="13"/>
  <c r="AE31" i="13"/>
  <c r="AD31" i="13"/>
  <c r="AC31" i="13"/>
  <c r="AB31" i="13"/>
  <c r="AE30" i="13"/>
  <c r="AD30" i="13"/>
  <c r="AC30" i="13"/>
  <c r="AB30" i="13"/>
  <c r="AE29" i="13"/>
  <c r="AD29" i="13"/>
  <c r="AC29" i="13"/>
  <c r="AB29" i="13"/>
  <c r="AE28" i="13"/>
  <c r="AD28" i="13"/>
  <c r="AC28" i="13"/>
  <c r="AB28" i="13"/>
  <c r="AE27" i="13"/>
  <c r="AD27" i="13"/>
  <c r="AC27" i="13"/>
  <c r="AB27" i="13"/>
  <c r="AE26" i="13"/>
  <c r="AD26" i="13"/>
  <c r="AC26" i="13"/>
  <c r="AB26" i="13"/>
  <c r="AE25" i="13"/>
  <c r="AD25" i="13"/>
  <c r="AC25" i="13"/>
  <c r="AB25" i="13"/>
  <c r="AE24" i="13"/>
  <c r="AD24" i="13"/>
  <c r="AC24" i="13"/>
  <c r="AB24" i="13"/>
  <c r="AE23" i="13"/>
  <c r="AD23" i="13"/>
  <c r="AC23" i="13"/>
  <c r="AB23" i="13"/>
  <c r="AE22" i="13"/>
  <c r="AD22" i="13"/>
  <c r="AC22" i="13"/>
  <c r="AB22" i="13"/>
  <c r="AE21" i="13"/>
  <c r="AD21" i="13"/>
  <c r="AC21" i="13"/>
  <c r="AB21" i="13"/>
  <c r="AE20" i="13"/>
  <c r="AD20" i="13"/>
  <c r="AC20" i="13"/>
  <c r="AB20" i="13"/>
  <c r="AE19" i="13"/>
  <c r="AD19" i="13"/>
  <c r="AC19" i="13"/>
  <c r="AB19" i="13"/>
  <c r="AE18" i="13"/>
  <c r="AD18" i="13"/>
  <c r="AC18" i="13"/>
  <c r="AB18" i="13"/>
  <c r="AE17" i="13"/>
  <c r="AD17" i="13"/>
  <c r="AC17" i="13"/>
  <c r="AB17" i="13"/>
  <c r="AE16" i="13"/>
  <c r="AD16" i="13"/>
  <c r="AC16" i="13"/>
  <c r="AB16" i="13"/>
  <c r="AE15" i="13"/>
  <c r="AD15" i="13"/>
  <c r="AC15" i="13"/>
  <c r="AB15" i="13"/>
  <c r="AE14" i="13"/>
  <c r="AD14" i="13"/>
  <c r="AC14" i="13"/>
  <c r="AB14" i="13"/>
  <c r="AE13" i="13"/>
  <c r="AD13" i="13"/>
  <c r="AC13" i="13"/>
  <c r="AB13" i="13"/>
  <c r="AE12" i="13"/>
  <c r="AD12" i="13"/>
  <c r="AC12" i="13"/>
  <c r="AB12" i="13"/>
  <c r="AE11" i="13"/>
  <c r="AD11" i="13"/>
  <c r="AC11" i="13"/>
  <c r="AB11" i="13"/>
  <c r="AE10" i="13"/>
  <c r="AD10" i="13"/>
  <c r="AC10" i="13"/>
  <c r="AB10" i="13"/>
  <c r="AE9" i="13"/>
  <c r="AD9" i="13"/>
  <c r="AC9" i="13"/>
  <c r="AB9" i="13"/>
  <c r="AE8" i="13"/>
  <c r="AD8" i="13"/>
  <c r="AC8" i="13"/>
  <c r="AB8" i="13"/>
  <c r="AA35" i="13"/>
  <c r="AA34" i="13"/>
  <c r="AA33" i="13"/>
  <c r="AA32" i="13"/>
  <c r="AA31" i="13"/>
  <c r="AA30" i="13"/>
  <c r="AA29" i="13"/>
  <c r="AA28" i="13"/>
  <c r="AA27" i="13"/>
  <c r="AA26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2" i="13"/>
  <c r="AA11" i="13"/>
  <c r="AA10" i="13"/>
  <c r="AA9" i="13"/>
  <c r="AA8" i="13"/>
  <c r="Z35" i="13"/>
  <c r="Z34" i="13"/>
  <c r="Z33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W35" i="13"/>
  <c r="V35" i="13"/>
  <c r="U35" i="13"/>
  <c r="T35" i="13"/>
  <c r="Y34" i="13"/>
  <c r="X34" i="13"/>
  <c r="Y33" i="13"/>
  <c r="X33" i="13"/>
  <c r="Y32" i="13"/>
  <c r="X32" i="13"/>
  <c r="Y31" i="13"/>
  <c r="X31" i="13"/>
  <c r="Y30" i="13"/>
  <c r="X30" i="13"/>
  <c r="Y29" i="13"/>
  <c r="X29" i="13"/>
  <c r="Y28" i="13"/>
  <c r="X28" i="13"/>
  <c r="Y27" i="13"/>
  <c r="X27" i="13"/>
  <c r="Y26" i="13"/>
  <c r="X26" i="13"/>
  <c r="Y25" i="13"/>
  <c r="X25" i="13"/>
  <c r="Y24" i="13"/>
  <c r="X24" i="13"/>
  <c r="Y23" i="13"/>
  <c r="X23" i="13"/>
  <c r="Y22" i="13"/>
  <c r="X22" i="13"/>
  <c r="Y21" i="13"/>
  <c r="X21" i="13"/>
  <c r="Y20" i="13"/>
  <c r="X20" i="13"/>
  <c r="Y19" i="13"/>
  <c r="X19" i="13"/>
  <c r="Y18" i="13"/>
  <c r="X18" i="13"/>
  <c r="Y17" i="13"/>
  <c r="X17" i="13"/>
  <c r="Y16" i="13"/>
  <c r="X16" i="13"/>
  <c r="Y15" i="13"/>
  <c r="X15" i="13"/>
  <c r="Y14" i="13"/>
  <c r="X14" i="13"/>
  <c r="Y13" i="13"/>
  <c r="X13" i="13"/>
  <c r="Y12" i="13"/>
  <c r="X12" i="13"/>
  <c r="Y11" i="13"/>
  <c r="X11" i="13"/>
  <c r="Y10" i="13"/>
  <c r="X10" i="13"/>
  <c r="Y9" i="13"/>
  <c r="X9" i="13"/>
  <c r="Y8" i="13"/>
  <c r="Y35" i="13" s="1"/>
  <c r="X8" i="13"/>
  <c r="X35" i="13" s="1"/>
  <c r="S35" i="13"/>
  <c r="R35" i="13"/>
  <c r="Q35" i="13"/>
  <c r="P35" i="13"/>
  <c r="O35" i="13"/>
  <c r="N35" i="13"/>
  <c r="S34" i="13"/>
  <c r="R34" i="13"/>
  <c r="S33" i="13"/>
  <c r="R33" i="13"/>
  <c r="S32" i="13"/>
  <c r="R32" i="13"/>
  <c r="S31" i="13"/>
  <c r="R31" i="13"/>
  <c r="S30" i="13"/>
  <c r="R30" i="13"/>
  <c r="S29" i="13"/>
  <c r="R29" i="13"/>
  <c r="S28" i="13"/>
  <c r="R28" i="13"/>
  <c r="S27" i="13"/>
  <c r="R27" i="13"/>
  <c r="S26" i="13"/>
  <c r="R26" i="13"/>
  <c r="S25" i="13"/>
  <c r="R25" i="13"/>
  <c r="S24" i="13"/>
  <c r="R24" i="13"/>
  <c r="S23" i="13"/>
  <c r="R23" i="13"/>
  <c r="S22" i="13"/>
  <c r="R22" i="13"/>
  <c r="S21" i="13"/>
  <c r="R21" i="13"/>
  <c r="S20" i="13"/>
  <c r="R20" i="13"/>
  <c r="S19" i="13"/>
  <c r="R19" i="13"/>
  <c r="S18" i="13"/>
  <c r="R18" i="13"/>
  <c r="S17" i="13"/>
  <c r="R17" i="13"/>
  <c r="S16" i="13"/>
  <c r="R16" i="13"/>
  <c r="S15" i="13"/>
  <c r="R15" i="13"/>
  <c r="S14" i="13"/>
  <c r="R14" i="13"/>
  <c r="S13" i="13"/>
  <c r="R13" i="13"/>
  <c r="S12" i="13"/>
  <c r="R12" i="13"/>
  <c r="S11" i="13"/>
  <c r="R11" i="13"/>
  <c r="S10" i="13"/>
  <c r="R10" i="13"/>
  <c r="S9" i="13"/>
  <c r="R9" i="13"/>
  <c r="S8" i="13"/>
  <c r="R8" i="13"/>
  <c r="M35" i="13"/>
  <c r="L35" i="13"/>
  <c r="K35" i="13"/>
  <c r="J35" i="13"/>
  <c r="I35" i="13"/>
  <c r="H35" i="13"/>
  <c r="G35" i="13"/>
  <c r="F35" i="13"/>
  <c r="E35" i="13"/>
  <c r="D35" i="13"/>
  <c r="C35" i="13"/>
  <c r="M34" i="13"/>
  <c r="L34" i="13"/>
  <c r="M33" i="13"/>
  <c r="L33" i="13"/>
  <c r="M32" i="13"/>
  <c r="L32" i="13"/>
  <c r="M31" i="13"/>
  <c r="L31" i="13"/>
  <c r="M30" i="13"/>
  <c r="L30" i="13"/>
  <c r="M29" i="13"/>
  <c r="L29" i="13"/>
  <c r="M28" i="13"/>
  <c r="L28" i="13"/>
  <c r="M27" i="13"/>
  <c r="L27" i="13"/>
  <c r="M26" i="13"/>
  <c r="L26" i="13"/>
  <c r="M25" i="13"/>
  <c r="L25" i="13"/>
  <c r="M24" i="13"/>
  <c r="L24" i="13"/>
  <c r="M23" i="13"/>
  <c r="L23" i="13"/>
  <c r="M22" i="13"/>
  <c r="L22" i="13"/>
  <c r="M21" i="13"/>
  <c r="L21" i="13"/>
  <c r="M20" i="13"/>
  <c r="L20" i="13"/>
  <c r="M19" i="13"/>
  <c r="L19" i="13"/>
  <c r="M18" i="13"/>
  <c r="L18" i="13"/>
  <c r="M17" i="13"/>
  <c r="L17" i="13"/>
  <c r="M16" i="13"/>
  <c r="L16" i="13"/>
  <c r="M15" i="13"/>
  <c r="L15" i="13"/>
  <c r="M14" i="13"/>
  <c r="L14" i="13"/>
  <c r="M13" i="13"/>
  <c r="L13" i="13"/>
  <c r="M12" i="13"/>
  <c r="L12" i="13"/>
  <c r="M11" i="13"/>
  <c r="L11" i="13"/>
  <c r="M10" i="13"/>
  <c r="L10" i="13"/>
  <c r="M9" i="13"/>
  <c r="L9" i="13"/>
  <c r="M8" i="13"/>
  <c r="L8" i="13"/>
  <c r="G34" i="13"/>
  <c r="F34" i="13"/>
  <c r="G33" i="13"/>
  <c r="F33" i="13"/>
  <c r="G32" i="13"/>
  <c r="F32" i="13"/>
  <c r="B35" i="13"/>
  <c r="G31" i="13"/>
  <c r="F31" i="13"/>
  <c r="G30" i="13"/>
  <c r="F30" i="13"/>
  <c r="G29" i="13"/>
  <c r="F29" i="13"/>
  <c r="G28" i="13"/>
  <c r="F28" i="13"/>
  <c r="G27" i="13"/>
  <c r="F27" i="13"/>
  <c r="G26" i="13"/>
  <c r="F26" i="13"/>
  <c r="G25" i="13"/>
  <c r="F25" i="13"/>
  <c r="G23" i="13"/>
  <c r="F23" i="13"/>
  <c r="G22" i="13"/>
  <c r="F22" i="13"/>
  <c r="G21" i="13"/>
  <c r="F21" i="13"/>
  <c r="G20" i="13"/>
  <c r="F20" i="13"/>
  <c r="G24" i="13"/>
  <c r="G19" i="13"/>
  <c r="G18" i="13"/>
  <c r="G17" i="13"/>
  <c r="G16" i="13"/>
  <c r="G15" i="13"/>
  <c r="G14" i="13"/>
  <c r="G13" i="13"/>
  <c r="G12" i="13"/>
  <c r="G11" i="13"/>
  <c r="G10" i="13"/>
  <c r="F24" i="13"/>
  <c r="F19" i="13"/>
  <c r="F18" i="13"/>
  <c r="F17" i="13"/>
  <c r="F16" i="13"/>
  <c r="F15" i="13"/>
  <c r="F14" i="13"/>
  <c r="F13" i="13"/>
  <c r="F12" i="13"/>
  <c r="F11" i="13"/>
  <c r="F10" i="13"/>
  <c r="G9" i="13"/>
  <c r="F9" i="13"/>
  <c r="G8" i="13"/>
  <c r="F8" i="13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C23" i="21" l="1"/>
  <c r="O56" i="21"/>
  <c r="O60" i="21" s="1"/>
  <c r="F116" i="21"/>
  <c r="O95" i="21"/>
  <c r="Q71" i="21"/>
  <c r="Q72" i="21" s="1"/>
  <c r="C101" i="21"/>
  <c r="O114" i="21"/>
  <c r="O115" i="21" s="1"/>
  <c r="O41" i="21"/>
  <c r="O83" i="21"/>
  <c r="H68" i="21"/>
  <c r="O23" i="21"/>
  <c r="P60" i="21"/>
  <c r="J67" i="21"/>
  <c r="J68" i="21" s="1"/>
  <c r="J73" i="21" s="1"/>
  <c r="G68" i="21"/>
  <c r="I68" i="21"/>
  <c r="I73" i="21" s="1"/>
  <c r="P64" i="21"/>
  <c r="O64" i="21"/>
  <c r="O67" i="21" s="1"/>
  <c r="J101" i="21"/>
  <c r="J110" i="21" s="1"/>
  <c r="J116" i="21" s="1"/>
  <c r="M73" i="21"/>
  <c r="O100" i="21"/>
  <c r="G101" i="21"/>
  <c r="G110" i="21" s="1"/>
  <c r="E110" i="21"/>
  <c r="E116" i="21" s="1"/>
  <c r="O80" i="21"/>
  <c r="P109" i="21"/>
  <c r="K68" i="21"/>
  <c r="K73" i="21" s="1"/>
  <c r="G73" i="21"/>
  <c r="Q67" i="21"/>
  <c r="D110" i="21"/>
  <c r="D116" i="21" s="1"/>
  <c r="O71" i="21"/>
  <c r="O72" i="21" s="1"/>
  <c r="H110" i="21"/>
  <c r="P91" i="21"/>
  <c r="O47" i="21"/>
  <c r="Q101" i="21"/>
  <c r="Q110" i="21" s="1"/>
  <c r="Q116" i="21" s="1"/>
  <c r="O91" i="21"/>
  <c r="G116" i="21"/>
  <c r="C110" i="21"/>
  <c r="C116" i="21" s="1"/>
  <c r="Q55" i="21"/>
  <c r="O54" i="21"/>
  <c r="E68" i="21"/>
  <c r="E73" i="21" s="1"/>
  <c r="P80" i="21"/>
  <c r="C55" i="21"/>
  <c r="C68" i="21" s="1"/>
  <c r="C73" i="21" s="1"/>
  <c r="P47" i="21"/>
  <c r="P100" i="21"/>
  <c r="P54" i="21"/>
  <c r="O109" i="21"/>
  <c r="F68" i="21"/>
  <c r="D55" i="21"/>
  <c r="D68" i="21" s="1"/>
  <c r="D73" i="21" s="1"/>
  <c r="F101" i="21"/>
  <c r="F110" i="21" s="1"/>
  <c r="N68" i="21"/>
  <c r="P67" i="21" l="1"/>
  <c r="O101" i="21"/>
  <c r="O110" i="21" s="1"/>
  <c r="O116" i="21" s="1"/>
  <c r="Q68" i="21"/>
  <c r="Q73" i="21" s="1"/>
  <c r="P101" i="21"/>
  <c r="P110" i="21" s="1"/>
  <c r="P116" i="21" s="1"/>
  <c r="O55" i="21"/>
  <c r="O68" i="21" s="1"/>
  <c r="O73" i="21" s="1"/>
  <c r="P55" i="21"/>
  <c r="P68" i="21" s="1"/>
  <c r="P73" i="21" s="1"/>
  <c r="T21" i="20" l="1"/>
  <c r="T20" i="20"/>
  <c r="T19" i="20"/>
  <c r="T18" i="20"/>
  <c r="T17" i="20"/>
  <c r="S21" i="20"/>
  <c r="S20" i="20"/>
  <c r="S19" i="20"/>
  <c r="S18" i="20"/>
  <c r="S17" i="20"/>
  <c r="R21" i="20"/>
  <c r="R20" i="20"/>
  <c r="R19" i="20"/>
  <c r="R18" i="20"/>
  <c r="R17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Q8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D22" i="20"/>
  <c r="C22" i="20"/>
  <c r="B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22" i="20" s="1"/>
  <c r="S15" i="20"/>
  <c r="T14" i="20"/>
  <c r="T13" i="20"/>
  <c r="S13" i="20"/>
  <c r="T12" i="20"/>
  <c r="S12" i="20"/>
  <c r="T11" i="20"/>
  <c r="S11" i="20"/>
  <c r="T10" i="20"/>
  <c r="S10" i="20"/>
  <c r="T9" i="20"/>
  <c r="S8" i="20"/>
  <c r="U17" i="20" l="1"/>
  <c r="U18" i="20"/>
  <c r="U19" i="20"/>
  <c r="U20" i="20"/>
  <c r="U21" i="20"/>
  <c r="U14" i="20"/>
  <c r="S14" i="20"/>
  <c r="U15" i="20"/>
  <c r="U11" i="20"/>
  <c r="U12" i="20"/>
  <c r="U13" i="20"/>
  <c r="T15" i="20"/>
  <c r="R12" i="20"/>
  <c r="R8" i="20"/>
  <c r="U10" i="20"/>
  <c r="R11" i="20"/>
  <c r="R13" i="20"/>
  <c r="R14" i="20"/>
  <c r="U8" i="20"/>
  <c r="U9" i="20"/>
  <c r="R9" i="20"/>
  <c r="R10" i="20"/>
  <c r="R15" i="20"/>
  <c r="T8" i="20"/>
  <c r="S9" i="20"/>
  <c r="H23" i="16"/>
  <c r="I21" i="16"/>
  <c r="I23" i="16" s="1"/>
  <c r="H21" i="16"/>
  <c r="I16" i="16"/>
  <c r="H16" i="16"/>
  <c r="I14" i="18"/>
  <c r="I10" i="18"/>
  <c r="H14" i="18"/>
  <c r="H13" i="18"/>
  <c r="H11" i="18"/>
  <c r="H10" i="18"/>
  <c r="H12" i="18" s="1"/>
  <c r="S27" i="14"/>
  <c r="R27" i="14"/>
  <c r="U23" i="14"/>
  <c r="T23" i="14"/>
  <c r="S23" i="14"/>
  <c r="R23" i="14"/>
  <c r="U20" i="14"/>
  <c r="T20" i="14"/>
  <c r="S20" i="14"/>
  <c r="R20" i="14"/>
  <c r="R13" i="14"/>
  <c r="P23" i="14"/>
  <c r="O23" i="14"/>
  <c r="N23" i="14"/>
  <c r="M23" i="14"/>
  <c r="P20" i="14"/>
  <c r="O20" i="14"/>
  <c r="N20" i="14"/>
  <c r="M20" i="14"/>
  <c r="Z112" i="4"/>
  <c r="Z111" i="4"/>
  <c r="Z110" i="4"/>
  <c r="Z106" i="4"/>
  <c r="Z107" i="4" s="1"/>
  <c r="Z104" i="4"/>
  <c r="Z103" i="4"/>
  <c r="Z101" i="4"/>
  <c r="Z102" i="4" s="1"/>
  <c r="Z98" i="4"/>
  <c r="Z97" i="4"/>
  <c r="Z96" i="4"/>
  <c r="Z95" i="4"/>
  <c r="Z94" i="4"/>
  <c r="Z93" i="4"/>
  <c r="Z92" i="4"/>
  <c r="Z91" i="4"/>
  <c r="Z89" i="4"/>
  <c r="Z88" i="4"/>
  <c r="Z87" i="4"/>
  <c r="Z86" i="4"/>
  <c r="Z85" i="4"/>
  <c r="Z84" i="4"/>
  <c r="Z83" i="4"/>
  <c r="Z81" i="4"/>
  <c r="Z80" i="4"/>
  <c r="Z82" i="4" s="1"/>
  <c r="Z78" i="4"/>
  <c r="Z77" i="4"/>
  <c r="Z76" i="4"/>
  <c r="Z75" i="4"/>
  <c r="Z74" i="4"/>
  <c r="Z73" i="4"/>
  <c r="Z69" i="4"/>
  <c r="Z68" i="4"/>
  <c r="Z64" i="4"/>
  <c r="Z65" i="4" s="1"/>
  <c r="Z62" i="4"/>
  <c r="Z61" i="4"/>
  <c r="Z60" i="4"/>
  <c r="Z58" i="4"/>
  <c r="Z57" i="4"/>
  <c r="Z56" i="4"/>
  <c r="Z55" i="4"/>
  <c r="Z52" i="4"/>
  <c r="Z51" i="4"/>
  <c r="Z50" i="4"/>
  <c r="Z49" i="4"/>
  <c r="Z48" i="4"/>
  <c r="Z47" i="4"/>
  <c r="Z45" i="4"/>
  <c r="Z44" i="4"/>
  <c r="Z43" i="4"/>
  <c r="Z42" i="4"/>
  <c r="Z41" i="4"/>
  <c r="Z3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3" i="4"/>
  <c r="Z24" i="4" s="1"/>
  <c r="Z21" i="4"/>
  <c r="Z20" i="4"/>
  <c r="Z19" i="4"/>
  <c r="Z18" i="4"/>
  <c r="Z17" i="4"/>
  <c r="Z16" i="4"/>
  <c r="Z15" i="4"/>
  <c r="Z14" i="4"/>
  <c r="Z13" i="4"/>
  <c r="Z12" i="4"/>
  <c r="Z9" i="4"/>
  <c r="Z10" i="4"/>
  <c r="Z11" i="4"/>
  <c r="Y111" i="4"/>
  <c r="Y110" i="4"/>
  <c r="Y103" i="4"/>
  <c r="Y98" i="4"/>
  <c r="Y97" i="4"/>
  <c r="Y96" i="4"/>
  <c r="Y95" i="4"/>
  <c r="Y58" i="4"/>
  <c r="Y57" i="4"/>
  <c r="Y51" i="4"/>
  <c r="Y39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3" i="4"/>
  <c r="Y24" i="4" s="1"/>
  <c r="Y21" i="4"/>
  <c r="Y20" i="4"/>
  <c r="Y19" i="4"/>
  <c r="Y18" i="4"/>
  <c r="Y17" i="4"/>
  <c r="Y15" i="4"/>
  <c r="Y14" i="4"/>
  <c r="Y10" i="4"/>
  <c r="Y9" i="4"/>
  <c r="X111" i="4"/>
  <c r="X110" i="4"/>
  <c r="X103" i="4"/>
  <c r="X98" i="4"/>
  <c r="X97" i="4"/>
  <c r="X96" i="4"/>
  <c r="X95" i="4"/>
  <c r="X58" i="4"/>
  <c r="X57" i="4"/>
  <c r="X51" i="4"/>
  <c r="X39" i="4"/>
  <c r="X37" i="4"/>
  <c r="X36" i="4"/>
  <c r="X35" i="4"/>
  <c r="X34" i="4"/>
  <c r="X33" i="4"/>
  <c r="X32" i="4"/>
  <c r="X30" i="4"/>
  <c r="X29" i="4"/>
  <c r="X28" i="4"/>
  <c r="X27" i="4"/>
  <c r="X26" i="4"/>
  <c r="X25" i="4"/>
  <c r="X23" i="4"/>
  <c r="X24" i="4" s="1"/>
  <c r="X21" i="4"/>
  <c r="X20" i="4"/>
  <c r="X19" i="4"/>
  <c r="X18" i="4"/>
  <c r="X15" i="4"/>
  <c r="X14" i="4"/>
  <c r="X10" i="4"/>
  <c r="Q9" i="4"/>
  <c r="X9" i="4"/>
  <c r="W112" i="4"/>
  <c r="W111" i="4"/>
  <c r="AA111" i="4" s="1"/>
  <c r="W110" i="4"/>
  <c r="AA110" i="4" s="1"/>
  <c r="W106" i="4"/>
  <c r="W107" i="4" s="1"/>
  <c r="W104" i="4"/>
  <c r="W103" i="4"/>
  <c r="W105" i="4" s="1"/>
  <c r="W101" i="4"/>
  <c r="AA101" i="4" s="1"/>
  <c r="W98" i="4"/>
  <c r="AA98" i="4" s="1"/>
  <c r="W97" i="4"/>
  <c r="W96" i="4"/>
  <c r="AA96" i="4" s="1"/>
  <c r="W95" i="4"/>
  <c r="AA95" i="4" s="1"/>
  <c r="W94" i="4"/>
  <c r="AA94" i="4" s="1"/>
  <c r="W93" i="4"/>
  <c r="W92" i="4"/>
  <c r="AA92" i="4" s="1"/>
  <c r="W91" i="4"/>
  <c r="AA91" i="4" s="1"/>
  <c r="W89" i="4"/>
  <c r="AA89" i="4" s="1"/>
  <c r="W88" i="4"/>
  <c r="W87" i="4"/>
  <c r="AA87" i="4" s="1"/>
  <c r="W86" i="4"/>
  <c r="W85" i="4"/>
  <c r="AA85" i="4" s="1"/>
  <c r="W84" i="4"/>
  <c r="W83" i="4"/>
  <c r="AA83" i="4" s="1"/>
  <c r="W81" i="4"/>
  <c r="W80" i="4"/>
  <c r="W78" i="4"/>
  <c r="W77" i="4"/>
  <c r="AA77" i="4" s="1"/>
  <c r="W76" i="4"/>
  <c r="AA76" i="4" s="1"/>
  <c r="W75" i="4"/>
  <c r="AA75" i="4" s="1"/>
  <c r="W74" i="4"/>
  <c r="W73" i="4"/>
  <c r="AA73" i="4" s="1"/>
  <c r="W69" i="4"/>
  <c r="AA69" i="4" s="1"/>
  <c r="W68" i="4"/>
  <c r="AA68" i="4" s="1"/>
  <c r="W64" i="4"/>
  <c r="W65" i="4" s="1"/>
  <c r="W62" i="4"/>
  <c r="AA62" i="4" s="1"/>
  <c r="W61" i="4"/>
  <c r="AA61" i="4" s="1"/>
  <c r="W60" i="4"/>
  <c r="AA60" i="4" s="1"/>
  <c r="W58" i="4"/>
  <c r="W57" i="4"/>
  <c r="AA57" i="4" s="1"/>
  <c r="W56" i="4"/>
  <c r="AA56" i="4" s="1"/>
  <c r="W55" i="4"/>
  <c r="AA55" i="4" s="1"/>
  <c r="W52" i="4"/>
  <c r="W51" i="4"/>
  <c r="AA51" i="4" s="1"/>
  <c r="W50" i="4"/>
  <c r="W49" i="4"/>
  <c r="W48" i="4"/>
  <c r="W47" i="4"/>
  <c r="AA47" i="4" s="1"/>
  <c r="W45" i="4"/>
  <c r="AA45" i="4" s="1"/>
  <c r="W44" i="4"/>
  <c r="W43" i="4"/>
  <c r="W42" i="4"/>
  <c r="W41" i="4"/>
  <c r="W39" i="4"/>
  <c r="AA39" i="4" s="1"/>
  <c r="W38" i="4"/>
  <c r="W37" i="4"/>
  <c r="AA37" i="4" s="1"/>
  <c r="W36" i="4"/>
  <c r="AA36" i="4" s="1"/>
  <c r="W35" i="4"/>
  <c r="AA35" i="4" s="1"/>
  <c r="W34" i="4"/>
  <c r="W33" i="4"/>
  <c r="AA33" i="4" s="1"/>
  <c r="W32" i="4"/>
  <c r="AA32" i="4" s="1"/>
  <c r="W31" i="4"/>
  <c r="AA31" i="4" s="1"/>
  <c r="W30" i="4"/>
  <c r="W29" i="4"/>
  <c r="AA29" i="4" s="1"/>
  <c r="W28" i="4"/>
  <c r="AA28" i="4" s="1"/>
  <c r="W27" i="4"/>
  <c r="AA27" i="4" s="1"/>
  <c r="W26" i="4"/>
  <c r="W25" i="4"/>
  <c r="AA25" i="4" s="1"/>
  <c r="W23" i="4"/>
  <c r="AA23" i="4" s="1"/>
  <c r="W21" i="4"/>
  <c r="AA21" i="4" s="1"/>
  <c r="W20" i="4"/>
  <c r="W19" i="4"/>
  <c r="AA19" i="4" s="1"/>
  <c r="W18" i="4"/>
  <c r="AA18" i="4" s="1"/>
  <c r="W17" i="4"/>
  <c r="AA17" i="4" s="1"/>
  <c r="W16" i="4"/>
  <c r="W15" i="4"/>
  <c r="AA15" i="4" s="1"/>
  <c r="W14" i="4"/>
  <c r="AA14" i="4" s="1"/>
  <c r="W13" i="4"/>
  <c r="AA13" i="4" s="1"/>
  <c r="W12" i="4"/>
  <c r="W11" i="4"/>
  <c r="W10" i="4"/>
  <c r="AA10" i="4" s="1"/>
  <c r="W9" i="4"/>
  <c r="AA9" i="4" s="1"/>
  <c r="T113" i="4"/>
  <c r="T27" i="14" s="1"/>
  <c r="G21" i="16"/>
  <c r="G14" i="16"/>
  <c r="AA12" i="4" l="1"/>
  <c r="AA16" i="4"/>
  <c r="AA20" i="4"/>
  <c r="AA26" i="4"/>
  <c r="AA30" i="4"/>
  <c r="AA34" i="4"/>
  <c r="AA58" i="4"/>
  <c r="AA74" i="4"/>
  <c r="AA78" i="4"/>
  <c r="AA84" i="4"/>
  <c r="AA93" i="4"/>
  <c r="AA104" i="4"/>
  <c r="AA112" i="4"/>
  <c r="Z59" i="4"/>
  <c r="Z63" i="4"/>
  <c r="W82" i="4"/>
  <c r="Z46" i="4"/>
  <c r="Z99" i="4"/>
  <c r="W46" i="4"/>
  <c r="AA46" i="4" s="1"/>
  <c r="Z22" i="4"/>
  <c r="Z54" i="4" s="1"/>
  <c r="Z40" i="4"/>
  <c r="Z53" i="4"/>
  <c r="Z79" i="4"/>
  <c r="Z90" i="4"/>
  <c r="Z100" i="4" s="1"/>
  <c r="Z109" i="4" s="1"/>
  <c r="Z105" i="4"/>
  <c r="Z108" i="4" s="1"/>
  <c r="S16" i="20"/>
  <c r="T16" i="20"/>
  <c r="U16" i="20"/>
  <c r="R16" i="20"/>
  <c r="AA105" i="4"/>
  <c r="Z66" i="4"/>
  <c r="T114" i="4"/>
  <c r="Z113" i="4"/>
  <c r="Z114" i="4" s="1"/>
  <c r="W40" i="4"/>
  <c r="AA40" i="4" s="1"/>
  <c r="W53" i="4"/>
  <c r="W59" i="4"/>
  <c r="AA59" i="4" s="1"/>
  <c r="W63" i="4"/>
  <c r="W66" i="4" s="1"/>
  <c r="W79" i="4"/>
  <c r="W90" i="4"/>
  <c r="W99" i="4"/>
  <c r="AA99" i="4" s="1"/>
  <c r="W102" i="4"/>
  <c r="AA102" i="4" s="1"/>
  <c r="W113" i="4"/>
  <c r="H15" i="18"/>
  <c r="H16" i="18" s="1"/>
  <c r="Q94" i="4"/>
  <c r="Q98" i="4"/>
  <c r="Q110" i="4"/>
  <c r="Q112" i="4"/>
  <c r="N114" i="4"/>
  <c r="O113" i="4"/>
  <c r="O114" i="4" s="1"/>
  <c r="N113" i="4"/>
  <c r="N79" i="4"/>
  <c r="Q58" i="4"/>
  <c r="Q57" i="4"/>
  <c r="Q39" i="4"/>
  <c r="Q36" i="4"/>
  <c r="Q35" i="4"/>
  <c r="Q34" i="4"/>
  <c r="Q33" i="4"/>
  <c r="Q32" i="4"/>
  <c r="Q30" i="4"/>
  <c r="Q29" i="4"/>
  <c r="Q28" i="4"/>
  <c r="Q27" i="4"/>
  <c r="Q26" i="4"/>
  <c r="Q25" i="4"/>
  <c r="Q23" i="4"/>
  <c r="Q21" i="4"/>
  <c r="Q16" i="4"/>
  <c r="Q14" i="4"/>
  <c r="N65" i="4"/>
  <c r="P63" i="4"/>
  <c r="N63" i="4"/>
  <c r="N59" i="4"/>
  <c r="H23" i="14"/>
  <c r="H20" i="14"/>
  <c r="C21" i="16"/>
  <c r="B21" i="16"/>
  <c r="B23" i="16" s="1"/>
  <c r="C14" i="16"/>
  <c r="I17" i="17"/>
  <c r="H17" i="17"/>
  <c r="G17" i="17"/>
  <c r="G21" i="17" s="1"/>
  <c r="F17" i="17"/>
  <c r="E17" i="17"/>
  <c r="D17" i="17"/>
  <c r="B17" i="17"/>
  <c r="C17" i="17"/>
  <c r="C21" i="17" s="1"/>
  <c r="E21" i="16"/>
  <c r="E16" i="16"/>
  <c r="E14" i="16"/>
  <c r="F8" i="16"/>
  <c r="D14" i="16"/>
  <c r="D8" i="16"/>
  <c r="B14" i="16"/>
  <c r="B16" i="16" s="1"/>
  <c r="J21" i="17"/>
  <c r="J20" i="17"/>
  <c r="J19" i="17"/>
  <c r="J18" i="17"/>
  <c r="J16" i="17"/>
  <c r="J15" i="17"/>
  <c r="J14" i="17"/>
  <c r="J13" i="17"/>
  <c r="J17" i="17" s="1"/>
  <c r="J12" i="17"/>
  <c r="J11" i="17"/>
  <c r="J10" i="17"/>
  <c r="L112" i="4"/>
  <c r="L110" i="4"/>
  <c r="L96" i="4"/>
  <c r="L78" i="4"/>
  <c r="L39" i="4"/>
  <c r="L36" i="4"/>
  <c r="L35" i="4"/>
  <c r="L34" i="4"/>
  <c r="L33" i="4"/>
  <c r="L32" i="4"/>
  <c r="L31" i="4"/>
  <c r="L29" i="4"/>
  <c r="L28" i="4"/>
  <c r="L27" i="4"/>
  <c r="L26" i="4"/>
  <c r="L25" i="4"/>
  <c r="L23" i="4"/>
  <c r="L21" i="4"/>
  <c r="L20" i="4"/>
  <c r="L18" i="4"/>
  <c r="L17" i="4"/>
  <c r="L16" i="4"/>
  <c r="L15" i="4"/>
  <c r="L14" i="4"/>
  <c r="L13" i="4"/>
  <c r="L10" i="4"/>
  <c r="L9" i="4"/>
  <c r="I105" i="4"/>
  <c r="N24" i="14" s="1"/>
  <c r="I59" i="4"/>
  <c r="N13" i="14" s="1"/>
  <c r="N66" i="4" l="1"/>
  <c r="W100" i="4"/>
  <c r="AA100" i="4" s="1"/>
  <c r="AA66" i="4"/>
  <c r="Z115" i="4"/>
  <c r="Z67" i="4"/>
  <c r="W114" i="4"/>
  <c r="AA113" i="4"/>
  <c r="W108" i="4"/>
  <c r="D16" i="16"/>
  <c r="G111" i="4"/>
  <c r="G110" i="4"/>
  <c r="F107" i="4"/>
  <c r="E107" i="4"/>
  <c r="G104" i="4"/>
  <c r="G101" i="4"/>
  <c r="G98" i="4"/>
  <c r="G96" i="4"/>
  <c r="G95" i="4"/>
  <c r="G94" i="4"/>
  <c r="G93" i="4"/>
  <c r="G92" i="4"/>
  <c r="G91" i="4"/>
  <c r="G89" i="4"/>
  <c r="G87" i="4"/>
  <c r="G85" i="4"/>
  <c r="G84" i="4"/>
  <c r="G83" i="4"/>
  <c r="G78" i="4"/>
  <c r="G77" i="4"/>
  <c r="G76" i="4"/>
  <c r="G75" i="4"/>
  <c r="G74" i="4"/>
  <c r="G73" i="4"/>
  <c r="G69" i="4"/>
  <c r="G68" i="4"/>
  <c r="G62" i="4"/>
  <c r="G60" i="4"/>
  <c r="G58" i="4"/>
  <c r="G57" i="4"/>
  <c r="G56" i="4"/>
  <c r="G55" i="4"/>
  <c r="G51" i="4"/>
  <c r="G47" i="4"/>
  <c r="G45" i="4"/>
  <c r="G39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3" i="4"/>
  <c r="G14" i="4"/>
  <c r="G21" i="4"/>
  <c r="G20" i="4"/>
  <c r="G19" i="4"/>
  <c r="G18" i="4"/>
  <c r="G15" i="4"/>
  <c r="G9" i="4"/>
  <c r="F105" i="4"/>
  <c r="E105" i="4"/>
  <c r="C114" i="4"/>
  <c r="B13" i="18" s="1"/>
  <c r="C113" i="4"/>
  <c r="C27" i="14" s="1"/>
  <c r="C107" i="4"/>
  <c r="C25" i="14" s="1"/>
  <c r="C105" i="4"/>
  <c r="C24" i="14" s="1"/>
  <c r="C102" i="4"/>
  <c r="C23" i="14" s="1"/>
  <c r="W23" i="14" s="1"/>
  <c r="C99" i="4"/>
  <c r="C22" i="14" s="1"/>
  <c r="C90" i="4"/>
  <c r="C21" i="14" s="1"/>
  <c r="C82" i="4"/>
  <c r="C20" i="14" s="1"/>
  <c r="W20" i="14" s="1"/>
  <c r="C79" i="4"/>
  <c r="C19" i="14" s="1"/>
  <c r="C26" i="14" s="1"/>
  <c r="C28" i="14" s="1"/>
  <c r="C70" i="4"/>
  <c r="C17" i="14" s="1"/>
  <c r="C65" i="4"/>
  <c r="C15" i="14" s="1"/>
  <c r="C63" i="4"/>
  <c r="C14" i="14" s="1"/>
  <c r="C59" i="4"/>
  <c r="C13" i="14" s="1"/>
  <c r="C53" i="4"/>
  <c r="C12" i="14" s="1"/>
  <c r="C46" i="4"/>
  <c r="C11" i="14" s="1"/>
  <c r="C40" i="4"/>
  <c r="C10" i="14" s="1"/>
  <c r="C24" i="4"/>
  <c r="C9" i="14" s="1"/>
  <c r="C22" i="4"/>
  <c r="C8" i="14" s="1"/>
  <c r="C16" i="14" l="1"/>
  <c r="C18" i="14" s="1"/>
  <c r="C71" i="4"/>
  <c r="B14" i="18" s="1"/>
  <c r="J14" i="18" s="1"/>
  <c r="G105" i="4"/>
  <c r="C54" i="4"/>
  <c r="C66" i="4"/>
  <c r="C100" i="4"/>
  <c r="C109" i="4" s="1"/>
  <c r="AA108" i="4"/>
  <c r="W109" i="4"/>
  <c r="AA109" i="4" s="1"/>
  <c r="AA114" i="4"/>
  <c r="C108" i="4"/>
  <c r="W115" i="4" l="1"/>
  <c r="AA115" i="4" s="1"/>
  <c r="C115" i="4"/>
  <c r="B10" i="18"/>
  <c r="C67" i="4"/>
  <c r="P113" i="4"/>
  <c r="P114" i="4" s="1"/>
  <c r="M113" i="4"/>
  <c r="P107" i="4"/>
  <c r="O107" i="4"/>
  <c r="M107" i="4"/>
  <c r="P105" i="4"/>
  <c r="O105" i="4"/>
  <c r="M105" i="4"/>
  <c r="O104" i="4"/>
  <c r="P99" i="4"/>
  <c r="N99" i="4"/>
  <c r="N100" i="4" s="1"/>
  <c r="N109" i="4" s="1"/>
  <c r="N115" i="4" s="1"/>
  <c r="M99" i="4"/>
  <c r="O93" i="4"/>
  <c r="O92" i="4"/>
  <c r="O91" i="4"/>
  <c r="P90" i="4"/>
  <c r="O90" i="4"/>
  <c r="M90" i="4"/>
  <c r="O88" i="4"/>
  <c r="O87" i="4"/>
  <c r="O86" i="4"/>
  <c r="O85" i="4"/>
  <c r="O84" i="4"/>
  <c r="O83" i="4"/>
  <c r="P79" i="4"/>
  <c r="M79" i="4"/>
  <c r="O77" i="4"/>
  <c r="O76" i="4"/>
  <c r="O75" i="4"/>
  <c r="O74" i="4"/>
  <c r="O73" i="4"/>
  <c r="P70" i="4"/>
  <c r="M70" i="4"/>
  <c r="M71" i="4" s="1"/>
  <c r="O68" i="4"/>
  <c r="N70" i="4"/>
  <c r="P65" i="4"/>
  <c r="O65" i="4"/>
  <c r="M65" i="4"/>
  <c r="M63" i="4"/>
  <c r="O61" i="4"/>
  <c r="O60" i="4"/>
  <c r="P59" i="4"/>
  <c r="P66" i="4" s="1"/>
  <c r="M59" i="4"/>
  <c r="O56" i="4"/>
  <c r="O55" i="4"/>
  <c r="P53" i="4"/>
  <c r="O53" i="4"/>
  <c r="M53" i="4"/>
  <c r="O50" i="4"/>
  <c r="O49" i="4"/>
  <c r="O48" i="4"/>
  <c r="O47" i="4"/>
  <c r="P46" i="4"/>
  <c r="O46" i="4"/>
  <c r="M46" i="4"/>
  <c r="O44" i="4"/>
  <c r="O43" i="4"/>
  <c r="O42" i="4"/>
  <c r="O41" i="4"/>
  <c r="P40" i="4"/>
  <c r="O40" i="4"/>
  <c r="N40" i="4"/>
  <c r="M40" i="4"/>
  <c r="P24" i="4"/>
  <c r="O24" i="4"/>
  <c r="N24" i="4"/>
  <c r="M24" i="4"/>
  <c r="P22" i="4"/>
  <c r="O22" i="4"/>
  <c r="N22" i="4"/>
  <c r="M22" i="4"/>
  <c r="R107" i="4"/>
  <c r="R25" i="14" s="1"/>
  <c r="R105" i="4"/>
  <c r="R24" i="14" s="1"/>
  <c r="R99" i="4"/>
  <c r="R22" i="14" s="1"/>
  <c r="R90" i="4"/>
  <c r="R21" i="14" s="1"/>
  <c r="R79" i="4"/>
  <c r="R19" i="14" s="1"/>
  <c r="R70" i="4"/>
  <c r="R17" i="14" s="1"/>
  <c r="R65" i="4"/>
  <c r="R15" i="14" s="1"/>
  <c r="R63" i="4"/>
  <c r="R14" i="14" s="1"/>
  <c r="R53" i="4"/>
  <c r="R12" i="14" s="1"/>
  <c r="R46" i="4"/>
  <c r="R11" i="14" s="1"/>
  <c r="R40" i="4"/>
  <c r="R10" i="14" s="1"/>
  <c r="R24" i="4"/>
  <c r="R22" i="4"/>
  <c r="R8" i="14" s="1"/>
  <c r="H113" i="4"/>
  <c r="H107" i="4"/>
  <c r="H105" i="4"/>
  <c r="H99" i="4"/>
  <c r="H90" i="4"/>
  <c r="H79" i="4"/>
  <c r="H70" i="4"/>
  <c r="H65" i="4"/>
  <c r="H63" i="4"/>
  <c r="H59" i="4"/>
  <c r="H53" i="4"/>
  <c r="H46" i="4"/>
  <c r="H40" i="4"/>
  <c r="H24" i="4"/>
  <c r="H22" i="4"/>
  <c r="F40" i="4"/>
  <c r="G40" i="4" s="1"/>
  <c r="E24" i="4"/>
  <c r="D24" i="4"/>
  <c r="P54" i="4" l="1"/>
  <c r="M100" i="4"/>
  <c r="R26" i="14"/>
  <c r="R28" i="14"/>
  <c r="P67" i="4"/>
  <c r="G11" i="18" s="1"/>
  <c r="M8" i="14"/>
  <c r="W22" i="4"/>
  <c r="AA22" i="4" s="1"/>
  <c r="H8" i="14"/>
  <c r="M12" i="14"/>
  <c r="H12" i="14"/>
  <c r="W12" i="14" s="1"/>
  <c r="W70" i="4"/>
  <c r="H71" i="4"/>
  <c r="H17" i="14"/>
  <c r="W17" i="14" s="1"/>
  <c r="M24" i="14"/>
  <c r="H24" i="14"/>
  <c r="W24" i="14" s="1"/>
  <c r="R9" i="14"/>
  <c r="R16" i="14" s="1"/>
  <c r="R18" i="14" s="1"/>
  <c r="R54" i="4"/>
  <c r="Q22" i="4"/>
  <c r="M54" i="4"/>
  <c r="Q54" i="4" s="1"/>
  <c r="Q24" i="4"/>
  <c r="Q40" i="4"/>
  <c r="N17" i="14"/>
  <c r="N71" i="4"/>
  <c r="P17" i="14"/>
  <c r="P71" i="4"/>
  <c r="M114" i="4"/>
  <c r="Q113" i="4"/>
  <c r="B11" i="18"/>
  <c r="C72" i="4"/>
  <c r="M11" i="14"/>
  <c r="H11" i="14"/>
  <c r="W11" i="14" s="1"/>
  <c r="M22" i="14"/>
  <c r="H22" i="14"/>
  <c r="M19" i="14"/>
  <c r="H19" i="14"/>
  <c r="N54" i="4"/>
  <c r="N67" i="4" s="1"/>
  <c r="O79" i="4"/>
  <c r="O100" i="4" s="1"/>
  <c r="O109" i="4" s="1"/>
  <c r="O115" i="4" s="1"/>
  <c r="P100" i="4"/>
  <c r="P109" i="4" s="1"/>
  <c r="G10" i="18" s="1"/>
  <c r="Q99" i="4"/>
  <c r="G13" i="18"/>
  <c r="G15" i="18" s="1"/>
  <c r="M15" i="14"/>
  <c r="H15" i="14"/>
  <c r="W15" i="14" s="1"/>
  <c r="M109" i="4"/>
  <c r="H72" i="4"/>
  <c r="M9" i="14"/>
  <c r="W24" i="4"/>
  <c r="H9" i="14"/>
  <c r="W9" i="14" s="1"/>
  <c r="H54" i="4"/>
  <c r="M13" i="14"/>
  <c r="H13" i="14"/>
  <c r="W13" i="14" s="1"/>
  <c r="M25" i="14"/>
  <c r="H108" i="4"/>
  <c r="H25" i="14"/>
  <c r="M10" i="14"/>
  <c r="H10" i="14"/>
  <c r="W10" i="14" s="1"/>
  <c r="M14" i="14"/>
  <c r="H66" i="4"/>
  <c r="H14" i="14"/>
  <c r="H115" i="4"/>
  <c r="M21" i="14"/>
  <c r="H21" i="14"/>
  <c r="H100" i="4"/>
  <c r="H109" i="4" s="1"/>
  <c r="D10" i="18" s="1"/>
  <c r="M27" i="14"/>
  <c r="H114" i="4"/>
  <c r="D13" i="18" s="1"/>
  <c r="H27" i="14"/>
  <c r="O54" i="4"/>
  <c r="M66" i="4"/>
  <c r="Q59" i="4"/>
  <c r="R72" i="4"/>
  <c r="O59" i="4"/>
  <c r="O99" i="4"/>
  <c r="K10" i="16"/>
  <c r="J10" i="16"/>
  <c r="W14" i="14" l="1"/>
  <c r="W71" i="4"/>
  <c r="F10" i="18"/>
  <c r="J10" i="18" s="1"/>
  <c r="Q109" i="4"/>
  <c r="G12" i="18"/>
  <c r="G16" i="18" s="1"/>
  <c r="W19" i="14"/>
  <c r="H26" i="14"/>
  <c r="P72" i="4"/>
  <c r="W8" i="14"/>
  <c r="H16" i="14"/>
  <c r="H28" i="14"/>
  <c r="W27" i="14"/>
  <c r="W21" i="14"/>
  <c r="H67" i="4"/>
  <c r="W25" i="14"/>
  <c r="AA24" i="4"/>
  <c r="W54" i="4"/>
  <c r="Q100" i="4"/>
  <c r="P115" i="4"/>
  <c r="M26" i="14"/>
  <c r="M16" i="14"/>
  <c r="Q66" i="4"/>
  <c r="M67" i="4"/>
  <c r="W22" i="14"/>
  <c r="Q114" i="4"/>
  <c r="F13" i="18"/>
  <c r="J13" i="18" s="1"/>
  <c r="M115" i="4"/>
  <c r="N72" i="4"/>
  <c r="S93" i="4"/>
  <c r="F20" i="16" s="1"/>
  <c r="S92" i="4"/>
  <c r="S91" i="4"/>
  <c r="T55" i="4"/>
  <c r="Y55" i="4" s="1"/>
  <c r="S56" i="4"/>
  <c r="X56" i="4" s="1"/>
  <c r="S55" i="4"/>
  <c r="X55" i="4" s="1"/>
  <c r="S24" i="4"/>
  <c r="U22" i="4"/>
  <c r="U8" i="14" s="1"/>
  <c r="J104" i="4"/>
  <c r="J101" i="4"/>
  <c r="Y101" i="4" s="1"/>
  <c r="Y102" i="4" s="1"/>
  <c r="I106" i="4"/>
  <c r="I101" i="4"/>
  <c r="J93" i="4"/>
  <c r="I94" i="4"/>
  <c r="X94" i="4" s="1"/>
  <c r="I93" i="4"/>
  <c r="I92" i="4"/>
  <c r="X92" i="4" s="1"/>
  <c r="I91" i="4"/>
  <c r="J86" i="4"/>
  <c r="I89" i="4"/>
  <c r="I88" i="4"/>
  <c r="I87" i="4"/>
  <c r="I86" i="4"/>
  <c r="I85" i="4"/>
  <c r="I84" i="4"/>
  <c r="I83" i="4"/>
  <c r="J81" i="4"/>
  <c r="Y81" i="4" s="1"/>
  <c r="J80" i="4"/>
  <c r="Y80" i="4" s="1"/>
  <c r="Y82" i="4" s="1"/>
  <c r="I81" i="4"/>
  <c r="I80" i="4"/>
  <c r="I77" i="4"/>
  <c r="I76" i="4"/>
  <c r="I75" i="4"/>
  <c r="I74" i="4"/>
  <c r="I73" i="4"/>
  <c r="I69" i="4"/>
  <c r="I68" i="4"/>
  <c r="I64" i="4"/>
  <c r="I62" i="4"/>
  <c r="I61" i="4"/>
  <c r="I60" i="4"/>
  <c r="I24" i="4"/>
  <c r="D88" i="4"/>
  <c r="F99" i="4"/>
  <c r="F90" i="4"/>
  <c r="G90" i="4" s="1"/>
  <c r="E65" i="4"/>
  <c r="D65" i="4"/>
  <c r="F22" i="4"/>
  <c r="E112" i="4"/>
  <c r="Y112" i="4" s="1"/>
  <c r="Y113" i="4" s="1"/>
  <c r="Y114" i="4" s="1"/>
  <c r="D112" i="4"/>
  <c r="X112" i="4" s="1"/>
  <c r="X113" i="4" s="1"/>
  <c r="X114" i="4" s="1"/>
  <c r="D106" i="4"/>
  <c r="D104" i="4"/>
  <c r="D101" i="4"/>
  <c r="X101" i="4" s="1"/>
  <c r="X102" i="4" s="1"/>
  <c r="D86" i="4"/>
  <c r="D81" i="4"/>
  <c r="X81" i="4" s="1"/>
  <c r="D80" i="4"/>
  <c r="X80" i="4" s="1"/>
  <c r="X82" i="4" s="1"/>
  <c r="D70" i="4"/>
  <c r="D61" i="4"/>
  <c r="D52" i="4"/>
  <c r="D48" i="4"/>
  <c r="D44" i="4"/>
  <c r="D43" i="4"/>
  <c r="D42" i="4"/>
  <c r="D41" i="4"/>
  <c r="D38" i="4"/>
  <c r="X38" i="4" s="1"/>
  <c r="D31" i="4"/>
  <c r="D17" i="4"/>
  <c r="X17" i="4" s="1"/>
  <c r="D16" i="4"/>
  <c r="X16" i="4" s="1"/>
  <c r="D13" i="4"/>
  <c r="X13" i="4" s="1"/>
  <c r="D12" i="4"/>
  <c r="X12" i="4" s="1"/>
  <c r="D11" i="4"/>
  <c r="X11" i="4" s="1"/>
  <c r="W106" i="1"/>
  <c r="U106" i="1"/>
  <c r="S106" i="1"/>
  <c r="Q106" i="1"/>
  <c r="O106" i="1"/>
  <c r="M106" i="1"/>
  <c r="K106" i="1"/>
  <c r="I106" i="1"/>
  <c r="G106" i="1"/>
  <c r="E106" i="1"/>
  <c r="C106" i="1"/>
  <c r="X104" i="1"/>
  <c r="X103" i="1"/>
  <c r="W102" i="1"/>
  <c r="U102" i="1"/>
  <c r="S102" i="1"/>
  <c r="Q102" i="1"/>
  <c r="O102" i="1"/>
  <c r="M102" i="1"/>
  <c r="K102" i="1"/>
  <c r="I102" i="1"/>
  <c r="G102" i="1"/>
  <c r="E102" i="1"/>
  <c r="C102" i="1"/>
  <c r="X101" i="1"/>
  <c r="W100" i="1"/>
  <c r="U100" i="1"/>
  <c r="S100" i="1"/>
  <c r="Q100" i="1"/>
  <c r="O100" i="1"/>
  <c r="M100" i="1"/>
  <c r="K100" i="1"/>
  <c r="I100" i="1"/>
  <c r="G100" i="1"/>
  <c r="X100" i="1" s="1"/>
  <c r="E100" i="1"/>
  <c r="C100" i="1"/>
  <c r="X99" i="1"/>
  <c r="W98" i="1"/>
  <c r="U98" i="1"/>
  <c r="S98" i="1"/>
  <c r="Q98" i="1"/>
  <c r="O98" i="1"/>
  <c r="M98" i="1"/>
  <c r="K98" i="1"/>
  <c r="I98" i="1"/>
  <c r="G98" i="1"/>
  <c r="E98" i="1"/>
  <c r="C98" i="1"/>
  <c r="X97" i="1"/>
  <c r="X98" i="1" s="1"/>
  <c r="W96" i="1"/>
  <c r="U96" i="1"/>
  <c r="S96" i="1"/>
  <c r="Q96" i="1"/>
  <c r="O96" i="1"/>
  <c r="M96" i="1"/>
  <c r="K96" i="1"/>
  <c r="I96" i="1"/>
  <c r="G96" i="1"/>
  <c r="E96" i="1"/>
  <c r="C96" i="1"/>
  <c r="X95" i="1"/>
  <c r="X94" i="1"/>
  <c r="X93" i="1"/>
  <c r="X92" i="1"/>
  <c r="X91" i="1"/>
  <c r="X90" i="1"/>
  <c r="X89" i="1"/>
  <c r="X88" i="1"/>
  <c r="W87" i="1"/>
  <c r="U87" i="1"/>
  <c r="S87" i="1"/>
  <c r="Q87" i="1"/>
  <c r="O87" i="1"/>
  <c r="M87" i="1"/>
  <c r="K87" i="1"/>
  <c r="I87" i="1"/>
  <c r="G87" i="1"/>
  <c r="E87" i="1"/>
  <c r="C87" i="1"/>
  <c r="X86" i="1"/>
  <c r="X85" i="1"/>
  <c r="E88" i="4" s="1"/>
  <c r="X84" i="1"/>
  <c r="X83" i="1"/>
  <c r="E86" i="4" s="1"/>
  <c r="X82" i="1"/>
  <c r="X81" i="1"/>
  <c r="X80" i="1"/>
  <c r="W79" i="1"/>
  <c r="U79" i="1"/>
  <c r="S79" i="1"/>
  <c r="Q79" i="1"/>
  <c r="O79" i="1"/>
  <c r="M79" i="1"/>
  <c r="K79" i="1"/>
  <c r="I79" i="1"/>
  <c r="G79" i="1"/>
  <c r="E79" i="1"/>
  <c r="X78" i="1"/>
  <c r="X77" i="1"/>
  <c r="W76" i="1"/>
  <c r="U76" i="1"/>
  <c r="S76" i="1"/>
  <c r="Q76" i="1"/>
  <c r="O76" i="1"/>
  <c r="M76" i="1"/>
  <c r="K76" i="1"/>
  <c r="I76" i="1"/>
  <c r="G76" i="1"/>
  <c r="E76" i="1"/>
  <c r="C76" i="1"/>
  <c r="X75" i="1"/>
  <c r="X74" i="1"/>
  <c r="X73" i="1"/>
  <c r="X72" i="1"/>
  <c r="X71" i="1"/>
  <c r="X70" i="1"/>
  <c r="W68" i="1"/>
  <c r="U68" i="1"/>
  <c r="S68" i="1"/>
  <c r="Q68" i="1"/>
  <c r="O68" i="1"/>
  <c r="M68" i="1"/>
  <c r="K68" i="1"/>
  <c r="I68" i="1"/>
  <c r="G68" i="1"/>
  <c r="E68" i="1"/>
  <c r="C68" i="1"/>
  <c r="X67" i="1"/>
  <c r="X66" i="1"/>
  <c r="W65" i="1"/>
  <c r="U65" i="1"/>
  <c r="S65" i="1"/>
  <c r="Q65" i="1"/>
  <c r="O65" i="1"/>
  <c r="M65" i="1"/>
  <c r="K65" i="1"/>
  <c r="I65" i="1"/>
  <c r="G65" i="1"/>
  <c r="E65" i="1"/>
  <c r="C65" i="1"/>
  <c r="X64" i="1"/>
  <c r="W63" i="1"/>
  <c r="U63" i="1"/>
  <c r="S63" i="1"/>
  <c r="Q63" i="1"/>
  <c r="O63" i="1"/>
  <c r="M63" i="1"/>
  <c r="K63" i="1"/>
  <c r="I63" i="1"/>
  <c r="G63" i="1"/>
  <c r="E63" i="1"/>
  <c r="X63" i="1" s="1"/>
  <c r="C63" i="1"/>
  <c r="X62" i="1"/>
  <c r="X61" i="1"/>
  <c r="X60" i="1"/>
  <c r="W59" i="1"/>
  <c r="U59" i="1"/>
  <c r="S59" i="1"/>
  <c r="Q59" i="1"/>
  <c r="O59" i="1"/>
  <c r="M59" i="1"/>
  <c r="K59" i="1"/>
  <c r="I59" i="1"/>
  <c r="G59" i="1"/>
  <c r="E59" i="1"/>
  <c r="C59" i="1"/>
  <c r="X58" i="1"/>
  <c r="X57" i="1"/>
  <c r="X56" i="1"/>
  <c r="X55" i="1"/>
  <c r="W54" i="1"/>
  <c r="U54" i="1"/>
  <c r="S54" i="1"/>
  <c r="Q54" i="1"/>
  <c r="O54" i="1"/>
  <c r="M54" i="1"/>
  <c r="K54" i="1"/>
  <c r="I54" i="1"/>
  <c r="G54" i="1"/>
  <c r="E54" i="1"/>
  <c r="C54" i="1"/>
  <c r="X53" i="1"/>
  <c r="X52" i="1"/>
  <c r="X51" i="1"/>
  <c r="X50" i="1"/>
  <c r="E48" i="4" s="1"/>
  <c r="X49" i="1"/>
  <c r="W48" i="1"/>
  <c r="U48" i="1"/>
  <c r="S48" i="1"/>
  <c r="Q48" i="1"/>
  <c r="O48" i="1"/>
  <c r="M48" i="1"/>
  <c r="K48" i="1"/>
  <c r="I48" i="1"/>
  <c r="G48" i="1"/>
  <c r="E48" i="1"/>
  <c r="C48" i="1"/>
  <c r="X47" i="1"/>
  <c r="X46" i="1"/>
  <c r="E44" i="4" s="1"/>
  <c r="X45" i="1"/>
  <c r="E43" i="4" s="1"/>
  <c r="X44" i="1"/>
  <c r="E42" i="4" s="1"/>
  <c r="X43" i="1"/>
  <c r="E41" i="4" s="1"/>
  <c r="W42" i="1"/>
  <c r="U42" i="1"/>
  <c r="S42" i="1"/>
  <c r="Q42" i="1"/>
  <c r="O42" i="1"/>
  <c r="M42" i="1"/>
  <c r="K42" i="1"/>
  <c r="I42" i="1"/>
  <c r="G42" i="1"/>
  <c r="E42" i="1"/>
  <c r="C42" i="1"/>
  <c r="X41" i="1"/>
  <c r="X40" i="1"/>
  <c r="E38" i="4" s="1"/>
  <c r="Y38" i="4" s="1"/>
  <c r="Y40" i="4" s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W26" i="1"/>
  <c r="U26" i="1"/>
  <c r="S26" i="1"/>
  <c r="Q26" i="1"/>
  <c r="O26" i="1"/>
  <c r="M26" i="1"/>
  <c r="K26" i="1"/>
  <c r="I26" i="1"/>
  <c r="G26" i="1"/>
  <c r="E26" i="1"/>
  <c r="C26" i="1"/>
  <c r="X25" i="1"/>
  <c r="W24" i="1"/>
  <c r="U24" i="1"/>
  <c r="S24" i="1"/>
  <c r="Q24" i="1"/>
  <c r="O24" i="1"/>
  <c r="M24" i="1"/>
  <c r="K24" i="1"/>
  <c r="I24" i="1"/>
  <c r="G24" i="1"/>
  <c r="E24" i="1"/>
  <c r="C24" i="1"/>
  <c r="X23" i="1"/>
  <c r="X22" i="1"/>
  <c r="X21" i="1"/>
  <c r="X20" i="1"/>
  <c r="X19" i="1"/>
  <c r="X18" i="1"/>
  <c r="E16" i="4" s="1"/>
  <c r="Y16" i="4" s="1"/>
  <c r="X17" i="1"/>
  <c r="X16" i="1"/>
  <c r="X15" i="1"/>
  <c r="E13" i="4" s="1"/>
  <c r="Y13" i="4" s="1"/>
  <c r="X14" i="1"/>
  <c r="E12" i="4" s="1"/>
  <c r="Y12" i="4" s="1"/>
  <c r="X13" i="1"/>
  <c r="E11" i="4" s="1"/>
  <c r="Y11" i="4" s="1"/>
  <c r="Y22" i="4" s="1"/>
  <c r="X12" i="1"/>
  <c r="X11" i="1"/>
  <c r="W103" i="2"/>
  <c r="U103" i="2"/>
  <c r="S103" i="2"/>
  <c r="Q103" i="2"/>
  <c r="O103" i="2"/>
  <c r="M103" i="2"/>
  <c r="K103" i="2"/>
  <c r="I103" i="2"/>
  <c r="G103" i="2"/>
  <c r="E103" i="2"/>
  <c r="C103" i="2"/>
  <c r="X103" i="2" s="1"/>
  <c r="X102" i="2"/>
  <c r="X100" i="2"/>
  <c r="J113" i="4" s="1"/>
  <c r="W99" i="2"/>
  <c r="U99" i="2"/>
  <c r="S99" i="2"/>
  <c r="Q99" i="2"/>
  <c r="O99" i="2"/>
  <c r="M99" i="2"/>
  <c r="K99" i="2"/>
  <c r="I99" i="2"/>
  <c r="G99" i="2"/>
  <c r="E99" i="2"/>
  <c r="C99" i="2"/>
  <c r="X98" i="2"/>
  <c r="J106" i="4" s="1"/>
  <c r="W97" i="2"/>
  <c r="U97" i="2"/>
  <c r="S97" i="2"/>
  <c r="Q97" i="2"/>
  <c r="O97" i="2"/>
  <c r="M97" i="2"/>
  <c r="K97" i="2"/>
  <c r="I97" i="2"/>
  <c r="G97" i="2"/>
  <c r="E97" i="2"/>
  <c r="C97" i="2"/>
  <c r="X96" i="2"/>
  <c r="C95" i="2"/>
  <c r="W93" i="2"/>
  <c r="U93" i="2"/>
  <c r="S93" i="2"/>
  <c r="Q93" i="2"/>
  <c r="O93" i="2"/>
  <c r="M93" i="2"/>
  <c r="K93" i="2"/>
  <c r="I93" i="2"/>
  <c r="G93" i="2"/>
  <c r="E93" i="2"/>
  <c r="C93" i="2"/>
  <c r="X92" i="2"/>
  <c r="X90" i="2"/>
  <c r="X89" i="2"/>
  <c r="X88" i="2"/>
  <c r="J94" i="4" s="1"/>
  <c r="Y94" i="4" s="1"/>
  <c r="X87" i="2"/>
  <c r="X86" i="2"/>
  <c r="J92" i="4" s="1"/>
  <c r="X85" i="2"/>
  <c r="J91" i="4" s="1"/>
  <c r="W84" i="2"/>
  <c r="U84" i="2"/>
  <c r="S84" i="2"/>
  <c r="Q84" i="2"/>
  <c r="O84" i="2"/>
  <c r="M84" i="2"/>
  <c r="K84" i="2"/>
  <c r="I84" i="2"/>
  <c r="G84" i="2"/>
  <c r="E84" i="2"/>
  <c r="C84" i="2"/>
  <c r="X84" i="2" s="1"/>
  <c r="X83" i="2"/>
  <c r="J89" i="4" s="1"/>
  <c r="X82" i="2"/>
  <c r="J88" i="4" s="1"/>
  <c r="X81" i="2"/>
  <c r="J87" i="4" s="1"/>
  <c r="X79" i="2"/>
  <c r="J85" i="4" s="1"/>
  <c r="X78" i="2"/>
  <c r="J84" i="4" s="1"/>
  <c r="X77" i="2"/>
  <c r="J83" i="4" s="1"/>
  <c r="W73" i="2"/>
  <c r="U73" i="2"/>
  <c r="S73" i="2"/>
  <c r="Q73" i="2"/>
  <c r="O73" i="2"/>
  <c r="M73" i="2"/>
  <c r="K73" i="2"/>
  <c r="I73" i="2"/>
  <c r="G73" i="2"/>
  <c r="E73" i="2"/>
  <c r="C73" i="2"/>
  <c r="X72" i="2"/>
  <c r="X71" i="2"/>
  <c r="J77" i="4" s="1"/>
  <c r="X70" i="2"/>
  <c r="J76" i="4" s="1"/>
  <c r="X69" i="2"/>
  <c r="J75" i="4" s="1"/>
  <c r="X68" i="2"/>
  <c r="J74" i="4" s="1"/>
  <c r="X67" i="2"/>
  <c r="J73" i="4" s="1"/>
  <c r="W65" i="2"/>
  <c r="W66" i="2" s="1"/>
  <c r="U65" i="2"/>
  <c r="S65" i="2"/>
  <c r="Q65" i="2"/>
  <c r="O65" i="2"/>
  <c r="O66" i="2" s="1"/>
  <c r="M65" i="2"/>
  <c r="K65" i="2"/>
  <c r="I65" i="2"/>
  <c r="G65" i="2"/>
  <c r="G66" i="2" s="1"/>
  <c r="E65" i="2"/>
  <c r="C65" i="2"/>
  <c r="X64" i="2"/>
  <c r="J69" i="4" s="1"/>
  <c r="X63" i="2"/>
  <c r="J68" i="4" s="1"/>
  <c r="W62" i="2"/>
  <c r="U62" i="2"/>
  <c r="S62" i="2"/>
  <c r="Q62" i="2"/>
  <c r="O62" i="2"/>
  <c r="M62" i="2"/>
  <c r="K62" i="2"/>
  <c r="I62" i="2"/>
  <c r="G62" i="2"/>
  <c r="E62" i="2"/>
  <c r="C62" i="2"/>
  <c r="X61" i="2"/>
  <c r="J64" i="4" s="1"/>
  <c r="W60" i="2"/>
  <c r="U60" i="2"/>
  <c r="S60" i="2"/>
  <c r="Q60" i="2"/>
  <c r="O60" i="2"/>
  <c r="M60" i="2"/>
  <c r="K60" i="2"/>
  <c r="I60" i="2"/>
  <c r="X60" i="2" s="1"/>
  <c r="G60" i="2"/>
  <c r="E60" i="2"/>
  <c r="C60" i="2"/>
  <c r="X59" i="2"/>
  <c r="J62" i="4" s="1"/>
  <c r="X58" i="2"/>
  <c r="J61" i="4" s="1"/>
  <c r="X57" i="2"/>
  <c r="J60" i="4" s="1"/>
  <c r="W56" i="2"/>
  <c r="U56" i="2"/>
  <c r="S56" i="2"/>
  <c r="Q56" i="2"/>
  <c r="O56" i="2"/>
  <c r="M56" i="2"/>
  <c r="K56" i="2"/>
  <c r="I56" i="2"/>
  <c r="G56" i="2"/>
  <c r="E56" i="2"/>
  <c r="C56" i="2"/>
  <c r="X55" i="2"/>
  <c r="X54" i="2"/>
  <c r="X53" i="2"/>
  <c r="W51" i="2"/>
  <c r="U51" i="2"/>
  <c r="S51" i="2"/>
  <c r="Q51" i="2"/>
  <c r="O51" i="2"/>
  <c r="M51" i="2"/>
  <c r="K51" i="2"/>
  <c r="I51" i="2"/>
  <c r="G51" i="2"/>
  <c r="E51" i="2"/>
  <c r="C51" i="2"/>
  <c r="X50" i="2"/>
  <c r="X49" i="2"/>
  <c r="X48" i="2"/>
  <c r="X47" i="2"/>
  <c r="X46" i="2"/>
  <c r="W45" i="2"/>
  <c r="U45" i="2"/>
  <c r="S45" i="2"/>
  <c r="Q45" i="2"/>
  <c r="O45" i="2"/>
  <c r="M45" i="2"/>
  <c r="K45" i="2"/>
  <c r="I45" i="2"/>
  <c r="G45" i="2"/>
  <c r="E45" i="2"/>
  <c r="C45" i="2"/>
  <c r="X44" i="2"/>
  <c r="X43" i="2"/>
  <c r="X42" i="2"/>
  <c r="X41" i="2"/>
  <c r="X40" i="2"/>
  <c r="W39" i="2"/>
  <c r="U39" i="2"/>
  <c r="S39" i="2"/>
  <c r="Q39" i="2"/>
  <c r="O39" i="2"/>
  <c r="M39" i="2"/>
  <c r="K39" i="2"/>
  <c r="I39" i="2"/>
  <c r="X39" i="2" s="1"/>
  <c r="G39" i="2"/>
  <c r="E39" i="2"/>
  <c r="C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W23" i="2"/>
  <c r="U23" i="2"/>
  <c r="S23" i="2"/>
  <c r="Q23" i="2"/>
  <c r="O23" i="2"/>
  <c r="M23" i="2"/>
  <c r="K23" i="2"/>
  <c r="I23" i="2"/>
  <c r="G23" i="2"/>
  <c r="E23" i="2"/>
  <c r="C23" i="2"/>
  <c r="X22" i="2"/>
  <c r="J24" i="4" s="1"/>
  <c r="W21" i="2"/>
  <c r="U21" i="2"/>
  <c r="S21" i="2"/>
  <c r="Q21" i="2"/>
  <c r="O21" i="2"/>
  <c r="M21" i="2"/>
  <c r="K21" i="2"/>
  <c r="I21" i="2"/>
  <c r="G21" i="2"/>
  <c r="E21" i="2"/>
  <c r="C21" i="2"/>
  <c r="X20" i="2"/>
  <c r="X19" i="2"/>
  <c r="X18" i="2"/>
  <c r="X17" i="2"/>
  <c r="X16" i="2"/>
  <c r="X15" i="2"/>
  <c r="X14" i="2"/>
  <c r="X13" i="2"/>
  <c r="X12" i="2"/>
  <c r="X9" i="2"/>
  <c r="X8" i="2"/>
  <c r="W104" i="3"/>
  <c r="I104" i="3"/>
  <c r="E104" i="3"/>
  <c r="C104" i="3"/>
  <c r="X103" i="3"/>
  <c r="X102" i="3"/>
  <c r="X101" i="3"/>
  <c r="W100" i="3"/>
  <c r="U100" i="3"/>
  <c r="U104" i="3" s="1"/>
  <c r="S100" i="3"/>
  <c r="S104" i="3" s="1"/>
  <c r="Q100" i="3"/>
  <c r="Q104" i="3" s="1"/>
  <c r="O100" i="3"/>
  <c r="O104" i="3" s="1"/>
  <c r="M100" i="3"/>
  <c r="M104" i="3" s="1"/>
  <c r="K100" i="3"/>
  <c r="K104" i="3" s="1"/>
  <c r="I100" i="3"/>
  <c r="G100" i="3"/>
  <c r="G104" i="3" s="1"/>
  <c r="E100" i="3"/>
  <c r="C100" i="3"/>
  <c r="X99" i="3"/>
  <c r="W98" i="3"/>
  <c r="U98" i="3"/>
  <c r="S98" i="3"/>
  <c r="O106" i="4" s="1"/>
  <c r="Q98" i="3"/>
  <c r="O98" i="3"/>
  <c r="M98" i="3"/>
  <c r="K98" i="3"/>
  <c r="I98" i="3"/>
  <c r="G98" i="3"/>
  <c r="E98" i="3"/>
  <c r="C98" i="3"/>
  <c r="X97" i="3"/>
  <c r="C96" i="3"/>
  <c r="X95" i="3"/>
  <c r="W94" i="3"/>
  <c r="U94" i="3"/>
  <c r="S94" i="3"/>
  <c r="Q94" i="3"/>
  <c r="O94" i="3"/>
  <c r="M94" i="3"/>
  <c r="K94" i="3"/>
  <c r="I94" i="3"/>
  <c r="G94" i="3"/>
  <c r="E94" i="3"/>
  <c r="C94" i="3"/>
  <c r="X93" i="3"/>
  <c r="X92" i="3"/>
  <c r="X91" i="3"/>
  <c r="X90" i="3"/>
  <c r="X89" i="3"/>
  <c r="X88" i="3"/>
  <c r="T93" i="4" s="1"/>
  <c r="X87" i="3"/>
  <c r="T92" i="4" s="1"/>
  <c r="X86" i="3"/>
  <c r="T91" i="4" s="1"/>
  <c r="W85" i="3"/>
  <c r="U85" i="3"/>
  <c r="S85" i="3"/>
  <c r="O89" i="4" s="1"/>
  <c r="Q85" i="3"/>
  <c r="O85" i="3"/>
  <c r="M85" i="3"/>
  <c r="K85" i="3"/>
  <c r="I85" i="3"/>
  <c r="G85" i="3"/>
  <c r="E85" i="3"/>
  <c r="C85" i="3"/>
  <c r="X84" i="3"/>
  <c r="X83" i="3"/>
  <c r="X82" i="3"/>
  <c r="X80" i="3"/>
  <c r="X79" i="3"/>
  <c r="X78" i="3"/>
  <c r="W74" i="3"/>
  <c r="U74" i="3"/>
  <c r="S74" i="3"/>
  <c r="Q74" i="3"/>
  <c r="O74" i="3"/>
  <c r="M74" i="3"/>
  <c r="K74" i="3"/>
  <c r="I74" i="3"/>
  <c r="G74" i="3"/>
  <c r="E74" i="3"/>
  <c r="C74" i="3"/>
  <c r="X73" i="3"/>
  <c r="X72" i="3"/>
  <c r="X71" i="3"/>
  <c r="X70" i="3"/>
  <c r="X69" i="3"/>
  <c r="X68" i="3"/>
  <c r="W66" i="3"/>
  <c r="U66" i="3"/>
  <c r="S66" i="3"/>
  <c r="O69" i="4" s="1"/>
  <c r="O70" i="4" s="1"/>
  <c r="Q66" i="3"/>
  <c r="O66" i="3"/>
  <c r="M66" i="3"/>
  <c r="K66" i="3"/>
  <c r="I66" i="3"/>
  <c r="G66" i="3"/>
  <c r="E66" i="3"/>
  <c r="C66" i="3"/>
  <c r="X65" i="3"/>
  <c r="X64" i="3"/>
  <c r="W63" i="3"/>
  <c r="U63" i="3"/>
  <c r="S63" i="3"/>
  <c r="O64" i="4" s="1"/>
  <c r="Q63" i="3"/>
  <c r="O63" i="3"/>
  <c r="M63" i="3"/>
  <c r="K63" i="3"/>
  <c r="I63" i="3"/>
  <c r="G63" i="3"/>
  <c r="E63" i="3"/>
  <c r="C63" i="3"/>
  <c r="X62" i="3"/>
  <c r="W61" i="3"/>
  <c r="U61" i="3"/>
  <c r="S61" i="3"/>
  <c r="O62" i="4" s="1"/>
  <c r="O63" i="4" s="1"/>
  <c r="O66" i="4" s="1"/>
  <c r="O67" i="4" s="1"/>
  <c r="Q61" i="3"/>
  <c r="O61" i="3"/>
  <c r="M61" i="3"/>
  <c r="K61" i="3"/>
  <c r="I61" i="3"/>
  <c r="G61" i="3"/>
  <c r="E61" i="3"/>
  <c r="X60" i="3"/>
  <c r="X59" i="3"/>
  <c r="X58" i="3"/>
  <c r="W57" i="3"/>
  <c r="U57" i="3"/>
  <c r="S57" i="3"/>
  <c r="Q57" i="3"/>
  <c r="O57" i="3"/>
  <c r="M57" i="3"/>
  <c r="K57" i="3"/>
  <c r="I57" i="3"/>
  <c r="G57" i="3"/>
  <c r="E57" i="3"/>
  <c r="C57" i="3"/>
  <c r="X56" i="3"/>
  <c r="X55" i="3"/>
  <c r="X54" i="3"/>
  <c r="T56" i="4" s="1"/>
  <c r="Y56" i="4" s="1"/>
  <c r="W52" i="3"/>
  <c r="U52" i="3"/>
  <c r="S52" i="3"/>
  <c r="O52" i="4" s="1"/>
  <c r="Q52" i="3"/>
  <c r="O52" i="3"/>
  <c r="M52" i="3"/>
  <c r="K52" i="3"/>
  <c r="I52" i="3"/>
  <c r="G52" i="3"/>
  <c r="E52" i="3"/>
  <c r="C52" i="3"/>
  <c r="X51" i="3"/>
  <c r="X50" i="3"/>
  <c r="X49" i="3"/>
  <c r="X48" i="3"/>
  <c r="X47" i="3"/>
  <c r="W46" i="3"/>
  <c r="U46" i="3"/>
  <c r="S46" i="3"/>
  <c r="O45" i="4" s="1"/>
  <c r="Q46" i="3"/>
  <c r="O46" i="3"/>
  <c r="M46" i="3"/>
  <c r="K46" i="3"/>
  <c r="I46" i="3"/>
  <c r="G46" i="3"/>
  <c r="E46" i="3"/>
  <c r="C46" i="3"/>
  <c r="X45" i="3"/>
  <c r="X44" i="3"/>
  <c r="X43" i="3"/>
  <c r="X42" i="3"/>
  <c r="X41" i="3"/>
  <c r="W40" i="3"/>
  <c r="U40" i="3"/>
  <c r="S40" i="3"/>
  <c r="Q40" i="3"/>
  <c r="O40" i="3"/>
  <c r="M40" i="3"/>
  <c r="K40" i="3"/>
  <c r="I40" i="3"/>
  <c r="G40" i="3"/>
  <c r="E40" i="3"/>
  <c r="C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W24" i="3"/>
  <c r="U24" i="3"/>
  <c r="S24" i="3"/>
  <c r="Q24" i="3"/>
  <c r="O24" i="3"/>
  <c r="M24" i="3"/>
  <c r="K24" i="3"/>
  <c r="I24" i="3"/>
  <c r="G24" i="3"/>
  <c r="E24" i="3"/>
  <c r="C24" i="3"/>
  <c r="X23" i="3"/>
  <c r="T24" i="4" s="1"/>
  <c r="W22" i="3"/>
  <c r="U22" i="3"/>
  <c r="S22" i="3"/>
  <c r="Q22" i="3"/>
  <c r="O22" i="3"/>
  <c r="M22" i="3"/>
  <c r="K22" i="3"/>
  <c r="I22" i="3"/>
  <c r="G22" i="3"/>
  <c r="E22" i="3"/>
  <c r="C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Y93" i="4" l="1"/>
  <c r="Y92" i="4"/>
  <c r="D71" i="4"/>
  <c r="F8" i="14"/>
  <c r="G22" i="4"/>
  <c r="G99" i="4"/>
  <c r="Y59" i="4"/>
  <c r="F11" i="18"/>
  <c r="Q67" i="4"/>
  <c r="M72" i="4"/>
  <c r="Q72" i="4" s="1"/>
  <c r="M18" i="14"/>
  <c r="H18" i="14"/>
  <c r="W16" i="14"/>
  <c r="W26" i="14"/>
  <c r="I79" i="4"/>
  <c r="D19" i="16"/>
  <c r="D21" i="16" s="1"/>
  <c r="D23" i="16" s="1"/>
  <c r="X91" i="4"/>
  <c r="I99" i="4"/>
  <c r="N22" i="14" s="1"/>
  <c r="X52" i="3"/>
  <c r="X63" i="3"/>
  <c r="X66" i="3"/>
  <c r="X98" i="3"/>
  <c r="K105" i="3"/>
  <c r="S105" i="3"/>
  <c r="I105" i="3"/>
  <c r="O9" i="14"/>
  <c r="O27" i="14"/>
  <c r="J114" i="4"/>
  <c r="X22" i="4"/>
  <c r="D107" i="4"/>
  <c r="X93" i="4"/>
  <c r="S9" i="14"/>
  <c r="T9" i="14"/>
  <c r="O17" i="14"/>
  <c r="O71" i="4"/>
  <c r="O72" i="4" s="1"/>
  <c r="Y91" i="4"/>
  <c r="Y99" i="4" s="1"/>
  <c r="D40" i="4"/>
  <c r="X31" i="4"/>
  <c r="X40" i="4" s="1"/>
  <c r="N9" i="14"/>
  <c r="X59" i="4"/>
  <c r="Q115" i="4"/>
  <c r="M28" i="14"/>
  <c r="AA53" i="4"/>
  <c r="AA54" i="4"/>
  <c r="W67" i="4"/>
  <c r="AA67" i="4" s="1"/>
  <c r="D11" i="18"/>
  <c r="J11" i="18" s="1"/>
  <c r="E46" i="4"/>
  <c r="D46" i="4"/>
  <c r="I113" i="4"/>
  <c r="S99" i="4"/>
  <c r="S22" i="14" s="1"/>
  <c r="D53" i="4"/>
  <c r="S22" i="4"/>
  <c r="S8" i="14" s="1"/>
  <c r="D22" i="4"/>
  <c r="J40" i="4"/>
  <c r="O10" i="14" s="1"/>
  <c r="E70" i="4"/>
  <c r="E71" i="4" s="1"/>
  <c r="E99" i="4"/>
  <c r="D113" i="4"/>
  <c r="D114" i="4" s="1"/>
  <c r="I40" i="4"/>
  <c r="N10" i="14" s="1"/>
  <c r="J59" i="4"/>
  <c r="T40" i="4"/>
  <c r="T10" i="14" s="1"/>
  <c r="E63" i="4"/>
  <c r="X40" i="3"/>
  <c r="X46" i="3"/>
  <c r="X61" i="3"/>
  <c r="C67" i="3"/>
  <c r="K67" i="3"/>
  <c r="J99" i="4"/>
  <c r="E22" i="4"/>
  <c r="E8" i="14" s="1"/>
  <c r="E79" i="4"/>
  <c r="D99" i="4"/>
  <c r="S40" i="4"/>
  <c r="S10" i="14" s="1"/>
  <c r="T59" i="4"/>
  <c r="T13" i="14" s="1"/>
  <c r="T99" i="4"/>
  <c r="T22" i="14" s="1"/>
  <c r="Q67" i="3"/>
  <c r="E67" i="3"/>
  <c r="J22" i="4"/>
  <c r="O8" i="14" s="1"/>
  <c r="K104" i="2"/>
  <c r="C69" i="1"/>
  <c r="K69" i="1"/>
  <c r="S69" i="1"/>
  <c r="X79" i="1"/>
  <c r="I107" i="1"/>
  <c r="Q107" i="1"/>
  <c r="U107" i="1"/>
  <c r="D79" i="4"/>
  <c r="T22" i="4"/>
  <c r="T8" i="14" s="1"/>
  <c r="M67" i="3"/>
  <c r="S104" i="2"/>
  <c r="X22" i="3"/>
  <c r="X24" i="3"/>
  <c r="X57" i="3"/>
  <c r="G67" i="3"/>
  <c r="O67" i="3"/>
  <c r="J79" i="4"/>
  <c r="O19" i="14" s="1"/>
  <c r="E53" i="4"/>
  <c r="E90" i="4"/>
  <c r="D63" i="4"/>
  <c r="I22" i="4"/>
  <c r="N8" i="14" s="1"/>
  <c r="S67" i="3"/>
  <c r="X94" i="3"/>
  <c r="M105" i="3"/>
  <c r="U105" i="3"/>
  <c r="X45" i="2"/>
  <c r="X51" i="2"/>
  <c r="X62" i="2"/>
  <c r="I66" i="2"/>
  <c r="Q66" i="2"/>
  <c r="E104" i="2"/>
  <c r="M104" i="2"/>
  <c r="U104" i="2"/>
  <c r="X26" i="1"/>
  <c r="X59" i="1"/>
  <c r="E69" i="1"/>
  <c r="M69" i="1"/>
  <c r="U69" i="1"/>
  <c r="X76" i="1"/>
  <c r="K107" i="1"/>
  <c r="W107" i="1"/>
  <c r="U67" i="3"/>
  <c r="X74" i="3"/>
  <c r="X85" i="3"/>
  <c r="G105" i="3"/>
  <c r="O105" i="3"/>
  <c r="C105" i="3"/>
  <c r="X21" i="2"/>
  <c r="X65" i="2"/>
  <c r="K66" i="2"/>
  <c r="S66" i="2"/>
  <c r="X93" i="2"/>
  <c r="X97" i="2"/>
  <c r="G104" i="2"/>
  <c r="O104" i="2"/>
  <c r="W104" i="2"/>
  <c r="X24" i="1"/>
  <c r="X54" i="1"/>
  <c r="G69" i="1"/>
  <c r="O69" i="1"/>
  <c r="E107" i="1"/>
  <c r="M107" i="1"/>
  <c r="X96" i="1"/>
  <c r="X102" i="1"/>
  <c r="D90" i="4"/>
  <c r="W67" i="3"/>
  <c r="X100" i="3"/>
  <c r="Q105" i="3"/>
  <c r="X104" i="3"/>
  <c r="E105" i="3"/>
  <c r="W105" i="3"/>
  <c r="X23" i="2"/>
  <c r="X56" i="2"/>
  <c r="E66" i="2"/>
  <c r="M66" i="2"/>
  <c r="U66" i="2"/>
  <c r="X73" i="2"/>
  <c r="X99" i="2"/>
  <c r="I104" i="2"/>
  <c r="Q104" i="2"/>
  <c r="X65" i="1"/>
  <c r="I69" i="1"/>
  <c r="Q69" i="1"/>
  <c r="G107" i="1"/>
  <c r="O107" i="1"/>
  <c r="X87" i="1"/>
  <c r="S107" i="1"/>
  <c r="E113" i="4"/>
  <c r="E114" i="4" s="1"/>
  <c r="X106" i="1"/>
  <c r="X48" i="1"/>
  <c r="X42" i="1"/>
  <c r="E40" i="4"/>
  <c r="W69" i="1"/>
  <c r="X68" i="1"/>
  <c r="C107" i="1"/>
  <c r="C66" i="2"/>
  <c r="C104" i="2"/>
  <c r="X67" i="3"/>
  <c r="I67" i="3"/>
  <c r="O22" i="14" l="1"/>
  <c r="X99" i="4"/>
  <c r="G8" i="14"/>
  <c r="O13" i="14"/>
  <c r="N19" i="14"/>
  <c r="X107" i="1"/>
  <c r="X105" i="3"/>
  <c r="D54" i="4"/>
  <c r="D8" i="14"/>
  <c r="N27" i="14"/>
  <c r="I114" i="4"/>
  <c r="W72" i="4"/>
  <c r="W28" i="14"/>
  <c r="W18" i="14"/>
  <c r="E54" i="4"/>
  <c r="X69" i="1"/>
  <c r="X104" i="2"/>
  <c r="X66" i="2"/>
  <c r="B15" i="18" l="1"/>
  <c r="F15" i="18"/>
  <c r="D15" i="18"/>
  <c r="J15" i="18" s="1"/>
  <c r="F12" i="18"/>
  <c r="D12" i="18"/>
  <c r="B12" i="18"/>
  <c r="K21" i="17"/>
  <c r="K20" i="17"/>
  <c r="K19" i="17"/>
  <c r="K18" i="17"/>
  <c r="K16" i="17"/>
  <c r="K15" i="17"/>
  <c r="K14" i="17"/>
  <c r="K13" i="17"/>
  <c r="K12" i="17"/>
  <c r="K11" i="17"/>
  <c r="J12" i="18" l="1"/>
  <c r="D16" i="18"/>
  <c r="F16" i="18"/>
  <c r="B16" i="18"/>
  <c r="J16" i="18" l="1"/>
  <c r="K10" i="17"/>
  <c r="K17" i="17" s="1"/>
  <c r="C23" i="16"/>
  <c r="C16" i="16" l="1"/>
  <c r="K18" i="16"/>
  <c r="K11" i="16"/>
  <c r="J9" i="16"/>
  <c r="K9" i="16"/>
  <c r="J15" i="16"/>
  <c r="K15" i="16"/>
  <c r="J18" i="16"/>
  <c r="J22" i="16"/>
  <c r="J11" i="16"/>
  <c r="J17" i="16"/>
  <c r="K22" i="16"/>
  <c r="K17" i="16"/>
  <c r="K23" i="14"/>
  <c r="J23" i="14"/>
  <c r="I23" i="14"/>
  <c r="K20" i="14"/>
  <c r="J20" i="14"/>
  <c r="I20" i="14"/>
  <c r="F102" i="4" l="1"/>
  <c r="F82" i="4"/>
  <c r="D82" i="4"/>
  <c r="D100" i="4" s="1"/>
  <c r="G102" i="4" l="1"/>
  <c r="F108" i="4"/>
  <c r="G108" i="4" s="1"/>
  <c r="F23" i="14"/>
  <c r="Z23" i="14" s="1"/>
  <c r="AA23" i="14" s="1"/>
  <c r="F20" i="14"/>
  <c r="Z20" i="14" s="1"/>
  <c r="AA20" i="14" s="1"/>
  <c r="D20" i="14"/>
  <c r="X20" i="14" s="1"/>
  <c r="D102" i="4"/>
  <c r="F59" i="4"/>
  <c r="G59" i="4" s="1"/>
  <c r="G23" i="14" l="1"/>
  <c r="F13" i="14"/>
  <c r="D23" i="14"/>
  <c r="X23" i="14" s="1"/>
  <c r="E102" i="4"/>
  <c r="E108" i="4" s="1"/>
  <c r="E82" i="4"/>
  <c r="E100" i="4" s="1"/>
  <c r="E109" i="4" l="1"/>
  <c r="E115" i="4" s="1"/>
  <c r="G13" i="14"/>
  <c r="E23" i="14"/>
  <c r="Y23" i="14" s="1"/>
  <c r="E20" i="14"/>
  <c r="Y20" i="14" s="1"/>
  <c r="U113" i="4" l="1"/>
  <c r="U107" i="4"/>
  <c r="U25" i="14" s="1"/>
  <c r="U105" i="4"/>
  <c r="U24" i="14" s="1"/>
  <c r="U99" i="4"/>
  <c r="U22" i="14" s="1"/>
  <c r="U90" i="4"/>
  <c r="U21" i="14" s="1"/>
  <c r="U79" i="4"/>
  <c r="U19" i="14" s="1"/>
  <c r="U70" i="4"/>
  <c r="U17" i="14" s="1"/>
  <c r="U65" i="4"/>
  <c r="U15" i="14" s="1"/>
  <c r="U63" i="4"/>
  <c r="U59" i="4"/>
  <c r="U13" i="14" s="1"/>
  <c r="U53" i="4"/>
  <c r="U12" i="14" s="1"/>
  <c r="U46" i="4"/>
  <c r="U11" i="14" s="1"/>
  <c r="U40" i="4"/>
  <c r="U10" i="14" s="1"/>
  <c r="U24" i="4"/>
  <c r="K113" i="4"/>
  <c r="K107" i="4"/>
  <c r="K105" i="4"/>
  <c r="P24" i="14" s="1"/>
  <c r="K99" i="4"/>
  <c r="P22" i="14" s="1"/>
  <c r="Q22" i="14" s="1"/>
  <c r="K90" i="4"/>
  <c r="P21" i="14" s="1"/>
  <c r="K79" i="4"/>
  <c r="K70" i="4"/>
  <c r="K71" i="4" s="1"/>
  <c r="K65" i="4"/>
  <c r="P15" i="14" s="1"/>
  <c r="K63" i="4"/>
  <c r="K59" i="4"/>
  <c r="P13" i="14" s="1"/>
  <c r="Q13" i="14" s="1"/>
  <c r="K53" i="4"/>
  <c r="P12" i="14" s="1"/>
  <c r="K46" i="4"/>
  <c r="P11" i="14" s="1"/>
  <c r="K40" i="4"/>
  <c r="P10" i="14" s="1"/>
  <c r="Q10" i="14" s="1"/>
  <c r="K24" i="4"/>
  <c r="K22" i="4"/>
  <c r="T86" i="4"/>
  <c r="Y86" i="4" s="1"/>
  <c r="S106" i="4"/>
  <c r="X106" i="4" s="1"/>
  <c r="X107" i="4" s="1"/>
  <c r="S104" i="4"/>
  <c r="X104" i="4" s="1"/>
  <c r="X105" i="4" s="1"/>
  <c r="S89" i="4"/>
  <c r="X89" i="4" s="1"/>
  <c r="S88" i="4"/>
  <c r="X88" i="4" s="1"/>
  <c r="S87" i="4"/>
  <c r="X87" i="4" s="1"/>
  <c r="S86" i="4"/>
  <c r="X86" i="4" s="1"/>
  <c r="S85" i="4"/>
  <c r="S84" i="4"/>
  <c r="X84" i="4" s="1"/>
  <c r="S83" i="4"/>
  <c r="X83" i="4" s="1"/>
  <c r="S78" i="4"/>
  <c r="X78" i="4" s="1"/>
  <c r="S77" i="4"/>
  <c r="X77" i="4" s="1"/>
  <c r="S76" i="4"/>
  <c r="X76" i="4" s="1"/>
  <c r="S75" i="4"/>
  <c r="X75" i="4" s="1"/>
  <c r="S74" i="4"/>
  <c r="X74" i="4" s="1"/>
  <c r="S73" i="4"/>
  <c r="X73" i="4" s="1"/>
  <c r="S69" i="4"/>
  <c r="X69" i="4" s="1"/>
  <c r="S68" i="4"/>
  <c r="X68" i="4" s="1"/>
  <c r="S64" i="4"/>
  <c r="X64" i="4" s="1"/>
  <c r="X65" i="4" s="1"/>
  <c r="S63" i="4"/>
  <c r="S14" i="14" s="1"/>
  <c r="S62" i="4"/>
  <c r="X62" i="4" s="1"/>
  <c r="S61" i="4"/>
  <c r="X61" i="4" s="1"/>
  <c r="S60" i="4"/>
  <c r="X60" i="4" s="1"/>
  <c r="S52" i="4"/>
  <c r="S50" i="4"/>
  <c r="S49" i="4"/>
  <c r="S48" i="4"/>
  <c r="S47" i="4"/>
  <c r="F12" i="16" s="1"/>
  <c r="F14" i="16" s="1"/>
  <c r="F16" i="16" s="1"/>
  <c r="S45" i="4"/>
  <c r="S44" i="4"/>
  <c r="S43" i="4"/>
  <c r="S42" i="4"/>
  <c r="S41" i="4"/>
  <c r="I52" i="4"/>
  <c r="X52" i="4" s="1"/>
  <c r="I50" i="4"/>
  <c r="X50" i="4" s="1"/>
  <c r="I49" i="4"/>
  <c r="I48" i="4"/>
  <c r="I47" i="4"/>
  <c r="X47" i="4" s="1"/>
  <c r="I45" i="4"/>
  <c r="X45" i="4" s="1"/>
  <c r="I44" i="4"/>
  <c r="I43" i="4"/>
  <c r="I42" i="4"/>
  <c r="X42" i="4" s="1"/>
  <c r="I41" i="4"/>
  <c r="X41" i="4" s="1"/>
  <c r="F113" i="4"/>
  <c r="F79" i="4"/>
  <c r="F70" i="4"/>
  <c r="F65" i="4"/>
  <c r="F63" i="4"/>
  <c r="G63" i="4" s="1"/>
  <c r="F53" i="4"/>
  <c r="F46" i="4"/>
  <c r="G46" i="4" s="1"/>
  <c r="F24" i="4"/>
  <c r="X43" i="4" l="1"/>
  <c r="X48" i="4"/>
  <c r="X53" i="4" s="1"/>
  <c r="X44" i="4"/>
  <c r="X49" i="4"/>
  <c r="X79" i="4"/>
  <c r="F114" i="4"/>
  <c r="G113" i="4"/>
  <c r="F19" i="16"/>
  <c r="F21" i="16" s="1"/>
  <c r="F23" i="16" s="1"/>
  <c r="X85" i="4"/>
  <c r="P8" i="14"/>
  <c r="L22" i="4"/>
  <c r="F54" i="4"/>
  <c r="G54" i="4" s="1"/>
  <c r="G24" i="4"/>
  <c r="X46" i="4"/>
  <c r="X63" i="4"/>
  <c r="X66" i="4" s="1"/>
  <c r="X108" i="4"/>
  <c r="P9" i="14"/>
  <c r="Q9" i="14" s="1"/>
  <c r="K54" i="4"/>
  <c r="L24" i="4"/>
  <c r="P19" i="14"/>
  <c r="P26" i="14" s="1"/>
  <c r="Q26" i="14" s="1"/>
  <c r="L79" i="4"/>
  <c r="P25" i="14"/>
  <c r="K108" i="4"/>
  <c r="F71" i="4"/>
  <c r="G70" i="4"/>
  <c r="X90" i="4"/>
  <c r="X100" i="4" s="1"/>
  <c r="P14" i="14"/>
  <c r="K66" i="4"/>
  <c r="K67" i="4" s="1"/>
  <c r="P27" i="14"/>
  <c r="K114" i="4"/>
  <c r="L113" i="4"/>
  <c r="G79" i="4"/>
  <c r="F100" i="4"/>
  <c r="U9" i="14"/>
  <c r="U54" i="4"/>
  <c r="U26" i="14"/>
  <c r="U66" i="4"/>
  <c r="U14" i="14"/>
  <c r="U27" i="14"/>
  <c r="U114" i="4"/>
  <c r="I13" i="18" s="1"/>
  <c r="I15" i="18" s="1"/>
  <c r="U72" i="4"/>
  <c r="L99" i="4"/>
  <c r="K100" i="4"/>
  <c r="F66" i="4"/>
  <c r="S70" i="4"/>
  <c r="S17" i="14" s="1"/>
  <c r="K12" i="14"/>
  <c r="K17" i="14"/>
  <c r="K24" i="14"/>
  <c r="K72" i="4"/>
  <c r="K25" i="14"/>
  <c r="K11" i="14"/>
  <c r="K15" i="14"/>
  <c r="K14" i="14"/>
  <c r="K115" i="4"/>
  <c r="K21" i="14"/>
  <c r="K27" i="14"/>
  <c r="L27" i="14" s="1"/>
  <c r="K22" i="14"/>
  <c r="L22" i="14" s="1"/>
  <c r="K19" i="14"/>
  <c r="L19" i="14" s="1"/>
  <c r="K13" i="14"/>
  <c r="Z13" i="14" s="1"/>
  <c r="AA13" i="14" s="1"/>
  <c r="K10" i="14"/>
  <c r="L10" i="14" s="1"/>
  <c r="K9" i="14"/>
  <c r="L9" i="14" s="1"/>
  <c r="K8" i="14"/>
  <c r="F27" i="14"/>
  <c r="F25" i="14"/>
  <c r="Z25" i="14" s="1"/>
  <c r="AA25" i="14" s="1"/>
  <c r="F24" i="14"/>
  <c r="F22" i="14"/>
  <c r="F21" i="14"/>
  <c r="F19" i="14"/>
  <c r="Z70" i="4"/>
  <c r="F17" i="14"/>
  <c r="F15" i="14"/>
  <c r="F14" i="14"/>
  <c r="F12" i="14"/>
  <c r="F11" i="14"/>
  <c r="F10" i="14"/>
  <c r="F9" i="14"/>
  <c r="U115" i="4"/>
  <c r="D59" i="4"/>
  <c r="D66" i="4" s="1"/>
  <c r="D67" i="4" s="1"/>
  <c r="D72" i="4" s="1"/>
  <c r="X54" i="4" l="1"/>
  <c r="Z24" i="14"/>
  <c r="AA24" i="14" s="1"/>
  <c r="U67" i="4"/>
  <c r="I11" i="18" s="1"/>
  <c r="I12" i="18" s="1"/>
  <c r="I16" i="18" s="1"/>
  <c r="F109" i="4"/>
  <c r="G100" i="4"/>
  <c r="P28" i="14"/>
  <c r="Q28" i="14" s="1"/>
  <c r="Q27" i="14"/>
  <c r="F67" i="4"/>
  <c r="G66" i="4"/>
  <c r="E11" i="18"/>
  <c r="L67" i="4"/>
  <c r="C14" i="18"/>
  <c r="K14" i="18" s="1"/>
  <c r="G71" i="4"/>
  <c r="X109" i="4"/>
  <c r="X115" i="4" s="1"/>
  <c r="G12" i="14"/>
  <c r="Z12" i="14"/>
  <c r="AA12" i="14" s="1"/>
  <c r="G14" i="14"/>
  <c r="Z14" i="14"/>
  <c r="AA14" i="14" s="1"/>
  <c r="G19" i="14"/>
  <c r="Z19" i="14"/>
  <c r="AA19" i="14" s="1"/>
  <c r="G10" i="14"/>
  <c r="Z10" i="14"/>
  <c r="AA10" i="14" s="1"/>
  <c r="Z15" i="14"/>
  <c r="G21" i="14"/>
  <c r="Z21" i="14"/>
  <c r="AA21" i="14" s="1"/>
  <c r="G27" i="14"/>
  <c r="Z27" i="14"/>
  <c r="AA27" i="14" s="1"/>
  <c r="X67" i="4"/>
  <c r="Z71" i="4"/>
  <c r="AA70" i="4"/>
  <c r="G9" i="14"/>
  <c r="Z9" i="14"/>
  <c r="AA9" i="14" s="1"/>
  <c r="G11" i="14"/>
  <c r="Z11" i="14"/>
  <c r="AA11" i="14" s="1"/>
  <c r="G17" i="14"/>
  <c r="Z17" i="14"/>
  <c r="AA17" i="14" s="1"/>
  <c r="G22" i="14"/>
  <c r="Z22" i="14"/>
  <c r="AA22" i="14" s="1"/>
  <c r="L8" i="14"/>
  <c r="Z8" i="14"/>
  <c r="AA8" i="14" s="1"/>
  <c r="U16" i="14"/>
  <c r="U18" i="14" s="1"/>
  <c r="E13" i="18"/>
  <c r="L114" i="4"/>
  <c r="P16" i="14"/>
  <c r="Q8" i="14"/>
  <c r="C13" i="18"/>
  <c r="C15" i="18" s="1"/>
  <c r="G114" i="4"/>
  <c r="G24" i="14"/>
  <c r="L115" i="4"/>
  <c r="K109" i="4"/>
  <c r="L100" i="4"/>
  <c r="J20" i="16"/>
  <c r="U28" i="14"/>
  <c r="K26" i="14"/>
  <c r="L26" i="14" s="1"/>
  <c r="K28" i="14"/>
  <c r="L28" i="14" s="1"/>
  <c r="K16" i="14"/>
  <c r="F28" i="14"/>
  <c r="F26" i="14"/>
  <c r="F16" i="14"/>
  <c r="J16" i="16"/>
  <c r="J12" i="16"/>
  <c r="J14" i="16" s="1"/>
  <c r="J8" i="16"/>
  <c r="J19" i="16"/>
  <c r="D13" i="14"/>
  <c r="P18" i="14" l="1"/>
  <c r="Q18" i="14" s="1"/>
  <c r="Q16" i="14"/>
  <c r="F72" i="4"/>
  <c r="C11" i="18"/>
  <c r="K11" i="18" s="1"/>
  <c r="G67" i="4"/>
  <c r="F115" i="4"/>
  <c r="G115" i="4" s="1"/>
  <c r="C10" i="18"/>
  <c r="G109" i="4"/>
  <c r="G16" i="14"/>
  <c r="Z16" i="14"/>
  <c r="AA16" i="14" s="1"/>
  <c r="G26" i="14"/>
  <c r="Z26" i="14"/>
  <c r="AA26" i="14" s="1"/>
  <c r="E15" i="18"/>
  <c r="K15" i="18" s="1"/>
  <c r="K13" i="18"/>
  <c r="G28" i="14"/>
  <c r="Z28" i="14"/>
  <c r="AA28" i="14" s="1"/>
  <c r="Z72" i="4"/>
  <c r="AA72" i="4" s="1"/>
  <c r="AA71" i="4"/>
  <c r="K18" i="14"/>
  <c r="L18" i="14" s="1"/>
  <c r="L16" i="14"/>
  <c r="E10" i="18"/>
  <c r="L109" i="4"/>
  <c r="F18" i="14"/>
  <c r="Z18" i="14" s="1"/>
  <c r="AA18" i="14" s="1"/>
  <c r="J23" i="16"/>
  <c r="J21" i="16"/>
  <c r="E12" i="18" l="1"/>
  <c r="K10" i="18"/>
  <c r="C12" i="18"/>
  <c r="C16" i="18" s="1"/>
  <c r="G18" i="14"/>
  <c r="E16" i="18" l="1"/>
  <c r="K16" i="18" s="1"/>
  <c r="K12" i="18"/>
  <c r="T85" i="4"/>
  <c r="Y85" i="4" s="1"/>
  <c r="T62" i="4"/>
  <c r="Y62" i="4" s="1"/>
  <c r="S59" i="4"/>
  <c r="S13" i="14" s="1"/>
  <c r="T52" i="4"/>
  <c r="T50" i="4"/>
  <c r="T49" i="4"/>
  <c r="T48" i="4"/>
  <c r="T47" i="4"/>
  <c r="T44" i="4"/>
  <c r="T43" i="4"/>
  <c r="T42" i="4"/>
  <c r="T41" i="4"/>
  <c r="I90" i="4"/>
  <c r="I70" i="4"/>
  <c r="I65" i="4"/>
  <c r="N15" i="14" s="1"/>
  <c r="J52" i="4"/>
  <c r="Y52" i="4" s="1"/>
  <c r="J50" i="4"/>
  <c r="Y50" i="4" s="1"/>
  <c r="J49" i="4"/>
  <c r="Y49" i="4" s="1"/>
  <c r="J48" i="4"/>
  <c r="Y48" i="4" s="1"/>
  <c r="J47" i="4"/>
  <c r="I46" i="4"/>
  <c r="J45" i="4"/>
  <c r="J44" i="4"/>
  <c r="Y44" i="4" s="1"/>
  <c r="J43" i="4"/>
  <c r="Y43" i="4" s="1"/>
  <c r="J42" i="4"/>
  <c r="J41" i="4"/>
  <c r="Y41" i="4" s="1"/>
  <c r="I71" i="4" l="1"/>
  <c r="X70" i="4"/>
  <c r="X71" i="4" s="1"/>
  <c r="X72" i="4" s="1"/>
  <c r="Y42" i="4"/>
  <c r="N11" i="14"/>
  <c r="N21" i="14"/>
  <c r="I100" i="4"/>
  <c r="Y47" i="4"/>
  <c r="Y53" i="4" s="1"/>
  <c r="J53" i="4"/>
  <c r="O12" i="14" s="1"/>
  <c r="I24" i="14"/>
  <c r="K20" i="16"/>
  <c r="I22" i="14"/>
  <c r="I21" i="14"/>
  <c r="I19" i="14"/>
  <c r="I17" i="14"/>
  <c r="I15" i="14"/>
  <c r="I11" i="14"/>
  <c r="I27" i="14"/>
  <c r="L58" i="4"/>
  <c r="I13" i="14"/>
  <c r="X13" i="14" s="1"/>
  <c r="L57" i="4"/>
  <c r="I9" i="14"/>
  <c r="I8" i="14"/>
  <c r="X8" i="14" s="1"/>
  <c r="I10" i="14"/>
  <c r="T61" i="4"/>
  <c r="Y61" i="4" s="1"/>
  <c r="T64" i="4"/>
  <c r="Y64" i="4" s="1"/>
  <c r="Y65" i="4" s="1"/>
  <c r="T68" i="4"/>
  <c r="Y68" i="4" s="1"/>
  <c r="T76" i="4"/>
  <c r="Y76" i="4" s="1"/>
  <c r="S90" i="4"/>
  <c r="S21" i="14" s="1"/>
  <c r="T45" i="4"/>
  <c r="Y45" i="4" s="1"/>
  <c r="S65" i="4"/>
  <c r="S15" i="14" s="1"/>
  <c r="T69" i="4"/>
  <c r="Y69" i="4" s="1"/>
  <c r="T73" i="4"/>
  <c r="Y73" i="4" s="1"/>
  <c r="T77" i="4"/>
  <c r="Y77" i="4" s="1"/>
  <c r="T87" i="4"/>
  <c r="Y87" i="4" s="1"/>
  <c r="T104" i="4"/>
  <c r="Y104" i="4" s="1"/>
  <c r="Y105" i="4" s="1"/>
  <c r="T106" i="4"/>
  <c r="Y106" i="4" s="1"/>
  <c r="Y107" i="4" s="1"/>
  <c r="S46" i="4"/>
  <c r="S53" i="4"/>
  <c r="S12" i="14" s="1"/>
  <c r="T74" i="4"/>
  <c r="Y74" i="4" s="1"/>
  <c r="T78" i="4"/>
  <c r="Y78" i="4" s="1"/>
  <c r="T83" i="4"/>
  <c r="Y83" i="4" s="1"/>
  <c r="T88" i="4"/>
  <c r="Y88" i="4" s="1"/>
  <c r="S105" i="4"/>
  <c r="S24" i="14" s="1"/>
  <c r="T60" i="4"/>
  <c r="Y60" i="4" s="1"/>
  <c r="Y63" i="4" s="1"/>
  <c r="Y66" i="4" s="1"/>
  <c r="T75" i="4"/>
  <c r="Y75" i="4" s="1"/>
  <c r="S79" i="4"/>
  <c r="S19" i="14" s="1"/>
  <c r="T84" i="4"/>
  <c r="Y84" i="4" s="1"/>
  <c r="T89" i="4"/>
  <c r="Y89" i="4" s="1"/>
  <c r="T79" i="4"/>
  <c r="T19" i="14" s="1"/>
  <c r="J107" i="4"/>
  <c r="I107" i="4"/>
  <c r="J105" i="4"/>
  <c r="O24" i="14" s="1"/>
  <c r="S107" i="4"/>
  <c r="S25" i="14" s="1"/>
  <c r="I53" i="4"/>
  <c r="N12" i="14" s="1"/>
  <c r="J63" i="4"/>
  <c r="I63" i="4"/>
  <c r="J90" i="4"/>
  <c r="L40" i="4"/>
  <c r="J65" i="4"/>
  <c r="O15" i="14" s="1"/>
  <c r="L59" i="4"/>
  <c r="J46" i="4"/>
  <c r="J70" i="4"/>
  <c r="J71" i="4" s="1"/>
  <c r="Y46" i="4" l="1"/>
  <c r="Y54" i="4" s="1"/>
  <c r="Y67" i="4" s="1"/>
  <c r="N14" i="14"/>
  <c r="I66" i="4"/>
  <c r="O11" i="14"/>
  <c r="J54" i="4"/>
  <c r="O21" i="14"/>
  <c r="J100" i="4"/>
  <c r="Y90" i="4"/>
  <c r="S11" i="14"/>
  <c r="S16" i="14" s="1"/>
  <c r="S18" i="14" s="1"/>
  <c r="S54" i="4"/>
  <c r="Y79" i="4"/>
  <c r="I54" i="4"/>
  <c r="L54" i="4" s="1"/>
  <c r="O14" i="14"/>
  <c r="J66" i="4"/>
  <c r="I115" i="4"/>
  <c r="N25" i="14"/>
  <c r="N28" i="14" s="1"/>
  <c r="I108" i="4"/>
  <c r="I109" i="4" s="1"/>
  <c r="Y108" i="4"/>
  <c r="N16" i="14"/>
  <c r="N18" i="14" s="1"/>
  <c r="O25" i="14"/>
  <c r="O28" i="14" s="1"/>
  <c r="J108" i="4"/>
  <c r="S26" i="14"/>
  <c r="I72" i="4"/>
  <c r="J115" i="4"/>
  <c r="S72" i="4"/>
  <c r="S115" i="4"/>
  <c r="T70" i="4"/>
  <c r="T17" i="14" s="1"/>
  <c r="J72" i="4"/>
  <c r="G16" i="16"/>
  <c r="K12" i="16"/>
  <c r="K14" i="16" s="1"/>
  <c r="G23" i="16"/>
  <c r="I25" i="14"/>
  <c r="I26" i="14" s="1"/>
  <c r="J25" i="14"/>
  <c r="J24" i="14"/>
  <c r="K19" i="16"/>
  <c r="J21" i="14"/>
  <c r="J17" i="14"/>
  <c r="J15" i="14"/>
  <c r="I14" i="14"/>
  <c r="J14" i="14"/>
  <c r="J12" i="14"/>
  <c r="I12" i="14"/>
  <c r="J11" i="14"/>
  <c r="J27" i="14"/>
  <c r="J22" i="14"/>
  <c r="J19" i="14"/>
  <c r="J13" i="14"/>
  <c r="L13" i="14" s="1"/>
  <c r="J9" i="14"/>
  <c r="J8" i="14"/>
  <c r="Y8" i="14" s="1"/>
  <c r="K8" i="16"/>
  <c r="J10" i="14"/>
  <c r="T90" i="4"/>
  <c r="T21" i="14" s="1"/>
  <c r="T26" i="14" s="1"/>
  <c r="T105" i="4"/>
  <c r="T24" i="14" s="1"/>
  <c r="T107" i="4"/>
  <c r="T25" i="14" s="1"/>
  <c r="T53" i="4"/>
  <c r="T12" i="14" s="1"/>
  <c r="T46" i="4"/>
  <c r="T65" i="4"/>
  <c r="T15" i="14" s="1"/>
  <c r="T63" i="4"/>
  <c r="T14" i="14" s="1"/>
  <c r="J67" i="4" l="1"/>
  <c r="N26" i="14"/>
  <c r="O16" i="14"/>
  <c r="O18" i="14" s="1"/>
  <c r="J109" i="4"/>
  <c r="I67" i="4"/>
  <c r="O26" i="14"/>
  <c r="T11" i="14"/>
  <c r="T16" i="14" s="1"/>
  <c r="T18" i="14" s="1"/>
  <c r="T54" i="4"/>
  <c r="Y100" i="4"/>
  <c r="Y109" i="4" s="1"/>
  <c r="Y115" i="4" s="1"/>
  <c r="I28" i="14"/>
  <c r="I16" i="14"/>
  <c r="I18" i="14" s="1"/>
  <c r="T72" i="4"/>
  <c r="T115" i="4"/>
  <c r="L72" i="4"/>
  <c r="K16" i="16"/>
  <c r="S28" i="14"/>
  <c r="E23" i="16"/>
  <c r="K23" i="16" s="1"/>
  <c r="K21" i="16"/>
  <c r="J26" i="14"/>
  <c r="J28" i="14"/>
  <c r="J16" i="14"/>
  <c r="T28" i="14" l="1"/>
  <c r="J18" i="14"/>
  <c r="D17" i="14" l="1"/>
  <c r="X17" i="14" s="1"/>
  <c r="AA50" i="4"/>
  <c r="G53" i="4"/>
  <c r="D105" i="4"/>
  <c r="D108" i="4" s="1"/>
  <c r="D109" i="4" s="1"/>
  <c r="D115" i="4" s="1"/>
  <c r="D24" i="14" l="1"/>
  <c r="X24" i="14" s="1"/>
  <c r="D15" i="14"/>
  <c r="X15" i="14" s="1"/>
  <c r="D27" i="14"/>
  <c r="X27" i="14" s="1"/>
  <c r="D25" i="14"/>
  <c r="X25" i="14" s="1"/>
  <c r="D22" i="14"/>
  <c r="X22" i="14" s="1"/>
  <c r="D21" i="14"/>
  <c r="X21" i="14" s="1"/>
  <c r="D19" i="14"/>
  <c r="X19" i="14" s="1"/>
  <c r="D14" i="14"/>
  <c r="X14" i="14" s="1"/>
  <c r="D12" i="14"/>
  <c r="X12" i="14" s="1"/>
  <c r="D11" i="14"/>
  <c r="X11" i="14" s="1"/>
  <c r="D10" i="14"/>
  <c r="X10" i="14" s="1"/>
  <c r="D9" i="14"/>
  <c r="X9" i="14" s="1"/>
  <c r="E25" i="14"/>
  <c r="Y25" i="14" s="1"/>
  <c r="E24" i="14"/>
  <c r="Y24" i="14" s="1"/>
  <c r="E22" i="14"/>
  <c r="Y22" i="14" s="1"/>
  <c r="AA90" i="4"/>
  <c r="E21" i="14"/>
  <c r="Y21" i="14" s="1"/>
  <c r="AA79" i="4"/>
  <c r="E19" i="14"/>
  <c r="Y19" i="14" s="1"/>
  <c r="E15" i="14"/>
  <c r="Y15" i="14" s="1"/>
  <c r="AA63" i="4"/>
  <c r="E14" i="14"/>
  <c r="Y14" i="14" s="1"/>
  <c r="E12" i="14"/>
  <c r="Y12" i="14" s="1"/>
  <c r="E11" i="14"/>
  <c r="Y11" i="14" s="1"/>
  <c r="E10" i="14"/>
  <c r="Y10" i="14" s="1"/>
  <c r="E9" i="14"/>
  <c r="Y9" i="14" s="1"/>
  <c r="E59" i="4"/>
  <c r="E66" i="4" l="1"/>
  <c r="E67" i="4" s="1"/>
  <c r="E72" i="4" s="1"/>
  <c r="G72" i="4" s="1"/>
  <c r="D26" i="14"/>
  <c r="X26" i="14" s="1"/>
  <c r="E27" i="14"/>
  <c r="Y27" i="14" s="1"/>
  <c r="E26" i="14"/>
  <c r="Y26" i="14" s="1"/>
  <c r="Y70" i="4"/>
  <c r="Y71" i="4" s="1"/>
  <c r="Y72" i="4" s="1"/>
  <c r="E17" i="14"/>
  <c r="Y17" i="14" s="1"/>
  <c r="E13" i="14"/>
  <c r="Y13" i="14" s="1"/>
  <c r="D28" i="14" l="1"/>
  <c r="X28" i="14" s="1"/>
  <c r="E28" i="14"/>
  <c r="Y28" i="14" s="1"/>
  <c r="D16" i="14"/>
  <c r="X16" i="14" s="1"/>
  <c r="E16" i="14"/>
  <c r="Y16" i="14" s="1"/>
  <c r="D18" i="14" l="1"/>
  <c r="X18" i="14" s="1"/>
  <c r="E18" i="14"/>
  <c r="Y18" i="14" s="1"/>
</calcChain>
</file>

<file path=xl/sharedStrings.xml><?xml version="1.0" encoding="utf-8"?>
<sst xmlns="http://schemas.openxmlformats.org/spreadsheetml/2006/main" count="1388" uniqueCount="386">
  <si>
    <t>Szákszend Község Önkormányzata</t>
  </si>
  <si>
    <t>2856 Szákszend, Száki u. 91.</t>
  </si>
  <si>
    <t>Rovat</t>
  </si>
  <si>
    <t>Megnevezés</t>
  </si>
  <si>
    <t>Eredeti előirányzat</t>
  </si>
  <si>
    <t>K1101</t>
  </si>
  <si>
    <t>K1106</t>
  </si>
  <si>
    <t>K1107</t>
  </si>
  <si>
    <t>K1108</t>
  </si>
  <si>
    <t>K1110</t>
  </si>
  <si>
    <t>K1113</t>
  </si>
  <si>
    <t>K121</t>
  </si>
  <si>
    <t>K122</t>
  </si>
  <si>
    <t>K123</t>
  </si>
  <si>
    <t>K1 rovat összesen</t>
  </si>
  <si>
    <t>K2 rovat összesen</t>
  </si>
  <si>
    <t>K311</t>
  </si>
  <si>
    <t>K312</t>
  </si>
  <si>
    <t>K321</t>
  </si>
  <si>
    <t>K322</t>
  </si>
  <si>
    <t>K331</t>
  </si>
  <si>
    <t>K332</t>
  </si>
  <si>
    <t>K333</t>
  </si>
  <si>
    <t>K334</t>
  </si>
  <si>
    <t>K336</t>
  </si>
  <si>
    <t>K337</t>
  </si>
  <si>
    <t>K341</t>
  </si>
  <si>
    <t>K351</t>
  </si>
  <si>
    <t>K353</t>
  </si>
  <si>
    <t>K355</t>
  </si>
  <si>
    <t>K3 rovat összesen</t>
  </si>
  <si>
    <t>K42</t>
  </si>
  <si>
    <t>K45</t>
  </si>
  <si>
    <t>K46</t>
  </si>
  <si>
    <t>K47</t>
  </si>
  <si>
    <t>K48</t>
  </si>
  <si>
    <t>K4 rovat összesen</t>
  </si>
  <si>
    <t>K5021</t>
  </si>
  <si>
    <t>K5023</t>
  </si>
  <si>
    <t>K506</t>
  </si>
  <si>
    <t>K512</t>
  </si>
  <si>
    <t>K513</t>
  </si>
  <si>
    <t>K5 rovat összesen</t>
  </si>
  <si>
    <t>K63</t>
  </si>
  <si>
    <t>K64</t>
  </si>
  <si>
    <t>K67</t>
  </si>
  <si>
    <t>K6 rovat összesen</t>
  </si>
  <si>
    <t>K71</t>
  </si>
  <si>
    <t>K73</t>
  </si>
  <si>
    <t>K74</t>
  </si>
  <si>
    <t>K7 rovat összesen</t>
  </si>
  <si>
    <t>K83</t>
  </si>
  <si>
    <t>K8 rovat összesen</t>
  </si>
  <si>
    <t>K914</t>
  </si>
  <si>
    <t>K915</t>
  </si>
  <si>
    <t>K9 rovat összesen</t>
  </si>
  <si>
    <t>Kiadások összesen</t>
  </si>
  <si>
    <t>I. negyedév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</si>
  <si>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</si>
  <si>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</si>
  <si>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</si>
  <si>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</si>
  <si>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</si>
  <si>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</si>
  <si>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</si>
  <si>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</si>
  <si>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</si>
  <si>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Módosított előirányzat</t>
  </si>
  <si>
    <t>B111</t>
  </si>
  <si>
    <t>B112</t>
  </si>
  <si>
    <t>B113</t>
  </si>
  <si>
    <t>B114</t>
  </si>
  <si>
    <t>B115</t>
  </si>
  <si>
    <t>B16</t>
  </si>
  <si>
    <t>B1 rovat összesen</t>
  </si>
  <si>
    <t>B311</t>
  </si>
  <si>
    <t>B34</t>
  </si>
  <si>
    <t>B351</t>
  </si>
  <si>
    <t>B354</t>
  </si>
  <si>
    <t>B355</t>
  </si>
  <si>
    <t>B36</t>
  </si>
  <si>
    <t>B3 rovat összesen</t>
  </si>
  <si>
    <t>B402</t>
  </si>
  <si>
    <t>B403</t>
  </si>
  <si>
    <t>B404</t>
  </si>
  <si>
    <t>B405</t>
  </si>
  <si>
    <t>B408</t>
  </si>
  <si>
    <t>B411</t>
  </si>
  <si>
    <t>B4 rovat összesen</t>
  </si>
  <si>
    <t>B65</t>
  </si>
  <si>
    <t>B6 rovat összesen</t>
  </si>
  <si>
    <t>B75</t>
  </si>
  <si>
    <t>B7 rovat összesen</t>
  </si>
  <si>
    <t>B8131</t>
  </si>
  <si>
    <t>B814</t>
  </si>
  <si>
    <t>B8 rovat összesen</t>
  </si>
  <si>
    <t>Bevételek összesen</t>
  </si>
  <si>
    <t>Törvény szerinti illetm.</t>
  </si>
  <si>
    <t>Jubileumi jutalom</t>
  </si>
  <si>
    <t>Béren kivüli juttatások</t>
  </si>
  <si>
    <t>Ruházati ktg.térítés</t>
  </si>
  <si>
    <t>Egyéb költsgétérítés</t>
  </si>
  <si>
    <t>Foglalk.egyéb szem.jutt.</t>
  </si>
  <si>
    <t>Választott tiszts.v.jutt.</t>
  </si>
  <si>
    <t>Egyéb jogv.jutt.</t>
  </si>
  <si>
    <t>Egyéb külső szem.jutt.</t>
  </si>
  <si>
    <t>K2</t>
  </si>
  <si>
    <t>Munkaadókat terh.jár.</t>
  </si>
  <si>
    <t>Szakmai anyagok</t>
  </si>
  <si>
    <t>Üzemeltetési anyagok</t>
  </si>
  <si>
    <t>Inform.szolgáltatások</t>
  </si>
  <si>
    <t>Egyéb komm.szolg.</t>
  </si>
  <si>
    <t>Közüzemi díjak</t>
  </si>
  <si>
    <t>Vásárolt élelmezés</t>
  </si>
  <si>
    <t>Bérleti és lízing díjak</t>
  </si>
  <si>
    <t>Karbantart. kisjav.</t>
  </si>
  <si>
    <t>Szakmai tev.segítő szolg.</t>
  </si>
  <si>
    <t>Egyéb szolgáltatások</t>
  </si>
  <si>
    <t>Kiküldetés</t>
  </si>
  <si>
    <t>Működési felsz. ÁFA</t>
  </si>
  <si>
    <t>Kamatkiadások</t>
  </si>
  <si>
    <t>Egyéb dologi kiadás</t>
  </si>
  <si>
    <t>Családi támogatások</t>
  </si>
  <si>
    <t>Foglalk.munkanél.tám.</t>
  </si>
  <si>
    <t>Lakhatással kapcs.ell.</t>
  </si>
  <si>
    <t>Intézményi ell.pénzb.jutt.</t>
  </si>
  <si>
    <t>Egyéb nem int. ellátások</t>
  </si>
  <si>
    <t>Önkorm.előző évi elsz.</t>
  </si>
  <si>
    <t>Egyéb elvonások, befiz.</t>
  </si>
  <si>
    <t>Egyéb műk.célú tám.</t>
  </si>
  <si>
    <t>Tartalékok</t>
  </si>
  <si>
    <t>Inform.eszk.beszerz.</t>
  </si>
  <si>
    <t>Egyéb tárgyi eszk. beszerz.</t>
  </si>
  <si>
    <t>Beruházás előzfelsz.ÁFA</t>
  </si>
  <si>
    <t>Ingatlanok felújítása</t>
  </si>
  <si>
    <t>Egyéb tárgyi eszk. felúj.</t>
  </si>
  <si>
    <t>Felúj.felsz. ÁFA</t>
  </si>
  <si>
    <t>Felhalm.visszatér.tám.</t>
  </si>
  <si>
    <t>ÁHB megelőlegz.vissz.</t>
  </si>
  <si>
    <t>Kp-i irány.szerv.tám.</t>
  </si>
  <si>
    <t>Önkorm.műk.támog.</t>
  </si>
  <si>
    <t>Köznev.támogatása</t>
  </si>
  <si>
    <t>Szoc.gyermekjóléti tám.</t>
  </si>
  <si>
    <t>Kulturális feladat tám.</t>
  </si>
  <si>
    <t>Műk.célű ktgv.tám.</t>
  </si>
  <si>
    <t>Egyéb műk.c. támogatás</t>
  </si>
  <si>
    <t>Magánszem.jöv.adó</t>
  </si>
  <si>
    <t>Vagyoni típusú adók</t>
  </si>
  <si>
    <t>Érték.forgalmi adók</t>
  </si>
  <si>
    <t>Gépjárműadók</t>
  </si>
  <si>
    <t>Egyéb áruhaszn.szolg.adók</t>
  </si>
  <si>
    <t>Egyéb közhatalmi bev.</t>
  </si>
  <si>
    <t>Szolgáltatások ellenért.</t>
  </si>
  <si>
    <t>Közvetített szolg. ellnért.</t>
  </si>
  <si>
    <t>Tulajdonosi bevételek</t>
  </si>
  <si>
    <t>Ellátási díjak</t>
  </si>
  <si>
    <t>Kiszámlázott ÁFA</t>
  </si>
  <si>
    <t>B406</t>
  </si>
  <si>
    <t>Kamatbevételek</t>
  </si>
  <si>
    <t>Egyéb műk.bevételek</t>
  </si>
  <si>
    <t>Egyéb műk.c. átvett peszk.</t>
  </si>
  <si>
    <t>Egyéb felhalmc. átvett peszk.</t>
  </si>
  <si>
    <t>Előző évi maradv. igényb.</t>
  </si>
  <si>
    <t>ÁHB  megelőlegz.</t>
  </si>
  <si>
    <t>Bizonylat száma</t>
  </si>
  <si>
    <t>Összeg</t>
  </si>
  <si>
    <t>Szákszendi Közös Önkormányzati Hivatal</t>
  </si>
  <si>
    <t>K1102</t>
  </si>
  <si>
    <t>Normatív jutalmak</t>
  </si>
  <si>
    <t>K1109</t>
  </si>
  <si>
    <t>B816</t>
  </si>
  <si>
    <t>K352</t>
  </si>
  <si>
    <t>Fizetendő ÁFA</t>
  </si>
  <si>
    <t>B352</t>
  </si>
  <si>
    <t>Fogyasztási adók</t>
  </si>
  <si>
    <t>Közlekedési ktg.térítés</t>
  </si>
  <si>
    <t>Irányítószervi támogatás</t>
  </si>
  <si>
    <t>Szákszendi Kiskuckó Napközi Otthonos Óvoda</t>
  </si>
  <si>
    <t>2856 Szákszend, Dózsa Gy. u. 16</t>
  </si>
  <si>
    <t>K1103</t>
  </si>
  <si>
    <t>Céljuttatás, prémium</t>
  </si>
  <si>
    <t>K1104</t>
  </si>
  <si>
    <t>Helyettesítés</t>
  </si>
  <si>
    <t>ÁHB megelőlegzések</t>
  </si>
  <si>
    <t>Teljesítés</t>
  </si>
  <si>
    <t>Kiskuckó Napköziotthonos Óvoda</t>
  </si>
  <si>
    <t>Összesen</t>
  </si>
  <si>
    <t>Szákszend Község Önkormányzata és Intézményei</t>
  </si>
  <si>
    <t>K62</t>
  </si>
  <si>
    <t>Ingatlanok beszerz.</t>
  </si>
  <si>
    <t>B21</t>
  </si>
  <si>
    <t>Felhalm.célú önkorm.tám.</t>
  </si>
  <si>
    <t>B2 rovat összesen</t>
  </si>
  <si>
    <t>B52</t>
  </si>
  <si>
    <t>Ingatlanok értékesítése</t>
  </si>
  <si>
    <t>B5 rovat összesen</t>
  </si>
  <si>
    <t>B25</t>
  </si>
  <si>
    <t>Egyéb felhalmc. tám.</t>
  </si>
  <si>
    <t>Telj. %</t>
  </si>
  <si>
    <t>K1</t>
  </si>
  <si>
    <t>Személyi juttatások</t>
  </si>
  <si>
    <t>Dologi kiadások</t>
  </si>
  <si>
    <t>Beruházások</t>
  </si>
  <si>
    <t>Felújítások</t>
  </si>
  <si>
    <t>Egyéb felhalm. célú kiad.</t>
  </si>
  <si>
    <t>Költségvetési kiadások</t>
  </si>
  <si>
    <t>Finanszírozási kiadások</t>
  </si>
  <si>
    <t>K3</t>
  </si>
  <si>
    <t>K4</t>
  </si>
  <si>
    <t>K6</t>
  </si>
  <si>
    <t>K7</t>
  </si>
  <si>
    <t>K8</t>
  </si>
  <si>
    <t>K9</t>
  </si>
  <si>
    <t>B1</t>
  </si>
  <si>
    <t>Működési célú támogatás</t>
  </si>
  <si>
    <t>Felhalm. célú támogatás</t>
  </si>
  <si>
    <t>Közhatalmi bevételek</t>
  </si>
  <si>
    <t>Működési bevételek</t>
  </si>
  <si>
    <t>Felhalmozási bevételek</t>
  </si>
  <si>
    <t>Működési célú átvett peszk.</t>
  </si>
  <si>
    <t>Felhalm. célú átvett pénzeszk.</t>
  </si>
  <si>
    <t>Költségvetési bevételek</t>
  </si>
  <si>
    <t>Finanszírozási bevételek</t>
  </si>
  <si>
    <t>K1-K8</t>
  </si>
  <si>
    <t>B1-B8</t>
  </si>
  <si>
    <t>K1-K9</t>
  </si>
  <si>
    <t>B2</t>
  </si>
  <si>
    <t>B3</t>
  </si>
  <si>
    <t>B4</t>
  </si>
  <si>
    <t>B5</t>
  </si>
  <si>
    <t>B6</t>
  </si>
  <si>
    <t>B7</t>
  </si>
  <si>
    <t>B1-B7</t>
  </si>
  <si>
    <t>B8</t>
  </si>
  <si>
    <t>Ellátottak pénzbeni jutt.</t>
  </si>
  <si>
    <t>Munkaadókat terhelő jár.</t>
  </si>
  <si>
    <t>Egyéb működési célú kiad.</t>
  </si>
  <si>
    <t>Szákszend Község Önkormányzatának és intézményeinek</t>
  </si>
  <si>
    <t>Statisztikai állományi létszám (fő)</t>
  </si>
  <si>
    <t>Nemzeti vagyonba tartozó befektetett eszközök</t>
  </si>
  <si>
    <t>Nemzeti vagyonba tartozó forgóeszközök</t>
  </si>
  <si>
    <t>Költségvetési évben esedékes követelések</t>
  </si>
  <si>
    <t>Költségvetési évet követően esedékes követelések</t>
  </si>
  <si>
    <t>Pénzeszközök</t>
  </si>
  <si>
    <t>Követelések</t>
  </si>
  <si>
    <t>Egyéb sajátos eszközoldali elszámolások</t>
  </si>
  <si>
    <t>Eszközök összesen</t>
  </si>
  <si>
    <t>Saját tőke</t>
  </si>
  <si>
    <t>Költségvetési évben esedéket kötelezettségek</t>
  </si>
  <si>
    <t>Költségvetési évet követően esedékes kötelezettségek</t>
  </si>
  <si>
    <t>Kötelezettség jellegű sajátos elszámolások</t>
  </si>
  <si>
    <t>Kötelezettségek</t>
  </si>
  <si>
    <t>Passzív időbeli elhatárolások</t>
  </si>
  <si>
    <t>Források összesen</t>
  </si>
  <si>
    <t>Követelés jellegű sajátos elszámolások</t>
  </si>
  <si>
    <t>Tevékenység nettó eredményszeml. bevétele</t>
  </si>
  <si>
    <t>Aktívált saját teljesítmények értéke</t>
  </si>
  <si>
    <t>Egyéb eredményszeml. bevételek</t>
  </si>
  <si>
    <t>Anyagjellegű ráfordítások</t>
  </si>
  <si>
    <t>Személyi jellegű ráfordítások</t>
  </si>
  <si>
    <t>Értékcsökkenési leírás</t>
  </si>
  <si>
    <t>Egyéb ráfordítás</t>
  </si>
  <si>
    <t>Tevékenységek eredménye</t>
  </si>
  <si>
    <t>Pénzügyi műveletek eredményszeml. bevételei</t>
  </si>
  <si>
    <t>Pénzügyi múveletek ráfordításai</t>
  </si>
  <si>
    <t>Mérleg szerinti eredmény</t>
  </si>
  <si>
    <t>Pénzügyi műveletek eredménye</t>
  </si>
  <si>
    <t>Alaptevékenység ktgv.bevételei</t>
  </si>
  <si>
    <t>Alaptevékenység ktgv.kiadásai</t>
  </si>
  <si>
    <t>Alaptevékenység ktgv.egyenlege</t>
  </si>
  <si>
    <t>Alaptevékenység finansz.bevételei</t>
  </si>
  <si>
    <t>Alaptevékenység finansz. kiadásai</t>
  </si>
  <si>
    <t>Alaptevékenység finansz. egyenlege</t>
  </si>
  <si>
    <t>Alaptevékenység maradványa</t>
  </si>
  <si>
    <t>Összesen:</t>
  </si>
  <si>
    <t>6. számú melléklet</t>
  </si>
  <si>
    <t>8. számú melléklet</t>
  </si>
  <si>
    <t>B410</t>
  </si>
  <si>
    <t>Biztosító által fiz. kártér.</t>
  </si>
  <si>
    <t>Biztosító által fiz. kártérítés</t>
  </si>
  <si>
    <t>2017. évi előirányzat nyilvántartás</t>
  </si>
  <si>
    <t>2018. évi statisztikai állományi létszáma</t>
  </si>
  <si>
    <t>B5 roövat összesen</t>
  </si>
  <si>
    <t>K508</t>
  </si>
  <si>
    <t>Működési c. visszatér.tám.</t>
  </si>
  <si>
    <t>Egyéb műk.célú tám. ÁHK</t>
  </si>
  <si>
    <t>K84</t>
  </si>
  <si>
    <t>B64</t>
  </si>
  <si>
    <t>Működési célú visszatér.tám.</t>
  </si>
  <si>
    <t>Működési kiadások</t>
  </si>
  <si>
    <t>Felhalmozási kiadások</t>
  </si>
  <si>
    <t>2017. évi tényadat</t>
  </si>
  <si>
    <t>Szákszendi Szociális és Gyermekjóléti Alapszolgáltató Központ</t>
  </si>
  <si>
    <t>Teljesítés előző évhez képest %-ban</t>
  </si>
  <si>
    <t>Szákszend Község Önkormányzata és intézményei 2018. évi maradvány kimutatása</t>
  </si>
  <si>
    <t>2017. évi</t>
  </si>
  <si>
    <t xml:space="preserve">Kiskuckó Napköziotthonos Óvoda </t>
  </si>
  <si>
    <t>2018. évi</t>
  </si>
  <si>
    <t>Szákszendi Mini Bölcsőde</t>
  </si>
  <si>
    <t>2017. év</t>
  </si>
  <si>
    <t>2018. év</t>
  </si>
  <si>
    <t>2017. évi teljesítés</t>
  </si>
  <si>
    <t>2018. évi költségvetési teljesítése kiemelt előirányzatonként</t>
  </si>
  <si>
    <t>Telj. előző időszakhoz képest %-ban</t>
  </si>
  <si>
    <t>K5</t>
  </si>
  <si>
    <t>2018. évi nyitó</t>
  </si>
  <si>
    <t>Tartozik forgalom</t>
  </si>
  <si>
    <t>Követel forgalom</t>
  </si>
  <si>
    <t>2018. évi záró</t>
  </si>
  <si>
    <t>Pénztár</t>
  </si>
  <si>
    <t>Költségvetési számla</t>
  </si>
  <si>
    <t>Közfoglalk. számla</t>
  </si>
  <si>
    <t>Célelszámolási számla</t>
  </si>
  <si>
    <t>Kommunális adószámla</t>
  </si>
  <si>
    <t>Iparűzési adószámla</t>
  </si>
  <si>
    <t>Gjm.adó beszedési szla</t>
  </si>
  <si>
    <t>Pótlék beszedési szla</t>
  </si>
  <si>
    <t>Egyéb bírság beszedési szla</t>
  </si>
  <si>
    <t>Talajterhelési díj beszedési szla</t>
  </si>
  <si>
    <t>Termőföld bérbead.szárm.jövadó</t>
  </si>
  <si>
    <t>Közigazg.eljár.illeték szla</t>
  </si>
  <si>
    <t>Egyéb bevételek szla</t>
  </si>
  <si>
    <t>Vízi közmű szla</t>
  </si>
  <si>
    <t>2018. évi befektetett eszközök állományának alakulása</t>
  </si>
  <si>
    <t>Teljesen leírt kfk. vagyoni értékű jogok állománya</t>
  </si>
  <si>
    <t>2018. évi záró áll.</t>
  </si>
  <si>
    <t>2018. évi záró Écs.</t>
  </si>
  <si>
    <t>2018. évi nyitó állomány</t>
  </si>
  <si>
    <t>2018. évi nyitó écs.</t>
  </si>
  <si>
    <t>Teljesen leírt kfk. szellemi termék</t>
  </si>
  <si>
    <t>Állomány változás</t>
  </si>
  <si>
    <t>Értékcsökkenés elsz.</t>
  </si>
  <si>
    <t>Knv. termőföld állománya</t>
  </si>
  <si>
    <t>Kfk. termőföld</t>
  </si>
  <si>
    <t>Forgalomképes termőföld</t>
  </si>
  <si>
    <t>Forgalomképes egyéb célú telkek</t>
  </si>
  <si>
    <t>Knv. tart. egyéb épületek áll.</t>
  </si>
  <si>
    <t>Kfk. egyéb épületek áll.</t>
  </si>
  <si>
    <t>Üzleti egyéb épületek áll.</t>
  </si>
  <si>
    <t>Knv.különf. egyéb építmények állománya</t>
  </si>
  <si>
    <t>Üzemeltetésre adott fk. egyéb építmények állománya</t>
  </si>
  <si>
    <t>Teljesen leírt fk. egyéb épületek állománya</t>
  </si>
  <si>
    <t>Teljesen leírt üzleti egyéb épületek állománya</t>
  </si>
  <si>
    <t>Teljesen leírt knv. különf. egyéb építmények állománya</t>
  </si>
  <si>
    <t>Üzleti informatikai eszközök állománya</t>
  </si>
  <si>
    <t>Knv. egyéb gép, berend., felszerelés állománya</t>
  </si>
  <si>
    <t>Üzleti egyéb gép, berend, felszerelés állománya</t>
  </si>
  <si>
    <t>Üzemeltetésre adott kfk. egyéb gép, berend., felsz. áll.</t>
  </si>
  <si>
    <t>Teljesen leírt kfk. informatikai eszközök áll.</t>
  </si>
  <si>
    <t>Teljesen leírt. üzleti kisértékű inform.eszközök áll.</t>
  </si>
  <si>
    <t>Teljesen leírt knv. egyéb gép, berend., felsz. állománya</t>
  </si>
  <si>
    <t>Teljesen leírt üzleti egyéb kisértékű gép, berend., felsz.</t>
  </si>
  <si>
    <t>Teljesen leírt kfk. járművek állománya</t>
  </si>
  <si>
    <t>Teljesen leírt üzemelt.adott kfk. egyéb gép, berend. felsz.</t>
  </si>
  <si>
    <t>Befejezetlen vásárolt egyéb épületek beruh. áll.</t>
  </si>
  <si>
    <t>Befejezetlen egyéb épület felújítás állomáya</t>
  </si>
  <si>
    <t>Befejezetlen egyéb építmény felújítás állománya</t>
  </si>
  <si>
    <t>Szákszendi Kiskuckó Óvoda Szákszend</t>
  </si>
  <si>
    <t>2018. évi pénzeszközváltozása</t>
  </si>
  <si>
    <t>2018. évi előirányzat teljesítési adatok</t>
  </si>
  <si>
    <t>2018. évi egyszerűsített mérlege</t>
  </si>
  <si>
    <t>2018. évi eredmény kimutatása</t>
  </si>
  <si>
    <t>Szákszend Község Önkormányzata és intézményei</t>
  </si>
  <si>
    <t>2018. évi maradvány kimutatása</t>
  </si>
  <si>
    <t>Kötelező feladatok</t>
  </si>
  <si>
    <t>Önként vállalt feladatok</t>
  </si>
  <si>
    <t>Többéves kihatással járó feladatok</t>
  </si>
  <si>
    <t>Egyéb felhalmozási kiadások</t>
  </si>
  <si>
    <t>Szákszend Község Önkormányzatának többéves kihatással járó feladatai</t>
  </si>
  <si>
    <t>Szákszend Község Önkormányzatának adóságot keletkeztető ügyleteiből eredő fizetési kötelezettségek</t>
  </si>
  <si>
    <t>Adóságot keletkeztető ügylet</t>
  </si>
  <si>
    <t>Felvétel éve</t>
  </si>
  <si>
    <t>Felvett összeg</t>
  </si>
  <si>
    <t>Futamidő</t>
  </si>
  <si>
    <t>----</t>
  </si>
  <si>
    <t>---</t>
  </si>
  <si>
    <t>2. sz. melléklet</t>
  </si>
  <si>
    <t>bevétel</t>
  </si>
  <si>
    <t>Kötelező és önkéntvállalt feladat bontásban</t>
  </si>
  <si>
    <t>4. sz. melléklet</t>
  </si>
  <si>
    <t>5. számú melléklet</t>
  </si>
  <si>
    <t>7. sz. melléklet</t>
  </si>
  <si>
    <t>9. sz. melléklet</t>
  </si>
  <si>
    <t>10. számú melléklet</t>
  </si>
  <si>
    <t>11. számú melléklet</t>
  </si>
  <si>
    <t>12.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</si>
</sst>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28"/>
      <color theme="1"/>
      <name val="Times New Roman"/>
      <family val="1"/>
      <charset val="238"/>
    </font>
    <font>
      <i/>
      <sz val="16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6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4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F6565"/>
        <bgColor indexed="64"/>
      </patternFill>
    </fill>
  </fills>
  <borders count="9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806">
    <xf numFmtId="0" fontId="0" fillId="0" borderId="0" xfId="0"/>
    <xf numFmtId="0" fontId="1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3" fillId="0" borderId="9" xfId="0" applyFont="1" applyBorder="1"/>
    <xf numFmtId="0" fontId="3" fillId="0" borderId="13" xfId="0" applyFont="1" applyBorder="1"/>
    <xf numFmtId="3" fontId="3" fillId="0" borderId="16" xfId="0" applyNumberFormat="1" applyFont="1" applyBorder="1"/>
    <xf numFmtId="0" fontId="3" fillId="0" borderId="3" xfId="0" applyFont="1" applyBorder="1"/>
    <xf numFmtId="3" fontId="3" fillId="0" borderId="3" xfId="0" applyNumberFormat="1" applyFont="1" applyBorder="1"/>
    <xf numFmtId="0" fontId="3" fillId="0" borderId="4" xfId="0" applyFont="1" applyBorder="1"/>
    <xf numFmtId="0" fontId="3" fillId="0" borderId="14" xfId="0" applyFont="1" applyBorder="1"/>
    <xf numFmtId="3" fontId="3" fillId="0" borderId="17" xfId="0" applyNumberFormat="1" applyFont="1" applyBorder="1"/>
    <xf numFmtId="0" fontId="3" fillId="0" borderId="5" xfId="0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3" fontId="1" fillId="2" borderId="17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0" fontId="3" fillId="6" borderId="4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left"/>
    </xf>
    <xf numFmtId="3" fontId="3" fillId="6" borderId="17" xfId="0" applyNumberFormat="1" applyFont="1" applyFill="1" applyBorder="1"/>
    <xf numFmtId="0" fontId="3" fillId="6" borderId="5" xfId="0" applyFont="1" applyFill="1" applyBorder="1"/>
    <xf numFmtId="3" fontId="3" fillId="6" borderId="6" xfId="0" applyNumberFormat="1" applyFont="1" applyFill="1" applyBorder="1"/>
    <xf numFmtId="0" fontId="3" fillId="6" borderId="0" xfId="0" applyFont="1" applyFill="1"/>
    <xf numFmtId="3" fontId="1" fillId="3" borderId="18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3" fontId="1" fillId="3" borderId="27" xfId="0" applyNumberFormat="1" applyFont="1" applyFill="1" applyBorder="1" applyAlignment="1">
      <alignment vertical="center"/>
    </xf>
    <xf numFmtId="3" fontId="1" fillId="3" borderId="18" xfId="0" applyNumberFormat="1" applyFont="1" applyFill="1" applyBorder="1"/>
    <xf numFmtId="0" fontId="3" fillId="0" borderId="2" xfId="0" applyFont="1" applyBorder="1"/>
    <xf numFmtId="3" fontId="3" fillId="0" borderId="20" xfId="0" applyNumberFormat="1" applyFont="1" applyBorder="1"/>
    <xf numFmtId="3" fontId="3" fillId="0" borderId="28" xfId="0" applyNumberFormat="1" applyFont="1" applyBorder="1"/>
    <xf numFmtId="3" fontId="1" fillId="4" borderId="17" xfId="0" applyNumberFormat="1" applyFont="1" applyFill="1" applyBorder="1" applyAlignment="1">
      <alignment vertical="center"/>
    </xf>
    <xf numFmtId="3" fontId="1" fillId="4" borderId="4" xfId="0" applyNumberFormat="1" applyFont="1" applyFill="1" applyBorder="1" applyAlignment="1">
      <alignment vertical="center"/>
    </xf>
    <xf numFmtId="3" fontId="1" fillId="4" borderId="6" xfId="0" applyNumberFormat="1" applyFont="1" applyFill="1" applyBorder="1" applyAlignment="1">
      <alignment vertical="center"/>
    </xf>
    <xf numFmtId="3" fontId="1" fillId="4" borderId="16" xfId="0" applyNumberFormat="1" applyFont="1" applyFill="1" applyBorder="1" applyAlignment="1">
      <alignment vertical="center"/>
    </xf>
    <xf numFmtId="3" fontId="3" fillId="6" borderId="17" xfId="0" applyNumberFormat="1" applyFont="1" applyFill="1" applyBorder="1" applyAlignment="1">
      <alignment horizontal="right"/>
    </xf>
    <xf numFmtId="0" fontId="3" fillId="6" borderId="5" xfId="0" applyFont="1" applyFill="1" applyBorder="1" applyAlignment="1">
      <alignment horizontal="left"/>
    </xf>
    <xf numFmtId="3" fontId="3" fillId="6" borderId="6" xfId="0" applyNumberFormat="1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3" fontId="1" fillId="5" borderId="12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vertical="center"/>
    </xf>
    <xf numFmtId="0" fontId="2" fillId="0" borderId="31" xfId="0" applyFont="1" applyBorder="1" applyAlignment="1">
      <alignment horizontal="center" vertical="center" wrapText="1"/>
    </xf>
    <xf numFmtId="0" fontId="3" fillId="0" borderId="30" xfId="0" applyFont="1" applyBorder="1"/>
    <xf numFmtId="0" fontId="3" fillId="0" borderId="32" xfId="0" applyFont="1" applyBorder="1"/>
    <xf numFmtId="3" fontId="1" fillId="2" borderId="32" xfId="0" applyNumberFormat="1" applyFont="1" applyFill="1" applyBorder="1" applyAlignment="1">
      <alignment vertical="center"/>
    </xf>
    <xf numFmtId="0" fontId="3" fillId="6" borderId="32" xfId="0" applyFont="1" applyFill="1" applyBorder="1"/>
    <xf numFmtId="3" fontId="1" fillId="3" borderId="31" xfId="0" applyNumberFormat="1" applyFont="1" applyFill="1" applyBorder="1" applyAlignment="1">
      <alignment vertical="center"/>
    </xf>
    <xf numFmtId="3" fontId="1" fillId="4" borderId="32" xfId="0" applyNumberFormat="1" applyFont="1" applyFill="1" applyBorder="1" applyAlignment="1">
      <alignment vertical="center"/>
    </xf>
    <xf numFmtId="0" fontId="3" fillId="6" borderId="32" xfId="0" applyFont="1" applyFill="1" applyBorder="1" applyAlignment="1">
      <alignment horizontal="left"/>
    </xf>
    <xf numFmtId="3" fontId="1" fillId="5" borderId="33" xfId="0" applyNumberFormat="1" applyFont="1" applyFill="1" applyBorder="1" applyAlignment="1">
      <alignment vertical="center"/>
    </xf>
    <xf numFmtId="3" fontId="3" fillId="0" borderId="27" xfId="0" applyNumberFormat="1" applyFont="1" applyBorder="1" applyAlignment="1">
      <alignment horizontal="center" vertical="center"/>
    </xf>
    <xf numFmtId="0" fontId="3" fillId="6" borderId="4" xfId="0" applyFont="1" applyFill="1" applyBorder="1"/>
    <xf numFmtId="3" fontId="1" fillId="5" borderId="11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3" fillId="0" borderId="10" xfId="0" applyFont="1" applyBorder="1"/>
    <xf numFmtId="3" fontId="3" fillId="0" borderId="34" xfId="0" applyNumberFormat="1" applyFont="1" applyBorder="1"/>
    <xf numFmtId="0" fontId="3" fillId="0" borderId="35" xfId="0" applyFont="1" applyBorder="1"/>
    <xf numFmtId="3" fontId="3" fillId="0" borderId="10" xfId="0" applyNumberFormat="1" applyFont="1" applyBorder="1"/>
    <xf numFmtId="3" fontId="3" fillId="6" borderId="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0" xfId="0" applyFont="1" applyFill="1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/>
    <xf numFmtId="0" fontId="8" fillId="0" borderId="4" xfId="0" applyFont="1" applyBorder="1"/>
    <xf numFmtId="0" fontId="8" fillId="0" borderId="14" xfId="0" applyFont="1" applyBorder="1"/>
    <xf numFmtId="0" fontId="8" fillId="6" borderId="0" xfId="0" applyFont="1" applyFill="1"/>
    <xf numFmtId="0" fontId="8" fillId="6" borderId="4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8" fillId="0" borderId="19" xfId="0" applyFont="1" applyBorder="1"/>
    <xf numFmtId="0" fontId="8" fillId="6" borderId="0" xfId="0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34" xfId="0" applyNumberFormat="1" applyFont="1" applyBorder="1"/>
    <xf numFmtId="3" fontId="6" fillId="4" borderId="9" xfId="0" applyNumberFormat="1" applyFont="1" applyFill="1" applyBorder="1"/>
    <xf numFmtId="3" fontId="6" fillId="4" borderId="34" xfId="0" applyNumberFormat="1" applyFont="1" applyFill="1" applyBorder="1"/>
    <xf numFmtId="0" fontId="6" fillId="2" borderId="14" xfId="0" applyFont="1" applyFill="1" applyBorder="1" applyAlignment="1">
      <alignment horizontal="left" vertical="center"/>
    </xf>
    <xf numFmtId="3" fontId="6" fillId="2" borderId="9" xfId="0" applyNumberFormat="1" applyFont="1" applyFill="1" applyBorder="1"/>
    <xf numFmtId="0" fontId="7" fillId="0" borderId="0" xfId="0" applyFont="1" applyAlignment="1">
      <alignment vertical="center"/>
    </xf>
    <xf numFmtId="0" fontId="6" fillId="7" borderId="41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0" fontId="6" fillId="4" borderId="37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7" fillId="0" borderId="0" xfId="0" applyFont="1" applyFill="1"/>
    <xf numFmtId="0" fontId="6" fillId="5" borderId="12" xfId="0" applyFont="1" applyFill="1" applyBorder="1" applyAlignment="1">
      <alignment horizontal="left" vertical="center"/>
    </xf>
    <xf numFmtId="0" fontId="7" fillId="0" borderId="0" xfId="0" applyFont="1"/>
    <xf numFmtId="3" fontId="6" fillId="2" borderId="4" xfId="0" applyNumberFormat="1" applyFont="1" applyFill="1" applyBorder="1"/>
    <xf numFmtId="0" fontId="6" fillId="2" borderId="15" xfId="0" applyFont="1" applyFill="1" applyBorder="1" applyAlignment="1">
      <alignment horizontal="left" vertical="center"/>
    </xf>
    <xf numFmtId="0" fontId="13" fillId="0" borderId="0" xfId="0" applyFont="1"/>
    <xf numFmtId="0" fontId="6" fillId="2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3" fontId="6" fillId="2" borderId="6" xfId="0" applyNumberFormat="1" applyFont="1" applyFill="1" applyBorder="1"/>
    <xf numFmtId="0" fontId="7" fillId="2" borderId="1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vertical="center"/>
    </xf>
    <xf numFmtId="0" fontId="7" fillId="2" borderId="14" xfId="0" applyFont="1" applyFill="1" applyBorder="1" applyAlignment="1">
      <alignment horizontal="left" vertical="center" wrapText="1"/>
    </xf>
    <xf numFmtId="3" fontId="7" fillId="2" borderId="9" xfId="0" applyNumberFormat="1" applyFont="1" applyFill="1" applyBorder="1"/>
    <xf numFmtId="0" fontId="15" fillId="0" borderId="0" xfId="0" applyFont="1"/>
    <xf numFmtId="0" fontId="7" fillId="7" borderId="41" xfId="0" applyFont="1" applyFill="1" applyBorder="1" applyAlignment="1">
      <alignment horizontal="left" vertical="center"/>
    </xf>
    <xf numFmtId="3" fontId="7" fillId="7" borderId="11" xfId="0" applyNumberFormat="1" applyFont="1" applyFill="1" applyBorder="1"/>
    <xf numFmtId="3" fontId="7" fillId="7" borderId="29" xfId="0" applyNumberFormat="1" applyFont="1" applyFill="1" applyBorder="1"/>
    <xf numFmtId="0" fontId="7" fillId="4" borderId="14" xfId="0" applyFont="1" applyFill="1" applyBorder="1" applyAlignment="1">
      <alignment horizontal="left" vertical="center"/>
    </xf>
    <xf numFmtId="3" fontId="7" fillId="4" borderId="9" xfId="0" applyNumberFormat="1" applyFont="1" applyFill="1" applyBorder="1"/>
    <xf numFmtId="3" fontId="7" fillId="4" borderId="34" xfId="0" applyNumberFormat="1" applyFont="1" applyFill="1" applyBorder="1"/>
    <xf numFmtId="0" fontId="7" fillId="5" borderId="41" xfId="0" applyFont="1" applyFill="1" applyBorder="1" applyAlignment="1">
      <alignment horizontal="left" vertical="center"/>
    </xf>
    <xf numFmtId="3" fontId="7" fillId="5" borderId="11" xfId="0" applyNumberFormat="1" applyFont="1" applyFill="1" applyBorder="1"/>
    <xf numFmtId="3" fontId="7" fillId="5" borderId="11" xfId="0" applyNumberFormat="1" applyFont="1" applyFill="1" applyBorder="1" applyAlignment="1">
      <alignment vertical="center"/>
    </xf>
    <xf numFmtId="3" fontId="7" fillId="5" borderId="29" xfId="0" applyNumberFormat="1" applyFont="1" applyFill="1" applyBorder="1"/>
    <xf numFmtId="3" fontId="7" fillId="5" borderId="12" xfId="0" applyNumberFormat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/>
    <xf numFmtId="0" fontId="6" fillId="0" borderId="4" xfId="0" applyFont="1" applyBorder="1"/>
    <xf numFmtId="3" fontId="6" fillId="0" borderId="5" xfId="0" applyNumberFormat="1" applyFont="1" applyBorder="1"/>
    <xf numFmtId="0" fontId="6" fillId="0" borderId="9" xfId="0" applyFont="1" applyBorder="1"/>
    <xf numFmtId="0" fontId="6" fillId="0" borderId="13" xfId="0" applyFont="1" applyBorder="1"/>
    <xf numFmtId="3" fontId="6" fillId="0" borderId="28" xfId="0" applyNumberFormat="1" applyFont="1" applyBorder="1"/>
    <xf numFmtId="3" fontId="6" fillId="0" borderId="6" xfId="0" applyNumberFormat="1" applyFont="1" applyBorder="1"/>
    <xf numFmtId="0" fontId="6" fillId="0" borderId="14" xfId="0" applyFont="1" applyBorder="1"/>
    <xf numFmtId="0" fontId="6" fillId="6" borderId="4" xfId="0" applyFont="1" applyFill="1" applyBorder="1" applyAlignment="1">
      <alignment horizontal="left"/>
    </xf>
    <xf numFmtId="0" fontId="6" fillId="6" borderId="14" xfId="0" applyFont="1" applyFill="1" applyBorder="1" applyAlignment="1">
      <alignment horizontal="left"/>
    </xf>
    <xf numFmtId="3" fontId="6" fillId="6" borderId="6" xfId="0" applyNumberFormat="1" applyFont="1" applyFill="1" applyBorder="1"/>
    <xf numFmtId="3" fontId="7" fillId="4" borderId="6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3" fontId="6" fillId="0" borderId="16" xfId="0" applyNumberFormat="1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30" xfId="0" applyFont="1" applyBorder="1"/>
    <xf numFmtId="3" fontId="6" fillId="0" borderId="3" xfId="0" applyNumberFormat="1" applyFont="1" applyBorder="1"/>
    <xf numFmtId="0" fontId="6" fillId="0" borderId="10" xfId="0" applyFont="1" applyBorder="1"/>
    <xf numFmtId="0" fontId="6" fillId="0" borderId="35" xfId="0" applyFont="1" applyBorder="1"/>
    <xf numFmtId="3" fontId="6" fillId="0" borderId="10" xfId="0" applyNumberFormat="1" applyFont="1" applyBorder="1"/>
    <xf numFmtId="3" fontId="6" fillId="0" borderId="17" xfId="0" applyNumberFormat="1" applyFont="1" applyBorder="1"/>
    <xf numFmtId="0" fontId="6" fillId="0" borderId="5" xfId="0" applyFont="1" applyBorder="1"/>
    <xf numFmtId="0" fontId="6" fillId="0" borderId="32" xfId="0" applyFont="1" applyBorder="1"/>
    <xf numFmtId="3" fontId="7" fillId="2" borderId="17" xfId="0" applyNumberFormat="1" applyFont="1" applyFill="1" applyBorder="1" applyAlignment="1">
      <alignment vertical="center"/>
    </xf>
    <xf numFmtId="3" fontId="7" fillId="2" borderId="32" xfId="0" applyNumberFormat="1" applyFont="1" applyFill="1" applyBorder="1" applyAlignment="1">
      <alignment vertical="center"/>
    </xf>
    <xf numFmtId="3" fontId="6" fillId="6" borderId="17" xfId="0" applyNumberFormat="1" applyFont="1" applyFill="1" applyBorder="1"/>
    <xf numFmtId="0" fontId="6" fillId="6" borderId="5" xfId="0" applyFont="1" applyFill="1" applyBorder="1"/>
    <xf numFmtId="0" fontId="6" fillId="6" borderId="4" xfId="0" applyFont="1" applyFill="1" applyBorder="1"/>
    <xf numFmtId="0" fontId="6" fillId="6" borderId="32" xfId="0" applyFont="1" applyFill="1" applyBorder="1"/>
    <xf numFmtId="3" fontId="7" fillId="2" borderId="42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7" xfId="0" applyNumberFormat="1" applyFont="1" applyFill="1" applyBorder="1" applyAlignment="1">
      <alignment vertical="center"/>
    </xf>
    <xf numFmtId="3" fontId="7" fillId="3" borderId="27" xfId="0" applyNumberFormat="1" applyFont="1" applyFill="1" applyBorder="1" applyAlignment="1">
      <alignment vertical="center"/>
    </xf>
    <xf numFmtId="3" fontId="7" fillId="3" borderId="31" xfId="0" applyNumberFormat="1" applyFont="1" applyFill="1" applyBorder="1" applyAlignment="1">
      <alignment vertical="center"/>
    </xf>
    <xf numFmtId="3" fontId="7" fillId="3" borderId="18" xfId="0" applyNumberFormat="1" applyFont="1" applyFill="1" applyBorder="1"/>
    <xf numFmtId="0" fontId="6" fillId="0" borderId="19" xfId="0" applyFont="1" applyBorder="1"/>
    <xf numFmtId="3" fontId="6" fillId="0" borderId="20" xfId="0" applyNumberFormat="1" applyFont="1" applyBorder="1"/>
    <xf numFmtId="3" fontId="7" fillId="4" borderId="17" xfId="0" applyNumberFormat="1" applyFont="1" applyFill="1" applyBorder="1" applyAlignment="1">
      <alignment vertical="center"/>
    </xf>
    <xf numFmtId="3" fontId="7" fillId="4" borderId="4" xfId="0" applyNumberFormat="1" applyFont="1" applyFill="1" applyBorder="1" applyAlignment="1">
      <alignment vertical="center"/>
    </xf>
    <xf numFmtId="3" fontId="7" fillId="4" borderId="32" xfId="0" applyNumberFormat="1" applyFont="1" applyFill="1" applyBorder="1" applyAlignment="1">
      <alignment vertical="center"/>
    </xf>
    <xf numFmtId="3" fontId="7" fillId="4" borderId="16" xfId="0" applyNumberFormat="1" applyFont="1" applyFill="1" applyBorder="1" applyAlignment="1">
      <alignment vertical="center"/>
    </xf>
    <xf numFmtId="3" fontId="6" fillId="6" borderId="6" xfId="0" applyNumberFormat="1" applyFont="1" applyFill="1" applyBorder="1" applyAlignment="1">
      <alignment horizontal="right"/>
    </xf>
    <xf numFmtId="3" fontId="6" fillId="6" borderId="17" xfId="0" applyNumberFormat="1" applyFont="1" applyFill="1" applyBorder="1" applyAlignment="1">
      <alignment horizontal="right"/>
    </xf>
    <xf numFmtId="0" fontId="6" fillId="6" borderId="5" xfId="0" applyFont="1" applyFill="1" applyBorder="1" applyAlignment="1">
      <alignment horizontal="left"/>
    </xf>
    <xf numFmtId="3" fontId="6" fillId="6" borderId="6" xfId="0" applyNumberFormat="1" applyFont="1" applyFill="1" applyBorder="1" applyAlignment="1">
      <alignment horizontal="left"/>
    </xf>
    <xf numFmtId="0" fontId="6" fillId="6" borderId="32" xfId="0" applyFont="1" applyFill="1" applyBorder="1" applyAlignment="1">
      <alignment horizontal="left"/>
    </xf>
    <xf numFmtId="3" fontId="7" fillId="2" borderId="16" xfId="0" applyNumberFormat="1" applyFont="1" applyFill="1" applyBorder="1" applyAlignment="1">
      <alignment vertical="center"/>
    </xf>
    <xf numFmtId="3" fontId="7" fillId="5" borderId="33" xfId="0" applyNumberFormat="1" applyFont="1" applyFill="1" applyBorder="1" applyAlignment="1">
      <alignment vertical="center"/>
    </xf>
    <xf numFmtId="3" fontId="7" fillId="5" borderId="1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27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/>
    </xf>
    <xf numFmtId="3" fontId="3" fillId="0" borderId="34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1" fillId="2" borderId="6" xfId="0" applyNumberFormat="1" applyFont="1" applyFill="1" applyBorder="1" applyAlignment="1">
      <alignment horizontal="right" vertical="center"/>
    </xf>
    <xf numFmtId="3" fontId="1" fillId="3" borderId="27" xfId="0" applyNumberFormat="1" applyFont="1" applyFill="1" applyBorder="1" applyAlignment="1">
      <alignment horizontal="right" vertical="center"/>
    </xf>
    <xf numFmtId="0" fontId="3" fillId="0" borderId="19" xfId="0" applyFont="1" applyBorder="1"/>
    <xf numFmtId="3" fontId="1" fillId="4" borderId="6" xfId="0" applyNumberFormat="1" applyFont="1" applyFill="1" applyBorder="1" applyAlignment="1">
      <alignment horizontal="right" vertical="center"/>
    </xf>
    <xf numFmtId="3" fontId="6" fillId="0" borderId="6" xfId="0" applyNumberFormat="1" applyFont="1" applyBorder="1" applyAlignment="1">
      <alignment horizontal="right"/>
    </xf>
    <xf numFmtId="3" fontId="7" fillId="4" borderId="6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4" xfId="0" applyFont="1" applyFill="1" applyBorder="1"/>
    <xf numFmtId="0" fontId="3" fillId="0" borderId="14" xfId="0" applyFont="1" applyFill="1" applyBorder="1"/>
    <xf numFmtId="3" fontId="3" fillId="0" borderId="16" xfId="0" applyNumberFormat="1" applyFont="1" applyFill="1" applyBorder="1"/>
    <xf numFmtId="3" fontId="1" fillId="4" borderId="18" xfId="0" applyNumberFormat="1" applyFont="1" applyFill="1" applyBorder="1" applyAlignment="1">
      <alignment vertical="center"/>
    </xf>
    <xf numFmtId="3" fontId="1" fillId="4" borderId="7" xfId="0" applyNumberFormat="1" applyFont="1" applyFill="1" applyBorder="1" applyAlignment="1">
      <alignment vertical="center"/>
    </xf>
    <xf numFmtId="3" fontId="1" fillId="4" borderId="27" xfId="0" applyNumberFormat="1" applyFont="1" applyFill="1" applyBorder="1" applyAlignment="1">
      <alignment vertical="center"/>
    </xf>
    <xf numFmtId="3" fontId="1" fillId="5" borderId="29" xfId="0" applyNumberFormat="1" applyFont="1" applyFill="1" applyBorder="1" applyAlignment="1">
      <alignment horizontal="right" vertical="center"/>
    </xf>
    <xf numFmtId="3" fontId="1" fillId="5" borderId="29" xfId="0" applyNumberFormat="1" applyFont="1" applyFill="1" applyBorder="1" applyAlignment="1">
      <alignment vertical="center"/>
    </xf>
    <xf numFmtId="0" fontId="17" fillId="0" borderId="0" xfId="0" applyFont="1"/>
    <xf numFmtId="3" fontId="17" fillId="0" borderId="0" xfId="0" applyNumberFormat="1" applyFont="1"/>
    <xf numFmtId="0" fontId="11" fillId="0" borderId="0" xfId="0" applyFont="1" applyAlignment="1">
      <alignment horizontal="center" vertical="center"/>
    </xf>
    <xf numFmtId="3" fontId="6" fillId="0" borderId="27" xfId="0" applyNumberFormat="1" applyFont="1" applyBorder="1" applyAlignment="1">
      <alignment horizontal="right" vertical="center"/>
    </xf>
    <xf numFmtId="3" fontId="6" fillId="0" borderId="28" xfId="0" applyNumberFormat="1" applyFont="1" applyBorder="1" applyAlignment="1">
      <alignment horizontal="right"/>
    </xf>
    <xf numFmtId="3" fontId="6" fillId="0" borderId="34" xfId="0" applyNumberFormat="1" applyFont="1" applyBorder="1" applyAlignment="1">
      <alignment horizontal="right"/>
    </xf>
    <xf numFmtId="3" fontId="7" fillId="2" borderId="6" xfId="0" applyNumberFormat="1" applyFont="1" applyFill="1" applyBorder="1" applyAlignment="1">
      <alignment horizontal="right" vertical="center"/>
    </xf>
    <xf numFmtId="3" fontId="6" fillId="0" borderId="16" xfId="0" applyNumberFormat="1" applyFont="1" applyFill="1" applyBorder="1"/>
    <xf numFmtId="3" fontId="7" fillId="3" borderId="27" xfId="0" applyNumberFormat="1" applyFont="1" applyFill="1" applyBorder="1" applyAlignment="1">
      <alignment horizontal="right" vertical="center"/>
    </xf>
    <xf numFmtId="3" fontId="7" fillId="5" borderId="29" xfId="0" applyNumberFormat="1" applyFont="1" applyFill="1" applyBorder="1" applyAlignment="1">
      <alignment horizontal="right" vertical="center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9" xfId="0" applyFont="1" applyBorder="1"/>
    <xf numFmtId="0" fontId="8" fillId="0" borderId="13" xfId="0" applyFont="1" applyBorder="1"/>
    <xf numFmtId="3" fontId="7" fillId="2" borderId="42" xfId="0" applyNumberFormat="1" applyFont="1" applyFill="1" applyBorder="1" applyAlignment="1">
      <alignment horizontal="right" vertical="center"/>
    </xf>
    <xf numFmtId="3" fontId="7" fillId="4" borderId="51" xfId="0" applyNumberFormat="1" applyFont="1" applyFill="1" applyBorder="1" applyAlignment="1">
      <alignment vertical="center"/>
    </xf>
    <xf numFmtId="3" fontId="7" fillId="2" borderId="28" xfId="0" applyNumberFormat="1" applyFont="1" applyFill="1" applyBorder="1" applyAlignment="1">
      <alignment vertical="center"/>
    </xf>
    <xf numFmtId="3" fontId="7" fillId="2" borderId="34" xfId="0" applyNumberFormat="1" applyFont="1" applyFill="1" applyBorder="1"/>
    <xf numFmtId="3" fontId="6" fillId="2" borderId="34" xfId="0" applyNumberFormat="1" applyFont="1" applyFill="1" applyBorder="1"/>
    <xf numFmtId="3" fontId="7" fillId="4" borderId="50" xfId="0" applyNumberFormat="1" applyFont="1" applyFill="1" applyBorder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3" xfId="0" applyFont="1" applyBorder="1"/>
    <xf numFmtId="3" fontId="2" fillId="0" borderId="2" xfId="0" applyNumberFormat="1" applyFont="1" applyBorder="1"/>
    <xf numFmtId="3" fontId="2" fillId="0" borderId="30" xfId="0" applyNumberFormat="1" applyFont="1" applyBorder="1"/>
    <xf numFmtId="3" fontId="2" fillId="0" borderId="28" xfId="0" applyNumberFormat="1" applyFont="1" applyBorder="1"/>
    <xf numFmtId="10" fontId="2" fillId="0" borderId="20" xfId="0" applyNumberFormat="1" applyFont="1" applyBorder="1"/>
    <xf numFmtId="3" fontId="2" fillId="0" borderId="4" xfId="0" applyNumberFormat="1" applyFont="1" applyBorder="1"/>
    <xf numFmtId="3" fontId="2" fillId="0" borderId="32" xfId="0" applyNumberFormat="1" applyFont="1" applyBorder="1"/>
    <xf numFmtId="3" fontId="2" fillId="0" borderId="34" xfId="0" applyNumberFormat="1" applyFont="1" applyBorder="1"/>
    <xf numFmtId="10" fontId="2" fillId="0" borderId="17" xfId="0" applyNumberFormat="1" applyFont="1" applyBorder="1"/>
    <xf numFmtId="3" fontId="2" fillId="0" borderId="9" xfId="0" applyNumberFormat="1" applyFont="1" applyBorder="1"/>
    <xf numFmtId="3" fontId="2" fillId="0" borderId="35" xfId="0" applyNumberFormat="1" applyFont="1" applyBorder="1"/>
    <xf numFmtId="3" fontId="2" fillId="0" borderId="6" xfId="0" applyNumberFormat="1" applyFont="1" applyBorder="1"/>
    <xf numFmtId="0" fontId="2" fillId="0" borderId="4" xfId="0" applyFont="1" applyBorder="1"/>
    <xf numFmtId="0" fontId="2" fillId="0" borderId="14" xfId="0" applyFont="1" applyBorder="1"/>
    <xf numFmtId="3" fontId="18" fillId="8" borderId="4" xfId="0" applyNumberFormat="1" applyFont="1" applyFill="1" applyBorder="1" applyAlignment="1">
      <alignment vertical="center"/>
    </xf>
    <xf numFmtId="3" fontId="18" fillId="8" borderId="5" xfId="0" applyNumberFormat="1" applyFont="1" applyFill="1" applyBorder="1" applyAlignment="1">
      <alignment vertical="center"/>
    </xf>
    <xf numFmtId="3" fontId="18" fillId="8" borderId="6" xfId="0" applyNumberFormat="1" applyFont="1" applyFill="1" applyBorder="1" applyAlignment="1">
      <alignment vertical="center"/>
    </xf>
    <xf numFmtId="10" fontId="18" fillId="8" borderId="17" xfId="0" applyNumberFormat="1" applyFont="1" applyFill="1" applyBorder="1" applyAlignment="1">
      <alignment vertical="center"/>
    </xf>
    <xf numFmtId="3" fontId="18" fillId="8" borderId="32" xfId="0" applyNumberFormat="1" applyFont="1" applyFill="1" applyBorder="1" applyAlignment="1">
      <alignment vertical="center"/>
    </xf>
    <xf numFmtId="3" fontId="18" fillId="8" borderId="9" xfId="0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3" fontId="2" fillId="6" borderId="6" xfId="0" applyNumberFormat="1" applyFont="1" applyFill="1" applyBorder="1"/>
    <xf numFmtId="3" fontId="18" fillId="8" borderId="38" xfId="0" applyNumberFormat="1" applyFont="1" applyFill="1" applyBorder="1" applyAlignment="1">
      <alignment vertical="center"/>
    </xf>
    <xf numFmtId="3" fontId="18" fillId="8" borderId="39" xfId="0" applyNumberFormat="1" applyFont="1" applyFill="1" applyBorder="1" applyAlignment="1">
      <alignment vertical="center"/>
    </xf>
    <xf numFmtId="3" fontId="18" fillId="8" borderId="40" xfId="0" applyNumberFormat="1" applyFont="1" applyFill="1" applyBorder="1" applyAlignment="1">
      <alignment vertical="center"/>
    </xf>
    <xf numFmtId="10" fontId="18" fillId="8" borderId="47" xfId="0" applyNumberFormat="1" applyFont="1" applyFill="1" applyBorder="1" applyAlignment="1">
      <alignment vertical="center"/>
    </xf>
    <xf numFmtId="3" fontId="18" fillId="2" borderId="62" xfId="0" applyNumberFormat="1" applyFont="1" applyFill="1" applyBorder="1" applyAlignment="1">
      <alignment vertical="center"/>
    </xf>
    <xf numFmtId="3" fontId="18" fillId="2" borderId="63" xfId="0" applyNumberFormat="1" applyFont="1" applyFill="1" applyBorder="1" applyAlignment="1">
      <alignment vertical="center"/>
    </xf>
    <xf numFmtId="3" fontId="18" fillId="2" borderId="64" xfId="0" applyNumberFormat="1" applyFont="1" applyFill="1" applyBorder="1" applyAlignment="1">
      <alignment vertical="center"/>
    </xf>
    <xf numFmtId="10" fontId="18" fillId="2" borderId="59" xfId="0" applyNumberFormat="1" applyFont="1" applyFill="1" applyBorder="1" applyAlignment="1">
      <alignment vertical="center"/>
    </xf>
    <xf numFmtId="10" fontId="2" fillId="0" borderId="16" xfId="0" applyNumberFormat="1" applyFont="1" applyBorder="1"/>
    <xf numFmtId="3" fontId="18" fillId="8" borderId="42" xfId="0" applyNumberFormat="1" applyFont="1" applyFill="1" applyBorder="1" applyAlignment="1">
      <alignment vertical="center"/>
    </xf>
    <xf numFmtId="3" fontId="18" fillId="8" borderId="38" xfId="0" applyNumberFormat="1" applyFont="1" applyFill="1" applyBorder="1"/>
    <xf numFmtId="3" fontId="18" fillId="8" borderId="39" xfId="0" applyNumberFormat="1" applyFont="1" applyFill="1" applyBorder="1"/>
    <xf numFmtId="3" fontId="18" fillId="3" borderId="29" xfId="0" applyNumberFormat="1" applyFont="1" applyFill="1" applyBorder="1" applyAlignment="1">
      <alignment vertical="center"/>
    </xf>
    <xf numFmtId="3" fontId="18" fillId="3" borderId="53" xfId="0" applyNumberFormat="1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3" fontId="2" fillId="0" borderId="38" xfId="0" applyNumberFormat="1" applyFont="1" applyBorder="1"/>
    <xf numFmtId="3" fontId="2" fillId="0" borderId="39" xfId="0" applyNumberFormat="1" applyFont="1" applyBorder="1"/>
    <xf numFmtId="3" fontId="2" fillId="0" borderId="40" xfId="0" applyNumberFormat="1" applyFont="1" applyBorder="1"/>
    <xf numFmtId="10" fontId="2" fillId="0" borderId="47" xfId="0" applyNumberFormat="1" applyFont="1" applyBorder="1"/>
    <xf numFmtId="3" fontId="2" fillId="0" borderId="36" xfId="0" applyNumberFormat="1" applyFont="1" applyBorder="1"/>
    <xf numFmtId="3" fontId="18" fillId="2" borderId="7" xfId="0" applyNumberFormat="1" applyFont="1" applyFill="1" applyBorder="1" applyAlignment="1">
      <alignment vertical="center"/>
    </xf>
    <xf numFmtId="3" fontId="18" fillId="2" borderId="31" xfId="0" applyNumberFormat="1" applyFont="1" applyFill="1" applyBorder="1" applyAlignment="1">
      <alignment vertical="center"/>
    </xf>
    <xf numFmtId="3" fontId="18" fillId="2" borderId="27" xfId="0" applyNumberFormat="1" applyFont="1" applyFill="1" applyBorder="1" applyAlignment="1">
      <alignment vertical="center"/>
    </xf>
    <xf numFmtId="10" fontId="18" fillId="2" borderId="18" xfId="0" applyNumberFormat="1" applyFont="1" applyFill="1" applyBorder="1" applyAlignment="1">
      <alignment vertical="center"/>
    </xf>
    <xf numFmtId="3" fontId="18" fillId="3" borderId="11" xfId="0" applyNumberFormat="1" applyFont="1" applyFill="1" applyBorder="1" applyAlignment="1">
      <alignment vertical="center"/>
    </xf>
    <xf numFmtId="3" fontId="18" fillId="3" borderId="12" xfId="0" applyNumberFormat="1" applyFont="1" applyFill="1" applyBorder="1" applyAlignment="1">
      <alignment vertical="center"/>
    </xf>
    <xf numFmtId="10" fontId="18" fillId="3" borderId="1" xfId="0" applyNumberFormat="1" applyFont="1" applyFill="1" applyBorder="1" applyAlignment="1">
      <alignment vertical="center"/>
    </xf>
    <xf numFmtId="3" fontId="18" fillId="3" borderId="33" xfId="0" applyNumberFormat="1" applyFont="1" applyFill="1" applyBorder="1" applyAlignment="1">
      <alignment vertical="center"/>
    </xf>
    <xf numFmtId="3" fontId="18" fillId="7" borderId="11" xfId="0" applyNumberFormat="1" applyFont="1" applyFill="1" applyBorder="1" applyAlignment="1">
      <alignment vertical="center"/>
    </xf>
    <xf numFmtId="3" fontId="18" fillId="7" borderId="12" xfId="0" applyNumberFormat="1" applyFont="1" applyFill="1" applyBorder="1" applyAlignment="1">
      <alignment vertical="center"/>
    </xf>
    <xf numFmtId="3" fontId="18" fillId="7" borderId="29" xfId="0" applyNumberFormat="1" applyFont="1" applyFill="1" applyBorder="1" applyAlignment="1">
      <alignment vertical="center"/>
    </xf>
    <xf numFmtId="10" fontId="18" fillId="7" borderId="1" xfId="0" applyNumberFormat="1" applyFont="1" applyFill="1" applyBorder="1" applyAlignment="1">
      <alignment vertical="center"/>
    </xf>
    <xf numFmtId="3" fontId="18" fillId="7" borderId="33" xfId="0" applyNumberFormat="1" applyFont="1" applyFill="1" applyBorder="1" applyAlignment="1">
      <alignment vertical="center"/>
    </xf>
    <xf numFmtId="0" fontId="2" fillId="0" borderId="4" xfId="0" applyFont="1" applyFill="1" applyBorder="1"/>
    <xf numFmtId="0" fontId="2" fillId="0" borderId="14" xfId="0" applyFont="1" applyFill="1" applyBorder="1"/>
    <xf numFmtId="3" fontId="2" fillId="0" borderId="6" xfId="0" applyNumberFormat="1" applyFont="1" applyFill="1" applyBorder="1"/>
    <xf numFmtId="3" fontId="2" fillId="0" borderId="9" xfId="0" applyNumberFormat="1" applyFont="1" applyFill="1" applyBorder="1"/>
    <xf numFmtId="3" fontId="2" fillId="0" borderId="32" xfId="0" applyNumberFormat="1" applyFont="1" applyFill="1" applyBorder="1"/>
    <xf numFmtId="0" fontId="2" fillId="0" borderId="4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3" fontId="2" fillId="0" borderId="6" xfId="0" applyNumberFormat="1" applyFont="1" applyFill="1" applyBorder="1" applyAlignment="1">
      <alignment horizontal="right"/>
    </xf>
    <xf numFmtId="3" fontId="18" fillId="9" borderId="9" xfId="0" applyNumberFormat="1" applyFont="1" applyFill="1" applyBorder="1" applyAlignment="1">
      <alignment vertical="center"/>
    </xf>
    <xf numFmtId="3" fontId="18" fillId="9" borderId="32" xfId="0" applyNumberFormat="1" applyFont="1" applyFill="1" applyBorder="1" applyAlignment="1">
      <alignment vertical="center"/>
    </xf>
    <xf numFmtId="3" fontId="18" fillId="9" borderId="6" xfId="0" applyNumberFormat="1" applyFont="1" applyFill="1" applyBorder="1" applyAlignment="1">
      <alignment vertical="center"/>
    </xf>
    <xf numFmtId="10" fontId="18" fillId="9" borderId="17" xfId="0" applyNumberFormat="1" applyFont="1" applyFill="1" applyBorder="1" applyAlignment="1">
      <alignment vertical="center"/>
    </xf>
    <xf numFmtId="3" fontId="2" fillId="0" borderId="18" xfId="0" applyNumberFormat="1" applyFont="1" applyBorder="1" applyAlignment="1">
      <alignment horizontal="center" vertical="center" wrapText="1"/>
    </xf>
    <xf numFmtId="10" fontId="18" fillId="8" borderId="17" xfId="0" applyNumberFormat="1" applyFont="1" applyFill="1" applyBorder="1" applyAlignment="1">
      <alignment horizontal="right" vertical="center"/>
    </xf>
    <xf numFmtId="3" fontId="2" fillId="0" borderId="42" xfId="0" applyNumberFormat="1" applyFont="1" applyBorder="1"/>
    <xf numFmtId="3" fontId="18" fillId="8" borderId="72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3" fontId="18" fillId="8" borderId="36" xfId="0" applyNumberFormat="1" applyFont="1" applyFill="1" applyBorder="1" applyAlignment="1">
      <alignment vertical="center"/>
    </xf>
    <xf numFmtId="3" fontId="18" fillId="8" borderId="49" xfId="0" applyNumberFormat="1" applyFont="1" applyFill="1" applyBorder="1" applyAlignment="1">
      <alignment vertical="center"/>
    </xf>
    <xf numFmtId="3" fontId="18" fillId="2" borderId="73" xfId="0" applyNumberFormat="1" applyFont="1" applyFill="1" applyBorder="1" applyAlignment="1">
      <alignment vertical="center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18" fillId="8" borderId="49" xfId="0" applyNumberFormat="1" applyFont="1" applyFill="1" applyBorder="1"/>
    <xf numFmtId="3" fontId="2" fillId="0" borderId="49" xfId="0" applyNumberFormat="1" applyFont="1" applyBorder="1"/>
    <xf numFmtId="3" fontId="18" fillId="2" borderId="8" xfId="0" applyNumberFormat="1" applyFont="1" applyFill="1" applyBorder="1" applyAlignment="1">
      <alignment vertical="center"/>
    </xf>
    <xf numFmtId="3" fontId="18" fillId="11" borderId="11" xfId="0" applyNumberFormat="1" applyFont="1" applyFill="1" applyBorder="1" applyAlignment="1">
      <alignment vertical="center"/>
    </xf>
    <xf numFmtId="3" fontId="18" fillId="11" borderId="12" xfId="0" applyNumberFormat="1" applyFont="1" applyFill="1" applyBorder="1" applyAlignment="1">
      <alignment vertical="center"/>
    </xf>
    <xf numFmtId="3" fontId="18" fillId="11" borderId="29" xfId="0" applyNumberFormat="1" applyFont="1" applyFill="1" applyBorder="1" applyAlignment="1">
      <alignment vertical="center"/>
    </xf>
    <xf numFmtId="10" fontId="18" fillId="11" borderId="1" xfId="0" applyNumberFormat="1" applyFont="1" applyFill="1" applyBorder="1" applyAlignment="1">
      <alignment vertical="center"/>
    </xf>
    <xf numFmtId="3" fontId="18" fillId="11" borderId="33" xfId="0" applyNumberFormat="1" applyFont="1" applyFill="1" applyBorder="1" applyAlignment="1">
      <alignment vertical="center"/>
    </xf>
    <xf numFmtId="3" fontId="2" fillId="0" borderId="17" xfId="0" applyNumberFormat="1" applyFont="1" applyBorder="1"/>
    <xf numFmtId="3" fontId="2" fillId="0" borderId="17" xfId="0" applyNumberFormat="1" applyFont="1" applyFill="1" applyBorder="1"/>
    <xf numFmtId="3" fontId="18" fillId="9" borderId="16" xfId="0" applyNumberFormat="1" applyFont="1" applyFill="1" applyBorder="1" applyAlignment="1">
      <alignment vertical="center"/>
    </xf>
    <xf numFmtId="3" fontId="18" fillId="9" borderId="17" xfId="0" applyNumberFormat="1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horizontal="right"/>
    </xf>
    <xf numFmtId="3" fontId="18" fillId="11" borderId="1" xfId="0" applyNumberFormat="1" applyFont="1" applyFill="1" applyBorder="1" applyAlignment="1">
      <alignment vertical="center"/>
    </xf>
    <xf numFmtId="3" fontId="18" fillId="8" borderId="17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vertical="center"/>
    </xf>
    <xf numFmtId="3" fontId="18" fillId="8" borderId="47" xfId="0" applyNumberFormat="1" applyFont="1" applyFill="1" applyBorder="1" applyAlignment="1">
      <alignment vertical="center"/>
    </xf>
    <xf numFmtId="10" fontId="18" fillId="2" borderId="59" xfId="1" applyNumberFormat="1" applyFont="1" applyFill="1" applyBorder="1" applyAlignment="1">
      <alignment vertical="center"/>
    </xf>
    <xf numFmtId="3" fontId="18" fillId="2" borderId="59" xfId="0" applyNumberFormat="1" applyFont="1" applyFill="1" applyBorder="1" applyAlignment="1">
      <alignment vertical="center"/>
    </xf>
    <xf numFmtId="10" fontId="18" fillId="8" borderId="42" xfId="0" applyNumberFormat="1" applyFont="1" applyFill="1" applyBorder="1" applyAlignment="1">
      <alignment vertical="center"/>
    </xf>
    <xf numFmtId="10" fontId="18" fillId="8" borderId="76" xfId="0" applyNumberFormat="1" applyFont="1" applyFill="1" applyBorder="1" applyAlignment="1">
      <alignment vertical="center"/>
    </xf>
    <xf numFmtId="10" fontId="18" fillId="3" borderId="58" xfId="0" applyNumberFormat="1" applyFont="1" applyFill="1" applyBorder="1" applyAlignment="1">
      <alignment vertical="center"/>
    </xf>
    <xf numFmtId="3" fontId="18" fillId="3" borderId="1" xfId="0" applyNumberFormat="1" applyFont="1" applyFill="1" applyBorder="1" applyAlignment="1">
      <alignment vertical="center"/>
    </xf>
    <xf numFmtId="3" fontId="2" fillId="0" borderId="16" xfId="0" applyNumberFormat="1" applyFont="1" applyBorder="1"/>
    <xf numFmtId="3" fontId="2" fillId="0" borderId="47" xfId="0" applyNumberFormat="1" applyFont="1" applyBorder="1"/>
    <xf numFmtId="3" fontId="18" fillId="2" borderId="52" xfId="0" applyNumberFormat="1" applyFont="1" applyFill="1" applyBorder="1" applyAlignment="1">
      <alignment vertical="center"/>
    </xf>
    <xf numFmtId="3" fontId="18" fillId="2" borderId="18" xfId="0" applyNumberFormat="1" applyFont="1" applyFill="1" applyBorder="1" applyAlignment="1">
      <alignment vertical="center"/>
    </xf>
    <xf numFmtId="3" fontId="18" fillId="7" borderId="1" xfId="0" applyNumberFormat="1" applyFont="1" applyFill="1" applyBorder="1" applyAlignment="1">
      <alignment vertical="center"/>
    </xf>
    <xf numFmtId="10" fontId="18" fillId="9" borderId="16" xfId="0" applyNumberFormat="1" applyFont="1" applyFill="1" applyBorder="1" applyAlignment="1">
      <alignment vertical="center"/>
    </xf>
    <xf numFmtId="10" fontId="18" fillId="2" borderId="52" xfId="0" applyNumberFormat="1" applyFont="1" applyFill="1" applyBorder="1" applyAlignment="1">
      <alignment vertical="center"/>
    </xf>
    <xf numFmtId="3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32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51" xfId="0" applyNumberFormat="1" applyFont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2" fillId="0" borderId="14" xfId="0" applyNumberFormat="1" applyFont="1" applyFill="1" applyBorder="1"/>
    <xf numFmtId="3" fontId="2" fillId="0" borderId="4" xfId="0" applyNumberFormat="1" applyFont="1" applyFill="1" applyBorder="1"/>
    <xf numFmtId="0" fontId="2" fillId="0" borderId="75" xfId="0" applyFont="1" applyFill="1" applyBorder="1" applyAlignment="1">
      <alignment horizontal="left" vertical="center" wrapText="1"/>
    </xf>
    <xf numFmtId="3" fontId="2" fillId="0" borderId="36" xfId="0" applyNumberFormat="1" applyFont="1" applyFill="1" applyBorder="1"/>
    <xf numFmtId="3" fontId="2" fillId="0" borderId="40" xfId="0" applyNumberFormat="1" applyFont="1" applyFill="1" applyBorder="1"/>
    <xf numFmtId="3" fontId="2" fillId="0" borderId="39" xfId="0" applyNumberFormat="1" applyFont="1" applyFill="1" applyBorder="1"/>
    <xf numFmtId="3" fontId="2" fillId="0" borderId="37" xfId="0" applyNumberFormat="1" applyFont="1" applyFill="1" applyBorder="1"/>
    <xf numFmtId="0" fontId="18" fillId="0" borderId="55" xfId="0" applyFont="1" applyFill="1" applyBorder="1" applyAlignment="1">
      <alignment horizontal="left" vertical="center" wrapText="1"/>
    </xf>
    <xf numFmtId="3" fontId="18" fillId="0" borderId="11" xfId="0" applyNumberFormat="1" applyFont="1" applyFill="1" applyBorder="1"/>
    <xf numFmtId="3" fontId="18" fillId="0" borderId="29" xfId="0" applyNumberFormat="1" applyFont="1" applyFill="1" applyBorder="1"/>
    <xf numFmtId="3" fontId="18" fillId="0" borderId="33" xfId="0" applyNumberFormat="1" applyFont="1" applyFill="1" applyBorder="1"/>
    <xf numFmtId="3" fontId="18" fillId="0" borderId="41" xfId="0" applyNumberFormat="1" applyFont="1" applyFill="1" applyBorder="1"/>
    <xf numFmtId="0" fontId="2" fillId="0" borderId="54" xfId="0" applyFont="1" applyFill="1" applyBorder="1" applyAlignment="1">
      <alignment horizontal="left" vertical="center" wrapText="1"/>
    </xf>
    <xf numFmtId="3" fontId="2" fillId="0" borderId="34" xfId="0" applyNumberFormat="1" applyFont="1" applyFill="1" applyBorder="1"/>
    <xf numFmtId="3" fontId="2" fillId="0" borderId="35" xfId="0" applyNumberFormat="1" applyFont="1" applyFill="1" applyBorder="1"/>
    <xf numFmtId="3" fontId="2" fillId="0" borderId="13" xfId="0" applyNumberFormat="1" applyFont="1" applyFill="1" applyBorder="1"/>
    <xf numFmtId="0" fontId="18" fillId="0" borderId="55" xfId="0" applyFont="1" applyFill="1" applyBorder="1" applyAlignment="1">
      <alignment horizontal="left"/>
    </xf>
    <xf numFmtId="3" fontId="18" fillId="0" borderId="11" xfId="0" applyNumberFormat="1" applyFont="1" applyFill="1" applyBorder="1" applyAlignment="1"/>
    <xf numFmtId="3" fontId="18" fillId="0" borderId="29" xfId="0" applyNumberFormat="1" applyFont="1" applyFill="1" applyBorder="1" applyAlignment="1"/>
    <xf numFmtId="3" fontId="18" fillId="0" borderId="33" xfId="0" applyNumberFormat="1" applyFont="1" applyFill="1" applyBorder="1" applyAlignment="1"/>
    <xf numFmtId="3" fontId="18" fillId="0" borderId="41" xfId="0" applyNumberFormat="1" applyFont="1" applyFill="1" applyBorder="1" applyAlignment="1"/>
    <xf numFmtId="0" fontId="8" fillId="0" borderId="44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1" xfId="0" applyFont="1" applyBorder="1"/>
    <xf numFmtId="0" fontId="8" fillId="0" borderId="75" xfId="0" applyFont="1" applyBorder="1"/>
    <xf numFmtId="0" fontId="8" fillId="0" borderId="70" xfId="0" applyFont="1" applyBorder="1"/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vertical="center"/>
    </xf>
    <xf numFmtId="3" fontId="7" fillId="4" borderId="38" xfId="0" applyNumberFormat="1" applyFont="1" applyFill="1" applyBorder="1"/>
    <xf numFmtId="0" fontId="2" fillId="0" borderId="4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29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19" fillId="0" borderId="27" xfId="0" applyNumberFormat="1" applyFont="1" applyBorder="1" applyAlignment="1">
      <alignment horizontal="center" vertical="center" wrapText="1"/>
    </xf>
    <xf numFmtId="3" fontId="18" fillId="2" borderId="81" xfId="0" applyNumberFormat="1" applyFont="1" applyFill="1" applyBorder="1"/>
    <xf numFmtId="3" fontId="18" fillId="2" borderId="82" xfId="0" applyNumberFormat="1" applyFont="1" applyFill="1" applyBorder="1"/>
    <xf numFmtId="3" fontId="18" fillId="2" borderId="83" xfId="0" applyNumberFormat="1" applyFont="1" applyFill="1" applyBorder="1"/>
    <xf numFmtId="3" fontId="2" fillId="0" borderId="31" xfId="0" applyNumberFormat="1" applyFont="1" applyBorder="1" applyAlignment="1">
      <alignment horizontal="center" vertical="center" wrapText="1"/>
    </xf>
    <xf numFmtId="3" fontId="2" fillId="0" borderId="46" xfId="0" applyNumberFormat="1" applyFont="1" applyBorder="1"/>
    <xf numFmtId="3" fontId="2" fillId="0" borderId="78" xfId="0" applyNumberFormat="1" applyFont="1" applyBorder="1"/>
    <xf numFmtId="3" fontId="2" fillId="6" borderId="42" xfId="0" applyNumberFormat="1" applyFont="1" applyFill="1" applyBorder="1"/>
    <xf numFmtId="3" fontId="18" fillId="2" borderId="61" xfId="0" applyNumberFormat="1" applyFont="1" applyFill="1" applyBorder="1" applyAlignment="1">
      <alignment vertical="center"/>
    </xf>
    <xf numFmtId="3" fontId="2" fillId="0" borderId="72" xfId="0" applyNumberFormat="1" applyFont="1" applyBorder="1"/>
    <xf numFmtId="3" fontId="18" fillId="9" borderId="42" xfId="0" applyNumberFormat="1" applyFont="1" applyFill="1" applyBorder="1" applyAlignment="1">
      <alignment vertical="center"/>
    </xf>
    <xf numFmtId="3" fontId="2" fillId="0" borderId="42" xfId="0" applyNumberFormat="1" applyFont="1" applyFill="1" applyBorder="1"/>
    <xf numFmtId="3" fontId="2" fillId="0" borderId="42" xfId="0" applyNumberFormat="1" applyFont="1" applyFill="1" applyBorder="1" applyAlignment="1">
      <alignment horizontal="right"/>
    </xf>
    <xf numFmtId="3" fontId="18" fillId="11" borderId="58" xfId="0" applyNumberFormat="1" applyFont="1" applyFill="1" applyBorder="1" applyAlignment="1">
      <alignment vertical="center"/>
    </xf>
    <xf numFmtId="3" fontId="2" fillId="0" borderId="18" xfId="0" applyNumberFormat="1" applyFont="1" applyBorder="1" applyAlignment="1">
      <alignment horizontal="center" vertical="center"/>
    </xf>
    <xf numFmtId="10" fontId="18" fillId="8" borderId="16" xfId="0" applyNumberFormat="1" applyFont="1" applyFill="1" applyBorder="1" applyAlignment="1">
      <alignment vertical="center"/>
    </xf>
    <xf numFmtId="10" fontId="18" fillId="8" borderId="43" xfId="0" applyNumberFormat="1" applyFont="1" applyFill="1" applyBorder="1" applyAlignment="1">
      <alignment vertical="center"/>
    </xf>
    <xf numFmtId="10" fontId="18" fillId="8" borderId="78" xfId="0" applyNumberFormat="1" applyFont="1" applyFill="1" applyBorder="1" applyAlignment="1">
      <alignment vertical="center"/>
    </xf>
    <xf numFmtId="10" fontId="18" fillId="2" borderId="61" xfId="0" applyNumberFormat="1" applyFont="1" applyFill="1" applyBorder="1" applyAlignment="1">
      <alignment vertical="center"/>
    </xf>
    <xf numFmtId="10" fontId="18" fillId="9" borderId="78" xfId="0" applyNumberFormat="1" applyFont="1" applyFill="1" applyBorder="1" applyAlignment="1">
      <alignment vertical="center"/>
    </xf>
    <xf numFmtId="10" fontId="18" fillId="11" borderId="58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2" fillId="0" borderId="20" xfId="0" applyNumberFormat="1" applyFont="1" applyBorder="1"/>
    <xf numFmtId="3" fontId="18" fillId="2" borderId="80" xfId="0" applyNumberFormat="1" applyFont="1" applyFill="1" applyBorder="1"/>
    <xf numFmtId="3" fontId="2" fillId="0" borderId="21" xfId="0" applyNumberFormat="1" applyFont="1" applyBorder="1"/>
    <xf numFmtId="3" fontId="2" fillId="0" borderId="84" xfId="0" applyNumberFormat="1" applyFont="1" applyBorder="1"/>
    <xf numFmtId="3" fontId="18" fillId="8" borderId="10" xfId="0" applyNumberFormat="1" applyFont="1" applyFill="1" applyBorder="1" applyAlignment="1">
      <alignment vertical="center"/>
    </xf>
    <xf numFmtId="3" fontId="18" fillId="8" borderId="48" xfId="0" applyNumberFormat="1" applyFont="1" applyFill="1" applyBorder="1"/>
    <xf numFmtId="3" fontId="18" fillId="9" borderId="10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28" xfId="0" applyNumberFormat="1" applyFont="1" applyFill="1" applyBorder="1" applyAlignment="1">
      <alignment horizontal="right" vertical="center"/>
    </xf>
    <xf numFmtId="3" fontId="2" fillId="0" borderId="9" xfId="0" applyNumberFormat="1" applyFont="1" applyFill="1" applyBorder="1" applyAlignment="1">
      <alignment horizontal="right" vertical="center"/>
    </xf>
    <xf numFmtId="3" fontId="2" fillId="0" borderId="34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36" xfId="0" applyNumberFormat="1" applyFont="1" applyFill="1" applyBorder="1" applyAlignment="1">
      <alignment horizontal="right" vertical="center"/>
    </xf>
    <xf numFmtId="3" fontId="2" fillId="0" borderId="40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2" fillId="0" borderId="27" xfId="0" applyNumberFormat="1" applyFont="1" applyFill="1" applyBorder="1" applyAlignment="1">
      <alignment horizontal="right" vertical="center"/>
    </xf>
    <xf numFmtId="3" fontId="18" fillId="0" borderId="11" xfId="0" applyNumberFormat="1" applyFont="1" applyFill="1" applyBorder="1" applyAlignment="1">
      <alignment horizontal="right" vertical="center"/>
    </xf>
    <xf numFmtId="3" fontId="18" fillId="0" borderId="29" xfId="0" applyNumberFormat="1" applyFont="1" applyFill="1" applyBorder="1" applyAlignment="1">
      <alignment horizontal="right" vertical="center"/>
    </xf>
    <xf numFmtId="3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3" fontId="6" fillId="0" borderId="27" xfId="0" applyNumberFormat="1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left" vertical="center"/>
    </xf>
    <xf numFmtId="3" fontId="6" fillId="0" borderId="11" xfId="0" applyNumberFormat="1" applyFont="1" applyFill="1" applyBorder="1"/>
    <xf numFmtId="3" fontId="6" fillId="0" borderId="12" xfId="0" applyNumberFormat="1" applyFont="1" applyFill="1" applyBorder="1"/>
    <xf numFmtId="3" fontId="3" fillId="0" borderId="0" xfId="0" applyNumberFormat="1" applyFont="1" applyFill="1"/>
    <xf numFmtId="3" fontId="6" fillId="0" borderId="31" xfId="0" applyNumberFormat="1" applyFont="1" applyFill="1" applyBorder="1" applyAlignment="1">
      <alignment horizontal="center" vertical="center" wrapText="1"/>
    </xf>
    <xf numFmtId="3" fontId="6" fillId="0" borderId="33" xfId="0" applyNumberFormat="1" applyFont="1" applyFill="1" applyBorder="1"/>
    <xf numFmtId="3" fontId="6" fillId="0" borderId="29" xfId="0" applyNumberFormat="1" applyFont="1" applyFill="1" applyBorder="1"/>
    <xf numFmtId="0" fontId="6" fillId="0" borderId="14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3" fontId="19" fillId="0" borderId="0" xfId="0" applyNumberFormat="1" applyFont="1"/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Fill="1"/>
    <xf numFmtId="3" fontId="19" fillId="0" borderId="7" xfId="0" applyNumberFormat="1" applyFont="1" applyFill="1" applyBorder="1" applyAlignment="1">
      <alignment horizontal="center" vertical="center" wrapText="1"/>
    </xf>
    <xf numFmtId="3" fontId="19" fillId="0" borderId="31" xfId="0" applyNumberFormat="1" applyFont="1" applyFill="1" applyBorder="1" applyAlignment="1">
      <alignment horizontal="center" vertical="center" wrapText="1"/>
    </xf>
    <xf numFmtId="3" fontId="19" fillId="0" borderId="8" xfId="0" applyNumberFormat="1" applyFont="1" applyFill="1" applyBorder="1" applyAlignment="1">
      <alignment horizontal="center" vertical="center" wrapText="1"/>
    </xf>
    <xf numFmtId="3" fontId="19" fillId="0" borderId="27" xfId="0" applyNumberFormat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left" vertical="center" wrapText="1"/>
    </xf>
    <xf numFmtId="3" fontId="19" fillId="0" borderId="2" xfId="0" applyNumberFormat="1" applyFont="1" applyFill="1" applyBorder="1" applyAlignment="1">
      <alignment vertical="center"/>
    </xf>
    <xf numFmtId="3" fontId="19" fillId="0" borderId="30" xfId="0" applyNumberFormat="1" applyFont="1" applyFill="1" applyBorder="1" applyAlignment="1">
      <alignment vertical="center"/>
    </xf>
    <xf numFmtId="3" fontId="19" fillId="0" borderId="3" xfId="0" applyNumberFormat="1" applyFont="1" applyFill="1" applyBorder="1" applyAlignment="1">
      <alignment vertical="center"/>
    </xf>
    <xf numFmtId="3" fontId="19" fillId="0" borderId="19" xfId="0" applyNumberFormat="1" applyFont="1" applyFill="1" applyBorder="1" applyAlignment="1">
      <alignment vertical="center"/>
    </xf>
    <xf numFmtId="3" fontId="19" fillId="0" borderId="28" xfId="0" applyNumberFormat="1" applyFont="1" applyFill="1" applyBorder="1" applyAlignment="1">
      <alignment vertical="center"/>
    </xf>
    <xf numFmtId="3" fontId="19" fillId="0" borderId="4" xfId="0" applyNumberFormat="1" applyFont="1" applyFill="1" applyBorder="1" applyAlignment="1">
      <alignment vertical="center"/>
    </xf>
    <xf numFmtId="3" fontId="19" fillId="0" borderId="32" xfId="0" applyNumberFormat="1" applyFont="1" applyFill="1" applyBorder="1" applyAlignment="1">
      <alignment vertical="center"/>
    </xf>
    <xf numFmtId="3" fontId="19" fillId="0" borderId="5" xfId="0" applyNumberFormat="1" applyFont="1" applyFill="1" applyBorder="1" applyAlignment="1">
      <alignment vertical="center"/>
    </xf>
    <xf numFmtId="3" fontId="19" fillId="0" borderId="14" xfId="0" applyNumberFormat="1" applyFont="1" applyFill="1" applyBorder="1" applyAlignment="1">
      <alignment vertical="center"/>
    </xf>
    <xf numFmtId="3" fontId="19" fillId="0" borderId="6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9" fillId="0" borderId="14" xfId="0" applyFont="1" applyFill="1" applyBorder="1" applyAlignment="1">
      <alignment horizontal="left" vertical="center" wrapText="1"/>
    </xf>
    <xf numFmtId="0" fontId="19" fillId="0" borderId="41" xfId="0" applyFont="1" applyFill="1" applyBorder="1" applyAlignment="1">
      <alignment horizontal="right" vertical="center"/>
    </xf>
    <xf numFmtId="3" fontId="19" fillId="0" borderId="11" xfId="0" applyNumberFormat="1" applyFont="1" applyFill="1" applyBorder="1" applyAlignment="1">
      <alignment horizontal="right" vertical="center"/>
    </xf>
    <xf numFmtId="3" fontId="19" fillId="0" borderId="12" xfId="0" applyNumberFormat="1" applyFont="1" applyFill="1" applyBorder="1" applyAlignment="1">
      <alignment horizontal="right" vertical="center"/>
    </xf>
    <xf numFmtId="3" fontId="19" fillId="0" borderId="29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right" vertical="center"/>
    </xf>
    <xf numFmtId="3" fontId="19" fillId="0" borderId="0" xfId="0" applyNumberFormat="1" applyFont="1" applyFill="1"/>
    <xf numFmtId="3" fontId="6" fillId="0" borderId="2" xfId="0" applyNumberFormat="1" applyFont="1" applyFill="1" applyBorder="1" applyAlignment="1">
      <alignment vertical="center" wrapText="1"/>
    </xf>
    <xf numFmtId="3" fontId="6" fillId="0" borderId="30" xfId="0" applyNumberFormat="1" applyFont="1" applyFill="1" applyBorder="1" applyAlignment="1">
      <alignment vertical="center" wrapText="1"/>
    </xf>
    <xf numFmtId="3" fontId="6" fillId="0" borderId="3" xfId="0" applyNumberFormat="1" applyFont="1" applyFill="1" applyBorder="1" applyAlignment="1">
      <alignment vertical="center" wrapText="1"/>
    </xf>
    <xf numFmtId="3" fontId="6" fillId="0" borderId="28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6" fillId="0" borderId="4" xfId="0" applyNumberFormat="1" applyFont="1" applyFill="1" applyBorder="1" applyAlignment="1">
      <alignment vertical="center" wrapText="1"/>
    </xf>
    <xf numFmtId="3" fontId="6" fillId="0" borderId="32" xfId="0" applyNumberFormat="1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wrapText="1"/>
    </xf>
    <xf numFmtId="3" fontId="6" fillId="0" borderId="9" xfId="0" applyNumberFormat="1" applyFont="1" applyFill="1" applyBorder="1" applyAlignment="1">
      <alignment wrapText="1"/>
    </xf>
    <xf numFmtId="3" fontId="6" fillId="0" borderId="35" xfId="0" applyNumberFormat="1" applyFont="1" applyFill="1" applyBorder="1" applyAlignment="1">
      <alignment wrapText="1"/>
    </xf>
    <xf numFmtId="3" fontId="6" fillId="0" borderId="10" xfId="0" applyNumberFormat="1" applyFont="1" applyFill="1" applyBorder="1" applyAlignment="1">
      <alignment wrapText="1"/>
    </xf>
    <xf numFmtId="3" fontId="6" fillId="0" borderId="4" xfId="0" applyNumberFormat="1" applyFont="1" applyFill="1" applyBorder="1" applyAlignment="1">
      <alignment wrapText="1"/>
    </xf>
    <xf numFmtId="3" fontId="6" fillId="0" borderId="32" xfId="0" applyNumberFormat="1" applyFont="1" applyFill="1" applyBorder="1" applyAlignment="1">
      <alignment wrapText="1"/>
    </xf>
    <xf numFmtId="3" fontId="6" fillId="0" borderId="5" xfId="0" applyNumberFormat="1" applyFont="1" applyFill="1" applyBorder="1" applyAlignment="1">
      <alignment wrapText="1"/>
    </xf>
    <xf numFmtId="3" fontId="6" fillId="0" borderId="36" xfId="0" applyNumberFormat="1" applyFont="1" applyFill="1" applyBorder="1" applyAlignment="1">
      <alignment wrapText="1"/>
    </xf>
    <xf numFmtId="3" fontId="6" fillId="0" borderId="39" xfId="0" applyNumberFormat="1" applyFont="1" applyFill="1" applyBorder="1" applyAlignment="1">
      <alignment wrapText="1"/>
    </xf>
    <xf numFmtId="3" fontId="6" fillId="0" borderId="49" xfId="0" applyNumberFormat="1" applyFont="1" applyFill="1" applyBorder="1" applyAlignment="1">
      <alignment wrapText="1"/>
    </xf>
    <xf numFmtId="3" fontId="6" fillId="0" borderId="40" xfId="0" applyNumberFormat="1" applyFont="1" applyFill="1" applyBorder="1" applyAlignment="1">
      <alignment vertical="center" wrapText="1"/>
    </xf>
    <xf numFmtId="10" fontId="2" fillId="8" borderId="47" xfId="0" applyNumberFormat="1" applyFont="1" applyFill="1" applyBorder="1"/>
    <xf numFmtId="3" fontId="18" fillId="3" borderId="24" xfId="0" applyNumberFormat="1" applyFont="1" applyFill="1" applyBorder="1"/>
    <xf numFmtId="3" fontId="18" fillId="3" borderId="88" xfId="0" applyNumberFormat="1" applyFont="1" applyFill="1" applyBorder="1"/>
    <xf numFmtId="3" fontId="18" fillId="3" borderId="25" xfId="0" applyNumberFormat="1" applyFont="1" applyFill="1" applyBorder="1" applyAlignment="1">
      <alignment vertical="center"/>
    </xf>
    <xf numFmtId="10" fontId="18" fillId="3" borderId="16" xfId="0" applyNumberFormat="1" applyFont="1" applyFill="1" applyBorder="1"/>
    <xf numFmtId="3" fontId="18" fillId="3" borderId="26" xfId="0" applyNumberFormat="1" applyFont="1" applyFill="1" applyBorder="1"/>
    <xf numFmtId="3" fontId="18" fillId="3" borderId="79" xfId="0" applyNumberFormat="1" applyFont="1" applyFill="1" applyBorder="1"/>
    <xf numFmtId="3" fontId="18" fillId="3" borderId="25" xfId="0" applyNumberFormat="1" applyFont="1" applyFill="1" applyBorder="1"/>
    <xf numFmtId="10" fontId="18" fillId="3" borderId="26" xfId="0" applyNumberFormat="1" applyFont="1" applyFill="1" applyBorder="1" applyAlignment="1">
      <alignment vertical="center"/>
    </xf>
    <xf numFmtId="3" fontId="18" fillId="3" borderId="89" xfId="0" applyNumberFormat="1" applyFont="1" applyFill="1" applyBorder="1"/>
    <xf numFmtId="3" fontId="18" fillId="3" borderId="87" xfId="0" applyNumberFormat="1" applyFont="1" applyFill="1" applyBorder="1" applyAlignment="1">
      <alignment vertical="center"/>
    </xf>
    <xf numFmtId="10" fontId="18" fillId="3" borderId="87" xfId="0" applyNumberFormat="1" applyFont="1" applyFill="1" applyBorder="1" applyAlignment="1">
      <alignment vertical="center"/>
    </xf>
    <xf numFmtId="3" fontId="18" fillId="2" borderId="92" xfId="0" applyNumberFormat="1" applyFont="1" applyFill="1" applyBorder="1"/>
    <xf numFmtId="3" fontId="18" fillId="2" borderId="83" xfId="0" applyNumberFormat="1" applyFont="1" applyFill="1" applyBorder="1" applyAlignment="1">
      <alignment vertical="center"/>
    </xf>
    <xf numFmtId="10" fontId="18" fillId="2" borderId="80" xfId="0" applyNumberFormat="1" applyFont="1" applyFill="1" applyBorder="1"/>
    <xf numFmtId="3" fontId="18" fillId="2" borderId="82" xfId="0" applyNumberFormat="1" applyFont="1" applyFill="1" applyBorder="1" applyAlignment="1">
      <alignment vertical="center"/>
    </xf>
    <xf numFmtId="10" fontId="18" fillId="2" borderId="91" xfId="0" applyNumberFormat="1" applyFont="1" applyFill="1" applyBorder="1" applyAlignment="1">
      <alignment vertical="center"/>
    </xf>
    <xf numFmtId="10" fontId="18" fillId="2" borderId="80" xfId="0" applyNumberFormat="1" applyFont="1" applyFill="1" applyBorder="1" applyAlignment="1">
      <alignment vertical="center"/>
    </xf>
    <xf numFmtId="3" fontId="18" fillId="2" borderId="91" xfId="0" applyNumberFormat="1" applyFont="1" applyFill="1" applyBorder="1" applyAlignment="1">
      <alignment vertical="center"/>
    </xf>
    <xf numFmtId="3" fontId="18" fillId="9" borderId="38" xfId="0" applyNumberFormat="1" applyFont="1" applyFill="1" applyBorder="1" applyAlignment="1">
      <alignment vertical="center"/>
    </xf>
    <xf numFmtId="3" fontId="18" fillId="9" borderId="39" xfId="0" applyNumberFormat="1" applyFont="1" applyFill="1" applyBorder="1" applyAlignment="1">
      <alignment vertical="center"/>
    </xf>
    <xf numFmtId="3" fontId="18" fillId="9" borderId="40" xfId="0" applyNumberFormat="1" applyFont="1" applyFill="1" applyBorder="1" applyAlignment="1">
      <alignment vertical="center"/>
    </xf>
    <xf numFmtId="10" fontId="18" fillId="9" borderId="47" xfId="0" applyNumberFormat="1" applyFont="1" applyFill="1" applyBorder="1" applyAlignment="1">
      <alignment vertical="center"/>
    </xf>
    <xf numFmtId="3" fontId="18" fillId="9" borderId="47" xfId="0" applyNumberFormat="1" applyFont="1" applyFill="1" applyBorder="1" applyAlignment="1">
      <alignment vertical="center"/>
    </xf>
    <xf numFmtId="10" fontId="18" fillId="9" borderId="43" xfId="0" applyNumberFormat="1" applyFont="1" applyFill="1" applyBorder="1" applyAlignment="1">
      <alignment vertical="center"/>
    </xf>
    <xf numFmtId="3" fontId="18" fillId="9" borderId="72" xfId="0" applyNumberFormat="1" applyFont="1" applyFill="1" applyBorder="1" applyAlignment="1">
      <alignment vertical="center"/>
    </xf>
    <xf numFmtId="10" fontId="18" fillId="9" borderId="76" xfId="0" applyNumberFormat="1" applyFont="1" applyFill="1" applyBorder="1" applyAlignment="1">
      <alignment vertical="center"/>
    </xf>
    <xf numFmtId="3" fontId="18" fillId="9" borderId="48" xfId="0" applyNumberFormat="1" applyFont="1" applyFill="1" applyBorder="1" applyAlignment="1">
      <alignment vertical="center"/>
    </xf>
    <xf numFmtId="3" fontId="2" fillId="0" borderId="16" xfId="0" applyNumberFormat="1" applyFont="1" applyFill="1" applyBorder="1"/>
    <xf numFmtId="3" fontId="2" fillId="0" borderId="78" xfId="0" applyNumberFormat="1" applyFont="1" applyFill="1" applyBorder="1"/>
    <xf numFmtId="3" fontId="18" fillId="10" borderId="62" xfId="0" applyNumberFormat="1" applyFont="1" applyFill="1" applyBorder="1" applyAlignment="1">
      <alignment vertical="center"/>
    </xf>
    <xf numFmtId="3" fontId="18" fillId="10" borderId="73" xfId="0" applyNumberFormat="1" applyFont="1" applyFill="1" applyBorder="1" applyAlignment="1">
      <alignment vertical="center"/>
    </xf>
    <xf numFmtId="3" fontId="18" fillId="10" borderId="64" xfId="0" applyNumberFormat="1" applyFont="1" applyFill="1" applyBorder="1" applyAlignment="1">
      <alignment vertical="center"/>
    </xf>
    <xf numFmtId="10" fontId="18" fillId="10" borderId="59" xfId="0" applyNumberFormat="1" applyFont="1" applyFill="1" applyBorder="1" applyAlignment="1">
      <alignment vertical="center"/>
    </xf>
    <xf numFmtId="3" fontId="18" fillId="10" borderId="59" xfId="0" applyNumberFormat="1" applyFont="1" applyFill="1" applyBorder="1" applyAlignment="1">
      <alignment vertical="center"/>
    </xf>
    <xf numFmtId="3" fontId="18" fillId="10" borderId="63" xfId="0" applyNumberFormat="1" applyFont="1" applyFill="1" applyBorder="1" applyAlignment="1">
      <alignment vertical="center"/>
    </xf>
    <xf numFmtId="3" fontId="18" fillId="10" borderId="61" xfId="0" applyNumberFormat="1" applyFont="1" applyFill="1" applyBorder="1" applyAlignment="1">
      <alignment vertical="center"/>
    </xf>
    <xf numFmtId="10" fontId="18" fillId="9" borderId="17" xfId="0" applyNumberFormat="1" applyFont="1" applyFill="1" applyBorder="1"/>
    <xf numFmtId="3" fontId="18" fillId="9" borderId="36" xfId="0" applyNumberFormat="1" applyFont="1" applyFill="1" applyBorder="1" applyAlignment="1">
      <alignment vertical="center"/>
    </xf>
    <xf numFmtId="3" fontId="18" fillId="9" borderId="49" xfId="0" applyNumberFormat="1" applyFont="1" applyFill="1" applyBorder="1" applyAlignment="1">
      <alignment vertical="center"/>
    </xf>
    <xf numFmtId="3" fontId="18" fillId="10" borderId="67" xfId="0" applyNumberFormat="1" applyFont="1" applyFill="1" applyBorder="1" applyAlignment="1">
      <alignment vertical="center"/>
    </xf>
    <xf numFmtId="3" fontId="18" fillId="10" borderId="74" xfId="0" applyNumberFormat="1" applyFont="1" applyFill="1" applyBorder="1" applyAlignment="1">
      <alignment vertical="center"/>
    </xf>
    <xf numFmtId="3" fontId="18" fillId="10" borderId="69" xfId="0" applyNumberFormat="1" applyFont="1" applyFill="1" applyBorder="1" applyAlignment="1">
      <alignment vertical="center"/>
    </xf>
    <xf numFmtId="10" fontId="18" fillId="10" borderId="77" xfId="0" applyNumberFormat="1" applyFont="1" applyFill="1" applyBorder="1" applyAlignment="1">
      <alignment vertical="center"/>
    </xf>
    <xf numFmtId="3" fontId="18" fillId="10" borderId="77" xfId="0" applyNumberFormat="1" applyFont="1" applyFill="1" applyBorder="1" applyAlignment="1">
      <alignment vertical="center"/>
    </xf>
    <xf numFmtId="3" fontId="18" fillId="10" borderId="68" xfId="0" applyNumberFormat="1" applyFont="1" applyFill="1" applyBorder="1" applyAlignment="1">
      <alignment vertical="center"/>
    </xf>
    <xf numFmtId="3" fontId="18" fillId="10" borderId="66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3" fontId="2" fillId="0" borderId="34" xfId="0" applyNumberFormat="1" applyFont="1" applyFill="1" applyBorder="1" applyAlignment="1">
      <alignment horizontal="right"/>
    </xf>
    <xf numFmtId="3" fontId="2" fillId="0" borderId="16" xfId="0" applyNumberFormat="1" applyFont="1" applyFill="1" applyBorder="1" applyAlignment="1">
      <alignment horizontal="right"/>
    </xf>
    <xf numFmtId="3" fontId="2" fillId="0" borderId="78" xfId="0" applyNumberFormat="1" applyFont="1" applyFill="1" applyBorder="1" applyAlignment="1">
      <alignment horizontal="right"/>
    </xf>
    <xf numFmtId="3" fontId="18" fillId="12" borderId="11" xfId="0" applyNumberFormat="1" applyFont="1" applyFill="1" applyBorder="1" applyAlignment="1">
      <alignment vertical="center"/>
    </xf>
    <xf numFmtId="3" fontId="18" fillId="12" borderId="12" xfId="0" applyNumberFormat="1" applyFont="1" applyFill="1" applyBorder="1" applyAlignment="1">
      <alignment vertical="center"/>
    </xf>
    <xf numFmtId="3" fontId="18" fillId="12" borderId="29" xfId="0" applyNumberFormat="1" applyFont="1" applyFill="1" applyBorder="1" applyAlignment="1">
      <alignment vertical="center"/>
    </xf>
    <xf numFmtId="10" fontId="18" fillId="12" borderId="1" xfId="0" applyNumberFormat="1" applyFont="1" applyFill="1" applyBorder="1" applyAlignment="1">
      <alignment vertical="center"/>
    </xf>
    <xf numFmtId="3" fontId="18" fillId="12" borderId="1" xfId="0" applyNumberFormat="1" applyFont="1" applyFill="1" applyBorder="1" applyAlignment="1">
      <alignment vertical="center"/>
    </xf>
    <xf numFmtId="3" fontId="18" fillId="12" borderId="33" xfId="0" applyNumberFormat="1" applyFont="1" applyFill="1" applyBorder="1" applyAlignment="1">
      <alignment vertical="center"/>
    </xf>
    <xf numFmtId="3" fontId="18" fillId="12" borderId="58" xfId="0" applyNumberFormat="1" applyFont="1" applyFill="1" applyBorder="1" applyAlignment="1">
      <alignment vertical="center"/>
    </xf>
    <xf numFmtId="10" fontId="18" fillId="12" borderId="58" xfId="0" applyNumberFormat="1" applyFont="1" applyFill="1" applyBorder="1" applyAlignment="1">
      <alignment vertical="center"/>
    </xf>
    <xf numFmtId="3" fontId="18" fillId="12" borderId="81" xfId="0" applyNumberFormat="1" applyFont="1" applyFill="1" applyBorder="1" applyAlignment="1">
      <alignment vertical="center"/>
    </xf>
    <xf numFmtId="3" fontId="18" fillId="12" borderId="82" xfId="0" applyNumberFormat="1" applyFont="1" applyFill="1" applyBorder="1" applyAlignment="1">
      <alignment vertical="center"/>
    </xf>
    <xf numFmtId="3" fontId="18" fillId="12" borderId="83" xfId="0" applyNumberFormat="1" applyFont="1" applyFill="1" applyBorder="1" applyAlignment="1">
      <alignment vertical="center"/>
    </xf>
    <xf numFmtId="10" fontId="18" fillId="12" borderId="80" xfId="0" applyNumberFormat="1" applyFont="1" applyFill="1" applyBorder="1" applyAlignment="1">
      <alignment vertical="center"/>
    </xf>
    <xf numFmtId="3" fontId="18" fillId="12" borderId="80" xfId="0" applyNumberFormat="1" applyFont="1" applyFill="1" applyBorder="1" applyAlignment="1">
      <alignment vertical="center"/>
    </xf>
    <xf numFmtId="3" fontId="18" fillId="12" borderId="92" xfId="0" applyNumberFormat="1" applyFont="1" applyFill="1" applyBorder="1" applyAlignment="1">
      <alignment vertical="center"/>
    </xf>
    <xf numFmtId="3" fontId="18" fillId="12" borderId="91" xfId="0" applyNumberFormat="1" applyFont="1" applyFill="1" applyBorder="1" applyAlignment="1">
      <alignment vertical="center"/>
    </xf>
    <xf numFmtId="10" fontId="18" fillId="12" borderId="91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10" fontId="2" fillId="2" borderId="28" xfId="1" applyNumberFormat="1" applyFont="1" applyFill="1" applyBorder="1" applyAlignment="1">
      <alignment vertical="center"/>
    </xf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20" xfId="1" applyNumberFormat="1" applyFont="1" applyFill="1" applyBorder="1" applyAlignment="1">
      <alignment vertical="center"/>
    </xf>
    <xf numFmtId="3" fontId="2" fillId="2" borderId="2" xfId="1" applyNumberFormat="1" applyFont="1" applyFill="1" applyBorder="1" applyAlignment="1">
      <alignment vertical="center"/>
    </xf>
    <xf numFmtId="3" fontId="2" fillId="2" borderId="3" xfId="1" applyNumberFormat="1" applyFont="1" applyFill="1" applyBorder="1" applyAlignment="1">
      <alignment vertical="center"/>
    </xf>
    <xf numFmtId="3" fontId="2" fillId="2" borderId="46" xfId="1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10" fontId="2" fillId="2" borderId="34" xfId="1" applyNumberFormat="1" applyFont="1" applyFill="1" applyBorder="1" applyAlignment="1">
      <alignment vertical="center"/>
    </xf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7" xfId="1" applyNumberFormat="1" applyFont="1" applyFill="1" applyBorder="1" applyAlignment="1">
      <alignment vertical="center"/>
    </xf>
    <xf numFmtId="3" fontId="2" fillId="2" borderId="4" xfId="1" applyNumberFormat="1" applyFont="1" applyFill="1" applyBorder="1" applyAlignment="1">
      <alignment vertical="center"/>
    </xf>
    <xf numFmtId="3" fontId="2" fillId="2" borderId="5" xfId="1" applyNumberFormat="1" applyFont="1" applyFill="1" applyBorder="1" applyAlignment="1">
      <alignment vertical="center"/>
    </xf>
    <xf numFmtId="10" fontId="2" fillId="2" borderId="6" xfId="1" applyNumberFormat="1" applyFont="1" applyFill="1" applyBorder="1" applyAlignment="1">
      <alignment vertical="center"/>
    </xf>
    <xf numFmtId="3" fontId="2" fillId="2" borderId="42" xfId="1" applyNumberFormat="1" applyFont="1" applyFill="1" applyBorder="1" applyAlignment="1">
      <alignment vertical="center"/>
    </xf>
    <xf numFmtId="3" fontId="2" fillId="2" borderId="4" xfId="0" applyNumberFormat="1" applyFont="1" applyFill="1" applyBorder="1"/>
    <xf numFmtId="3" fontId="2" fillId="2" borderId="5" xfId="0" applyNumberFormat="1" applyFont="1" applyFill="1" applyBorder="1"/>
    <xf numFmtId="0" fontId="2" fillId="2" borderId="15" xfId="0" applyFont="1" applyFill="1" applyBorder="1" applyAlignment="1">
      <alignment horizontal="left" vertical="center"/>
    </xf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10" fontId="2" fillId="2" borderId="27" xfId="1" applyNumberFormat="1" applyFont="1" applyFill="1" applyBorder="1" applyAlignment="1">
      <alignment vertical="center"/>
    </xf>
    <xf numFmtId="3" fontId="2" fillId="2" borderId="18" xfId="1" applyNumberFormat="1" applyFont="1" applyFill="1" applyBorder="1" applyAlignment="1">
      <alignment vertical="center"/>
    </xf>
    <xf numFmtId="10" fontId="2" fillId="2" borderId="40" xfId="1" applyNumberFormat="1" applyFont="1" applyFill="1" applyBorder="1" applyAlignment="1">
      <alignment vertical="center"/>
    </xf>
    <xf numFmtId="3" fontId="2" fillId="2" borderId="52" xfId="1" applyNumberFormat="1" applyFont="1" applyFill="1" applyBorder="1" applyAlignment="1">
      <alignment vertical="center"/>
    </xf>
    <xf numFmtId="3" fontId="2" fillId="2" borderId="7" xfId="1" applyNumberFormat="1" applyFont="1" applyFill="1" applyBorder="1" applyAlignment="1">
      <alignment vertical="center"/>
    </xf>
    <xf numFmtId="3" fontId="2" fillId="2" borderId="8" xfId="1" applyNumberFormat="1" applyFont="1" applyFill="1" applyBorder="1" applyAlignment="1">
      <alignment vertical="center"/>
    </xf>
    <xf numFmtId="0" fontId="2" fillId="7" borderId="41" xfId="0" applyFont="1" applyFill="1" applyBorder="1" applyAlignment="1">
      <alignment horizontal="left" vertical="center"/>
    </xf>
    <xf numFmtId="3" fontId="2" fillId="7" borderId="11" xfId="0" applyNumberFormat="1" applyFont="1" applyFill="1" applyBorder="1"/>
    <xf numFmtId="3" fontId="2" fillId="7" borderId="12" xfId="0" applyNumberFormat="1" applyFont="1" applyFill="1" applyBorder="1"/>
    <xf numFmtId="10" fontId="2" fillId="7" borderId="29" xfId="1" applyNumberFormat="1" applyFont="1" applyFill="1" applyBorder="1" applyAlignment="1">
      <alignment vertical="center"/>
    </xf>
    <xf numFmtId="10" fontId="2" fillId="7" borderId="29" xfId="1" applyNumberFormat="1" applyFont="1" applyFill="1" applyBorder="1"/>
    <xf numFmtId="10" fontId="2" fillId="7" borderId="29" xfId="0" applyNumberFormat="1" applyFont="1" applyFill="1" applyBorder="1"/>
    <xf numFmtId="3" fontId="2" fillId="7" borderId="33" xfId="0" applyNumberFormat="1" applyFont="1" applyFill="1" applyBorder="1"/>
    <xf numFmtId="0" fontId="2" fillId="4" borderId="14" xfId="0" applyFont="1" applyFill="1" applyBorder="1" applyAlignment="1">
      <alignment horizontal="left" vertical="center"/>
    </xf>
    <xf numFmtId="3" fontId="2" fillId="4" borderId="9" xfId="0" applyNumberFormat="1" applyFont="1" applyFill="1" applyBorder="1"/>
    <xf numFmtId="3" fontId="2" fillId="4" borderId="10" xfId="0" applyNumberFormat="1" applyFont="1" applyFill="1" applyBorder="1"/>
    <xf numFmtId="10" fontId="2" fillId="4" borderId="34" xfId="1" applyNumberFormat="1" applyFont="1" applyFill="1" applyBorder="1"/>
    <xf numFmtId="3" fontId="2" fillId="4" borderId="54" xfId="0" applyNumberFormat="1" applyFont="1" applyFill="1" applyBorder="1"/>
    <xf numFmtId="3" fontId="2" fillId="4" borderId="2" xfId="0" applyNumberFormat="1" applyFont="1" applyFill="1" applyBorder="1"/>
    <xf numFmtId="3" fontId="2" fillId="4" borderId="3" xfId="0" applyNumberFormat="1" applyFont="1" applyFill="1" applyBorder="1"/>
    <xf numFmtId="10" fontId="2" fillId="4" borderId="34" xfId="0" applyNumberFormat="1" applyFont="1" applyFill="1" applyBorder="1"/>
    <xf numFmtId="3" fontId="2" fillId="4" borderId="46" xfId="0" applyNumberFormat="1" applyFont="1" applyFill="1" applyBorder="1"/>
    <xf numFmtId="3" fontId="2" fillId="4" borderId="35" xfId="0" applyNumberFormat="1" applyFont="1" applyFill="1" applyBorder="1"/>
    <xf numFmtId="3" fontId="2" fillId="4" borderId="54" xfId="1" applyNumberFormat="1" applyFont="1" applyFill="1" applyBorder="1"/>
    <xf numFmtId="3" fontId="2" fillId="4" borderId="9" xfId="1" applyNumberFormat="1" applyFont="1" applyFill="1" applyBorder="1"/>
    <xf numFmtId="3" fontId="2" fillId="4" borderId="10" xfId="1" applyNumberFormat="1" applyFont="1" applyFill="1" applyBorder="1"/>
    <xf numFmtId="3" fontId="2" fillId="4" borderId="78" xfId="1" applyNumberFormat="1" applyFont="1" applyFill="1" applyBorder="1"/>
    <xf numFmtId="3" fontId="2" fillId="4" borderId="35" xfId="1" applyNumberFormat="1" applyFont="1" applyFill="1" applyBorder="1"/>
    <xf numFmtId="10" fontId="2" fillId="4" borderId="6" xfId="0" applyNumberFormat="1" applyFont="1" applyFill="1" applyBorder="1"/>
    <xf numFmtId="3" fontId="2" fillId="4" borderId="32" xfId="0" applyNumberFormat="1" applyFont="1" applyFill="1" applyBorder="1"/>
    <xf numFmtId="0" fontId="2" fillId="4" borderId="37" xfId="0" applyFont="1" applyFill="1" applyBorder="1" applyAlignment="1">
      <alignment horizontal="left" vertical="center"/>
    </xf>
    <xf numFmtId="3" fontId="2" fillId="4" borderId="4" xfId="0" applyNumberFormat="1" applyFont="1" applyFill="1" applyBorder="1"/>
    <xf numFmtId="3" fontId="2" fillId="4" borderId="5" xfId="0" applyNumberFormat="1" applyFont="1" applyFill="1" applyBorder="1"/>
    <xf numFmtId="3" fontId="2" fillId="4" borderId="38" xfId="0" applyNumberFormat="1" applyFont="1" applyFill="1" applyBorder="1"/>
    <xf numFmtId="3" fontId="2" fillId="4" borderId="48" xfId="0" applyNumberFormat="1" applyFont="1" applyFill="1" applyBorder="1"/>
    <xf numFmtId="3" fontId="2" fillId="4" borderId="51" xfId="1" applyNumberFormat="1" applyFont="1" applyFill="1" applyBorder="1"/>
    <xf numFmtId="3" fontId="2" fillId="4" borderId="4" xfId="1" applyNumberFormat="1" applyFont="1" applyFill="1" applyBorder="1"/>
    <xf numFmtId="3" fontId="2" fillId="4" borderId="5" xfId="1" applyNumberFormat="1" applyFont="1" applyFill="1" applyBorder="1"/>
    <xf numFmtId="3" fontId="2" fillId="4" borderId="85" xfId="1" applyNumberFormat="1" applyFont="1" applyFill="1" applyBorder="1"/>
    <xf numFmtId="0" fontId="2" fillId="4" borderId="15" xfId="0" applyFont="1" applyFill="1" applyBorder="1" applyAlignment="1">
      <alignment horizontal="left" vertical="center"/>
    </xf>
    <xf numFmtId="3" fontId="2" fillId="4" borderId="7" xfId="0" applyNumberFormat="1" applyFont="1" applyFill="1" applyBorder="1"/>
    <xf numFmtId="3" fontId="2" fillId="4" borderId="8" xfId="0" applyNumberFormat="1" applyFont="1" applyFill="1" applyBorder="1"/>
    <xf numFmtId="3" fontId="2" fillId="4" borderId="70" xfId="1" applyNumberFormat="1" applyFont="1" applyFill="1" applyBorder="1"/>
    <xf numFmtId="3" fontId="2" fillId="4" borderId="7" xfId="1" applyNumberFormat="1" applyFont="1" applyFill="1" applyBorder="1"/>
    <xf numFmtId="3" fontId="2" fillId="4" borderId="8" xfId="1" applyNumberFormat="1" applyFont="1" applyFill="1" applyBorder="1"/>
    <xf numFmtId="10" fontId="2" fillId="4" borderId="50" xfId="0" applyNumberFormat="1" applyFont="1" applyFill="1" applyBorder="1"/>
    <xf numFmtId="3" fontId="2" fillId="4" borderId="93" xfId="1" applyNumberFormat="1" applyFont="1" applyFill="1" applyBorder="1"/>
    <xf numFmtId="0" fontId="2" fillId="5" borderId="41" xfId="0" applyFont="1" applyFill="1" applyBorder="1" applyAlignment="1">
      <alignment horizontal="left" vertical="center"/>
    </xf>
    <xf numFmtId="3" fontId="2" fillId="5" borderId="11" xfId="0" applyNumberFormat="1" applyFont="1" applyFill="1" applyBorder="1"/>
    <xf numFmtId="3" fontId="2" fillId="5" borderId="12" xfId="0" applyNumberFormat="1" applyFont="1" applyFill="1" applyBorder="1"/>
    <xf numFmtId="3" fontId="2" fillId="5" borderId="12" xfId="0" applyNumberFormat="1" applyFont="1" applyFill="1" applyBorder="1" applyAlignment="1">
      <alignment vertical="center"/>
    </xf>
    <xf numFmtId="10" fontId="2" fillId="5" borderId="29" xfId="1" applyNumberFormat="1" applyFont="1" applyFill="1" applyBorder="1" applyAlignment="1">
      <alignment vertical="center"/>
    </xf>
    <xf numFmtId="3" fontId="2" fillId="5" borderId="11" xfId="0" applyNumberFormat="1" applyFont="1" applyFill="1" applyBorder="1" applyAlignment="1">
      <alignment vertical="center"/>
    </xf>
    <xf numFmtId="10" fontId="2" fillId="5" borderId="29" xfId="0" applyNumberFormat="1" applyFont="1" applyFill="1" applyBorder="1" applyAlignment="1">
      <alignment vertical="center"/>
    </xf>
    <xf numFmtId="3" fontId="2" fillId="5" borderId="55" xfId="0" applyNumberFormat="1" applyFont="1" applyFill="1" applyBorder="1" applyAlignment="1">
      <alignment vertical="center"/>
    </xf>
    <xf numFmtId="10" fontId="2" fillId="5" borderId="29" xfId="0" applyNumberFormat="1" applyFont="1" applyFill="1" applyBorder="1"/>
    <xf numFmtId="3" fontId="2" fillId="5" borderId="53" xfId="0" applyNumberFormat="1" applyFont="1" applyFill="1" applyBorder="1" applyAlignment="1">
      <alignment vertical="center"/>
    </xf>
    <xf numFmtId="3" fontId="18" fillId="8" borderId="34" xfId="0" applyNumberFormat="1" applyFont="1" applyFill="1" applyBorder="1" applyAlignment="1">
      <alignment vertical="center"/>
    </xf>
    <xf numFmtId="3" fontId="18" fillId="8" borderId="50" xfId="0" applyNumberFormat="1" applyFont="1" applyFill="1" applyBorder="1"/>
    <xf numFmtId="3" fontId="18" fillId="9" borderId="34" xfId="0" applyNumberFormat="1" applyFont="1" applyFill="1" applyBorder="1" applyAlignment="1">
      <alignment vertical="center"/>
    </xf>
    <xf numFmtId="3" fontId="18" fillId="9" borderId="50" xfId="0" applyNumberFormat="1" applyFont="1" applyFill="1" applyBorder="1" applyAlignment="1">
      <alignment vertical="center"/>
    </xf>
    <xf numFmtId="0" fontId="8" fillId="0" borderId="3" xfId="0" applyFont="1" applyBorder="1"/>
    <xf numFmtId="0" fontId="8" fillId="0" borderId="28" xfId="0" applyFont="1" applyBorder="1"/>
    <xf numFmtId="0" fontId="8" fillId="0" borderId="8" xfId="0" applyFont="1" applyBorder="1"/>
    <xf numFmtId="0" fontId="8" fillId="0" borderId="27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12" xfId="0" applyFont="1" applyBorder="1"/>
    <xf numFmtId="0" fontId="8" fillId="0" borderId="29" xfId="0" applyFont="1" applyBorder="1"/>
    <xf numFmtId="0" fontId="8" fillId="0" borderId="11" xfId="0" applyFont="1" applyBorder="1" applyAlignment="1">
      <alignment horizontal="right"/>
    </xf>
    <xf numFmtId="49" fontId="8" fillId="0" borderId="36" xfId="0" applyNumberFormat="1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3" fontId="18" fillId="0" borderId="56" xfId="0" applyNumberFormat="1" applyFont="1" applyBorder="1" applyAlignment="1">
      <alignment horizontal="center" vertical="center" wrapText="1"/>
    </xf>
    <xf numFmtId="3" fontId="18" fillId="0" borderId="57" xfId="0" applyNumberFormat="1" applyFont="1" applyBorder="1" applyAlignment="1">
      <alignment horizontal="center" vertical="center" wrapText="1"/>
    </xf>
    <xf numFmtId="3" fontId="18" fillId="0" borderId="71" xfId="0" applyNumberFormat="1" applyFont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/>
    </xf>
    <xf numFmtId="0" fontId="18" fillId="9" borderId="14" xfId="0" applyFont="1" applyFill="1" applyBorder="1" applyAlignment="1">
      <alignment horizontal="center" vertical="center"/>
    </xf>
    <xf numFmtId="0" fontId="18" fillId="9" borderId="36" xfId="0" applyFont="1" applyFill="1" applyBorder="1" applyAlignment="1">
      <alignment horizontal="center" vertical="center"/>
    </xf>
    <xf numFmtId="0" fontId="18" fillId="9" borderId="3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8" fillId="8" borderId="4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8" fillId="8" borderId="36" xfId="0" applyFont="1" applyFill="1" applyBorder="1" applyAlignment="1">
      <alignment horizontal="center" vertical="center"/>
    </xf>
    <xf numFmtId="0" fontId="18" fillId="8" borderId="37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3" fontId="18" fillId="0" borderId="44" xfId="0" applyNumberFormat="1" applyFont="1" applyBorder="1" applyAlignment="1">
      <alignment horizontal="center" vertical="center" wrapText="1"/>
    </xf>
    <xf numFmtId="3" fontId="18" fillId="0" borderId="45" xfId="0" applyNumberFormat="1" applyFont="1" applyBorder="1" applyAlignment="1">
      <alignment horizontal="center" vertical="center" wrapText="1"/>
    </xf>
    <xf numFmtId="3" fontId="18" fillId="0" borderId="46" xfId="0" applyNumberFormat="1" applyFont="1" applyBorder="1" applyAlignment="1">
      <alignment horizontal="center" vertical="center" wrapText="1"/>
    </xf>
    <xf numFmtId="0" fontId="18" fillId="11" borderId="55" xfId="0" applyFont="1" applyFill="1" applyBorder="1" applyAlignment="1">
      <alignment horizontal="center" vertical="center"/>
    </xf>
    <xf numFmtId="0" fontId="18" fillId="11" borderId="5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41" xfId="0" applyFont="1" applyFill="1" applyBorder="1" applyAlignment="1">
      <alignment horizontal="center" vertical="center"/>
    </xf>
    <xf numFmtId="0" fontId="18" fillId="2" borderId="90" xfId="0" applyFont="1" applyFill="1" applyBorder="1" applyAlignment="1">
      <alignment horizontal="center" vertical="center"/>
    </xf>
    <xf numFmtId="0" fontId="18" fillId="2" borderId="91" xfId="0" applyFont="1" applyFill="1" applyBorder="1" applyAlignment="1">
      <alignment horizontal="center" vertical="center"/>
    </xf>
    <xf numFmtId="0" fontId="18" fillId="3" borderId="86" xfId="0" applyFont="1" applyFill="1" applyBorder="1" applyAlignment="1">
      <alignment horizontal="center" vertical="center"/>
    </xf>
    <xf numFmtId="0" fontId="18" fillId="3" borderId="87" xfId="0" applyFont="1" applyFill="1" applyBorder="1" applyAlignment="1">
      <alignment horizontal="center" vertical="center"/>
    </xf>
    <xf numFmtId="0" fontId="18" fillId="3" borderId="55" xfId="0" applyFont="1" applyFill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center"/>
    </xf>
    <xf numFmtId="0" fontId="18" fillId="10" borderId="60" xfId="0" applyFont="1" applyFill="1" applyBorder="1" applyAlignment="1">
      <alignment horizontal="center" vertical="center"/>
    </xf>
    <xf numFmtId="0" fontId="18" fillId="10" borderId="61" xfId="0" applyFont="1" applyFill="1" applyBorder="1" applyAlignment="1">
      <alignment horizontal="center" vertical="center"/>
    </xf>
    <xf numFmtId="0" fontId="18" fillId="10" borderId="65" xfId="0" applyFont="1" applyFill="1" applyBorder="1" applyAlignment="1">
      <alignment horizontal="center" vertical="center"/>
    </xf>
    <xf numFmtId="0" fontId="18" fillId="10" borderId="66" xfId="0" applyFont="1" applyFill="1" applyBorder="1" applyAlignment="1">
      <alignment horizontal="center" vertical="center"/>
    </xf>
    <xf numFmtId="0" fontId="18" fillId="12" borderId="55" xfId="0" applyFont="1" applyFill="1" applyBorder="1" applyAlignment="1">
      <alignment horizontal="center" vertical="center"/>
    </xf>
    <xf numFmtId="0" fontId="18" fillId="12" borderId="58" xfId="0" applyFont="1" applyFill="1" applyBorder="1" applyAlignment="1">
      <alignment horizontal="center" vertical="center"/>
    </xf>
    <xf numFmtId="0" fontId="18" fillId="12" borderId="90" xfId="0" applyFont="1" applyFill="1" applyBorder="1" applyAlignment="1">
      <alignment horizontal="center" vertical="center"/>
    </xf>
    <xf numFmtId="0" fontId="18" fillId="12" borderId="91" xfId="0" applyFont="1" applyFill="1" applyBorder="1" applyAlignment="1">
      <alignment horizontal="center" vertical="center"/>
    </xf>
    <xf numFmtId="3" fontId="18" fillId="0" borderId="2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3" fontId="19" fillId="0" borderId="44" xfId="0" applyNumberFormat="1" applyFont="1" applyFill="1" applyBorder="1" applyAlignment="1">
      <alignment horizontal="center" vertical="center" wrapText="1"/>
    </xf>
    <xf numFmtId="3" fontId="19" fillId="0" borderId="45" xfId="0" applyNumberFormat="1" applyFont="1" applyFill="1" applyBorder="1" applyAlignment="1">
      <alignment horizontal="center" vertical="center" wrapText="1"/>
    </xf>
    <xf numFmtId="3" fontId="19" fillId="0" borderId="4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2" fillId="0" borderId="44" xfId="0" applyNumberFormat="1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 vertical="center" wrapText="1"/>
    </xf>
    <xf numFmtId="3" fontId="2" fillId="0" borderId="46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6" fillId="0" borderId="44" xfId="0" applyNumberFormat="1" applyFont="1" applyFill="1" applyBorder="1" applyAlignment="1">
      <alignment horizontal="center" vertical="center" wrapText="1"/>
    </xf>
    <xf numFmtId="3" fontId="6" fillId="0" borderId="45" xfId="0" applyNumberFormat="1" applyFont="1" applyFill="1" applyBorder="1" applyAlignment="1">
      <alignment horizontal="center" vertical="center" wrapText="1"/>
    </xf>
    <xf numFmtId="3" fontId="6" fillId="0" borderId="46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79" xfId="0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center" vertical="center" wrapText="1"/>
    </xf>
    <xf numFmtId="3" fontId="6" fillId="0" borderId="45" xfId="0" applyNumberFormat="1" applyFont="1" applyBorder="1" applyAlignment="1">
      <alignment horizontal="center" vertical="center" wrapText="1"/>
    </xf>
    <xf numFmtId="3" fontId="6" fillId="0" borderId="4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FFBDBD"/>
      <color rgb="FFFFCDCD"/>
      <color rgb="FFFF6565"/>
      <color rgb="FFFF4B4B"/>
      <color rgb="FFFF2F2F"/>
      <color rgb="FFFF8B8B"/>
      <color rgb="FFFFA3A3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topLeftCell="A8" workbookViewId="0">
      <pane xSplit="3" ySplit="2" topLeftCell="D37" activePane="bottomRight" state="frozen"/>
      <selection activeCell="A8" sqref="A8"/>
      <selection pane="topRight" activeCell="D8" sqref="D8"/>
      <selection pane="bottomLeft" activeCell="A10" sqref="A10"/>
      <selection pane="bottomRight" activeCell="U42" sqref="U42:W42"/>
    </sheetView>
  </sheetViews>
  <sheetFormatPr defaultColWidth="8.85546875" defaultRowHeight="15" x14ac:dyDescent="0.25"/>
  <cols>
    <col min="1" max="1" width="10.7109375" style="71" customWidth="1"/>
    <col min="2" max="2" width="24.85546875" style="71" customWidth="1"/>
    <col min="3" max="3" width="13.28515625" style="214" customWidth="1"/>
    <col min="4" max="4" width="6.7109375" style="70" customWidth="1"/>
    <col min="5" max="5" width="10.5703125" style="214" customWidth="1"/>
    <col min="6" max="6" width="6.7109375" style="70" customWidth="1"/>
    <col min="7" max="7" width="10.7109375" style="214" customWidth="1"/>
    <col min="8" max="8" width="6.7109375" style="70" customWidth="1"/>
    <col min="9" max="9" width="10" style="214" customWidth="1"/>
    <col min="10" max="10" width="6.7109375" style="70" customWidth="1"/>
    <col min="11" max="11" width="10.7109375" style="215" customWidth="1"/>
    <col min="12" max="12" width="6.7109375" style="70" customWidth="1"/>
    <col min="13" max="13" width="10.5703125" style="214" customWidth="1"/>
    <col min="14" max="14" width="6.7109375" style="70" customWidth="1"/>
    <col min="15" max="15" width="11" style="214" customWidth="1"/>
    <col min="16" max="16" width="6.7109375" style="70" customWidth="1"/>
    <col min="17" max="17" width="11.140625" style="214" customWidth="1"/>
    <col min="18" max="18" width="6.7109375" style="70" customWidth="1"/>
    <col min="19" max="19" width="11" style="214" customWidth="1"/>
    <col min="20" max="20" width="6.7109375" style="70" customWidth="1"/>
    <col min="21" max="21" width="11.7109375" style="214" customWidth="1"/>
    <col min="22" max="22" width="6.7109375" style="70" customWidth="1"/>
    <col min="23" max="23" width="11.28515625" style="214" customWidth="1"/>
    <col min="24" max="24" width="14.5703125" style="214" customWidth="1"/>
    <col min="25" max="16384" width="8.85546875" style="71"/>
  </cols>
  <sheetData>
    <row r="1" spans="1:24" x14ac:dyDescent="0.25">
      <c r="A1" s="71" t="s">
        <v>0</v>
      </c>
    </row>
    <row r="2" spans="1:24" x14ac:dyDescent="0.25">
      <c r="A2" s="71" t="s">
        <v>1</v>
      </c>
    </row>
    <row r="3" spans="1:24" s="72" customFormat="1" ht="28.15" customHeight="1" x14ac:dyDescent="0.25">
      <c r="A3" s="71"/>
      <c r="B3" s="71"/>
      <c r="C3" s="214"/>
      <c r="D3" s="70"/>
      <c r="E3" s="214"/>
      <c r="F3" s="70"/>
      <c r="G3" s="214"/>
      <c r="H3" s="70"/>
      <c r="I3" s="214"/>
      <c r="J3" s="70"/>
      <c r="K3" s="215"/>
      <c r="L3" s="70"/>
      <c r="M3" s="214"/>
      <c r="N3" s="70"/>
      <c r="O3" s="214"/>
      <c r="P3" s="70"/>
      <c r="Q3" s="214"/>
      <c r="R3" s="70"/>
      <c r="S3" s="214"/>
      <c r="T3" s="70"/>
      <c r="U3" s="214"/>
      <c r="V3" s="70"/>
      <c r="W3" s="214"/>
      <c r="X3" s="214"/>
    </row>
    <row r="5" spans="1:24" s="73" customFormat="1" ht="41.45" customHeight="1" x14ac:dyDescent="0.25">
      <c r="A5" s="689" t="s">
        <v>280</v>
      </c>
      <c r="B5" s="689"/>
      <c r="C5" s="689"/>
      <c r="D5" s="689"/>
      <c r="E5" s="689"/>
      <c r="F5" s="689"/>
      <c r="G5" s="689"/>
      <c r="H5" s="689"/>
      <c r="I5" s="689"/>
      <c r="J5" s="689"/>
      <c r="K5" s="689"/>
      <c r="L5" s="689"/>
      <c r="M5" s="689"/>
      <c r="N5" s="689"/>
      <c r="O5" s="689"/>
      <c r="P5" s="689"/>
      <c r="Q5" s="689"/>
      <c r="R5" s="689"/>
      <c r="S5" s="689"/>
      <c r="T5" s="689"/>
      <c r="U5" s="689"/>
      <c r="V5" s="689"/>
      <c r="W5" s="689"/>
      <c r="X5" s="689"/>
    </row>
    <row r="6" spans="1:24" s="73" customFormat="1" ht="41.45" customHeight="1" x14ac:dyDescent="0.25">
      <c r="A6" s="74"/>
      <c r="B6" s="74"/>
      <c r="C6" s="216"/>
      <c r="D6" s="216"/>
      <c r="E6" s="216"/>
      <c r="F6" s="216"/>
      <c r="G6" s="216"/>
      <c r="H6" s="216"/>
      <c r="I6" s="216"/>
      <c r="J6" s="216"/>
      <c r="K6" s="217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</row>
    <row r="7" spans="1:24" s="73" customFormat="1" ht="41.45" customHeight="1" x14ac:dyDescent="0.25">
      <c r="A7" s="74"/>
      <c r="B7" s="74"/>
      <c r="C7" s="216"/>
      <c r="D7" s="216"/>
      <c r="E7" s="216"/>
      <c r="F7" s="216"/>
      <c r="G7" s="216"/>
      <c r="H7" s="216"/>
      <c r="I7" s="216"/>
      <c r="J7" s="216"/>
      <c r="K7" s="217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</row>
    <row r="8" spans="1:24" s="73" customFormat="1" ht="31.15" customHeight="1" thickBot="1" x14ac:dyDescent="0.3">
      <c r="A8" s="71"/>
      <c r="B8" s="71"/>
      <c r="C8" s="214"/>
      <c r="D8" s="70"/>
      <c r="E8" s="214"/>
      <c r="F8" s="70"/>
      <c r="G8" s="214"/>
      <c r="H8" s="70"/>
      <c r="I8" s="214"/>
      <c r="J8" s="70"/>
      <c r="K8" s="215"/>
      <c r="L8" s="70"/>
      <c r="M8" s="214"/>
      <c r="N8" s="70"/>
      <c r="O8" s="214"/>
      <c r="P8" s="70"/>
      <c r="Q8" s="214"/>
      <c r="R8" s="70"/>
      <c r="S8" s="214"/>
      <c r="T8" s="70"/>
      <c r="U8" s="214"/>
      <c r="V8" s="70"/>
      <c r="W8" s="214"/>
      <c r="X8" s="214"/>
    </row>
    <row r="9" spans="1:24" ht="15.75" thickTop="1" x14ac:dyDescent="0.25">
      <c r="A9" s="690" t="s">
        <v>2</v>
      </c>
      <c r="B9" s="682" t="s">
        <v>3</v>
      </c>
      <c r="C9" s="684" t="s">
        <v>4</v>
      </c>
      <c r="D9" s="686" t="s">
        <v>57</v>
      </c>
      <c r="E9" s="681"/>
      <c r="F9" s="687" t="s">
        <v>58</v>
      </c>
      <c r="G9" s="688"/>
      <c r="H9" s="680" t="s">
        <v>59</v>
      </c>
      <c r="I9" s="681"/>
      <c r="J9" s="680" t="s">
        <v>60</v>
      </c>
      <c r="K9" s="681"/>
      <c r="L9" s="680" t="s">
        <v>61</v>
      </c>
      <c r="M9" s="681"/>
      <c r="N9" s="680" t="s">
        <v>62</v>
      </c>
      <c r="O9" s="681"/>
      <c r="P9" s="680" t="s">
        <v>63</v>
      </c>
      <c r="Q9" s="681"/>
      <c r="R9" s="680" t="s">
        <v>64</v>
      </c>
      <c r="S9" s="681"/>
      <c r="T9" s="680" t="s">
        <v>65</v>
      </c>
      <c r="U9" s="681"/>
      <c r="V9" s="692" t="s">
        <v>66</v>
      </c>
      <c r="W9" s="686"/>
      <c r="X9" s="684" t="s">
        <v>67</v>
      </c>
    </row>
    <row r="10" spans="1:24" ht="39" thickBot="1" x14ac:dyDescent="0.3">
      <c r="A10" s="691"/>
      <c r="B10" s="683"/>
      <c r="C10" s="685"/>
      <c r="D10" s="86" t="s">
        <v>164</v>
      </c>
      <c r="E10" s="88" t="s">
        <v>165</v>
      </c>
      <c r="F10" s="143" t="s">
        <v>164</v>
      </c>
      <c r="G10" s="88" t="s">
        <v>165</v>
      </c>
      <c r="H10" s="143" t="s">
        <v>164</v>
      </c>
      <c r="I10" s="88" t="s">
        <v>165</v>
      </c>
      <c r="J10" s="143" t="s">
        <v>164</v>
      </c>
      <c r="K10" s="207" t="s">
        <v>165</v>
      </c>
      <c r="L10" s="143" t="s">
        <v>164</v>
      </c>
      <c r="M10" s="88" t="s">
        <v>165</v>
      </c>
      <c r="N10" s="143" t="s">
        <v>164</v>
      </c>
      <c r="O10" s="88" t="s">
        <v>165</v>
      </c>
      <c r="P10" s="143" t="s">
        <v>164</v>
      </c>
      <c r="Q10" s="88" t="s">
        <v>165</v>
      </c>
      <c r="R10" s="143" t="s">
        <v>164</v>
      </c>
      <c r="S10" s="88" t="s">
        <v>165</v>
      </c>
      <c r="T10" s="143" t="s">
        <v>164</v>
      </c>
      <c r="U10" s="88" t="s">
        <v>165</v>
      </c>
      <c r="V10" s="144" t="s">
        <v>164</v>
      </c>
      <c r="W10" s="87" t="s">
        <v>165</v>
      </c>
      <c r="X10" s="685"/>
    </row>
    <row r="11" spans="1:24" ht="15.75" thickTop="1" x14ac:dyDescent="0.25">
      <c r="A11" s="218" t="s">
        <v>5</v>
      </c>
      <c r="B11" s="219" t="s">
        <v>97</v>
      </c>
      <c r="C11" s="145">
        <v>19823980</v>
      </c>
      <c r="D11" s="146"/>
      <c r="E11" s="135"/>
      <c r="F11" s="147"/>
      <c r="G11" s="135"/>
      <c r="H11" s="147"/>
      <c r="I11" s="135">
        <v>405161</v>
      </c>
      <c r="J11" s="147"/>
      <c r="K11" s="208">
        <v>1471738</v>
      </c>
      <c r="L11" s="147"/>
      <c r="M11" s="135">
        <v>967743</v>
      </c>
      <c r="N11" s="147"/>
      <c r="O11" s="135">
        <v>1433166</v>
      </c>
      <c r="P11" s="147"/>
      <c r="Q11" s="135">
        <v>3022192</v>
      </c>
      <c r="R11" s="147"/>
      <c r="S11" s="135">
        <v>1766458</v>
      </c>
      <c r="T11" s="147"/>
      <c r="U11" s="135">
        <v>1907034</v>
      </c>
      <c r="V11" s="148"/>
      <c r="W11" s="149">
        <v>2607167</v>
      </c>
      <c r="X11" s="145">
        <f t="shared" ref="X11:X74" si="0">SUM(C11+E11+G11+I11+K11+M11+O11+Q11+S11+U11+W11)</f>
        <v>33404639</v>
      </c>
    </row>
    <row r="12" spans="1:24" x14ac:dyDescent="0.25">
      <c r="A12" s="218" t="s">
        <v>167</v>
      </c>
      <c r="B12" s="219" t="s">
        <v>168</v>
      </c>
      <c r="C12" s="145"/>
      <c r="D12" s="150"/>
      <c r="E12" s="89"/>
      <c r="F12" s="133"/>
      <c r="G12" s="89"/>
      <c r="H12" s="133"/>
      <c r="I12" s="89"/>
      <c r="J12" s="133"/>
      <c r="K12" s="209"/>
      <c r="L12" s="133"/>
      <c r="M12" s="89"/>
      <c r="N12" s="133"/>
      <c r="O12" s="89"/>
      <c r="P12" s="133"/>
      <c r="Q12" s="89"/>
      <c r="R12" s="133"/>
      <c r="S12" s="89"/>
      <c r="T12" s="133"/>
      <c r="U12" s="89"/>
      <c r="V12" s="151"/>
      <c r="W12" s="152"/>
      <c r="X12" s="145">
        <f t="shared" si="0"/>
        <v>0</v>
      </c>
    </row>
    <row r="13" spans="1:24" x14ac:dyDescent="0.25">
      <c r="A13" s="218" t="s">
        <v>179</v>
      </c>
      <c r="B13" s="219" t="s">
        <v>180</v>
      </c>
      <c r="C13" s="145"/>
      <c r="D13" s="150"/>
      <c r="E13" s="89"/>
      <c r="F13" s="133"/>
      <c r="G13" s="89"/>
      <c r="H13" s="133"/>
      <c r="I13" s="89"/>
      <c r="J13" s="133"/>
      <c r="K13" s="209"/>
      <c r="L13" s="133"/>
      <c r="M13" s="89"/>
      <c r="N13" s="133"/>
      <c r="O13" s="89"/>
      <c r="P13" s="133"/>
      <c r="Q13" s="89"/>
      <c r="R13" s="133"/>
      <c r="S13" s="89"/>
      <c r="T13" s="133"/>
      <c r="U13" s="89"/>
      <c r="V13" s="151"/>
      <c r="W13" s="152"/>
      <c r="X13" s="145">
        <f t="shared" si="0"/>
        <v>0</v>
      </c>
    </row>
    <row r="14" spans="1:24" x14ac:dyDescent="0.25">
      <c r="A14" s="218" t="s">
        <v>181</v>
      </c>
      <c r="B14" s="219" t="s">
        <v>182</v>
      </c>
      <c r="C14" s="145"/>
      <c r="D14" s="150"/>
      <c r="E14" s="89"/>
      <c r="F14" s="133"/>
      <c r="G14" s="89"/>
      <c r="H14" s="133"/>
      <c r="I14" s="89"/>
      <c r="J14" s="133"/>
      <c r="K14" s="209"/>
      <c r="L14" s="133"/>
      <c r="M14" s="89"/>
      <c r="N14" s="133"/>
      <c r="O14" s="89"/>
      <c r="P14" s="133"/>
      <c r="Q14" s="89"/>
      <c r="R14" s="133"/>
      <c r="S14" s="89"/>
      <c r="T14" s="133"/>
      <c r="U14" s="89"/>
      <c r="V14" s="151"/>
      <c r="W14" s="152"/>
      <c r="X14" s="145">
        <f t="shared" si="0"/>
        <v>0</v>
      </c>
    </row>
    <row r="15" spans="1:24" x14ac:dyDescent="0.25">
      <c r="A15" s="76" t="s">
        <v>6</v>
      </c>
      <c r="B15" s="77" t="s">
        <v>98</v>
      </c>
      <c r="C15" s="153">
        <v>0</v>
      </c>
      <c r="D15" s="154"/>
      <c r="E15" s="136"/>
      <c r="F15" s="131"/>
      <c r="G15" s="136"/>
      <c r="H15" s="131"/>
      <c r="I15" s="136"/>
      <c r="J15" s="131"/>
      <c r="K15" s="192"/>
      <c r="L15" s="131"/>
      <c r="M15" s="136"/>
      <c r="N15" s="131"/>
      <c r="O15" s="136"/>
      <c r="P15" s="131"/>
      <c r="Q15" s="136"/>
      <c r="R15" s="131"/>
      <c r="S15" s="136"/>
      <c r="T15" s="131"/>
      <c r="U15" s="136"/>
      <c r="V15" s="155"/>
      <c r="W15" s="132"/>
      <c r="X15" s="145">
        <f t="shared" si="0"/>
        <v>0</v>
      </c>
    </row>
    <row r="16" spans="1:24" x14ac:dyDescent="0.25">
      <c r="A16" s="76" t="s">
        <v>7</v>
      </c>
      <c r="B16" s="77" t="s">
        <v>99</v>
      </c>
      <c r="C16" s="153">
        <v>900000</v>
      </c>
      <c r="D16" s="154"/>
      <c r="E16" s="136"/>
      <c r="F16" s="131"/>
      <c r="G16" s="136"/>
      <c r="H16" s="131"/>
      <c r="I16" s="136"/>
      <c r="J16" s="131"/>
      <c r="K16" s="192"/>
      <c r="L16" s="131"/>
      <c r="M16" s="136"/>
      <c r="N16" s="131"/>
      <c r="O16" s="136"/>
      <c r="P16" s="131"/>
      <c r="Q16" s="136"/>
      <c r="R16" s="131"/>
      <c r="S16" s="136"/>
      <c r="T16" s="131"/>
      <c r="U16" s="136">
        <v>208500</v>
      </c>
      <c r="V16" s="155"/>
      <c r="W16" s="132"/>
      <c r="X16" s="145">
        <f t="shared" si="0"/>
        <v>1108500</v>
      </c>
    </row>
    <row r="17" spans="1:24" x14ac:dyDescent="0.25">
      <c r="A17" s="76" t="s">
        <v>8</v>
      </c>
      <c r="B17" s="77" t="s">
        <v>100</v>
      </c>
      <c r="C17" s="153">
        <v>120000</v>
      </c>
      <c r="D17" s="154"/>
      <c r="E17" s="136"/>
      <c r="F17" s="131"/>
      <c r="G17" s="136"/>
      <c r="H17" s="131"/>
      <c r="I17" s="136"/>
      <c r="J17" s="131"/>
      <c r="K17" s="192"/>
      <c r="L17" s="131"/>
      <c r="M17" s="136"/>
      <c r="N17" s="131"/>
      <c r="O17" s="136"/>
      <c r="P17" s="131"/>
      <c r="Q17" s="136"/>
      <c r="R17" s="131"/>
      <c r="S17" s="136"/>
      <c r="T17" s="131"/>
      <c r="U17" s="136"/>
      <c r="V17" s="155"/>
      <c r="W17" s="132"/>
      <c r="X17" s="145">
        <f t="shared" si="0"/>
        <v>120000</v>
      </c>
    </row>
    <row r="18" spans="1:24" x14ac:dyDescent="0.25">
      <c r="A18" s="76" t="s">
        <v>169</v>
      </c>
      <c r="B18" s="77" t="s">
        <v>175</v>
      </c>
      <c r="C18" s="153"/>
      <c r="D18" s="154"/>
      <c r="E18" s="136"/>
      <c r="F18" s="131"/>
      <c r="G18" s="136"/>
      <c r="H18" s="131"/>
      <c r="I18" s="136"/>
      <c r="J18" s="131"/>
      <c r="K18" s="192"/>
      <c r="L18" s="131"/>
      <c r="M18" s="136"/>
      <c r="N18" s="131"/>
      <c r="O18" s="136"/>
      <c r="P18" s="131"/>
      <c r="Q18" s="136"/>
      <c r="R18" s="131"/>
      <c r="S18" s="136"/>
      <c r="T18" s="131"/>
      <c r="U18" s="136"/>
      <c r="V18" s="155"/>
      <c r="W18" s="132"/>
      <c r="X18" s="145">
        <f t="shared" si="0"/>
        <v>0</v>
      </c>
    </row>
    <row r="19" spans="1:24" x14ac:dyDescent="0.25">
      <c r="A19" s="76" t="s">
        <v>9</v>
      </c>
      <c r="B19" s="77" t="s">
        <v>101</v>
      </c>
      <c r="C19" s="153"/>
      <c r="D19" s="154"/>
      <c r="E19" s="136"/>
      <c r="F19" s="131"/>
      <c r="G19" s="136"/>
      <c r="H19" s="131"/>
      <c r="I19" s="136"/>
      <c r="J19" s="131"/>
      <c r="K19" s="192"/>
      <c r="L19" s="131"/>
      <c r="M19" s="136"/>
      <c r="N19" s="131"/>
      <c r="O19" s="136"/>
      <c r="P19" s="131"/>
      <c r="Q19" s="136"/>
      <c r="R19" s="131"/>
      <c r="S19" s="136"/>
      <c r="T19" s="131"/>
      <c r="U19" s="136"/>
      <c r="V19" s="155"/>
      <c r="W19" s="132"/>
      <c r="X19" s="145">
        <f t="shared" si="0"/>
        <v>0</v>
      </c>
    </row>
    <row r="20" spans="1:24" x14ac:dyDescent="0.25">
      <c r="A20" s="76" t="s">
        <v>10</v>
      </c>
      <c r="B20" s="77" t="s">
        <v>102</v>
      </c>
      <c r="C20" s="153">
        <v>11800</v>
      </c>
      <c r="D20" s="154"/>
      <c r="E20" s="136">
        <v>27800</v>
      </c>
      <c r="F20" s="131"/>
      <c r="G20" s="136">
        <v>13900</v>
      </c>
      <c r="H20" s="131"/>
      <c r="I20" s="136">
        <v>9500</v>
      </c>
      <c r="J20" s="131"/>
      <c r="K20" s="192">
        <v>9500</v>
      </c>
      <c r="L20" s="131"/>
      <c r="M20" s="136">
        <v>28400</v>
      </c>
      <c r="N20" s="131"/>
      <c r="O20" s="136"/>
      <c r="P20" s="131"/>
      <c r="Q20" s="136">
        <v>28500</v>
      </c>
      <c r="R20" s="131"/>
      <c r="S20" s="136">
        <v>9500</v>
      </c>
      <c r="T20" s="131"/>
      <c r="U20" s="136">
        <v>9500</v>
      </c>
      <c r="V20" s="155"/>
      <c r="W20" s="132"/>
      <c r="X20" s="145">
        <f t="shared" si="0"/>
        <v>148400</v>
      </c>
    </row>
    <row r="21" spans="1:24" x14ac:dyDescent="0.25">
      <c r="A21" s="76" t="s">
        <v>11</v>
      </c>
      <c r="B21" s="77" t="s">
        <v>103</v>
      </c>
      <c r="C21" s="153">
        <v>11395405</v>
      </c>
      <c r="D21" s="154"/>
      <c r="E21" s="136"/>
      <c r="F21" s="131"/>
      <c r="G21" s="136"/>
      <c r="H21" s="131"/>
      <c r="I21" s="136"/>
      <c r="J21" s="131"/>
      <c r="K21" s="192"/>
      <c r="L21" s="131"/>
      <c r="M21" s="136"/>
      <c r="N21" s="131"/>
      <c r="O21" s="136"/>
      <c r="P21" s="131"/>
      <c r="Q21" s="136"/>
      <c r="R21" s="131"/>
      <c r="S21" s="136"/>
      <c r="T21" s="131"/>
      <c r="U21" s="136"/>
      <c r="V21" s="155"/>
      <c r="W21" s="132"/>
      <c r="X21" s="145">
        <f t="shared" si="0"/>
        <v>11395405</v>
      </c>
    </row>
    <row r="22" spans="1:24" s="72" customFormat="1" ht="19.899999999999999" customHeight="1" x14ac:dyDescent="0.25">
      <c r="A22" s="76" t="s">
        <v>12</v>
      </c>
      <c r="B22" s="77" t="s">
        <v>104</v>
      </c>
      <c r="C22" s="153">
        <v>601700</v>
      </c>
      <c r="D22" s="154"/>
      <c r="E22" s="136"/>
      <c r="F22" s="131"/>
      <c r="G22" s="136"/>
      <c r="H22" s="131"/>
      <c r="I22" s="136"/>
      <c r="J22" s="131"/>
      <c r="K22" s="192">
        <v>60237</v>
      </c>
      <c r="L22" s="131"/>
      <c r="M22" s="136"/>
      <c r="N22" s="131"/>
      <c r="O22" s="136"/>
      <c r="P22" s="131"/>
      <c r="Q22" s="136"/>
      <c r="R22" s="131"/>
      <c r="S22" s="136"/>
      <c r="T22" s="131"/>
      <c r="U22" s="136">
        <v>15000</v>
      </c>
      <c r="V22" s="155"/>
      <c r="W22" s="132">
        <v>128000</v>
      </c>
      <c r="X22" s="145">
        <f t="shared" si="0"/>
        <v>804937</v>
      </c>
    </row>
    <row r="23" spans="1:24" s="78" customFormat="1" x14ac:dyDescent="0.25">
      <c r="A23" s="76" t="s">
        <v>13</v>
      </c>
      <c r="B23" s="77" t="s">
        <v>105</v>
      </c>
      <c r="C23" s="153">
        <v>485950</v>
      </c>
      <c r="D23" s="154"/>
      <c r="E23" s="136"/>
      <c r="F23" s="131"/>
      <c r="G23" s="136"/>
      <c r="H23" s="131"/>
      <c r="I23" s="136">
        <v>58041</v>
      </c>
      <c r="J23" s="131"/>
      <c r="K23" s="192"/>
      <c r="L23" s="131"/>
      <c r="M23" s="136"/>
      <c r="N23" s="131"/>
      <c r="O23" s="136"/>
      <c r="P23" s="131"/>
      <c r="Q23" s="136"/>
      <c r="R23" s="131"/>
      <c r="S23" s="136"/>
      <c r="T23" s="131"/>
      <c r="U23" s="136">
        <v>600000</v>
      </c>
      <c r="V23" s="155"/>
      <c r="W23" s="136"/>
      <c r="X23" s="145">
        <f t="shared" si="0"/>
        <v>1143991</v>
      </c>
    </row>
    <row r="24" spans="1:24" s="72" customFormat="1" ht="19.899999999999999" customHeight="1" x14ac:dyDescent="0.25">
      <c r="A24" s="672" t="s">
        <v>14</v>
      </c>
      <c r="B24" s="673"/>
      <c r="C24" s="156">
        <f>SUM(C11:C23)</f>
        <v>33338835</v>
      </c>
      <c r="D24" s="112"/>
      <c r="E24" s="113">
        <f t="shared" ref="E24:W24" si="1">SUM(E11:E23)</f>
        <v>27800</v>
      </c>
      <c r="F24" s="112"/>
      <c r="G24" s="113">
        <f t="shared" si="1"/>
        <v>13900</v>
      </c>
      <c r="H24" s="112"/>
      <c r="I24" s="113">
        <f t="shared" si="1"/>
        <v>472702</v>
      </c>
      <c r="J24" s="112"/>
      <c r="K24" s="210">
        <f t="shared" si="1"/>
        <v>1541475</v>
      </c>
      <c r="L24" s="112"/>
      <c r="M24" s="113">
        <f t="shared" si="1"/>
        <v>996143</v>
      </c>
      <c r="N24" s="112"/>
      <c r="O24" s="113">
        <f t="shared" si="1"/>
        <v>1433166</v>
      </c>
      <c r="P24" s="112"/>
      <c r="Q24" s="113">
        <f t="shared" si="1"/>
        <v>3050692</v>
      </c>
      <c r="R24" s="112"/>
      <c r="S24" s="113">
        <f t="shared" si="1"/>
        <v>1775958</v>
      </c>
      <c r="T24" s="112"/>
      <c r="U24" s="113">
        <f t="shared" si="1"/>
        <v>2740034</v>
      </c>
      <c r="V24" s="157"/>
      <c r="W24" s="113">
        <f t="shared" si="1"/>
        <v>2735167</v>
      </c>
      <c r="X24" s="156">
        <f t="shared" si="0"/>
        <v>48125872</v>
      </c>
    </row>
    <row r="25" spans="1:24" x14ac:dyDescent="0.25">
      <c r="A25" s="79" t="s">
        <v>106</v>
      </c>
      <c r="B25" s="80" t="s">
        <v>107</v>
      </c>
      <c r="C25" s="158">
        <v>7532377</v>
      </c>
      <c r="D25" s="159"/>
      <c r="E25" s="140">
        <v>6116</v>
      </c>
      <c r="F25" s="160"/>
      <c r="G25" s="140">
        <v>3058</v>
      </c>
      <c r="H25" s="160"/>
      <c r="I25" s="140">
        <v>2090</v>
      </c>
      <c r="J25" s="160"/>
      <c r="K25" s="174">
        <v>265635</v>
      </c>
      <c r="L25" s="160"/>
      <c r="M25" s="140">
        <v>219151</v>
      </c>
      <c r="N25" s="160"/>
      <c r="O25" s="140">
        <v>315296</v>
      </c>
      <c r="P25" s="160"/>
      <c r="Q25" s="140">
        <v>114915</v>
      </c>
      <c r="R25" s="160"/>
      <c r="S25" s="140">
        <v>390711</v>
      </c>
      <c r="T25" s="160"/>
      <c r="U25" s="140">
        <v>236448</v>
      </c>
      <c r="V25" s="161"/>
      <c r="W25" s="140">
        <v>-662263</v>
      </c>
      <c r="X25" s="145">
        <f t="shared" si="0"/>
        <v>8423534</v>
      </c>
    </row>
    <row r="26" spans="1:24" x14ac:dyDescent="0.25">
      <c r="A26" s="672" t="s">
        <v>15</v>
      </c>
      <c r="B26" s="673"/>
      <c r="C26" s="156">
        <f>SUM(C25)</f>
        <v>7532377</v>
      </c>
      <c r="D26" s="112"/>
      <c r="E26" s="113">
        <f t="shared" ref="E26:W26" si="2">SUM(E25)</f>
        <v>6116</v>
      </c>
      <c r="F26" s="112"/>
      <c r="G26" s="113">
        <f t="shared" si="2"/>
        <v>3058</v>
      </c>
      <c r="H26" s="112"/>
      <c r="I26" s="113">
        <f t="shared" si="2"/>
        <v>2090</v>
      </c>
      <c r="J26" s="112"/>
      <c r="K26" s="210">
        <f t="shared" si="2"/>
        <v>265635</v>
      </c>
      <c r="L26" s="112"/>
      <c r="M26" s="113">
        <f t="shared" si="2"/>
        <v>219151</v>
      </c>
      <c r="N26" s="112"/>
      <c r="O26" s="113">
        <f t="shared" si="2"/>
        <v>315296</v>
      </c>
      <c r="P26" s="112"/>
      <c r="Q26" s="113">
        <f t="shared" si="2"/>
        <v>114915</v>
      </c>
      <c r="R26" s="112"/>
      <c r="S26" s="113">
        <f t="shared" si="2"/>
        <v>390711</v>
      </c>
      <c r="T26" s="112"/>
      <c r="U26" s="113">
        <f t="shared" si="2"/>
        <v>236448</v>
      </c>
      <c r="V26" s="157"/>
      <c r="W26" s="113">
        <f t="shared" si="2"/>
        <v>-662263</v>
      </c>
      <c r="X26" s="156">
        <f t="shared" si="0"/>
        <v>8423534</v>
      </c>
    </row>
    <row r="27" spans="1:24" x14ac:dyDescent="0.25">
      <c r="A27" s="76" t="s">
        <v>16</v>
      </c>
      <c r="B27" s="77" t="s">
        <v>108</v>
      </c>
      <c r="C27" s="153">
        <v>48000</v>
      </c>
      <c r="D27" s="154"/>
      <c r="E27" s="136">
        <v>20000</v>
      </c>
      <c r="F27" s="131"/>
      <c r="G27" s="136"/>
      <c r="H27" s="131"/>
      <c r="I27" s="136">
        <v>15000</v>
      </c>
      <c r="J27" s="131"/>
      <c r="K27" s="192">
        <v>11000</v>
      </c>
      <c r="L27" s="131"/>
      <c r="M27" s="136">
        <v>50000</v>
      </c>
      <c r="N27" s="131"/>
      <c r="O27" s="136"/>
      <c r="P27" s="131"/>
      <c r="Q27" s="136"/>
      <c r="R27" s="131"/>
      <c r="S27" s="136">
        <v>21000</v>
      </c>
      <c r="T27" s="131"/>
      <c r="U27" s="136">
        <v>150000</v>
      </c>
      <c r="V27" s="155"/>
      <c r="W27" s="136"/>
      <c r="X27" s="145">
        <f t="shared" si="0"/>
        <v>315000</v>
      </c>
    </row>
    <row r="28" spans="1:24" x14ac:dyDescent="0.25">
      <c r="A28" s="76" t="s">
        <v>17</v>
      </c>
      <c r="B28" s="77" t="s">
        <v>109</v>
      </c>
      <c r="C28" s="153">
        <v>3476000</v>
      </c>
      <c r="D28" s="154"/>
      <c r="E28" s="136"/>
      <c r="F28" s="131"/>
      <c r="G28" s="136"/>
      <c r="H28" s="131"/>
      <c r="I28" s="136"/>
      <c r="J28" s="131"/>
      <c r="K28" s="192"/>
      <c r="L28" s="131"/>
      <c r="M28" s="136"/>
      <c r="N28" s="131"/>
      <c r="O28" s="136"/>
      <c r="P28" s="131"/>
      <c r="Q28" s="136"/>
      <c r="R28" s="131"/>
      <c r="S28" s="136">
        <v>243690</v>
      </c>
      <c r="T28" s="131"/>
      <c r="U28" s="136">
        <v>816669</v>
      </c>
      <c r="V28" s="155"/>
      <c r="W28" s="136">
        <v>690680</v>
      </c>
      <c r="X28" s="145">
        <f t="shared" si="0"/>
        <v>5227039</v>
      </c>
    </row>
    <row r="29" spans="1:24" x14ac:dyDescent="0.25">
      <c r="A29" s="76" t="s">
        <v>18</v>
      </c>
      <c r="B29" s="77" t="s">
        <v>110</v>
      </c>
      <c r="C29" s="153">
        <v>710000</v>
      </c>
      <c r="D29" s="154"/>
      <c r="E29" s="136"/>
      <c r="F29" s="131"/>
      <c r="G29" s="136"/>
      <c r="H29" s="131"/>
      <c r="I29" s="136"/>
      <c r="J29" s="131"/>
      <c r="K29" s="192"/>
      <c r="L29" s="131"/>
      <c r="M29" s="136">
        <v>75000</v>
      </c>
      <c r="N29" s="131"/>
      <c r="O29" s="136"/>
      <c r="P29" s="131"/>
      <c r="Q29" s="136">
        <v>338400</v>
      </c>
      <c r="R29" s="131"/>
      <c r="S29" s="136"/>
      <c r="T29" s="131"/>
      <c r="U29" s="136"/>
      <c r="V29" s="155"/>
      <c r="W29" s="136"/>
      <c r="X29" s="145">
        <f>SUM(C29)+E29+G29+I29+K29+M29+O29+Q29+S29+U29+W29</f>
        <v>1123400</v>
      </c>
    </row>
    <row r="30" spans="1:24" x14ac:dyDescent="0.25">
      <c r="A30" s="76" t="s">
        <v>19</v>
      </c>
      <c r="B30" s="77" t="s">
        <v>111</v>
      </c>
      <c r="C30" s="153">
        <v>120000</v>
      </c>
      <c r="D30" s="154"/>
      <c r="E30" s="136"/>
      <c r="F30" s="131"/>
      <c r="G30" s="136"/>
      <c r="H30" s="131"/>
      <c r="I30" s="136"/>
      <c r="J30" s="131"/>
      <c r="K30" s="192"/>
      <c r="L30" s="131"/>
      <c r="M30" s="136"/>
      <c r="N30" s="131"/>
      <c r="O30" s="136">
        <v>50000</v>
      </c>
      <c r="P30" s="131"/>
      <c r="Q30" s="136"/>
      <c r="R30" s="131"/>
      <c r="S30" s="136">
        <v>50000</v>
      </c>
      <c r="T30" s="131"/>
      <c r="U30" s="136">
        <v>100000</v>
      </c>
      <c r="V30" s="155"/>
      <c r="W30" s="136"/>
      <c r="X30" s="145">
        <f t="shared" si="0"/>
        <v>320000</v>
      </c>
    </row>
    <row r="31" spans="1:24" x14ac:dyDescent="0.25">
      <c r="A31" s="76" t="s">
        <v>20</v>
      </c>
      <c r="B31" s="77" t="s">
        <v>112</v>
      </c>
      <c r="C31" s="153">
        <v>4085000</v>
      </c>
      <c r="D31" s="154"/>
      <c r="E31" s="136"/>
      <c r="F31" s="131"/>
      <c r="G31" s="136"/>
      <c r="H31" s="131"/>
      <c r="I31" s="136"/>
      <c r="J31" s="131"/>
      <c r="K31" s="192"/>
      <c r="L31" s="131"/>
      <c r="M31" s="136"/>
      <c r="N31" s="131"/>
      <c r="O31" s="136"/>
      <c r="P31" s="131"/>
      <c r="Q31" s="136">
        <v>491000</v>
      </c>
      <c r="R31" s="131"/>
      <c r="S31" s="136"/>
      <c r="T31" s="131"/>
      <c r="U31" s="136">
        <v>600000</v>
      </c>
      <c r="V31" s="155"/>
      <c r="W31" s="136">
        <v>-700000</v>
      </c>
      <c r="X31" s="145">
        <f t="shared" si="0"/>
        <v>4476000</v>
      </c>
    </row>
    <row r="32" spans="1:24" x14ac:dyDescent="0.25">
      <c r="A32" s="76" t="s">
        <v>21</v>
      </c>
      <c r="B32" s="77" t="s">
        <v>113</v>
      </c>
      <c r="C32" s="153">
        <v>7524835</v>
      </c>
      <c r="D32" s="154"/>
      <c r="E32" s="136"/>
      <c r="F32" s="131"/>
      <c r="G32" s="136"/>
      <c r="H32" s="131"/>
      <c r="I32" s="136"/>
      <c r="J32" s="131"/>
      <c r="K32" s="192"/>
      <c r="L32" s="131"/>
      <c r="M32" s="136"/>
      <c r="N32" s="131"/>
      <c r="O32" s="136"/>
      <c r="P32" s="131"/>
      <c r="Q32" s="136"/>
      <c r="R32" s="131"/>
      <c r="S32" s="136"/>
      <c r="T32" s="131"/>
      <c r="U32" s="136"/>
      <c r="V32" s="155"/>
      <c r="W32" s="136">
        <v>-2288291</v>
      </c>
      <c r="X32" s="145">
        <f t="shared" si="0"/>
        <v>5236544</v>
      </c>
    </row>
    <row r="33" spans="1:24" x14ac:dyDescent="0.25">
      <c r="A33" s="76" t="s">
        <v>22</v>
      </c>
      <c r="B33" s="77" t="s">
        <v>114</v>
      </c>
      <c r="C33" s="153"/>
      <c r="D33" s="154"/>
      <c r="E33" s="136">
        <v>5000</v>
      </c>
      <c r="F33" s="131"/>
      <c r="G33" s="136"/>
      <c r="H33" s="131"/>
      <c r="I33" s="136"/>
      <c r="J33" s="131"/>
      <c r="K33" s="192"/>
      <c r="L33" s="131"/>
      <c r="M33" s="136">
        <v>10000</v>
      </c>
      <c r="N33" s="131"/>
      <c r="O33" s="136"/>
      <c r="P33" s="131"/>
      <c r="Q33" s="136"/>
      <c r="R33" s="131"/>
      <c r="S33" s="136"/>
      <c r="T33" s="131"/>
      <c r="U33" s="136"/>
      <c r="V33" s="155"/>
      <c r="W33" s="136"/>
      <c r="X33" s="145">
        <f t="shared" si="0"/>
        <v>15000</v>
      </c>
    </row>
    <row r="34" spans="1:24" x14ac:dyDescent="0.25">
      <c r="A34" s="76" t="s">
        <v>23</v>
      </c>
      <c r="B34" s="77" t="s">
        <v>115</v>
      </c>
      <c r="C34" s="153">
        <v>870000</v>
      </c>
      <c r="D34" s="154"/>
      <c r="E34" s="136"/>
      <c r="F34" s="131"/>
      <c r="G34" s="136"/>
      <c r="H34" s="131"/>
      <c r="I34" s="136"/>
      <c r="J34" s="131"/>
      <c r="K34" s="192"/>
      <c r="L34" s="131"/>
      <c r="M34" s="136"/>
      <c r="N34" s="131"/>
      <c r="O34" s="136"/>
      <c r="P34" s="131"/>
      <c r="Q34" s="136"/>
      <c r="R34" s="131"/>
      <c r="S34" s="136"/>
      <c r="T34" s="131"/>
      <c r="U34" s="136"/>
      <c r="V34" s="155"/>
      <c r="W34" s="136"/>
      <c r="X34" s="145">
        <f t="shared" si="0"/>
        <v>870000</v>
      </c>
    </row>
    <row r="35" spans="1:24" x14ac:dyDescent="0.25">
      <c r="A35" s="76" t="s">
        <v>24</v>
      </c>
      <c r="B35" s="77" t="s">
        <v>116</v>
      </c>
      <c r="C35" s="153"/>
      <c r="D35" s="154"/>
      <c r="E35" s="136">
        <v>20000</v>
      </c>
      <c r="F35" s="131"/>
      <c r="G35" s="136"/>
      <c r="H35" s="131"/>
      <c r="I35" s="136">
        <v>10000</v>
      </c>
      <c r="J35" s="131"/>
      <c r="K35" s="192">
        <v>91000</v>
      </c>
      <c r="L35" s="131"/>
      <c r="M35" s="136">
        <v>500000</v>
      </c>
      <c r="N35" s="131"/>
      <c r="O35" s="136"/>
      <c r="P35" s="131"/>
      <c r="Q35" s="136"/>
      <c r="R35" s="131"/>
      <c r="S35" s="136"/>
      <c r="T35" s="131"/>
      <c r="U35" s="136"/>
      <c r="V35" s="155"/>
      <c r="W35" s="136">
        <v>328000</v>
      </c>
      <c r="X35" s="145">
        <f t="shared" si="0"/>
        <v>949000</v>
      </c>
    </row>
    <row r="36" spans="1:24" x14ac:dyDescent="0.25">
      <c r="A36" s="76" t="s">
        <v>25</v>
      </c>
      <c r="B36" s="77" t="s">
        <v>117</v>
      </c>
      <c r="C36" s="153">
        <v>6434000</v>
      </c>
      <c r="D36" s="154"/>
      <c r="E36" s="136">
        <v>102762</v>
      </c>
      <c r="F36" s="131"/>
      <c r="G36" s="136">
        <v>-17800</v>
      </c>
      <c r="H36" s="131"/>
      <c r="I36" s="136"/>
      <c r="J36" s="131"/>
      <c r="K36" s="192"/>
      <c r="L36" s="131"/>
      <c r="M36" s="136">
        <v>1422000</v>
      </c>
      <c r="N36" s="131"/>
      <c r="O36" s="136">
        <v>-50000</v>
      </c>
      <c r="P36" s="131"/>
      <c r="Q36" s="136">
        <v>1366002</v>
      </c>
      <c r="R36" s="131"/>
      <c r="S36" s="136">
        <v>143730</v>
      </c>
      <c r="T36" s="131"/>
      <c r="U36" s="136">
        <v>-1090758</v>
      </c>
      <c r="V36" s="155"/>
      <c r="W36" s="136">
        <v>-390513</v>
      </c>
      <c r="X36" s="145">
        <f t="shared" si="0"/>
        <v>7919423</v>
      </c>
    </row>
    <row r="37" spans="1:24" x14ac:dyDescent="0.25">
      <c r="A37" s="76" t="s">
        <v>26</v>
      </c>
      <c r="B37" s="77" t="s">
        <v>118</v>
      </c>
      <c r="C37" s="153">
        <v>140000</v>
      </c>
      <c r="D37" s="154"/>
      <c r="E37" s="136"/>
      <c r="F37" s="131"/>
      <c r="G37" s="136"/>
      <c r="H37" s="131"/>
      <c r="I37" s="136"/>
      <c r="J37" s="131"/>
      <c r="K37" s="192"/>
      <c r="L37" s="131"/>
      <c r="M37" s="136"/>
      <c r="N37" s="131"/>
      <c r="O37" s="136"/>
      <c r="P37" s="131"/>
      <c r="Q37" s="136">
        <v>100000</v>
      </c>
      <c r="R37" s="131"/>
      <c r="S37" s="136"/>
      <c r="T37" s="131"/>
      <c r="U37" s="136">
        <v>100000</v>
      </c>
      <c r="V37" s="155"/>
      <c r="W37" s="136">
        <v>-131054</v>
      </c>
      <c r="X37" s="145">
        <f t="shared" si="0"/>
        <v>208946</v>
      </c>
    </row>
    <row r="38" spans="1:24" x14ac:dyDescent="0.25">
      <c r="A38" s="76" t="s">
        <v>27</v>
      </c>
      <c r="B38" s="77" t="s">
        <v>119</v>
      </c>
      <c r="C38" s="153">
        <v>6218000</v>
      </c>
      <c r="D38" s="154"/>
      <c r="E38" s="136"/>
      <c r="F38" s="131"/>
      <c r="G38" s="136"/>
      <c r="H38" s="131"/>
      <c r="I38" s="136"/>
      <c r="J38" s="131"/>
      <c r="K38" s="192"/>
      <c r="L38" s="131"/>
      <c r="M38" s="136"/>
      <c r="N38" s="131"/>
      <c r="O38" s="136"/>
      <c r="P38" s="131"/>
      <c r="Q38" s="136">
        <v>158256</v>
      </c>
      <c r="R38" s="131"/>
      <c r="S38" s="136"/>
      <c r="T38" s="131"/>
      <c r="U38" s="136">
        <v>412500</v>
      </c>
      <c r="V38" s="155"/>
      <c r="W38" s="136">
        <v>-1456033</v>
      </c>
      <c r="X38" s="145">
        <f t="shared" si="0"/>
        <v>5332723</v>
      </c>
    </row>
    <row r="39" spans="1:24" x14ac:dyDescent="0.25">
      <c r="A39" s="76" t="s">
        <v>171</v>
      </c>
      <c r="B39" s="77" t="s">
        <v>172</v>
      </c>
      <c r="C39" s="153">
        <v>2382076</v>
      </c>
      <c r="D39" s="154"/>
      <c r="E39" s="136"/>
      <c r="F39" s="131"/>
      <c r="G39" s="136"/>
      <c r="H39" s="131"/>
      <c r="I39" s="136"/>
      <c r="J39" s="131"/>
      <c r="K39" s="192">
        <v>92000</v>
      </c>
      <c r="L39" s="131"/>
      <c r="M39" s="136"/>
      <c r="N39" s="131"/>
      <c r="O39" s="136"/>
      <c r="P39" s="131"/>
      <c r="Q39" s="136"/>
      <c r="R39" s="131"/>
      <c r="S39" s="136"/>
      <c r="T39" s="131"/>
      <c r="U39" s="136"/>
      <c r="V39" s="155"/>
      <c r="W39" s="136">
        <v>-2408900</v>
      </c>
      <c r="X39" s="145">
        <f t="shared" si="0"/>
        <v>65176</v>
      </c>
    </row>
    <row r="40" spans="1:24" s="72" customFormat="1" ht="19.899999999999999" customHeight="1" x14ac:dyDescent="0.25">
      <c r="A40" s="76" t="s">
        <v>28</v>
      </c>
      <c r="B40" s="77" t="s">
        <v>120</v>
      </c>
      <c r="C40" s="153"/>
      <c r="D40" s="154"/>
      <c r="E40" s="136"/>
      <c r="F40" s="131"/>
      <c r="G40" s="136"/>
      <c r="H40" s="131"/>
      <c r="I40" s="136"/>
      <c r="J40" s="131"/>
      <c r="K40" s="192"/>
      <c r="L40" s="131"/>
      <c r="M40" s="136"/>
      <c r="N40" s="131"/>
      <c r="O40" s="136"/>
      <c r="P40" s="131"/>
      <c r="Q40" s="136"/>
      <c r="R40" s="131"/>
      <c r="S40" s="136"/>
      <c r="T40" s="131"/>
      <c r="U40" s="136"/>
      <c r="V40" s="155"/>
      <c r="W40" s="136"/>
      <c r="X40" s="145">
        <f t="shared" si="0"/>
        <v>0</v>
      </c>
    </row>
    <row r="41" spans="1:24" x14ac:dyDescent="0.25">
      <c r="A41" s="76" t="s">
        <v>29</v>
      </c>
      <c r="B41" s="77" t="s">
        <v>121</v>
      </c>
      <c r="C41" s="153">
        <v>300000</v>
      </c>
      <c r="D41" s="154"/>
      <c r="E41" s="136"/>
      <c r="F41" s="131"/>
      <c r="G41" s="136">
        <v>100000</v>
      </c>
      <c r="H41" s="131"/>
      <c r="I41" s="136"/>
      <c r="J41" s="131"/>
      <c r="K41" s="192">
        <v>100000</v>
      </c>
      <c r="L41" s="131"/>
      <c r="M41" s="136">
        <v>50000</v>
      </c>
      <c r="N41" s="131"/>
      <c r="O41" s="136">
        <v>20000</v>
      </c>
      <c r="P41" s="131"/>
      <c r="Q41" s="136">
        <v>10000</v>
      </c>
      <c r="R41" s="131"/>
      <c r="S41" s="136">
        <v>26000</v>
      </c>
      <c r="T41" s="131"/>
      <c r="U41" s="136">
        <v>30000</v>
      </c>
      <c r="V41" s="155"/>
      <c r="W41" s="136">
        <v>25000</v>
      </c>
      <c r="X41" s="145">
        <f t="shared" si="0"/>
        <v>661000</v>
      </c>
    </row>
    <row r="42" spans="1:24" x14ac:dyDescent="0.25">
      <c r="A42" s="672" t="s">
        <v>30</v>
      </c>
      <c r="B42" s="673"/>
      <c r="C42" s="156">
        <f>SUM(C27:C41)</f>
        <v>32307911</v>
      </c>
      <c r="D42" s="112"/>
      <c r="E42" s="113">
        <f t="shared" ref="E42:W42" si="3">SUM(E27:E41)</f>
        <v>147762</v>
      </c>
      <c r="F42" s="112"/>
      <c r="G42" s="113">
        <f t="shared" si="3"/>
        <v>82200</v>
      </c>
      <c r="H42" s="112"/>
      <c r="I42" s="113">
        <f t="shared" si="3"/>
        <v>25000</v>
      </c>
      <c r="J42" s="112"/>
      <c r="K42" s="210">
        <f t="shared" si="3"/>
        <v>294000</v>
      </c>
      <c r="L42" s="112"/>
      <c r="M42" s="113">
        <f t="shared" si="3"/>
        <v>2107000</v>
      </c>
      <c r="N42" s="112"/>
      <c r="O42" s="113">
        <f t="shared" si="3"/>
        <v>20000</v>
      </c>
      <c r="P42" s="112"/>
      <c r="Q42" s="113">
        <f t="shared" si="3"/>
        <v>2463658</v>
      </c>
      <c r="R42" s="112"/>
      <c r="S42" s="113">
        <f t="shared" si="3"/>
        <v>484420</v>
      </c>
      <c r="T42" s="112"/>
      <c r="U42" s="113">
        <f t="shared" si="3"/>
        <v>1118411</v>
      </c>
      <c r="V42" s="157"/>
      <c r="W42" s="113">
        <f t="shared" si="3"/>
        <v>-6331111</v>
      </c>
      <c r="X42" s="156">
        <f t="shared" si="0"/>
        <v>32719251</v>
      </c>
    </row>
    <row r="43" spans="1:24" x14ac:dyDescent="0.25">
      <c r="A43" s="76" t="s">
        <v>31</v>
      </c>
      <c r="B43" s="77" t="s">
        <v>122</v>
      </c>
      <c r="C43" s="153"/>
      <c r="D43" s="154"/>
      <c r="E43" s="136"/>
      <c r="F43" s="131"/>
      <c r="G43" s="136"/>
      <c r="H43" s="131"/>
      <c r="I43" s="136"/>
      <c r="J43" s="131"/>
      <c r="K43" s="192"/>
      <c r="L43" s="131"/>
      <c r="M43" s="136"/>
      <c r="N43" s="131"/>
      <c r="O43" s="136"/>
      <c r="P43" s="131"/>
      <c r="Q43" s="136"/>
      <c r="R43" s="131"/>
      <c r="S43" s="136"/>
      <c r="T43" s="131"/>
      <c r="U43" s="136"/>
      <c r="V43" s="155"/>
      <c r="W43" s="136"/>
      <c r="X43" s="145">
        <f t="shared" si="0"/>
        <v>0</v>
      </c>
    </row>
    <row r="44" spans="1:24" x14ac:dyDescent="0.25">
      <c r="A44" s="76" t="s">
        <v>32</v>
      </c>
      <c r="B44" s="77" t="s">
        <v>123</v>
      </c>
      <c r="C44" s="153"/>
      <c r="D44" s="154"/>
      <c r="E44" s="136"/>
      <c r="F44" s="131"/>
      <c r="G44" s="136"/>
      <c r="H44" s="131"/>
      <c r="I44" s="136"/>
      <c r="J44" s="131"/>
      <c r="K44" s="192"/>
      <c r="L44" s="131"/>
      <c r="M44" s="136"/>
      <c r="N44" s="131"/>
      <c r="O44" s="136"/>
      <c r="P44" s="131"/>
      <c r="Q44" s="136"/>
      <c r="R44" s="131"/>
      <c r="S44" s="136"/>
      <c r="T44" s="131"/>
      <c r="U44" s="136"/>
      <c r="V44" s="155"/>
      <c r="W44" s="136"/>
      <c r="X44" s="145">
        <f t="shared" si="0"/>
        <v>0</v>
      </c>
    </row>
    <row r="45" spans="1:24" x14ac:dyDescent="0.25">
      <c r="A45" s="76" t="s">
        <v>33</v>
      </c>
      <c r="B45" s="77" t="s">
        <v>124</v>
      </c>
      <c r="C45" s="153"/>
      <c r="D45" s="154"/>
      <c r="E45" s="136"/>
      <c r="F45" s="131"/>
      <c r="G45" s="136"/>
      <c r="H45" s="131"/>
      <c r="I45" s="136"/>
      <c r="J45" s="131"/>
      <c r="K45" s="192"/>
      <c r="L45" s="131"/>
      <c r="M45" s="136"/>
      <c r="N45" s="131"/>
      <c r="O45" s="136"/>
      <c r="P45" s="131"/>
      <c r="Q45" s="136"/>
      <c r="R45" s="131"/>
      <c r="S45" s="136"/>
      <c r="T45" s="131"/>
      <c r="U45" s="136"/>
      <c r="V45" s="155"/>
      <c r="W45" s="136"/>
      <c r="X45" s="145">
        <f t="shared" si="0"/>
        <v>0</v>
      </c>
    </row>
    <row r="46" spans="1:24" s="72" customFormat="1" ht="19.899999999999999" customHeight="1" x14ac:dyDescent="0.25">
      <c r="A46" s="76" t="s">
        <v>34</v>
      </c>
      <c r="B46" s="77" t="s">
        <v>125</v>
      </c>
      <c r="C46" s="153"/>
      <c r="D46" s="154"/>
      <c r="E46" s="136"/>
      <c r="F46" s="131"/>
      <c r="G46" s="136"/>
      <c r="H46" s="131"/>
      <c r="I46" s="136"/>
      <c r="J46" s="131"/>
      <c r="K46" s="192"/>
      <c r="L46" s="131"/>
      <c r="M46" s="136"/>
      <c r="N46" s="131"/>
      <c r="O46" s="136"/>
      <c r="P46" s="131"/>
      <c r="Q46" s="136"/>
      <c r="R46" s="131"/>
      <c r="S46" s="136"/>
      <c r="T46" s="131"/>
      <c r="U46" s="136"/>
      <c r="V46" s="155"/>
      <c r="W46" s="136"/>
      <c r="X46" s="145">
        <f t="shared" si="0"/>
        <v>0</v>
      </c>
    </row>
    <row r="47" spans="1:24" x14ac:dyDescent="0.25">
      <c r="A47" s="76" t="s">
        <v>35</v>
      </c>
      <c r="B47" s="77" t="s">
        <v>126</v>
      </c>
      <c r="C47" s="153">
        <v>10045000</v>
      </c>
      <c r="D47" s="154"/>
      <c r="E47" s="136"/>
      <c r="F47" s="131"/>
      <c r="G47" s="136"/>
      <c r="H47" s="131"/>
      <c r="I47" s="136"/>
      <c r="J47" s="131"/>
      <c r="K47" s="192"/>
      <c r="L47" s="131"/>
      <c r="M47" s="136"/>
      <c r="N47" s="131"/>
      <c r="O47" s="136"/>
      <c r="P47" s="131"/>
      <c r="Q47" s="136"/>
      <c r="R47" s="131"/>
      <c r="S47" s="136">
        <v>640080</v>
      </c>
      <c r="T47" s="131"/>
      <c r="U47" s="136"/>
      <c r="V47" s="155"/>
      <c r="W47" s="136">
        <v>-619556</v>
      </c>
      <c r="X47" s="145">
        <f t="shared" si="0"/>
        <v>10065524</v>
      </c>
    </row>
    <row r="48" spans="1:24" x14ac:dyDescent="0.25">
      <c r="A48" s="672" t="s">
        <v>36</v>
      </c>
      <c r="B48" s="673"/>
      <c r="C48" s="156">
        <f>SUM(C43:C47)</f>
        <v>10045000</v>
      </c>
      <c r="D48" s="112"/>
      <c r="E48" s="113">
        <f t="shared" ref="E48:W48" si="4">SUM(E43:E47)</f>
        <v>0</v>
      </c>
      <c r="F48" s="112"/>
      <c r="G48" s="113">
        <f t="shared" si="4"/>
        <v>0</v>
      </c>
      <c r="H48" s="112"/>
      <c r="I48" s="113">
        <f t="shared" si="4"/>
        <v>0</v>
      </c>
      <c r="J48" s="112"/>
      <c r="K48" s="210">
        <f t="shared" si="4"/>
        <v>0</v>
      </c>
      <c r="L48" s="112"/>
      <c r="M48" s="113">
        <f t="shared" si="4"/>
        <v>0</v>
      </c>
      <c r="N48" s="112"/>
      <c r="O48" s="113">
        <f t="shared" si="4"/>
        <v>0</v>
      </c>
      <c r="P48" s="112"/>
      <c r="Q48" s="113">
        <f t="shared" si="4"/>
        <v>0</v>
      </c>
      <c r="R48" s="112"/>
      <c r="S48" s="113">
        <f t="shared" si="4"/>
        <v>640080</v>
      </c>
      <c r="T48" s="112"/>
      <c r="U48" s="113">
        <f t="shared" si="4"/>
        <v>0</v>
      </c>
      <c r="V48" s="157"/>
      <c r="W48" s="113">
        <f t="shared" si="4"/>
        <v>-619556</v>
      </c>
      <c r="X48" s="156">
        <f t="shared" si="0"/>
        <v>10065524</v>
      </c>
    </row>
    <row r="49" spans="1:24" x14ac:dyDescent="0.25">
      <c r="A49" s="76" t="s">
        <v>37</v>
      </c>
      <c r="B49" s="77" t="s">
        <v>127</v>
      </c>
      <c r="C49" s="153"/>
      <c r="D49" s="154"/>
      <c r="E49" s="136"/>
      <c r="F49" s="131"/>
      <c r="G49" s="136"/>
      <c r="H49" s="131"/>
      <c r="I49" s="136"/>
      <c r="J49" s="131"/>
      <c r="K49" s="192"/>
      <c r="L49" s="131"/>
      <c r="M49" s="136"/>
      <c r="N49" s="131"/>
      <c r="O49" s="136"/>
      <c r="P49" s="131"/>
      <c r="Q49" s="136"/>
      <c r="R49" s="131"/>
      <c r="S49" s="136"/>
      <c r="T49" s="131"/>
      <c r="U49" s="136"/>
      <c r="V49" s="155"/>
      <c r="W49" s="136">
        <v>170679</v>
      </c>
      <c r="X49" s="145">
        <f t="shared" si="0"/>
        <v>170679</v>
      </c>
    </row>
    <row r="50" spans="1:24" x14ac:dyDescent="0.25">
      <c r="A50" s="76" t="s">
        <v>38</v>
      </c>
      <c r="B50" s="77" t="s">
        <v>128</v>
      </c>
      <c r="C50" s="153"/>
      <c r="D50" s="154"/>
      <c r="E50" s="136">
        <v>23085</v>
      </c>
      <c r="F50" s="131"/>
      <c r="G50" s="136"/>
      <c r="H50" s="131"/>
      <c r="I50" s="136"/>
      <c r="J50" s="131"/>
      <c r="K50" s="192">
        <v>166594</v>
      </c>
      <c r="L50" s="131"/>
      <c r="M50" s="136"/>
      <c r="N50" s="131"/>
      <c r="O50" s="136"/>
      <c r="P50" s="131"/>
      <c r="Q50" s="136"/>
      <c r="R50" s="131"/>
      <c r="S50" s="136"/>
      <c r="T50" s="131"/>
      <c r="U50" s="136"/>
      <c r="V50" s="155"/>
      <c r="W50" s="136">
        <v>-189679</v>
      </c>
      <c r="X50" s="145">
        <f t="shared" si="0"/>
        <v>0</v>
      </c>
    </row>
    <row r="51" spans="1:24" x14ac:dyDescent="0.25">
      <c r="A51" s="76" t="s">
        <v>39</v>
      </c>
      <c r="B51" s="77" t="s">
        <v>129</v>
      </c>
      <c r="C51" s="153">
        <v>90000</v>
      </c>
      <c r="D51" s="154"/>
      <c r="E51" s="136"/>
      <c r="F51" s="131"/>
      <c r="G51" s="136"/>
      <c r="H51" s="131"/>
      <c r="I51" s="136"/>
      <c r="J51" s="131"/>
      <c r="K51" s="192"/>
      <c r="L51" s="131"/>
      <c r="M51" s="136"/>
      <c r="N51" s="131"/>
      <c r="O51" s="136"/>
      <c r="P51" s="131"/>
      <c r="Q51" s="136"/>
      <c r="R51" s="131"/>
      <c r="S51" s="136"/>
      <c r="T51" s="131"/>
      <c r="U51" s="136"/>
      <c r="V51" s="155"/>
      <c r="W51" s="136">
        <v>-90000</v>
      </c>
      <c r="X51" s="145">
        <f t="shared" si="0"/>
        <v>0</v>
      </c>
    </row>
    <row r="52" spans="1:24" s="72" customFormat="1" ht="19.899999999999999" customHeight="1" x14ac:dyDescent="0.25">
      <c r="A52" s="76" t="s">
        <v>40</v>
      </c>
      <c r="B52" s="77" t="s">
        <v>129</v>
      </c>
      <c r="C52" s="153">
        <v>910000</v>
      </c>
      <c r="D52" s="154"/>
      <c r="E52" s="136"/>
      <c r="F52" s="131"/>
      <c r="G52" s="136"/>
      <c r="H52" s="131"/>
      <c r="I52" s="136"/>
      <c r="J52" s="131"/>
      <c r="K52" s="192"/>
      <c r="L52" s="131"/>
      <c r="M52" s="136"/>
      <c r="N52" s="131"/>
      <c r="O52" s="136"/>
      <c r="P52" s="131"/>
      <c r="Q52" s="136"/>
      <c r="R52" s="131"/>
      <c r="S52" s="136"/>
      <c r="T52" s="131"/>
      <c r="U52" s="136"/>
      <c r="V52" s="155"/>
      <c r="W52" s="136">
        <v>-200000</v>
      </c>
      <c r="X52" s="145">
        <f t="shared" si="0"/>
        <v>710000</v>
      </c>
    </row>
    <row r="53" spans="1:24" x14ac:dyDescent="0.25">
      <c r="A53" s="76" t="s">
        <v>41</v>
      </c>
      <c r="B53" s="77" t="s">
        <v>130</v>
      </c>
      <c r="C53" s="153">
        <v>1000000</v>
      </c>
      <c r="D53" s="154"/>
      <c r="E53" s="136"/>
      <c r="F53" s="131"/>
      <c r="G53" s="136"/>
      <c r="H53" s="131"/>
      <c r="I53" s="136"/>
      <c r="J53" s="131"/>
      <c r="K53" s="192"/>
      <c r="L53" s="131"/>
      <c r="M53" s="136"/>
      <c r="N53" s="131"/>
      <c r="O53" s="136">
        <v>-702900</v>
      </c>
      <c r="P53" s="131"/>
      <c r="Q53" s="136"/>
      <c r="R53" s="131"/>
      <c r="S53" s="136"/>
      <c r="T53" s="131"/>
      <c r="U53" s="136"/>
      <c r="V53" s="155"/>
      <c r="W53" s="136">
        <v>-297100</v>
      </c>
      <c r="X53" s="145">
        <f t="shared" si="0"/>
        <v>0</v>
      </c>
    </row>
    <row r="54" spans="1:24" x14ac:dyDescent="0.25">
      <c r="A54" s="672" t="s">
        <v>42</v>
      </c>
      <c r="B54" s="673"/>
      <c r="C54" s="156">
        <f>SUM(C49:C53)</f>
        <v>2000000</v>
      </c>
      <c r="D54" s="112"/>
      <c r="E54" s="113">
        <f t="shared" ref="E54:W54" si="5">SUM(E49:E53)</f>
        <v>23085</v>
      </c>
      <c r="F54" s="112"/>
      <c r="G54" s="113">
        <f t="shared" si="5"/>
        <v>0</v>
      </c>
      <c r="H54" s="112"/>
      <c r="I54" s="113">
        <f t="shared" si="5"/>
        <v>0</v>
      </c>
      <c r="J54" s="112"/>
      <c r="K54" s="210">
        <f t="shared" si="5"/>
        <v>166594</v>
      </c>
      <c r="L54" s="112"/>
      <c r="M54" s="113">
        <f t="shared" si="5"/>
        <v>0</v>
      </c>
      <c r="N54" s="112"/>
      <c r="O54" s="113">
        <f t="shared" si="5"/>
        <v>-702900</v>
      </c>
      <c r="P54" s="112"/>
      <c r="Q54" s="113">
        <f t="shared" si="5"/>
        <v>0</v>
      </c>
      <c r="R54" s="112"/>
      <c r="S54" s="113">
        <f t="shared" si="5"/>
        <v>0</v>
      </c>
      <c r="T54" s="112"/>
      <c r="U54" s="113">
        <f t="shared" si="5"/>
        <v>0</v>
      </c>
      <c r="V54" s="157"/>
      <c r="W54" s="113">
        <f t="shared" si="5"/>
        <v>-606100</v>
      </c>
      <c r="X54" s="156">
        <f t="shared" si="0"/>
        <v>880679</v>
      </c>
    </row>
    <row r="55" spans="1:24" x14ac:dyDescent="0.25">
      <c r="A55" s="76" t="s">
        <v>188</v>
      </c>
      <c r="B55" s="77" t="s">
        <v>189</v>
      </c>
      <c r="C55" s="153"/>
      <c r="D55" s="154"/>
      <c r="E55" s="136"/>
      <c r="F55" s="131"/>
      <c r="G55" s="136"/>
      <c r="H55" s="131"/>
      <c r="I55" s="136"/>
      <c r="J55" s="131"/>
      <c r="K55" s="192"/>
      <c r="L55" s="131"/>
      <c r="M55" s="136"/>
      <c r="N55" s="131"/>
      <c r="O55" s="136">
        <v>8759160</v>
      </c>
      <c r="P55" s="131"/>
      <c r="Q55" s="136">
        <v>220000</v>
      </c>
      <c r="R55" s="131"/>
      <c r="S55" s="136"/>
      <c r="T55" s="131"/>
      <c r="U55" s="136"/>
      <c r="V55" s="155"/>
      <c r="W55" s="136">
        <v>39728866</v>
      </c>
      <c r="X55" s="145">
        <f t="shared" si="0"/>
        <v>48708026</v>
      </c>
    </row>
    <row r="56" spans="1:24" x14ac:dyDescent="0.25">
      <c r="A56" s="76" t="s">
        <v>43</v>
      </c>
      <c r="B56" s="77" t="s">
        <v>131</v>
      </c>
      <c r="C56" s="153">
        <v>3828000</v>
      </c>
      <c r="D56" s="154"/>
      <c r="E56" s="136"/>
      <c r="F56" s="131"/>
      <c r="G56" s="136"/>
      <c r="H56" s="131"/>
      <c r="I56" s="136"/>
      <c r="J56" s="131"/>
      <c r="K56" s="192"/>
      <c r="L56" s="131"/>
      <c r="M56" s="136"/>
      <c r="N56" s="131"/>
      <c r="O56" s="136"/>
      <c r="P56" s="131"/>
      <c r="Q56" s="136"/>
      <c r="R56" s="131"/>
      <c r="S56" s="136"/>
      <c r="T56" s="131"/>
      <c r="U56" s="136"/>
      <c r="V56" s="155"/>
      <c r="W56" s="136"/>
      <c r="X56" s="145">
        <f t="shared" si="0"/>
        <v>3828000</v>
      </c>
    </row>
    <row r="57" spans="1:24" s="72" customFormat="1" ht="19.899999999999999" customHeight="1" x14ac:dyDescent="0.25">
      <c r="A57" s="76" t="s">
        <v>44</v>
      </c>
      <c r="B57" s="77" t="s">
        <v>132</v>
      </c>
      <c r="C57" s="153"/>
      <c r="D57" s="154"/>
      <c r="E57" s="136">
        <v>1400000</v>
      </c>
      <c r="F57" s="131"/>
      <c r="G57" s="136">
        <v>460000</v>
      </c>
      <c r="H57" s="131"/>
      <c r="I57" s="136"/>
      <c r="J57" s="131"/>
      <c r="K57" s="192"/>
      <c r="L57" s="131"/>
      <c r="M57" s="136">
        <v>2311800</v>
      </c>
      <c r="N57" s="131"/>
      <c r="O57" s="136"/>
      <c r="P57" s="131"/>
      <c r="Q57" s="136">
        <v>140000</v>
      </c>
      <c r="R57" s="131"/>
      <c r="S57" s="136">
        <v>585597</v>
      </c>
      <c r="T57" s="131"/>
      <c r="U57" s="136">
        <v>100000</v>
      </c>
      <c r="V57" s="155"/>
      <c r="W57" s="136">
        <v>265000</v>
      </c>
      <c r="X57" s="145">
        <f t="shared" si="0"/>
        <v>5262397</v>
      </c>
    </row>
    <row r="58" spans="1:24" x14ac:dyDescent="0.25">
      <c r="A58" s="76" t="s">
        <v>45</v>
      </c>
      <c r="B58" s="77" t="s">
        <v>133</v>
      </c>
      <c r="C58" s="153">
        <v>1033560</v>
      </c>
      <c r="D58" s="154"/>
      <c r="E58" s="136"/>
      <c r="F58" s="131"/>
      <c r="G58" s="136">
        <v>-460000</v>
      </c>
      <c r="H58" s="131"/>
      <c r="I58" s="136">
        <v>700000</v>
      </c>
      <c r="J58" s="131"/>
      <c r="K58" s="192"/>
      <c r="L58" s="131"/>
      <c r="M58" s="136">
        <v>624200</v>
      </c>
      <c r="N58" s="131"/>
      <c r="O58" s="136"/>
      <c r="P58" s="131"/>
      <c r="Q58" s="136">
        <v>74000</v>
      </c>
      <c r="R58" s="131"/>
      <c r="S58" s="136">
        <v>157572</v>
      </c>
      <c r="T58" s="131"/>
      <c r="U58" s="136">
        <v>20000</v>
      </c>
      <c r="V58" s="155"/>
      <c r="W58" s="136">
        <v>10884794</v>
      </c>
      <c r="X58" s="145">
        <f t="shared" si="0"/>
        <v>13034126</v>
      </c>
    </row>
    <row r="59" spans="1:24" x14ac:dyDescent="0.25">
      <c r="A59" s="672" t="s">
        <v>46</v>
      </c>
      <c r="B59" s="673"/>
      <c r="C59" s="156">
        <f>SUM(C56:C58)</f>
        <v>4861560</v>
      </c>
      <c r="D59" s="112"/>
      <c r="E59" s="162">
        <f>SUM(E55:E58)</f>
        <v>1400000</v>
      </c>
      <c r="F59" s="112"/>
      <c r="G59" s="162">
        <f>SUM(G55:G58)</f>
        <v>0</v>
      </c>
      <c r="H59" s="112"/>
      <c r="I59" s="162">
        <f>SUM(I55:I58)</f>
        <v>700000</v>
      </c>
      <c r="J59" s="112"/>
      <c r="K59" s="220">
        <f>SUM(K55:K58)</f>
        <v>0</v>
      </c>
      <c r="L59" s="112"/>
      <c r="M59" s="162">
        <f>SUM(M55:M58)</f>
        <v>2936000</v>
      </c>
      <c r="N59" s="112"/>
      <c r="O59" s="162">
        <f>SUM(O55:O58)</f>
        <v>8759160</v>
      </c>
      <c r="P59" s="112"/>
      <c r="Q59" s="162">
        <f>SUM(Q55:Q58)</f>
        <v>434000</v>
      </c>
      <c r="R59" s="112"/>
      <c r="S59" s="162">
        <f>SUM(S55:S58)</f>
        <v>743169</v>
      </c>
      <c r="T59" s="112"/>
      <c r="U59" s="162">
        <f>SUM(U55:U58)</f>
        <v>120000</v>
      </c>
      <c r="V59" s="112"/>
      <c r="W59" s="162">
        <f>SUM(W55:W58)</f>
        <v>50878660</v>
      </c>
      <c r="X59" s="156">
        <f>SUM(X55:X58)</f>
        <v>70832549</v>
      </c>
    </row>
    <row r="60" spans="1:24" x14ac:dyDescent="0.25">
      <c r="A60" s="76" t="s">
        <v>47</v>
      </c>
      <c r="B60" s="77" t="s">
        <v>134</v>
      </c>
      <c r="C60" s="153">
        <v>16693415</v>
      </c>
      <c r="D60" s="154"/>
      <c r="E60" s="136">
        <v>-2325000</v>
      </c>
      <c r="F60" s="131"/>
      <c r="G60" s="136"/>
      <c r="H60" s="131"/>
      <c r="I60" s="136"/>
      <c r="J60" s="131"/>
      <c r="K60" s="192">
        <v>30598425</v>
      </c>
      <c r="L60" s="131"/>
      <c r="M60" s="136"/>
      <c r="N60" s="131"/>
      <c r="O60" s="136">
        <v>-8759160</v>
      </c>
      <c r="P60" s="131"/>
      <c r="Q60" s="136">
        <v>-434000</v>
      </c>
      <c r="R60" s="131"/>
      <c r="S60" s="136">
        <v>-743169</v>
      </c>
      <c r="T60" s="131"/>
      <c r="U60" s="136"/>
      <c r="V60" s="155"/>
      <c r="W60" s="136">
        <v>-19265000</v>
      </c>
      <c r="X60" s="145">
        <f>SUM(C60+E60+G60+I60+K60+M60+O60+Q60+S60+U60+W60)</f>
        <v>15765511</v>
      </c>
    </row>
    <row r="61" spans="1:24" s="72" customFormat="1" ht="19.899999999999999" customHeight="1" x14ac:dyDescent="0.25">
      <c r="A61" s="76" t="s">
        <v>48</v>
      </c>
      <c r="B61" s="77" t="s">
        <v>135</v>
      </c>
      <c r="C61" s="153">
        <v>0</v>
      </c>
      <c r="D61" s="154"/>
      <c r="E61" s="136">
        <v>925000</v>
      </c>
      <c r="F61" s="131"/>
      <c r="G61" s="136"/>
      <c r="H61" s="131"/>
      <c r="I61" s="136"/>
      <c r="J61" s="131"/>
      <c r="K61" s="192"/>
      <c r="L61" s="131"/>
      <c r="M61" s="136"/>
      <c r="N61" s="131"/>
      <c r="O61" s="136"/>
      <c r="P61" s="131"/>
      <c r="Q61" s="136"/>
      <c r="R61" s="131"/>
      <c r="S61" s="136"/>
      <c r="T61" s="131"/>
      <c r="U61" s="136"/>
      <c r="V61" s="155"/>
      <c r="W61" s="136">
        <v>-130000</v>
      </c>
      <c r="X61" s="145">
        <f t="shared" si="0"/>
        <v>795000</v>
      </c>
    </row>
    <row r="62" spans="1:24" x14ac:dyDescent="0.25">
      <c r="A62" s="76" t="s">
        <v>49</v>
      </c>
      <c r="B62" s="77" t="s">
        <v>136</v>
      </c>
      <c r="C62" s="153">
        <v>4507260</v>
      </c>
      <c r="D62" s="154"/>
      <c r="E62" s="136"/>
      <c r="F62" s="131"/>
      <c r="G62" s="136"/>
      <c r="H62" s="131"/>
      <c r="I62" s="136"/>
      <c r="J62" s="131"/>
      <c r="K62" s="192">
        <v>8261575</v>
      </c>
      <c r="L62" s="131"/>
      <c r="M62" s="136"/>
      <c r="N62" s="131"/>
      <c r="O62" s="136"/>
      <c r="P62" s="131"/>
      <c r="Q62" s="136"/>
      <c r="R62" s="131"/>
      <c r="S62" s="136"/>
      <c r="T62" s="131"/>
      <c r="U62" s="136"/>
      <c r="V62" s="155"/>
      <c r="W62" s="136">
        <v>-8158000</v>
      </c>
      <c r="X62" s="145">
        <f t="shared" si="0"/>
        <v>4610835</v>
      </c>
    </row>
    <row r="63" spans="1:24" s="72" customFormat="1" ht="19.899999999999999" customHeight="1" x14ac:dyDescent="0.25">
      <c r="A63" s="672" t="s">
        <v>50</v>
      </c>
      <c r="B63" s="673"/>
      <c r="C63" s="156">
        <f>SUM(C60:C62)</f>
        <v>21200675</v>
      </c>
      <c r="D63" s="112"/>
      <c r="E63" s="113">
        <f t="shared" ref="E63:W63" si="6">SUM(E60:E62)</f>
        <v>-1400000</v>
      </c>
      <c r="F63" s="112"/>
      <c r="G63" s="113">
        <f t="shared" si="6"/>
        <v>0</v>
      </c>
      <c r="H63" s="112"/>
      <c r="I63" s="113">
        <f t="shared" si="6"/>
        <v>0</v>
      </c>
      <c r="J63" s="112"/>
      <c r="K63" s="210">
        <f t="shared" si="6"/>
        <v>38860000</v>
      </c>
      <c r="L63" s="112"/>
      <c r="M63" s="113">
        <f t="shared" si="6"/>
        <v>0</v>
      </c>
      <c r="N63" s="112"/>
      <c r="O63" s="113">
        <f t="shared" si="6"/>
        <v>-8759160</v>
      </c>
      <c r="P63" s="112"/>
      <c r="Q63" s="113">
        <f t="shared" si="6"/>
        <v>-434000</v>
      </c>
      <c r="R63" s="112"/>
      <c r="S63" s="113">
        <f t="shared" si="6"/>
        <v>-743169</v>
      </c>
      <c r="T63" s="112"/>
      <c r="U63" s="113">
        <f t="shared" si="6"/>
        <v>0</v>
      </c>
      <c r="V63" s="157"/>
      <c r="W63" s="113">
        <f t="shared" si="6"/>
        <v>-27553000</v>
      </c>
      <c r="X63" s="156">
        <f t="shared" si="0"/>
        <v>21171346</v>
      </c>
    </row>
    <row r="64" spans="1:24" x14ac:dyDescent="0.25">
      <c r="A64" s="76" t="s">
        <v>51</v>
      </c>
      <c r="B64" s="77" t="s">
        <v>137</v>
      </c>
      <c r="C64" s="153"/>
      <c r="D64" s="154"/>
      <c r="E64" s="136"/>
      <c r="F64" s="131"/>
      <c r="G64" s="136"/>
      <c r="H64" s="131"/>
      <c r="I64" s="136"/>
      <c r="J64" s="131"/>
      <c r="K64" s="192"/>
      <c r="L64" s="131"/>
      <c r="M64" s="136"/>
      <c r="N64" s="131"/>
      <c r="O64" s="136"/>
      <c r="P64" s="131"/>
      <c r="Q64" s="136"/>
      <c r="R64" s="131"/>
      <c r="S64" s="136"/>
      <c r="T64" s="131"/>
      <c r="U64" s="136"/>
      <c r="V64" s="155"/>
      <c r="W64" s="136"/>
      <c r="X64" s="145">
        <f t="shared" si="0"/>
        <v>0</v>
      </c>
    </row>
    <row r="65" spans="1:24" x14ac:dyDescent="0.25">
      <c r="A65" s="672" t="s">
        <v>52</v>
      </c>
      <c r="B65" s="673"/>
      <c r="C65" s="156">
        <f>SUM(C64)</f>
        <v>0</v>
      </c>
      <c r="D65" s="112"/>
      <c r="E65" s="113">
        <f t="shared" ref="E65:W65" si="7">SUM(E64)</f>
        <v>0</v>
      </c>
      <c r="F65" s="112"/>
      <c r="G65" s="113">
        <f t="shared" si="7"/>
        <v>0</v>
      </c>
      <c r="H65" s="112"/>
      <c r="I65" s="113">
        <f t="shared" si="7"/>
        <v>0</v>
      </c>
      <c r="J65" s="112"/>
      <c r="K65" s="210">
        <f t="shared" si="7"/>
        <v>0</v>
      </c>
      <c r="L65" s="112"/>
      <c r="M65" s="113">
        <f t="shared" si="7"/>
        <v>0</v>
      </c>
      <c r="N65" s="112"/>
      <c r="O65" s="113">
        <f t="shared" si="7"/>
        <v>0</v>
      </c>
      <c r="P65" s="112"/>
      <c r="Q65" s="113">
        <f t="shared" si="7"/>
        <v>0</v>
      </c>
      <c r="R65" s="112"/>
      <c r="S65" s="113">
        <f t="shared" si="7"/>
        <v>0</v>
      </c>
      <c r="T65" s="112"/>
      <c r="U65" s="113">
        <f t="shared" si="7"/>
        <v>0</v>
      </c>
      <c r="V65" s="157"/>
      <c r="W65" s="113">
        <f t="shared" si="7"/>
        <v>0</v>
      </c>
      <c r="X65" s="156">
        <f t="shared" si="0"/>
        <v>0</v>
      </c>
    </row>
    <row r="66" spans="1:24" s="72" customFormat="1" ht="19.899999999999999" customHeight="1" x14ac:dyDescent="0.25">
      <c r="A66" s="76" t="s">
        <v>53</v>
      </c>
      <c r="B66" s="77" t="s">
        <v>138</v>
      </c>
      <c r="C66" s="153"/>
      <c r="D66" s="154"/>
      <c r="E66" s="136">
        <v>4201113</v>
      </c>
      <c r="F66" s="131"/>
      <c r="G66" s="136"/>
      <c r="H66" s="131"/>
      <c r="I66" s="136"/>
      <c r="J66" s="131"/>
      <c r="K66" s="192"/>
      <c r="L66" s="131"/>
      <c r="M66" s="136"/>
      <c r="N66" s="131"/>
      <c r="O66" s="136"/>
      <c r="P66" s="131"/>
      <c r="Q66" s="136"/>
      <c r="R66" s="131"/>
      <c r="S66" s="136"/>
      <c r="T66" s="131"/>
      <c r="U66" s="136"/>
      <c r="V66" s="155"/>
      <c r="W66" s="136">
        <v>4287895</v>
      </c>
      <c r="X66" s="145">
        <f t="shared" si="0"/>
        <v>8489008</v>
      </c>
    </row>
    <row r="67" spans="1:24" s="72" customFormat="1" ht="19.899999999999999" customHeight="1" x14ac:dyDescent="0.25">
      <c r="A67" s="76" t="s">
        <v>54</v>
      </c>
      <c r="B67" s="77" t="s">
        <v>139</v>
      </c>
      <c r="C67" s="153">
        <v>82649054</v>
      </c>
      <c r="D67" s="154"/>
      <c r="E67" s="136">
        <v>289953</v>
      </c>
      <c r="F67" s="131"/>
      <c r="G67" s="136">
        <v>23058</v>
      </c>
      <c r="H67" s="131"/>
      <c r="I67" s="136">
        <v>533459</v>
      </c>
      <c r="J67" s="131"/>
      <c r="K67" s="192"/>
      <c r="L67" s="131"/>
      <c r="M67" s="136"/>
      <c r="N67" s="131"/>
      <c r="O67" s="136">
        <v>702900</v>
      </c>
      <c r="P67" s="131"/>
      <c r="Q67" s="136">
        <v>20130</v>
      </c>
      <c r="R67" s="131"/>
      <c r="S67" s="136">
        <v>472168</v>
      </c>
      <c r="T67" s="131"/>
      <c r="U67" s="136">
        <v>1610346</v>
      </c>
      <c r="V67" s="155"/>
      <c r="W67" s="136">
        <v>1672154</v>
      </c>
      <c r="X67" s="145">
        <f t="shared" si="0"/>
        <v>87973222</v>
      </c>
    </row>
    <row r="68" spans="1:24" x14ac:dyDescent="0.25">
      <c r="A68" s="672" t="s">
        <v>55</v>
      </c>
      <c r="B68" s="673"/>
      <c r="C68" s="156">
        <f>SUM(C66:C67)</f>
        <v>82649054</v>
      </c>
      <c r="D68" s="112"/>
      <c r="E68" s="113">
        <f t="shared" ref="E68:W68" si="8">SUM(E66:E67)</f>
        <v>4491066</v>
      </c>
      <c r="F68" s="112"/>
      <c r="G68" s="113">
        <f t="shared" si="8"/>
        <v>23058</v>
      </c>
      <c r="H68" s="112"/>
      <c r="I68" s="113">
        <f t="shared" si="8"/>
        <v>533459</v>
      </c>
      <c r="J68" s="112"/>
      <c r="K68" s="210">
        <f t="shared" si="8"/>
        <v>0</v>
      </c>
      <c r="L68" s="112"/>
      <c r="M68" s="113">
        <f t="shared" si="8"/>
        <v>0</v>
      </c>
      <c r="N68" s="112"/>
      <c r="O68" s="113">
        <f t="shared" si="8"/>
        <v>702900</v>
      </c>
      <c r="P68" s="112"/>
      <c r="Q68" s="113">
        <f t="shared" si="8"/>
        <v>20130</v>
      </c>
      <c r="R68" s="112"/>
      <c r="S68" s="113">
        <f t="shared" si="8"/>
        <v>472168</v>
      </c>
      <c r="T68" s="112"/>
      <c r="U68" s="113">
        <f t="shared" si="8"/>
        <v>1610346</v>
      </c>
      <c r="V68" s="157"/>
      <c r="W68" s="113">
        <f t="shared" si="8"/>
        <v>5960049</v>
      </c>
      <c r="X68" s="156">
        <f t="shared" si="0"/>
        <v>96462230</v>
      </c>
    </row>
    <row r="69" spans="1:24" ht="15.75" thickBot="1" x14ac:dyDescent="0.3">
      <c r="A69" s="674" t="s">
        <v>56</v>
      </c>
      <c r="B69" s="675"/>
      <c r="C69" s="163">
        <f>SUM(C68,C65,C63,C59,C54,C48,C42,C26,C24)</f>
        <v>193935412</v>
      </c>
      <c r="D69" s="164"/>
      <c r="E69" s="165">
        <f t="shared" ref="E69" si="9">SUM(E68,E65,E63,E59,E54,E48,E42,E26,E24)</f>
        <v>4695829</v>
      </c>
      <c r="F69" s="164"/>
      <c r="G69" s="165">
        <f>SUM(G68,G65,G63,G59,G54,G48,G42,G26,G24)</f>
        <v>122216</v>
      </c>
      <c r="H69" s="164"/>
      <c r="I69" s="165">
        <f>SUM(I68,I65,I63,I59,I54,I48,I42,I26,I24)</f>
        <v>1733251</v>
      </c>
      <c r="J69" s="164"/>
      <c r="K69" s="165">
        <f>SUM(K68,K65,K63,K59,K54,K48,K42,K26,K24)</f>
        <v>41127704</v>
      </c>
      <c r="L69" s="164"/>
      <c r="M69" s="165">
        <f>SUM(M68,M65,M63,M59,M54,M48,M42,M26,M24)</f>
        <v>6258294</v>
      </c>
      <c r="N69" s="164"/>
      <c r="O69" s="165">
        <f>SUM(O68,O65,O63,O59,O54,O48,O42,O26,O24)</f>
        <v>1768462</v>
      </c>
      <c r="P69" s="164"/>
      <c r="Q69" s="165">
        <f>SUM(Q68,Q65,Q63,Q59,Q54,Q48,Q42,Q26,Q24)</f>
        <v>5649395</v>
      </c>
      <c r="R69" s="164"/>
      <c r="S69" s="165">
        <f>SUM(S68,S65,S63,S59,S54,S48,S42,S26,S24)</f>
        <v>3763337</v>
      </c>
      <c r="T69" s="164"/>
      <c r="U69" s="165">
        <f>SUM(U68,U65,U63,U59,U54,U48,U42,U26,U24)</f>
        <v>5825239</v>
      </c>
      <c r="V69" s="166"/>
      <c r="W69" s="165">
        <f>SUM(W68,W65,W63,W59,W54,W48,W42,W26,W24)</f>
        <v>23801846</v>
      </c>
      <c r="X69" s="167">
        <f>SUM(X68,X65,X63,X59,X54,X48,X42,X26,X24)</f>
        <v>288680985</v>
      </c>
    </row>
    <row r="70" spans="1:24" ht="15.75" thickTop="1" x14ac:dyDescent="0.25">
      <c r="A70" s="75" t="s">
        <v>68</v>
      </c>
      <c r="B70" s="81" t="s">
        <v>140</v>
      </c>
      <c r="C70" s="169">
        <v>54912729</v>
      </c>
      <c r="D70" s="146"/>
      <c r="E70" s="135"/>
      <c r="F70" s="147"/>
      <c r="G70" s="135"/>
      <c r="H70" s="147"/>
      <c r="I70" s="135"/>
      <c r="J70" s="147"/>
      <c r="K70" s="208"/>
      <c r="L70" s="147"/>
      <c r="M70" s="135"/>
      <c r="N70" s="147"/>
      <c r="O70" s="135"/>
      <c r="P70" s="147"/>
      <c r="Q70" s="135"/>
      <c r="R70" s="147"/>
      <c r="S70" s="135"/>
      <c r="T70" s="147"/>
      <c r="U70" s="135"/>
      <c r="V70" s="148"/>
      <c r="W70" s="135">
        <v>1000000</v>
      </c>
      <c r="X70" s="145">
        <f t="shared" si="0"/>
        <v>55912729</v>
      </c>
    </row>
    <row r="71" spans="1:24" x14ac:dyDescent="0.25">
      <c r="A71" s="76" t="s">
        <v>69</v>
      </c>
      <c r="B71" s="77" t="s">
        <v>141</v>
      </c>
      <c r="C71" s="153">
        <v>32891970</v>
      </c>
      <c r="D71" s="154"/>
      <c r="E71" s="136"/>
      <c r="F71" s="131"/>
      <c r="G71" s="136"/>
      <c r="H71" s="131"/>
      <c r="I71" s="136"/>
      <c r="J71" s="131"/>
      <c r="K71" s="192"/>
      <c r="L71" s="131"/>
      <c r="M71" s="136"/>
      <c r="N71" s="131"/>
      <c r="O71" s="136"/>
      <c r="P71" s="131"/>
      <c r="Q71" s="136"/>
      <c r="R71" s="131"/>
      <c r="S71" s="136"/>
      <c r="T71" s="131"/>
      <c r="U71" s="136"/>
      <c r="V71" s="155"/>
      <c r="W71" s="136">
        <v>1828100</v>
      </c>
      <c r="X71" s="145">
        <f t="shared" si="0"/>
        <v>34720070</v>
      </c>
    </row>
    <row r="72" spans="1:24" x14ac:dyDescent="0.25">
      <c r="A72" s="76" t="s">
        <v>70</v>
      </c>
      <c r="B72" s="77" t="s">
        <v>142</v>
      </c>
      <c r="C72" s="153">
        <v>26961486</v>
      </c>
      <c r="D72" s="154"/>
      <c r="E72" s="136"/>
      <c r="F72" s="131"/>
      <c r="G72" s="136"/>
      <c r="H72" s="131"/>
      <c r="I72" s="136"/>
      <c r="J72" s="131"/>
      <c r="K72" s="192"/>
      <c r="L72" s="131"/>
      <c r="M72" s="136"/>
      <c r="N72" s="131"/>
      <c r="O72" s="136"/>
      <c r="P72" s="131"/>
      <c r="Q72" s="136"/>
      <c r="R72" s="131"/>
      <c r="S72" s="136"/>
      <c r="T72" s="131"/>
      <c r="U72" s="136"/>
      <c r="V72" s="155"/>
      <c r="W72" s="136">
        <v>3095315</v>
      </c>
      <c r="X72" s="145">
        <f t="shared" si="0"/>
        <v>30056801</v>
      </c>
    </row>
    <row r="73" spans="1:24" x14ac:dyDescent="0.25">
      <c r="A73" s="76" t="s">
        <v>71</v>
      </c>
      <c r="B73" s="77" t="s">
        <v>143</v>
      </c>
      <c r="C73" s="153">
        <v>1715700</v>
      </c>
      <c r="D73" s="154"/>
      <c r="E73" s="136"/>
      <c r="F73" s="131"/>
      <c r="G73" s="136"/>
      <c r="H73" s="131"/>
      <c r="I73" s="136"/>
      <c r="J73" s="131"/>
      <c r="K73" s="192"/>
      <c r="L73" s="131"/>
      <c r="M73" s="136"/>
      <c r="N73" s="131"/>
      <c r="O73" s="136"/>
      <c r="P73" s="131"/>
      <c r="Q73" s="136"/>
      <c r="R73" s="131"/>
      <c r="S73" s="136"/>
      <c r="T73" s="131"/>
      <c r="U73" s="136"/>
      <c r="V73" s="155"/>
      <c r="W73" s="136"/>
      <c r="X73" s="145">
        <f t="shared" si="0"/>
        <v>1715700</v>
      </c>
    </row>
    <row r="74" spans="1:24" s="72" customFormat="1" ht="19.899999999999999" customHeight="1" x14ac:dyDescent="0.25">
      <c r="A74" s="76" t="s">
        <v>72</v>
      </c>
      <c r="B74" s="77" t="s">
        <v>144</v>
      </c>
      <c r="C74" s="153"/>
      <c r="D74" s="154"/>
      <c r="E74" s="136">
        <v>222186</v>
      </c>
      <c r="F74" s="131"/>
      <c r="G74" s="136">
        <v>40016</v>
      </c>
      <c r="H74" s="131"/>
      <c r="I74" s="136">
        <v>-43968</v>
      </c>
      <c r="J74" s="131"/>
      <c r="K74" s="192">
        <v>1507717</v>
      </c>
      <c r="L74" s="131"/>
      <c r="M74" s="136">
        <v>34648</v>
      </c>
      <c r="N74" s="131"/>
      <c r="O74" s="136">
        <v>557979</v>
      </c>
      <c r="P74" s="131"/>
      <c r="Q74" s="136">
        <v>31720</v>
      </c>
      <c r="R74" s="131"/>
      <c r="S74" s="136">
        <v>1181590</v>
      </c>
      <c r="T74" s="131"/>
      <c r="U74" s="136">
        <v>18178</v>
      </c>
      <c r="V74" s="155"/>
      <c r="W74" s="136"/>
      <c r="X74" s="145">
        <f t="shared" si="0"/>
        <v>3550066</v>
      </c>
    </row>
    <row r="75" spans="1:24" x14ac:dyDescent="0.25">
      <c r="A75" s="76" t="s">
        <v>73</v>
      </c>
      <c r="B75" s="77" t="s">
        <v>145</v>
      </c>
      <c r="C75" s="153">
        <v>7196000</v>
      </c>
      <c r="D75" s="154"/>
      <c r="E75" s="136"/>
      <c r="F75" s="131"/>
      <c r="G75" s="136"/>
      <c r="H75" s="131"/>
      <c r="I75" s="136"/>
      <c r="J75" s="131"/>
      <c r="K75" s="192">
        <v>299393</v>
      </c>
      <c r="L75" s="131"/>
      <c r="M75" s="136">
        <v>1180646</v>
      </c>
      <c r="N75" s="131"/>
      <c r="O75" s="136">
        <v>1190483</v>
      </c>
      <c r="P75" s="131"/>
      <c r="Q75" s="136">
        <v>1101875</v>
      </c>
      <c r="R75" s="131"/>
      <c r="S75" s="136">
        <v>1631747</v>
      </c>
      <c r="T75" s="131"/>
      <c r="U75" s="136">
        <v>2894061</v>
      </c>
      <c r="V75" s="155"/>
      <c r="W75" s="136">
        <v>1599771</v>
      </c>
      <c r="X75" s="145">
        <f t="shared" ref="X75:X106" si="10">SUM(C75+E75+G75+I75+K75+M75+O75+Q75+S75+U75+W75)</f>
        <v>17093976</v>
      </c>
    </row>
    <row r="76" spans="1:24" x14ac:dyDescent="0.25">
      <c r="A76" s="676" t="s">
        <v>74</v>
      </c>
      <c r="B76" s="677"/>
      <c r="C76" s="170">
        <f>SUM(C70:C75)</f>
        <v>123677885</v>
      </c>
      <c r="D76" s="171"/>
      <c r="E76" s="141">
        <f t="shared" ref="E76:W76" si="11">SUM(E70:E75)</f>
        <v>222186</v>
      </c>
      <c r="F76" s="171"/>
      <c r="G76" s="141">
        <f t="shared" si="11"/>
        <v>40016</v>
      </c>
      <c r="H76" s="171"/>
      <c r="I76" s="141">
        <f t="shared" si="11"/>
        <v>-43968</v>
      </c>
      <c r="J76" s="171"/>
      <c r="K76" s="193">
        <f t="shared" si="11"/>
        <v>1807110</v>
      </c>
      <c r="L76" s="171"/>
      <c r="M76" s="141">
        <f t="shared" si="11"/>
        <v>1215294</v>
      </c>
      <c r="N76" s="171"/>
      <c r="O76" s="141">
        <f t="shared" si="11"/>
        <v>1748462</v>
      </c>
      <c r="P76" s="171"/>
      <c r="Q76" s="141">
        <f t="shared" si="11"/>
        <v>1133595</v>
      </c>
      <c r="R76" s="171"/>
      <c r="S76" s="141">
        <f t="shared" si="11"/>
        <v>2813337</v>
      </c>
      <c r="T76" s="171"/>
      <c r="U76" s="141">
        <f t="shared" si="11"/>
        <v>2912239</v>
      </c>
      <c r="V76" s="172"/>
      <c r="W76" s="141">
        <f t="shared" si="11"/>
        <v>7523186</v>
      </c>
      <c r="X76" s="173">
        <f t="shared" si="10"/>
        <v>143049342</v>
      </c>
    </row>
    <row r="77" spans="1:24" x14ac:dyDescent="0.25">
      <c r="A77" s="76" t="s">
        <v>190</v>
      </c>
      <c r="B77" s="77" t="s">
        <v>191</v>
      </c>
      <c r="C77" s="153"/>
      <c r="D77" s="154"/>
      <c r="E77" s="136"/>
      <c r="F77" s="131"/>
      <c r="G77" s="136"/>
      <c r="H77" s="131"/>
      <c r="I77" s="136"/>
      <c r="J77" s="131"/>
      <c r="K77" s="192"/>
      <c r="L77" s="131"/>
      <c r="M77" s="136"/>
      <c r="N77" s="131"/>
      <c r="O77" s="136"/>
      <c r="P77" s="131"/>
      <c r="Q77" s="136"/>
      <c r="R77" s="131"/>
      <c r="S77" s="136"/>
      <c r="T77" s="131"/>
      <c r="U77" s="136"/>
      <c r="V77" s="155"/>
      <c r="W77" s="136">
        <v>11595660</v>
      </c>
      <c r="X77" s="145">
        <f t="shared" si="10"/>
        <v>11595660</v>
      </c>
    </row>
    <row r="78" spans="1:24" x14ac:dyDescent="0.25">
      <c r="A78" s="76" t="s">
        <v>196</v>
      </c>
      <c r="B78" s="77" t="s">
        <v>197</v>
      </c>
      <c r="C78" s="153"/>
      <c r="D78" s="155"/>
      <c r="E78" s="136"/>
      <c r="F78" s="131"/>
      <c r="G78" s="136"/>
      <c r="H78" s="131"/>
      <c r="I78" s="136"/>
      <c r="J78" s="131"/>
      <c r="K78" s="192">
        <v>38860000</v>
      </c>
      <c r="L78" s="131"/>
      <c r="M78" s="136"/>
      <c r="N78" s="131"/>
      <c r="O78" s="136"/>
      <c r="P78" s="131"/>
      <c r="Q78" s="136"/>
      <c r="R78" s="131"/>
      <c r="S78" s="136"/>
      <c r="T78" s="131"/>
      <c r="U78" s="136"/>
      <c r="V78" s="155"/>
      <c r="W78" s="136"/>
      <c r="X78" s="145">
        <f t="shared" si="10"/>
        <v>38860000</v>
      </c>
    </row>
    <row r="79" spans="1:24" x14ac:dyDescent="0.25">
      <c r="A79" s="676" t="s">
        <v>192</v>
      </c>
      <c r="B79" s="677"/>
      <c r="C79" s="170"/>
      <c r="D79" s="171"/>
      <c r="E79" s="193">
        <f>SUM(E77:E78)</f>
        <v>0</v>
      </c>
      <c r="F79" s="171"/>
      <c r="G79" s="193">
        <f>SUM(G77:G78)</f>
        <v>0</v>
      </c>
      <c r="H79" s="171"/>
      <c r="I79" s="193">
        <f>SUM(I77:I78)</f>
        <v>0</v>
      </c>
      <c r="J79" s="171"/>
      <c r="K79" s="193">
        <f>SUM(K77:K78)</f>
        <v>38860000</v>
      </c>
      <c r="L79" s="171"/>
      <c r="M79" s="193">
        <f>SUM(M77:M78)</f>
        <v>0</v>
      </c>
      <c r="N79" s="171"/>
      <c r="O79" s="193">
        <f>SUM(O77:O78)</f>
        <v>0</v>
      </c>
      <c r="P79" s="171"/>
      <c r="Q79" s="193">
        <f>SUM(Q77:Q78)</f>
        <v>0</v>
      </c>
      <c r="R79" s="171"/>
      <c r="S79" s="193">
        <f>SUM(S77:S78)</f>
        <v>0</v>
      </c>
      <c r="T79" s="171"/>
      <c r="U79" s="141">
        <f>SUM(U77:U78)</f>
        <v>0</v>
      </c>
      <c r="V79" s="172"/>
      <c r="W79" s="141">
        <f>SUM(W77:W78)</f>
        <v>11595660</v>
      </c>
      <c r="X79" s="173">
        <f>SUM(X77:X78)</f>
        <v>50455660</v>
      </c>
    </row>
    <row r="80" spans="1:24" x14ac:dyDescent="0.25">
      <c r="A80" s="76" t="s">
        <v>75</v>
      </c>
      <c r="B80" s="77" t="s">
        <v>146</v>
      </c>
      <c r="C80" s="153">
        <v>100000</v>
      </c>
      <c r="D80" s="154"/>
      <c r="E80" s="136"/>
      <c r="F80" s="131"/>
      <c r="G80" s="136"/>
      <c r="H80" s="131"/>
      <c r="I80" s="136"/>
      <c r="J80" s="131"/>
      <c r="K80" s="192"/>
      <c r="L80" s="131"/>
      <c r="M80" s="136"/>
      <c r="N80" s="131"/>
      <c r="O80" s="136"/>
      <c r="P80" s="131"/>
      <c r="Q80" s="136"/>
      <c r="R80" s="131"/>
      <c r="S80" s="136"/>
      <c r="T80" s="131"/>
      <c r="U80" s="136"/>
      <c r="V80" s="155"/>
      <c r="W80" s="136">
        <v>-50000</v>
      </c>
      <c r="X80" s="145">
        <f t="shared" si="10"/>
        <v>50000</v>
      </c>
    </row>
    <row r="81" spans="1:24" x14ac:dyDescent="0.25">
      <c r="A81" s="76" t="s">
        <v>76</v>
      </c>
      <c r="B81" s="77" t="s">
        <v>147</v>
      </c>
      <c r="C81" s="153">
        <v>4000000</v>
      </c>
      <c r="D81" s="154"/>
      <c r="E81" s="136">
        <v>2399149</v>
      </c>
      <c r="F81" s="131"/>
      <c r="G81" s="136"/>
      <c r="H81" s="131"/>
      <c r="I81" s="136"/>
      <c r="J81" s="131"/>
      <c r="K81" s="192"/>
      <c r="L81" s="131"/>
      <c r="M81" s="136"/>
      <c r="N81" s="131"/>
      <c r="O81" s="136"/>
      <c r="P81" s="131"/>
      <c r="Q81" s="136"/>
      <c r="R81" s="131"/>
      <c r="S81" s="136"/>
      <c r="T81" s="131"/>
      <c r="U81" s="136"/>
      <c r="V81" s="155"/>
      <c r="W81" s="136">
        <v>-1530000</v>
      </c>
      <c r="X81" s="145">
        <f t="shared" si="10"/>
        <v>4869149</v>
      </c>
    </row>
    <row r="82" spans="1:24" x14ac:dyDescent="0.25">
      <c r="A82" s="76" t="s">
        <v>77</v>
      </c>
      <c r="B82" s="77" t="s">
        <v>148</v>
      </c>
      <c r="C82" s="153">
        <v>21000000</v>
      </c>
      <c r="D82" s="154"/>
      <c r="E82" s="136"/>
      <c r="F82" s="131"/>
      <c r="G82" s="136"/>
      <c r="H82" s="131"/>
      <c r="I82" s="136"/>
      <c r="J82" s="131"/>
      <c r="K82" s="192"/>
      <c r="L82" s="131"/>
      <c r="M82" s="136"/>
      <c r="N82" s="131"/>
      <c r="O82" s="136"/>
      <c r="P82" s="131"/>
      <c r="Q82" s="136">
        <v>3900000</v>
      </c>
      <c r="R82" s="131"/>
      <c r="S82" s="136">
        <v>800000</v>
      </c>
      <c r="T82" s="131"/>
      <c r="U82" s="136">
        <v>1800000</v>
      </c>
      <c r="V82" s="155"/>
      <c r="W82" s="136">
        <v>6425105</v>
      </c>
      <c r="X82" s="145">
        <f t="shared" si="10"/>
        <v>33925105</v>
      </c>
    </row>
    <row r="83" spans="1:24" x14ac:dyDescent="0.25">
      <c r="A83" s="76" t="s">
        <v>173</v>
      </c>
      <c r="B83" s="77" t="s">
        <v>174</v>
      </c>
      <c r="C83" s="153"/>
      <c r="D83" s="154"/>
      <c r="E83" s="136"/>
      <c r="F83" s="131"/>
      <c r="G83" s="136"/>
      <c r="H83" s="131"/>
      <c r="I83" s="136"/>
      <c r="J83" s="131"/>
      <c r="K83" s="192"/>
      <c r="L83" s="131"/>
      <c r="M83" s="136"/>
      <c r="N83" s="131"/>
      <c r="O83" s="136"/>
      <c r="P83" s="131"/>
      <c r="Q83" s="136"/>
      <c r="R83" s="131"/>
      <c r="S83" s="136"/>
      <c r="T83" s="131"/>
      <c r="U83" s="136"/>
      <c r="V83" s="155"/>
      <c r="W83" s="136"/>
      <c r="X83" s="145">
        <f t="shared" si="10"/>
        <v>0</v>
      </c>
    </row>
    <row r="84" spans="1:24" x14ac:dyDescent="0.25">
      <c r="A84" s="76" t="s">
        <v>78</v>
      </c>
      <c r="B84" s="77" t="s">
        <v>149</v>
      </c>
      <c r="C84" s="153">
        <v>3500000</v>
      </c>
      <c r="D84" s="154"/>
      <c r="E84" s="136">
        <v>150000</v>
      </c>
      <c r="F84" s="131"/>
      <c r="G84" s="136"/>
      <c r="H84" s="131"/>
      <c r="I84" s="136"/>
      <c r="J84" s="131"/>
      <c r="K84" s="192"/>
      <c r="L84" s="131"/>
      <c r="M84" s="136"/>
      <c r="N84" s="131"/>
      <c r="O84" s="136"/>
      <c r="P84" s="131"/>
      <c r="Q84" s="136"/>
      <c r="R84" s="131"/>
      <c r="S84" s="136">
        <v>150000</v>
      </c>
      <c r="T84" s="131"/>
      <c r="U84" s="136"/>
      <c r="V84" s="155"/>
      <c r="W84" s="136">
        <v>160000</v>
      </c>
      <c r="X84" s="145">
        <f t="shared" si="10"/>
        <v>3960000</v>
      </c>
    </row>
    <row r="85" spans="1:24" s="72" customFormat="1" ht="19.899999999999999" customHeight="1" x14ac:dyDescent="0.25">
      <c r="A85" s="76" t="s">
        <v>79</v>
      </c>
      <c r="B85" s="77" t="s">
        <v>150</v>
      </c>
      <c r="C85" s="153"/>
      <c r="D85" s="154"/>
      <c r="E85" s="136"/>
      <c r="F85" s="131"/>
      <c r="G85" s="136">
        <v>82200</v>
      </c>
      <c r="H85" s="131"/>
      <c r="I85" s="136">
        <v>17400</v>
      </c>
      <c r="J85" s="131"/>
      <c r="K85" s="192"/>
      <c r="L85" s="131"/>
      <c r="M85" s="136">
        <v>185000</v>
      </c>
      <c r="N85" s="131"/>
      <c r="O85" s="136">
        <v>20000</v>
      </c>
      <c r="P85" s="131"/>
      <c r="Q85" s="136">
        <v>-304600</v>
      </c>
      <c r="R85" s="131"/>
      <c r="S85" s="136"/>
      <c r="T85" s="131"/>
      <c r="U85" s="136"/>
      <c r="V85" s="155"/>
      <c r="W85" s="136"/>
      <c r="X85" s="145">
        <f t="shared" si="10"/>
        <v>0</v>
      </c>
    </row>
    <row r="86" spans="1:24" x14ac:dyDescent="0.25">
      <c r="A86" s="76" t="s">
        <v>80</v>
      </c>
      <c r="B86" s="77" t="s">
        <v>151</v>
      </c>
      <c r="C86" s="153">
        <v>300000</v>
      </c>
      <c r="D86" s="154"/>
      <c r="E86" s="136"/>
      <c r="F86" s="131"/>
      <c r="G86" s="136"/>
      <c r="H86" s="131"/>
      <c r="I86" s="136"/>
      <c r="J86" s="131"/>
      <c r="K86" s="192"/>
      <c r="L86" s="131"/>
      <c r="M86" s="136"/>
      <c r="N86" s="131"/>
      <c r="O86" s="136"/>
      <c r="P86" s="131"/>
      <c r="Q86" s="136">
        <v>322000</v>
      </c>
      <c r="R86" s="131"/>
      <c r="S86" s="136"/>
      <c r="T86" s="131"/>
      <c r="U86" s="136"/>
      <c r="V86" s="155"/>
      <c r="W86" s="136">
        <v>-120000</v>
      </c>
      <c r="X86" s="145">
        <f t="shared" si="10"/>
        <v>502000</v>
      </c>
    </row>
    <row r="87" spans="1:24" x14ac:dyDescent="0.25">
      <c r="A87" s="676" t="s">
        <v>81</v>
      </c>
      <c r="B87" s="677"/>
      <c r="C87" s="170">
        <f>SUM(C80:C86)</f>
        <v>28900000</v>
      </c>
      <c r="D87" s="171"/>
      <c r="E87" s="141">
        <f t="shared" ref="E87:W87" si="12">SUM(E80:E86)</f>
        <v>2549149</v>
      </c>
      <c r="F87" s="171"/>
      <c r="G87" s="141">
        <f t="shared" si="12"/>
        <v>82200</v>
      </c>
      <c r="H87" s="171"/>
      <c r="I87" s="141">
        <f t="shared" si="12"/>
        <v>17400</v>
      </c>
      <c r="J87" s="171"/>
      <c r="K87" s="193">
        <f t="shared" si="12"/>
        <v>0</v>
      </c>
      <c r="L87" s="171"/>
      <c r="M87" s="141">
        <f t="shared" si="12"/>
        <v>185000</v>
      </c>
      <c r="N87" s="171"/>
      <c r="O87" s="141">
        <f t="shared" si="12"/>
        <v>20000</v>
      </c>
      <c r="P87" s="171"/>
      <c r="Q87" s="141">
        <f t="shared" si="12"/>
        <v>3917400</v>
      </c>
      <c r="R87" s="171"/>
      <c r="S87" s="141">
        <f t="shared" si="12"/>
        <v>950000</v>
      </c>
      <c r="T87" s="171"/>
      <c r="U87" s="141">
        <f t="shared" si="12"/>
        <v>1800000</v>
      </c>
      <c r="V87" s="172"/>
      <c r="W87" s="141">
        <f t="shared" si="12"/>
        <v>4885105</v>
      </c>
      <c r="X87" s="173">
        <f t="shared" si="10"/>
        <v>43306254</v>
      </c>
    </row>
    <row r="88" spans="1:24" x14ac:dyDescent="0.25">
      <c r="A88" s="76" t="s">
        <v>82</v>
      </c>
      <c r="B88" s="77" t="s">
        <v>152</v>
      </c>
      <c r="C88" s="153">
        <v>800000</v>
      </c>
      <c r="D88" s="154"/>
      <c r="E88" s="136"/>
      <c r="F88" s="131"/>
      <c r="G88" s="136"/>
      <c r="H88" s="131"/>
      <c r="I88" s="136"/>
      <c r="J88" s="131"/>
      <c r="K88" s="192"/>
      <c r="L88" s="131"/>
      <c r="M88" s="136"/>
      <c r="N88" s="131"/>
      <c r="O88" s="136"/>
      <c r="P88" s="131"/>
      <c r="Q88" s="136"/>
      <c r="R88" s="131"/>
      <c r="S88" s="136"/>
      <c r="T88" s="131"/>
      <c r="U88" s="136">
        <v>200000</v>
      </c>
      <c r="V88" s="155"/>
      <c r="W88" s="136">
        <v>-40000</v>
      </c>
      <c r="X88" s="145">
        <f t="shared" si="10"/>
        <v>960000</v>
      </c>
    </row>
    <row r="89" spans="1:24" x14ac:dyDescent="0.25">
      <c r="A89" s="76" t="s">
        <v>83</v>
      </c>
      <c r="B89" s="77" t="s">
        <v>153</v>
      </c>
      <c r="C89" s="153">
        <v>660000</v>
      </c>
      <c r="D89" s="154"/>
      <c r="E89" s="136"/>
      <c r="F89" s="131"/>
      <c r="G89" s="136"/>
      <c r="H89" s="131"/>
      <c r="I89" s="136"/>
      <c r="J89" s="131"/>
      <c r="K89" s="192"/>
      <c r="L89" s="131"/>
      <c r="M89" s="136"/>
      <c r="N89" s="131"/>
      <c r="O89" s="136"/>
      <c r="P89" s="131"/>
      <c r="Q89" s="136"/>
      <c r="R89" s="131"/>
      <c r="S89" s="136"/>
      <c r="T89" s="131"/>
      <c r="U89" s="136"/>
      <c r="V89" s="155"/>
      <c r="W89" s="136">
        <v>-100000</v>
      </c>
      <c r="X89" s="145">
        <f t="shared" si="10"/>
        <v>560000</v>
      </c>
    </row>
    <row r="90" spans="1:24" x14ac:dyDescent="0.25">
      <c r="A90" s="76" t="s">
        <v>84</v>
      </c>
      <c r="B90" s="77" t="s">
        <v>154</v>
      </c>
      <c r="C90" s="153">
        <v>11500000</v>
      </c>
      <c r="D90" s="154"/>
      <c r="E90" s="136"/>
      <c r="F90" s="131"/>
      <c r="G90" s="136"/>
      <c r="H90" s="131"/>
      <c r="I90" s="136"/>
      <c r="J90" s="131"/>
      <c r="K90" s="192"/>
      <c r="L90" s="131"/>
      <c r="M90" s="136"/>
      <c r="N90" s="131"/>
      <c r="O90" s="136"/>
      <c r="P90" s="131"/>
      <c r="Q90" s="136"/>
      <c r="R90" s="131"/>
      <c r="S90" s="136"/>
      <c r="T90" s="131"/>
      <c r="U90" s="136"/>
      <c r="V90" s="155"/>
      <c r="W90" s="136">
        <v>-3550000</v>
      </c>
      <c r="X90" s="145">
        <f t="shared" si="10"/>
        <v>7950000</v>
      </c>
    </row>
    <row r="91" spans="1:24" x14ac:dyDescent="0.25">
      <c r="A91" s="76" t="s">
        <v>85</v>
      </c>
      <c r="B91" s="77" t="s">
        <v>155</v>
      </c>
      <c r="C91" s="153">
        <v>3297265</v>
      </c>
      <c r="D91" s="154"/>
      <c r="E91" s="136"/>
      <c r="F91" s="131"/>
      <c r="G91" s="136"/>
      <c r="H91" s="131"/>
      <c r="I91" s="136"/>
      <c r="J91" s="131"/>
      <c r="K91" s="192"/>
      <c r="L91" s="131"/>
      <c r="M91" s="136"/>
      <c r="N91" s="131"/>
      <c r="O91" s="136"/>
      <c r="P91" s="131"/>
      <c r="Q91" s="136"/>
      <c r="R91" s="131"/>
      <c r="S91" s="136"/>
      <c r="T91" s="131"/>
      <c r="U91" s="136"/>
      <c r="V91" s="155"/>
      <c r="W91" s="136">
        <v>-400000</v>
      </c>
      <c r="X91" s="145">
        <f t="shared" si="10"/>
        <v>2897265</v>
      </c>
    </row>
    <row r="92" spans="1:24" x14ac:dyDescent="0.25">
      <c r="A92" s="76" t="s">
        <v>157</v>
      </c>
      <c r="B92" s="77" t="s">
        <v>156</v>
      </c>
      <c r="C92" s="153">
        <v>890262</v>
      </c>
      <c r="D92" s="154"/>
      <c r="E92" s="136"/>
      <c r="F92" s="131"/>
      <c r="G92" s="136"/>
      <c r="H92" s="131"/>
      <c r="I92" s="136">
        <v>909819</v>
      </c>
      <c r="J92" s="131"/>
      <c r="K92" s="192"/>
      <c r="L92" s="131"/>
      <c r="M92" s="136"/>
      <c r="N92" s="131"/>
      <c r="O92" s="136"/>
      <c r="P92" s="131"/>
      <c r="Q92" s="136"/>
      <c r="R92" s="131"/>
      <c r="S92" s="136"/>
      <c r="T92" s="131"/>
      <c r="U92" s="136"/>
      <c r="V92" s="155"/>
      <c r="W92" s="136">
        <v>-400000</v>
      </c>
      <c r="X92" s="145">
        <f t="shared" si="10"/>
        <v>1400081</v>
      </c>
    </row>
    <row r="93" spans="1:24" s="72" customFormat="1" ht="19.899999999999999" customHeight="1" x14ac:dyDescent="0.25">
      <c r="A93" s="76" t="s">
        <v>86</v>
      </c>
      <c r="B93" s="77" t="s">
        <v>158</v>
      </c>
      <c r="C93" s="153">
        <v>10000</v>
      </c>
      <c r="D93" s="154"/>
      <c r="E93" s="136"/>
      <c r="F93" s="131"/>
      <c r="G93" s="136"/>
      <c r="H93" s="131"/>
      <c r="I93" s="136"/>
      <c r="J93" s="131"/>
      <c r="K93" s="192"/>
      <c r="L93" s="131"/>
      <c r="M93" s="136"/>
      <c r="N93" s="131"/>
      <c r="O93" s="136"/>
      <c r="P93" s="131"/>
      <c r="Q93" s="136">
        <v>185000</v>
      </c>
      <c r="R93" s="131"/>
      <c r="S93" s="136"/>
      <c r="T93" s="131"/>
      <c r="U93" s="136"/>
      <c r="V93" s="155"/>
      <c r="W93" s="136"/>
      <c r="X93" s="145">
        <f t="shared" si="10"/>
        <v>195000</v>
      </c>
    </row>
    <row r="94" spans="1:24" s="72" customFormat="1" ht="19.899999999999999" customHeight="1" x14ac:dyDescent="0.25">
      <c r="A94" s="76" t="s">
        <v>277</v>
      </c>
      <c r="B94" s="77" t="s">
        <v>278</v>
      </c>
      <c r="C94" s="153"/>
      <c r="D94" s="154"/>
      <c r="E94" s="136">
        <v>122530</v>
      </c>
      <c r="F94" s="131"/>
      <c r="G94" s="136"/>
      <c r="H94" s="131"/>
      <c r="I94" s="136"/>
      <c r="J94" s="131"/>
      <c r="K94" s="192"/>
      <c r="L94" s="131"/>
      <c r="M94" s="136"/>
      <c r="N94" s="131"/>
      <c r="O94" s="136"/>
      <c r="P94" s="131"/>
      <c r="Q94" s="136"/>
      <c r="R94" s="131"/>
      <c r="S94" s="136"/>
      <c r="T94" s="131"/>
      <c r="U94" s="136"/>
      <c r="V94" s="155"/>
      <c r="W94" s="136"/>
      <c r="X94" s="145">
        <f t="shared" si="10"/>
        <v>122530</v>
      </c>
    </row>
    <row r="95" spans="1:24" x14ac:dyDescent="0.25">
      <c r="A95" s="76" t="s">
        <v>87</v>
      </c>
      <c r="B95" s="77" t="s">
        <v>159</v>
      </c>
      <c r="C95" s="153">
        <v>200000</v>
      </c>
      <c r="D95" s="154"/>
      <c r="E95" s="136"/>
      <c r="F95" s="131"/>
      <c r="G95" s="136"/>
      <c r="H95" s="131"/>
      <c r="I95" s="136"/>
      <c r="J95" s="131"/>
      <c r="K95" s="192">
        <v>350594</v>
      </c>
      <c r="L95" s="131"/>
      <c r="M95" s="136">
        <v>1922000</v>
      </c>
      <c r="N95" s="131"/>
      <c r="O95" s="136"/>
      <c r="P95" s="131"/>
      <c r="Q95" s="136">
        <v>75000</v>
      </c>
      <c r="R95" s="131"/>
      <c r="S95" s="136"/>
      <c r="T95" s="131"/>
      <c r="U95" s="136">
        <v>40000</v>
      </c>
      <c r="V95" s="155"/>
      <c r="W95" s="136"/>
      <c r="X95" s="145">
        <f t="shared" si="10"/>
        <v>2587594</v>
      </c>
    </row>
    <row r="96" spans="1:24" s="72" customFormat="1" ht="19.899999999999999" customHeight="1" x14ac:dyDescent="0.25">
      <c r="A96" s="676" t="s">
        <v>88</v>
      </c>
      <c r="B96" s="677"/>
      <c r="C96" s="170">
        <f>SUM(C88:C95)</f>
        <v>17357527</v>
      </c>
      <c r="D96" s="171"/>
      <c r="E96" s="141">
        <f t="shared" ref="E96:W96" si="13">SUM(E88:E95)</f>
        <v>122530</v>
      </c>
      <c r="F96" s="171"/>
      <c r="G96" s="141">
        <f t="shared" si="13"/>
        <v>0</v>
      </c>
      <c r="H96" s="171"/>
      <c r="I96" s="141">
        <f t="shared" si="13"/>
        <v>909819</v>
      </c>
      <c r="J96" s="171"/>
      <c r="K96" s="193">
        <f t="shared" si="13"/>
        <v>350594</v>
      </c>
      <c r="L96" s="171"/>
      <c r="M96" s="141">
        <f t="shared" si="13"/>
        <v>1922000</v>
      </c>
      <c r="N96" s="171"/>
      <c r="O96" s="141">
        <f t="shared" si="13"/>
        <v>0</v>
      </c>
      <c r="P96" s="171"/>
      <c r="Q96" s="141">
        <f t="shared" si="13"/>
        <v>260000</v>
      </c>
      <c r="R96" s="171"/>
      <c r="S96" s="141">
        <f t="shared" si="13"/>
        <v>0</v>
      </c>
      <c r="T96" s="171"/>
      <c r="U96" s="141">
        <f t="shared" si="13"/>
        <v>240000</v>
      </c>
      <c r="V96" s="172"/>
      <c r="W96" s="141">
        <f t="shared" si="13"/>
        <v>-4490000</v>
      </c>
      <c r="X96" s="173">
        <f t="shared" si="10"/>
        <v>16672470</v>
      </c>
    </row>
    <row r="97" spans="1:24" x14ac:dyDescent="0.25">
      <c r="A97" s="76" t="s">
        <v>193</v>
      </c>
      <c r="B97" s="77" t="s">
        <v>194</v>
      </c>
      <c r="C97" s="153"/>
      <c r="D97" s="154"/>
      <c r="E97" s="136"/>
      <c r="F97" s="131"/>
      <c r="G97" s="136"/>
      <c r="H97" s="131"/>
      <c r="I97" s="136"/>
      <c r="J97" s="131"/>
      <c r="K97" s="192"/>
      <c r="L97" s="131"/>
      <c r="M97" s="136"/>
      <c r="N97" s="131"/>
      <c r="O97" s="136"/>
      <c r="P97" s="131"/>
      <c r="Q97" s="136">
        <v>338400</v>
      </c>
      <c r="R97" s="131"/>
      <c r="S97" s="136"/>
      <c r="T97" s="131"/>
      <c r="U97" s="136"/>
      <c r="V97" s="155"/>
      <c r="W97" s="136"/>
      <c r="X97" s="145">
        <f t="shared" si="10"/>
        <v>338400</v>
      </c>
    </row>
    <row r="98" spans="1:24" s="72" customFormat="1" ht="19.899999999999999" customHeight="1" x14ac:dyDescent="0.25">
      <c r="A98" s="676" t="s">
        <v>195</v>
      </c>
      <c r="B98" s="677"/>
      <c r="C98" s="170">
        <f>SUM(C97)</f>
        <v>0</v>
      </c>
      <c r="D98" s="221"/>
      <c r="E98" s="141">
        <f>SUM(E97)</f>
        <v>0</v>
      </c>
      <c r="F98" s="172"/>
      <c r="G98" s="141">
        <f>SUM(G97)</f>
        <v>0</v>
      </c>
      <c r="H98" s="172"/>
      <c r="I98" s="141">
        <f>SUM(I97)</f>
        <v>0</v>
      </c>
      <c r="J98" s="172"/>
      <c r="K98" s="141">
        <f>SUM(K97)</f>
        <v>0</v>
      </c>
      <c r="L98" s="172"/>
      <c r="M98" s="141">
        <f>SUM(M97)</f>
        <v>0</v>
      </c>
      <c r="N98" s="172"/>
      <c r="O98" s="141">
        <f>SUM(O97)</f>
        <v>0</v>
      </c>
      <c r="P98" s="172"/>
      <c r="Q98" s="141">
        <f>SUM(Q97)</f>
        <v>338400</v>
      </c>
      <c r="R98" s="171"/>
      <c r="S98" s="141">
        <f>SUM(S97)</f>
        <v>0</v>
      </c>
      <c r="T98" s="171"/>
      <c r="U98" s="141">
        <f>SUM(U97)</f>
        <v>0</v>
      </c>
      <c r="V98" s="172"/>
      <c r="W98" s="141">
        <f>SUM(W97)</f>
        <v>0</v>
      </c>
      <c r="X98" s="173">
        <f>SUM(X97)</f>
        <v>338400</v>
      </c>
    </row>
    <row r="99" spans="1:24" x14ac:dyDescent="0.25">
      <c r="A99" s="76" t="s">
        <v>89</v>
      </c>
      <c r="B99" s="77" t="s">
        <v>160</v>
      </c>
      <c r="C99" s="153"/>
      <c r="D99" s="154"/>
      <c r="E99" s="136"/>
      <c r="F99" s="131"/>
      <c r="G99" s="136"/>
      <c r="H99" s="131"/>
      <c r="I99" s="136">
        <v>150000</v>
      </c>
      <c r="J99" s="131"/>
      <c r="K99" s="192">
        <v>110000</v>
      </c>
      <c r="L99" s="131"/>
      <c r="M99" s="136"/>
      <c r="N99" s="131"/>
      <c r="O99" s="136"/>
      <c r="P99" s="131"/>
      <c r="Q99" s="136"/>
      <c r="R99" s="131"/>
      <c r="S99" s="136"/>
      <c r="T99" s="131"/>
      <c r="U99" s="136"/>
      <c r="V99" s="155"/>
      <c r="W99" s="136"/>
      <c r="X99" s="145">
        <f t="shared" si="10"/>
        <v>260000</v>
      </c>
    </row>
    <row r="100" spans="1:24" s="72" customFormat="1" ht="19.899999999999999" customHeight="1" x14ac:dyDescent="0.25">
      <c r="A100" s="676" t="s">
        <v>90</v>
      </c>
      <c r="B100" s="677"/>
      <c r="C100" s="170">
        <f>SUM(C99)</f>
        <v>0</v>
      </c>
      <c r="D100" s="171"/>
      <c r="E100" s="141">
        <f t="shared" ref="E100:W100" si="14">SUM(E99)</f>
        <v>0</v>
      </c>
      <c r="F100" s="171"/>
      <c r="G100" s="141">
        <f t="shared" si="14"/>
        <v>0</v>
      </c>
      <c r="H100" s="171"/>
      <c r="I100" s="141">
        <f t="shared" si="14"/>
        <v>150000</v>
      </c>
      <c r="J100" s="171"/>
      <c r="K100" s="193">
        <f t="shared" si="14"/>
        <v>110000</v>
      </c>
      <c r="L100" s="171"/>
      <c r="M100" s="141">
        <f t="shared" si="14"/>
        <v>0</v>
      </c>
      <c r="N100" s="171"/>
      <c r="O100" s="141">
        <f t="shared" si="14"/>
        <v>0</v>
      </c>
      <c r="P100" s="171"/>
      <c r="Q100" s="141">
        <f t="shared" si="14"/>
        <v>0</v>
      </c>
      <c r="R100" s="171"/>
      <c r="S100" s="141">
        <f t="shared" si="14"/>
        <v>0</v>
      </c>
      <c r="T100" s="171"/>
      <c r="U100" s="141">
        <f t="shared" si="14"/>
        <v>0</v>
      </c>
      <c r="V100" s="172"/>
      <c r="W100" s="141">
        <f t="shared" si="14"/>
        <v>0</v>
      </c>
      <c r="X100" s="173">
        <f t="shared" si="10"/>
        <v>260000</v>
      </c>
    </row>
    <row r="101" spans="1:24" s="82" customFormat="1" x14ac:dyDescent="0.25">
      <c r="A101" s="76" t="s">
        <v>91</v>
      </c>
      <c r="B101" s="77" t="s">
        <v>161</v>
      </c>
      <c r="C101" s="153"/>
      <c r="D101" s="154"/>
      <c r="E101" s="136"/>
      <c r="F101" s="131"/>
      <c r="G101" s="136"/>
      <c r="H101" s="131"/>
      <c r="I101" s="136">
        <v>700000</v>
      </c>
      <c r="J101" s="131"/>
      <c r="K101" s="192"/>
      <c r="L101" s="131"/>
      <c r="M101" s="136">
        <v>2936000</v>
      </c>
      <c r="N101" s="131"/>
      <c r="O101" s="136"/>
      <c r="P101" s="131"/>
      <c r="Q101" s="136"/>
      <c r="R101" s="131"/>
      <c r="S101" s="136"/>
      <c r="T101" s="131"/>
      <c r="U101" s="136">
        <v>873000</v>
      </c>
      <c r="V101" s="155"/>
      <c r="W101" s="136"/>
      <c r="X101" s="145">
        <f t="shared" si="10"/>
        <v>4509000</v>
      </c>
    </row>
    <row r="102" spans="1:24" x14ac:dyDescent="0.25">
      <c r="A102" s="676" t="s">
        <v>92</v>
      </c>
      <c r="B102" s="677"/>
      <c r="C102" s="170">
        <f>SUM(C101)</f>
        <v>0</v>
      </c>
      <c r="D102" s="171"/>
      <c r="E102" s="141">
        <f t="shared" ref="E102:W102" si="15">SUM(E101)</f>
        <v>0</v>
      </c>
      <c r="F102" s="171"/>
      <c r="G102" s="141">
        <f t="shared" si="15"/>
        <v>0</v>
      </c>
      <c r="H102" s="171"/>
      <c r="I102" s="141">
        <f t="shared" si="15"/>
        <v>700000</v>
      </c>
      <c r="J102" s="171"/>
      <c r="K102" s="193">
        <f t="shared" si="15"/>
        <v>0</v>
      </c>
      <c r="L102" s="171"/>
      <c r="M102" s="141">
        <f t="shared" si="15"/>
        <v>2936000</v>
      </c>
      <c r="N102" s="171"/>
      <c r="O102" s="141">
        <f t="shared" si="15"/>
        <v>0</v>
      </c>
      <c r="P102" s="171"/>
      <c r="Q102" s="141">
        <f t="shared" si="15"/>
        <v>0</v>
      </c>
      <c r="R102" s="171"/>
      <c r="S102" s="141">
        <f t="shared" si="15"/>
        <v>0</v>
      </c>
      <c r="T102" s="171"/>
      <c r="U102" s="141">
        <f t="shared" si="15"/>
        <v>873000</v>
      </c>
      <c r="V102" s="172"/>
      <c r="W102" s="141">
        <f t="shared" si="15"/>
        <v>0</v>
      </c>
      <c r="X102" s="173">
        <f t="shared" si="10"/>
        <v>4509000</v>
      </c>
    </row>
    <row r="103" spans="1:24" s="72" customFormat="1" ht="15.6" customHeight="1" x14ac:dyDescent="0.25">
      <c r="A103" s="79" t="s">
        <v>93</v>
      </c>
      <c r="B103" s="80" t="s">
        <v>162</v>
      </c>
      <c r="C103" s="175">
        <v>24000000</v>
      </c>
      <c r="D103" s="176"/>
      <c r="E103" s="177">
        <v>1801964</v>
      </c>
      <c r="F103" s="138"/>
      <c r="G103" s="177"/>
      <c r="H103" s="138"/>
      <c r="I103" s="177"/>
      <c r="J103" s="138"/>
      <c r="K103" s="174"/>
      <c r="L103" s="138"/>
      <c r="M103" s="177"/>
      <c r="N103" s="138"/>
      <c r="O103" s="177"/>
      <c r="P103" s="138"/>
      <c r="Q103" s="177"/>
      <c r="R103" s="138"/>
      <c r="S103" s="177"/>
      <c r="T103" s="138"/>
      <c r="U103" s="177"/>
      <c r="V103" s="178"/>
      <c r="W103" s="177"/>
      <c r="X103" s="145">
        <f t="shared" si="10"/>
        <v>25801964</v>
      </c>
    </row>
    <row r="104" spans="1:24" s="72" customFormat="1" ht="15.6" customHeight="1" x14ac:dyDescent="0.25">
      <c r="A104" s="76" t="s">
        <v>94</v>
      </c>
      <c r="B104" s="77" t="s">
        <v>163</v>
      </c>
      <c r="C104" s="153"/>
      <c r="D104" s="154"/>
      <c r="E104" s="136"/>
      <c r="F104" s="131"/>
      <c r="G104" s="136"/>
      <c r="H104" s="131"/>
      <c r="I104" s="136"/>
      <c r="J104" s="131"/>
      <c r="K104" s="192"/>
      <c r="L104" s="131"/>
      <c r="M104" s="136"/>
      <c r="N104" s="131"/>
      <c r="O104" s="136"/>
      <c r="P104" s="131"/>
      <c r="Q104" s="136"/>
      <c r="R104" s="131"/>
      <c r="S104" s="136"/>
      <c r="T104" s="131"/>
      <c r="U104" s="136"/>
      <c r="V104" s="155"/>
      <c r="W104" s="136">
        <v>4287895</v>
      </c>
      <c r="X104" s="145">
        <f t="shared" si="10"/>
        <v>4287895</v>
      </c>
    </row>
    <row r="105" spans="1:24" s="72" customFormat="1" ht="15.6" customHeight="1" x14ac:dyDescent="0.25">
      <c r="A105" s="76" t="s">
        <v>170</v>
      </c>
      <c r="B105" s="77" t="s">
        <v>176</v>
      </c>
      <c r="C105" s="153"/>
      <c r="D105" s="155"/>
      <c r="E105" s="136"/>
      <c r="F105" s="131"/>
      <c r="G105" s="136"/>
      <c r="H105" s="131"/>
      <c r="I105" s="136"/>
      <c r="J105" s="131"/>
      <c r="K105" s="192"/>
      <c r="L105" s="131"/>
      <c r="M105" s="136"/>
      <c r="N105" s="131"/>
      <c r="O105" s="136"/>
      <c r="P105" s="131"/>
      <c r="Q105" s="136"/>
      <c r="R105" s="131"/>
      <c r="S105" s="136"/>
      <c r="T105" s="131"/>
      <c r="U105" s="136"/>
      <c r="V105" s="155"/>
      <c r="W105" s="136"/>
      <c r="X105" s="145"/>
    </row>
    <row r="106" spans="1:24" ht="15.75" thickBot="1" x14ac:dyDescent="0.3">
      <c r="A106" s="676" t="s">
        <v>95</v>
      </c>
      <c r="B106" s="677"/>
      <c r="C106" s="170">
        <f>SUM(C103:C104)</f>
        <v>24000000</v>
      </c>
      <c r="D106" s="171"/>
      <c r="E106" s="141">
        <f t="shared" ref="E106:W106" si="16">SUM(E103:E104)</f>
        <v>1801964</v>
      </c>
      <c r="F106" s="171"/>
      <c r="G106" s="141">
        <f t="shared" si="16"/>
        <v>0</v>
      </c>
      <c r="H106" s="171"/>
      <c r="I106" s="141">
        <f t="shared" si="16"/>
        <v>0</v>
      </c>
      <c r="J106" s="171"/>
      <c r="K106" s="193">
        <f t="shared" si="16"/>
        <v>0</v>
      </c>
      <c r="L106" s="171"/>
      <c r="M106" s="141">
        <f t="shared" si="16"/>
        <v>0</v>
      </c>
      <c r="N106" s="171"/>
      <c r="O106" s="141">
        <f t="shared" si="16"/>
        <v>0</v>
      </c>
      <c r="P106" s="171"/>
      <c r="Q106" s="141">
        <f t="shared" si="16"/>
        <v>0</v>
      </c>
      <c r="R106" s="171"/>
      <c r="S106" s="141">
        <f t="shared" si="16"/>
        <v>0</v>
      </c>
      <c r="T106" s="171"/>
      <c r="U106" s="141">
        <f t="shared" si="16"/>
        <v>0</v>
      </c>
      <c r="V106" s="172"/>
      <c r="W106" s="141">
        <f t="shared" si="16"/>
        <v>4287895</v>
      </c>
      <c r="X106" s="173">
        <f t="shared" si="10"/>
        <v>30089859</v>
      </c>
    </row>
    <row r="107" spans="1:24" ht="16.5" thickTop="1" thickBot="1" x14ac:dyDescent="0.3">
      <c r="A107" s="678" t="s">
        <v>96</v>
      </c>
      <c r="B107" s="679"/>
      <c r="C107" s="127">
        <f>SUM(C106,C102,C100,C96,C87,C76)</f>
        <v>193935412</v>
      </c>
      <c r="D107" s="127"/>
      <c r="E107" s="142">
        <f>SUM(E76)+E79+E87+E96+E98+E100+E102+E106</f>
        <v>4695829</v>
      </c>
      <c r="F107" s="125"/>
      <c r="G107" s="142">
        <f>SUM(G76)+G79+G87+G96+G98+G100+G102+G106</f>
        <v>122216</v>
      </c>
      <c r="H107" s="125"/>
      <c r="I107" s="142">
        <f>SUM(I76)+I79+I87+I96+I98+I100+I102+I106</f>
        <v>1733251</v>
      </c>
      <c r="J107" s="125"/>
      <c r="K107" s="142">
        <f>SUM(K76)+K79+K87+K96+K98+K100+K102+K106</f>
        <v>41127704</v>
      </c>
      <c r="L107" s="125"/>
      <c r="M107" s="142">
        <f>SUM(M76)+M79+M87+M96+M98+M100+M102+M106</f>
        <v>6258294</v>
      </c>
      <c r="N107" s="125"/>
      <c r="O107" s="142">
        <f>SUM(O76)+O79+O87+O96+O98+O100+O102+O106</f>
        <v>1768462</v>
      </c>
      <c r="P107" s="125"/>
      <c r="Q107" s="142">
        <f>SUM(Q76)+Q79+Q87+Q96+Q98+Q100+Q102+Q106</f>
        <v>5649395</v>
      </c>
      <c r="R107" s="125"/>
      <c r="S107" s="142">
        <f t="shared" ref="S107" si="17">SUM(S106,S102,S100,S96,S87,S76)</f>
        <v>3763337</v>
      </c>
      <c r="T107" s="125"/>
      <c r="U107" s="142">
        <f>SUM(U106,U102,U100,U96,U87,U76,U98,U79)</f>
        <v>5825239</v>
      </c>
      <c r="V107" s="125"/>
      <c r="W107" s="142">
        <f>SUM(W106,W102,W100,W96,W87,W76,W98,W79)</f>
        <v>23801846</v>
      </c>
      <c r="X107" s="142">
        <f>SUM(X106,X102,X100,X96,X87,X76,X98,X79)</f>
        <v>288680985</v>
      </c>
    </row>
    <row r="108" spans="1:24" ht="15.75" thickTop="1" x14ac:dyDescent="0.25"/>
  </sheetData>
  <mergeCells count="34">
    <mergeCell ref="A59:B59"/>
    <mergeCell ref="A63:B63"/>
    <mergeCell ref="A5:X5"/>
    <mergeCell ref="A9:A10"/>
    <mergeCell ref="A42:B42"/>
    <mergeCell ref="A48:B48"/>
    <mergeCell ref="A54:B54"/>
    <mergeCell ref="X9:X10"/>
    <mergeCell ref="H9:I9"/>
    <mergeCell ref="T9:U9"/>
    <mergeCell ref="V9:W9"/>
    <mergeCell ref="A24:B24"/>
    <mergeCell ref="A26:B26"/>
    <mergeCell ref="J9:K9"/>
    <mergeCell ref="L9:M9"/>
    <mergeCell ref="N9:O9"/>
    <mergeCell ref="P9:Q9"/>
    <mergeCell ref="R9:S9"/>
    <mergeCell ref="B9:B10"/>
    <mergeCell ref="C9:C10"/>
    <mergeCell ref="D9:E9"/>
    <mergeCell ref="F9:G9"/>
    <mergeCell ref="A65:B65"/>
    <mergeCell ref="A69:B69"/>
    <mergeCell ref="A76:B76"/>
    <mergeCell ref="A68:B68"/>
    <mergeCell ref="A107:B107"/>
    <mergeCell ref="A87:B87"/>
    <mergeCell ref="A96:B96"/>
    <mergeCell ref="A98:B98"/>
    <mergeCell ref="A100:B100"/>
    <mergeCell ref="A102:B102"/>
    <mergeCell ref="A106:B106"/>
    <mergeCell ref="A79:B79"/>
  </mergeCells>
  <pageMargins left="0.19685039370078741" right="0.19685039370078741" top="0.59055118110236227" bottom="0.59055118110236227" header="0.31496062992125984" footer="0.31496062992125984"/>
  <pageSetup paperSize="8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7F83D-7820-4C03-9C47-D96BBAF045D9}">
  <dimension ref="A1:J23"/>
  <sheetViews>
    <sheetView workbookViewId="0">
      <selection activeCell="H1" sqref="H1:J1"/>
    </sheetView>
  </sheetViews>
  <sheetFormatPr defaultRowHeight="15" x14ac:dyDescent="0.25"/>
  <cols>
    <col min="1" max="1" width="38.7109375" style="71" customWidth="1"/>
    <col min="2" max="2" width="11.85546875" style="71" bestFit="1" customWidth="1"/>
    <col min="3" max="3" width="10.7109375" style="71" bestFit="1" customWidth="1"/>
    <col min="4" max="16384" width="9.140625" style="71"/>
  </cols>
  <sheetData>
    <row r="1" spans="1:10" x14ac:dyDescent="0.25">
      <c r="H1" s="785" t="s">
        <v>382</v>
      </c>
      <c r="I1" s="785"/>
      <c r="J1" s="785"/>
    </row>
    <row r="3" spans="1:10" x14ac:dyDescent="0.25">
      <c r="A3" s="785" t="s">
        <v>368</v>
      </c>
      <c r="B3" s="785"/>
      <c r="C3" s="785"/>
      <c r="D3" s="785"/>
      <c r="E3" s="785"/>
      <c r="F3" s="785"/>
      <c r="G3" s="785"/>
      <c r="H3" s="785"/>
    </row>
    <row r="6" spans="1:10" ht="15.75" thickBot="1" x14ac:dyDescent="0.3"/>
    <row r="7" spans="1:10" s="73" customFormat="1" ht="29.25" customHeight="1" thickTop="1" x14ac:dyDescent="0.25">
      <c r="A7" s="660" t="s">
        <v>366</v>
      </c>
      <c r="B7" s="661">
        <v>2017</v>
      </c>
      <c r="C7" s="661">
        <v>2018</v>
      </c>
      <c r="D7" s="661">
        <v>2019</v>
      </c>
      <c r="E7" s="661">
        <v>2020</v>
      </c>
      <c r="F7" s="661">
        <v>2021</v>
      </c>
      <c r="G7" s="661">
        <v>2022</v>
      </c>
      <c r="H7" s="662">
        <v>2023</v>
      </c>
    </row>
    <row r="8" spans="1:10" x14ac:dyDescent="0.25">
      <c r="A8" s="239" t="s">
        <v>202</v>
      </c>
      <c r="B8" s="313">
        <v>19761113</v>
      </c>
      <c r="C8" s="313">
        <v>43805912</v>
      </c>
      <c r="D8" s="313">
        <v>8588720</v>
      </c>
      <c r="E8" s="313"/>
      <c r="F8" s="313"/>
      <c r="G8" s="313"/>
      <c r="H8" s="245"/>
    </row>
    <row r="9" spans="1:10" x14ac:dyDescent="0.25">
      <c r="A9" s="239" t="s">
        <v>203</v>
      </c>
      <c r="B9" s="313">
        <v>20278959</v>
      </c>
      <c r="C9" s="313">
        <v>6342219</v>
      </c>
      <c r="D9" s="313">
        <v>1390000</v>
      </c>
      <c r="E9" s="313"/>
      <c r="F9" s="313"/>
      <c r="G9" s="313"/>
      <c r="H9" s="245"/>
    </row>
    <row r="10" spans="1:10" x14ac:dyDescent="0.25">
      <c r="A10" s="239" t="s">
        <v>367</v>
      </c>
      <c r="B10" s="313"/>
      <c r="C10" s="313">
        <v>254928</v>
      </c>
      <c r="D10" s="313"/>
      <c r="E10" s="313"/>
      <c r="F10" s="313"/>
      <c r="G10" s="313"/>
      <c r="H10" s="245"/>
    </row>
    <row r="11" spans="1:10" ht="31.5" customHeight="1" thickBot="1" x14ac:dyDescent="0.3">
      <c r="A11" s="663" t="s">
        <v>274</v>
      </c>
      <c r="B11" s="670">
        <f t="shared" ref="B11:H11" si="0">SUM(B8:B10)</f>
        <v>40040072</v>
      </c>
      <c r="C11" s="670">
        <f t="shared" si="0"/>
        <v>50403059</v>
      </c>
      <c r="D11" s="670">
        <f t="shared" si="0"/>
        <v>9978720</v>
      </c>
      <c r="E11" s="670">
        <f t="shared" si="0"/>
        <v>0</v>
      </c>
      <c r="F11" s="670">
        <f t="shared" si="0"/>
        <v>0</v>
      </c>
      <c r="G11" s="670">
        <f t="shared" si="0"/>
        <v>0</v>
      </c>
      <c r="H11" s="671">
        <f t="shared" si="0"/>
        <v>0</v>
      </c>
    </row>
    <row r="12" spans="1:10" ht="15.75" thickTop="1" x14ac:dyDescent="0.25"/>
    <row r="16" spans="1:10" x14ac:dyDescent="0.25">
      <c r="A16" s="785" t="s">
        <v>369</v>
      </c>
      <c r="B16" s="785"/>
      <c r="C16" s="785"/>
      <c r="D16" s="785"/>
      <c r="E16" s="785"/>
      <c r="F16" s="785"/>
      <c r="G16" s="785"/>
      <c r="H16" s="785"/>
    </row>
    <row r="17" spans="1:10" ht="15.75" thickBot="1" x14ac:dyDescent="0.3"/>
    <row r="18" spans="1:10" ht="15.75" customHeight="1" thickTop="1" x14ac:dyDescent="0.25">
      <c r="A18" s="788" t="s">
        <v>370</v>
      </c>
      <c r="B18" s="786" t="s">
        <v>371</v>
      </c>
      <c r="C18" s="786" t="s">
        <v>372</v>
      </c>
      <c r="D18" s="790" t="s">
        <v>373</v>
      </c>
      <c r="E18" s="790"/>
      <c r="F18" s="790"/>
      <c r="G18" s="790"/>
      <c r="H18" s="790"/>
      <c r="I18" s="790"/>
      <c r="J18" s="791"/>
    </row>
    <row r="19" spans="1:10" ht="15.75" thickBot="1" x14ac:dyDescent="0.3">
      <c r="A19" s="789"/>
      <c r="B19" s="787"/>
      <c r="C19" s="787"/>
      <c r="D19" s="658">
        <v>2017</v>
      </c>
      <c r="E19" s="658">
        <v>2018</v>
      </c>
      <c r="F19" s="658">
        <v>2019</v>
      </c>
      <c r="G19" s="658">
        <v>2020</v>
      </c>
      <c r="H19" s="658">
        <v>2021</v>
      </c>
      <c r="I19" s="658">
        <v>2022</v>
      </c>
      <c r="J19" s="659">
        <v>2023</v>
      </c>
    </row>
    <row r="20" spans="1:10" ht="15.75" thickTop="1" x14ac:dyDescent="0.25">
      <c r="A20" s="75"/>
      <c r="B20" s="656"/>
      <c r="C20" s="656"/>
      <c r="D20" s="656"/>
      <c r="E20" s="656"/>
      <c r="F20" s="656"/>
      <c r="G20" s="656"/>
      <c r="H20" s="656"/>
      <c r="I20" s="656"/>
      <c r="J20" s="657"/>
    </row>
    <row r="21" spans="1:10" ht="15.75" thickBot="1" x14ac:dyDescent="0.3">
      <c r="A21" s="667" t="s">
        <v>374</v>
      </c>
      <c r="B21" s="668" t="s">
        <v>375</v>
      </c>
      <c r="C21" s="668" t="s">
        <v>375</v>
      </c>
      <c r="D21" s="668" t="s">
        <v>375</v>
      </c>
      <c r="E21" s="668" t="s">
        <v>375</v>
      </c>
      <c r="F21" s="668" t="s">
        <v>375</v>
      </c>
      <c r="G21" s="668" t="s">
        <v>375</v>
      </c>
      <c r="H21" s="668" t="s">
        <v>375</v>
      </c>
      <c r="I21" s="668" t="s">
        <v>375</v>
      </c>
      <c r="J21" s="669" t="s">
        <v>375</v>
      </c>
    </row>
    <row r="22" spans="1:10" ht="16.5" thickTop="1" thickBot="1" x14ac:dyDescent="0.3">
      <c r="A22" s="666" t="s">
        <v>274</v>
      </c>
      <c r="B22" s="664"/>
      <c r="C22" s="664"/>
      <c r="D22" s="664"/>
      <c r="E22" s="664"/>
      <c r="F22" s="664"/>
      <c r="G22" s="664"/>
      <c r="H22" s="664"/>
      <c r="I22" s="664"/>
      <c r="J22" s="665"/>
    </row>
    <row r="23" spans="1:10" ht="15.75" thickTop="1" x14ac:dyDescent="0.25"/>
  </sheetData>
  <mergeCells count="7">
    <mergeCell ref="H1:J1"/>
    <mergeCell ref="A3:H3"/>
    <mergeCell ref="A16:H16"/>
    <mergeCell ref="B18:B19"/>
    <mergeCell ref="C18:C19"/>
    <mergeCell ref="A18:A19"/>
    <mergeCell ref="D18:J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4"/>
  <sheetViews>
    <sheetView workbookViewId="0">
      <selection activeCell="B8" sqref="B8"/>
    </sheetView>
  </sheetViews>
  <sheetFormatPr defaultRowHeight="15" x14ac:dyDescent="0.25"/>
  <cols>
    <col min="1" max="1" width="24.28515625" style="106" customWidth="1"/>
    <col min="2" max="11" width="11.7109375" style="106" customWidth="1"/>
    <col min="12" max="16384" width="9.140625" style="106"/>
  </cols>
  <sheetData>
    <row r="1" spans="1:11" s="71" customFormat="1" x14ac:dyDescent="0.25">
      <c r="J1" s="785" t="s">
        <v>383</v>
      </c>
      <c r="K1" s="785"/>
    </row>
    <row r="2" spans="1:11" ht="20.25" x14ac:dyDescent="0.3">
      <c r="A2" s="792" t="s">
        <v>237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</row>
    <row r="3" spans="1:11" ht="20.25" x14ac:dyDescent="0.3">
      <c r="A3" s="792" t="s">
        <v>360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</row>
    <row r="5" spans="1:11" ht="15.75" thickBot="1" x14ac:dyDescent="0.3"/>
    <row r="6" spans="1:11" ht="42.75" customHeight="1" thickTop="1" x14ac:dyDescent="0.25">
      <c r="A6" s="698" t="s">
        <v>3</v>
      </c>
      <c r="B6" s="795" t="s">
        <v>0</v>
      </c>
      <c r="C6" s="796"/>
      <c r="D6" s="795" t="s">
        <v>166</v>
      </c>
      <c r="E6" s="796"/>
      <c r="F6" s="795" t="s">
        <v>185</v>
      </c>
      <c r="G6" s="796"/>
      <c r="H6" s="795" t="s">
        <v>298</v>
      </c>
      <c r="I6" s="796"/>
      <c r="J6" s="795" t="s">
        <v>186</v>
      </c>
      <c r="K6" s="797"/>
    </row>
    <row r="7" spans="1:11" ht="41.25" customHeight="1" thickBot="1" x14ac:dyDescent="0.3">
      <c r="A7" s="794"/>
      <c r="B7" s="85" t="s">
        <v>299</v>
      </c>
      <c r="C7" s="109" t="s">
        <v>300</v>
      </c>
      <c r="D7" s="85" t="s">
        <v>299</v>
      </c>
      <c r="E7" s="109" t="s">
        <v>300</v>
      </c>
      <c r="F7" s="85" t="s">
        <v>299</v>
      </c>
      <c r="G7" s="109" t="s">
        <v>300</v>
      </c>
      <c r="H7" s="85" t="s">
        <v>299</v>
      </c>
      <c r="I7" s="109" t="s">
        <v>300</v>
      </c>
      <c r="J7" s="85" t="s">
        <v>299</v>
      </c>
      <c r="K7" s="109" t="s">
        <v>300</v>
      </c>
    </row>
    <row r="8" spans="1:11" s="116" customFormat="1" ht="25.5" customHeight="1" thickTop="1" x14ac:dyDescent="0.2">
      <c r="A8" s="114" t="s">
        <v>239</v>
      </c>
      <c r="B8" s="390">
        <v>596645513</v>
      </c>
      <c r="C8" s="222">
        <v>614007454</v>
      </c>
      <c r="D8" s="390">
        <f>SUM('Teljesítési adatok'!I19)</f>
        <v>0</v>
      </c>
      <c r="E8" s="222">
        <v>0</v>
      </c>
      <c r="F8" s="390">
        <f>SUM('Teljesítési adatok'!S19)</f>
        <v>0</v>
      </c>
      <c r="G8" s="222">
        <v>0</v>
      </c>
      <c r="H8" s="390">
        <v>0</v>
      </c>
      <c r="I8" s="222">
        <v>0</v>
      </c>
      <c r="J8" s="390">
        <f t="shared" ref="J8:K12" si="0">SUM(B8+D8+F8)</f>
        <v>596645513</v>
      </c>
      <c r="K8" s="222">
        <f t="shared" si="0"/>
        <v>614007454</v>
      </c>
    </row>
    <row r="9" spans="1:11" s="116" customFormat="1" ht="25.5" customHeight="1" x14ac:dyDescent="0.25">
      <c r="A9" s="114" t="s">
        <v>240</v>
      </c>
      <c r="B9" s="115">
        <v>0</v>
      </c>
      <c r="C9" s="223">
        <v>0</v>
      </c>
      <c r="D9" s="115">
        <v>0</v>
      </c>
      <c r="E9" s="223">
        <v>0</v>
      </c>
      <c r="F9" s="115">
        <v>0</v>
      </c>
      <c r="G9" s="223">
        <v>0</v>
      </c>
      <c r="H9" s="115">
        <v>0</v>
      </c>
      <c r="I9" s="223">
        <v>0</v>
      </c>
      <c r="J9" s="115">
        <f t="shared" si="0"/>
        <v>0</v>
      </c>
      <c r="K9" s="223">
        <f t="shared" si="0"/>
        <v>0</v>
      </c>
    </row>
    <row r="10" spans="1:11" s="116" customFormat="1" ht="25.5" customHeight="1" x14ac:dyDescent="0.25">
      <c r="A10" s="114" t="s">
        <v>243</v>
      </c>
      <c r="B10" s="115">
        <v>60921433</v>
      </c>
      <c r="C10" s="223">
        <v>18872273</v>
      </c>
      <c r="D10" s="115">
        <v>22247</v>
      </c>
      <c r="E10" s="223">
        <v>49280</v>
      </c>
      <c r="F10" s="115">
        <v>27422</v>
      </c>
      <c r="G10" s="223">
        <v>530864</v>
      </c>
      <c r="H10" s="115">
        <v>0</v>
      </c>
      <c r="I10" s="223">
        <v>100031</v>
      </c>
      <c r="J10" s="115">
        <f t="shared" si="0"/>
        <v>60971102</v>
      </c>
      <c r="K10" s="223">
        <f t="shared" si="0"/>
        <v>19452417</v>
      </c>
    </row>
    <row r="11" spans="1:11" ht="25.5" customHeight="1" x14ac:dyDescent="0.25">
      <c r="A11" s="107" t="s">
        <v>241</v>
      </c>
      <c r="B11" s="93">
        <v>2201956</v>
      </c>
      <c r="C11" s="224">
        <v>4656743</v>
      </c>
      <c r="D11" s="93">
        <v>0</v>
      </c>
      <c r="E11" s="224">
        <v>90000</v>
      </c>
      <c r="F11" s="93">
        <v>32620</v>
      </c>
      <c r="G11" s="224">
        <v>6300</v>
      </c>
      <c r="H11" s="93">
        <v>0</v>
      </c>
      <c r="I11" s="224">
        <v>0</v>
      </c>
      <c r="J11" s="93">
        <f t="shared" si="0"/>
        <v>2234576</v>
      </c>
      <c r="K11" s="224">
        <f t="shared" si="0"/>
        <v>4753043</v>
      </c>
    </row>
    <row r="12" spans="1:11" ht="25.5" customHeight="1" x14ac:dyDescent="0.25">
      <c r="A12" s="107" t="s">
        <v>242</v>
      </c>
      <c r="B12" s="93">
        <v>0</v>
      </c>
      <c r="C12" s="224">
        <v>0</v>
      </c>
      <c r="D12" s="93">
        <v>0</v>
      </c>
      <c r="E12" s="224"/>
      <c r="F12" s="93">
        <f>SUM('Teljesítési adatok'!S47)</f>
        <v>0</v>
      </c>
      <c r="G12" s="224">
        <v>0</v>
      </c>
      <c r="H12" s="93">
        <v>0</v>
      </c>
      <c r="I12" s="224">
        <v>0</v>
      </c>
      <c r="J12" s="93">
        <f t="shared" si="0"/>
        <v>0</v>
      </c>
      <c r="K12" s="224">
        <f t="shared" si="0"/>
        <v>0</v>
      </c>
    </row>
    <row r="13" spans="1:11" ht="25.5" customHeight="1" x14ac:dyDescent="0.25">
      <c r="A13" s="107" t="s">
        <v>254</v>
      </c>
      <c r="B13" s="104">
        <v>2086971</v>
      </c>
      <c r="C13" s="110">
        <v>513404</v>
      </c>
      <c r="D13" s="104">
        <v>0</v>
      </c>
      <c r="E13" s="110"/>
      <c r="F13" s="104">
        <v>0</v>
      </c>
      <c r="G13" s="110">
        <v>0</v>
      </c>
      <c r="H13" s="104">
        <v>0</v>
      </c>
      <c r="I13" s="110">
        <v>0</v>
      </c>
      <c r="J13" s="104"/>
      <c r="K13" s="110"/>
    </row>
    <row r="14" spans="1:11" ht="25.5" customHeight="1" x14ac:dyDescent="0.25">
      <c r="A14" s="111" t="s">
        <v>244</v>
      </c>
      <c r="B14" s="112">
        <f>SUM(B11:B13)</f>
        <v>4288927</v>
      </c>
      <c r="C14" s="113">
        <f>SUM(C11:C13)</f>
        <v>5170147</v>
      </c>
      <c r="D14" s="112">
        <f>SUM(D11:D13)</f>
        <v>0</v>
      </c>
      <c r="E14" s="113">
        <f>SUM(E11:E13)</f>
        <v>90000</v>
      </c>
      <c r="F14" s="112">
        <f>SUM(F11:F12)</f>
        <v>32620</v>
      </c>
      <c r="G14" s="113">
        <f>SUM(G11:G12)</f>
        <v>6300</v>
      </c>
      <c r="H14" s="112">
        <v>0</v>
      </c>
      <c r="I14" s="113">
        <v>0</v>
      </c>
      <c r="J14" s="112">
        <f>SUM(J11:J12)</f>
        <v>2234576</v>
      </c>
      <c r="K14" s="113">
        <f>SUM(K11:K12)</f>
        <v>4753043</v>
      </c>
    </row>
    <row r="15" spans="1:11" s="116" customFormat="1" ht="25.5" customHeight="1" thickBot="1" x14ac:dyDescent="0.3">
      <c r="A15" s="114" t="s">
        <v>245</v>
      </c>
      <c r="B15" s="115">
        <v>579720</v>
      </c>
      <c r="C15" s="223">
        <v>1028007</v>
      </c>
      <c r="D15" s="115">
        <v>984476</v>
      </c>
      <c r="E15" s="223">
        <v>404130</v>
      </c>
      <c r="F15" s="115">
        <v>378498</v>
      </c>
      <c r="G15" s="223">
        <v>392238</v>
      </c>
      <c r="H15" s="115">
        <v>0</v>
      </c>
      <c r="I15" s="223">
        <v>50000</v>
      </c>
      <c r="J15" s="115">
        <f t="shared" ref="J15:J23" si="1">SUM(B15+D15+F15)</f>
        <v>1942694</v>
      </c>
      <c r="K15" s="223">
        <f t="shared" ref="K15:K23" si="2">SUM(C15+E15+G15)</f>
        <v>1824375</v>
      </c>
    </row>
    <row r="16" spans="1:11" s="116" customFormat="1" ht="25.5" customHeight="1" thickTop="1" thickBot="1" x14ac:dyDescent="0.3">
      <c r="A16" s="117" t="s">
        <v>246</v>
      </c>
      <c r="B16" s="118">
        <f t="shared" ref="B16" si="3">SUM(B8:B10)+B14+B15</f>
        <v>662435593</v>
      </c>
      <c r="C16" s="119">
        <f t="shared" ref="C16:I16" si="4">SUM(C8:C10)+C14+C15</f>
        <v>639077881</v>
      </c>
      <c r="D16" s="118">
        <f t="shared" ref="D16:E16" si="5">SUM(D8:D10)+D14+D15</f>
        <v>1006723</v>
      </c>
      <c r="E16" s="119">
        <f t="shared" si="5"/>
        <v>543410</v>
      </c>
      <c r="F16" s="118">
        <f t="shared" ref="F16" si="6">SUM(F8:F10)+F14+F15</f>
        <v>438540</v>
      </c>
      <c r="G16" s="119">
        <f t="shared" si="4"/>
        <v>929402</v>
      </c>
      <c r="H16" s="118">
        <f t="shared" si="4"/>
        <v>0</v>
      </c>
      <c r="I16" s="119">
        <f t="shared" si="4"/>
        <v>150031</v>
      </c>
      <c r="J16" s="118">
        <f t="shared" si="1"/>
        <v>663880856</v>
      </c>
      <c r="K16" s="119">
        <f t="shared" si="2"/>
        <v>640550693</v>
      </c>
    </row>
    <row r="17" spans="1:11" s="116" customFormat="1" ht="25.5" customHeight="1" thickTop="1" x14ac:dyDescent="0.25">
      <c r="A17" s="120" t="s">
        <v>247</v>
      </c>
      <c r="B17" s="121">
        <v>652173721</v>
      </c>
      <c r="C17" s="122">
        <v>620718544</v>
      </c>
      <c r="D17" s="121">
        <v>-3413642</v>
      </c>
      <c r="E17" s="122">
        <v>-3009817</v>
      </c>
      <c r="F17" s="121">
        <v>-2361454</v>
      </c>
      <c r="G17" s="122">
        <v>-2195464</v>
      </c>
      <c r="H17" s="121">
        <v>0</v>
      </c>
      <c r="I17" s="122">
        <v>-622620</v>
      </c>
      <c r="J17" s="121">
        <f t="shared" si="1"/>
        <v>646398625</v>
      </c>
      <c r="K17" s="122">
        <f t="shared" si="2"/>
        <v>615513263</v>
      </c>
    </row>
    <row r="18" spans="1:11" ht="25.5" customHeight="1" x14ac:dyDescent="0.25">
      <c r="A18" s="108" t="s">
        <v>248</v>
      </c>
      <c r="B18" s="90">
        <v>0</v>
      </c>
      <c r="C18" s="91">
        <v>3765548</v>
      </c>
      <c r="D18" s="90">
        <v>0</v>
      </c>
      <c r="E18" s="91">
        <v>184785</v>
      </c>
      <c r="F18" s="90">
        <v>0</v>
      </c>
      <c r="G18" s="91">
        <v>412869</v>
      </c>
      <c r="H18" s="90">
        <v>0</v>
      </c>
      <c r="I18" s="91">
        <v>50484</v>
      </c>
      <c r="J18" s="90">
        <f t="shared" si="1"/>
        <v>0</v>
      </c>
      <c r="K18" s="91">
        <f t="shared" si="2"/>
        <v>4363202</v>
      </c>
    </row>
    <row r="19" spans="1:11" ht="25.5" customHeight="1" x14ac:dyDescent="0.25">
      <c r="A19" s="108" t="s">
        <v>249</v>
      </c>
      <c r="B19" s="90">
        <v>4734895</v>
      </c>
      <c r="C19" s="91">
        <v>4404961</v>
      </c>
      <c r="D19" s="90">
        <f>SUM('Teljesítési adatok'!I85)</f>
        <v>0</v>
      </c>
      <c r="E19" s="91"/>
      <c r="F19" s="90">
        <f>SUM('Teljesítési adatok'!S85)</f>
        <v>0</v>
      </c>
      <c r="G19" s="91">
        <v>0</v>
      </c>
      <c r="H19" s="90">
        <v>0</v>
      </c>
      <c r="I19" s="91">
        <v>0</v>
      </c>
      <c r="J19" s="90">
        <f t="shared" si="1"/>
        <v>4734895</v>
      </c>
      <c r="K19" s="91">
        <f t="shared" si="2"/>
        <v>4404961</v>
      </c>
    </row>
    <row r="20" spans="1:11" ht="25.5" customHeight="1" x14ac:dyDescent="0.25">
      <c r="A20" s="108" t="s">
        <v>250</v>
      </c>
      <c r="B20" s="90">
        <v>1229470</v>
      </c>
      <c r="C20" s="91">
        <v>5234809</v>
      </c>
      <c r="D20" s="90">
        <v>360000</v>
      </c>
      <c r="E20" s="91"/>
      <c r="F20" s="90">
        <f>SUM('Teljesítési adatok'!S93)</f>
        <v>0</v>
      </c>
      <c r="G20" s="91">
        <v>0</v>
      </c>
      <c r="H20" s="90">
        <v>0</v>
      </c>
      <c r="I20" s="91"/>
      <c r="J20" s="90">
        <f t="shared" si="1"/>
        <v>1589470</v>
      </c>
      <c r="K20" s="91">
        <f t="shared" si="2"/>
        <v>5234809</v>
      </c>
    </row>
    <row r="21" spans="1:11" s="116" customFormat="1" ht="25.5" customHeight="1" x14ac:dyDescent="0.25">
      <c r="A21" s="120" t="s">
        <v>251</v>
      </c>
      <c r="B21" s="121">
        <f>SUM(B18:B20)</f>
        <v>5964365</v>
      </c>
      <c r="C21" s="122">
        <f>SUM(C18:C20)</f>
        <v>13405318</v>
      </c>
      <c r="D21" s="121">
        <f t="shared" ref="D21:E21" si="7">SUM(D18:D20)</f>
        <v>360000</v>
      </c>
      <c r="E21" s="122">
        <f t="shared" si="7"/>
        <v>184785</v>
      </c>
      <c r="F21" s="121">
        <f t="shared" ref="F21:I21" si="8">SUM(F18:F20)</f>
        <v>0</v>
      </c>
      <c r="G21" s="122">
        <f t="shared" si="8"/>
        <v>412869</v>
      </c>
      <c r="H21" s="121">
        <f t="shared" si="8"/>
        <v>0</v>
      </c>
      <c r="I21" s="122">
        <f t="shared" si="8"/>
        <v>50484</v>
      </c>
      <c r="J21" s="121">
        <f t="shared" si="1"/>
        <v>6324365</v>
      </c>
      <c r="K21" s="122">
        <f t="shared" si="2"/>
        <v>14002972</v>
      </c>
    </row>
    <row r="22" spans="1:11" s="116" customFormat="1" ht="25.5" customHeight="1" thickBot="1" x14ac:dyDescent="0.3">
      <c r="A22" s="120" t="s">
        <v>252</v>
      </c>
      <c r="B22" s="391">
        <v>4297507</v>
      </c>
      <c r="C22" s="225">
        <v>4954019</v>
      </c>
      <c r="D22" s="391">
        <v>4060365</v>
      </c>
      <c r="E22" s="225">
        <v>3368442</v>
      </c>
      <c r="F22" s="391">
        <v>2799994</v>
      </c>
      <c r="G22" s="225">
        <v>2711997</v>
      </c>
      <c r="H22" s="391">
        <v>0</v>
      </c>
      <c r="I22" s="225">
        <v>722167</v>
      </c>
      <c r="J22" s="391">
        <f t="shared" si="1"/>
        <v>11157866</v>
      </c>
      <c r="K22" s="225">
        <f t="shared" si="2"/>
        <v>11034458</v>
      </c>
    </row>
    <row r="23" spans="1:11" s="116" customFormat="1" ht="25.5" customHeight="1" thickTop="1" thickBot="1" x14ac:dyDescent="0.3">
      <c r="A23" s="123" t="s">
        <v>253</v>
      </c>
      <c r="B23" s="124">
        <f t="shared" ref="B23" si="9">SUM(B17)+B21+B22</f>
        <v>662435593</v>
      </c>
      <c r="C23" s="126">
        <f t="shared" ref="C23:I23" si="10">SUM(C17)+C21+C22</f>
        <v>639077881</v>
      </c>
      <c r="D23" s="124">
        <f t="shared" ref="D23" si="11">SUM(D17)+D21+D22</f>
        <v>1006723</v>
      </c>
      <c r="E23" s="126">
        <f t="shared" si="10"/>
        <v>543410</v>
      </c>
      <c r="F23" s="124">
        <f t="shared" ref="F23" si="12">SUM(F17)+F21+F22</f>
        <v>438540</v>
      </c>
      <c r="G23" s="126">
        <f t="shared" si="10"/>
        <v>929402</v>
      </c>
      <c r="H23" s="124">
        <f t="shared" si="10"/>
        <v>0</v>
      </c>
      <c r="I23" s="126">
        <f t="shared" si="10"/>
        <v>150031</v>
      </c>
      <c r="J23" s="124">
        <f t="shared" si="1"/>
        <v>663880856</v>
      </c>
      <c r="K23" s="126">
        <f t="shared" si="2"/>
        <v>640550693</v>
      </c>
    </row>
    <row r="24" spans="1:11" ht="15.75" thickTop="1" x14ac:dyDescent="0.25"/>
  </sheetData>
  <mergeCells count="9">
    <mergeCell ref="J1:K1"/>
    <mergeCell ref="A2:K2"/>
    <mergeCell ref="A6:A7"/>
    <mergeCell ref="B6:C6"/>
    <mergeCell ref="D6:E6"/>
    <mergeCell ref="F6:G6"/>
    <mergeCell ref="J6:K6"/>
    <mergeCell ref="H6:I6"/>
    <mergeCell ref="A3:K3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22"/>
  <sheetViews>
    <sheetView topLeftCell="A2" workbookViewId="0">
      <selection activeCell="J2" sqref="J2:K2"/>
    </sheetView>
  </sheetViews>
  <sheetFormatPr defaultRowHeight="15" x14ac:dyDescent="0.25"/>
  <cols>
    <col min="1" max="1" width="25.7109375" customWidth="1"/>
    <col min="2" max="11" width="11.7109375" customWidth="1"/>
  </cols>
  <sheetData>
    <row r="2" spans="1:11" s="71" customFormat="1" x14ac:dyDescent="0.25">
      <c r="J2" s="785" t="s">
        <v>384</v>
      </c>
      <c r="K2" s="785"/>
    </row>
    <row r="4" spans="1:11" ht="30.75" customHeight="1" x14ac:dyDescent="0.25">
      <c r="A4" s="798" t="s">
        <v>362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</row>
    <row r="5" spans="1:11" x14ac:dyDescent="0.25">
      <c r="A5" s="798" t="s">
        <v>361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</row>
    <row r="7" spans="1:11" ht="15.75" thickBot="1" x14ac:dyDescent="0.3"/>
    <row r="8" spans="1:11" ht="41.25" customHeight="1" thickTop="1" x14ac:dyDescent="0.25">
      <c r="A8" s="799" t="s">
        <v>3</v>
      </c>
      <c r="B8" s="776" t="s">
        <v>0</v>
      </c>
      <c r="C8" s="778"/>
      <c r="D8" s="776" t="s">
        <v>166</v>
      </c>
      <c r="E8" s="778"/>
      <c r="F8" s="776" t="s">
        <v>185</v>
      </c>
      <c r="G8" s="778"/>
      <c r="H8" s="776" t="s">
        <v>298</v>
      </c>
      <c r="I8" s="778"/>
      <c r="J8" s="776" t="s">
        <v>186</v>
      </c>
      <c r="K8" s="778"/>
    </row>
    <row r="9" spans="1:11" ht="39" customHeight="1" thickBot="1" x14ac:dyDescent="0.3">
      <c r="A9" s="800"/>
      <c r="B9" s="229" t="s">
        <v>299</v>
      </c>
      <c r="C9" s="2" t="s">
        <v>300</v>
      </c>
      <c r="D9" s="229" t="s">
        <v>299</v>
      </c>
      <c r="E9" s="2" t="s">
        <v>300</v>
      </c>
      <c r="F9" s="229" t="s">
        <v>299</v>
      </c>
      <c r="G9" s="2" t="s">
        <v>300</v>
      </c>
      <c r="H9" s="229" t="s">
        <v>299</v>
      </c>
      <c r="I9" s="2" t="s">
        <v>300</v>
      </c>
      <c r="J9" s="229" t="s">
        <v>299</v>
      </c>
      <c r="K9" s="386" t="s">
        <v>300</v>
      </c>
    </row>
    <row r="10" spans="1:11" ht="25.5" customHeight="1" thickTop="1" x14ac:dyDescent="0.25">
      <c r="A10" s="387" t="s">
        <v>255</v>
      </c>
      <c r="B10" s="426">
        <v>50194945</v>
      </c>
      <c r="C10" s="427">
        <v>56911206</v>
      </c>
      <c r="D10" s="426">
        <v>0</v>
      </c>
      <c r="E10" s="427">
        <v>0</v>
      </c>
      <c r="F10" s="426">
        <v>181335</v>
      </c>
      <c r="G10" s="427">
        <v>198450</v>
      </c>
      <c r="H10" s="426">
        <v>0</v>
      </c>
      <c r="I10" s="427">
        <v>0</v>
      </c>
      <c r="J10" s="426">
        <f>SUM(B10+D10+F10+H10)</f>
        <v>50376280</v>
      </c>
      <c r="K10" s="427">
        <f>SUM(C10+E10+G10)</f>
        <v>57109656</v>
      </c>
    </row>
    <row r="11" spans="1:11" ht="25.5" customHeight="1" x14ac:dyDescent="0.25">
      <c r="A11" s="387" t="s">
        <v>256</v>
      </c>
      <c r="B11" s="428">
        <v>0</v>
      </c>
      <c r="C11" s="429">
        <v>0</v>
      </c>
      <c r="D11" s="428">
        <v>0</v>
      </c>
      <c r="E11" s="429">
        <v>0</v>
      </c>
      <c r="F11" s="428">
        <v>0</v>
      </c>
      <c r="G11" s="429">
        <v>0</v>
      </c>
      <c r="H11" s="428">
        <v>0</v>
      </c>
      <c r="I11" s="429">
        <v>0</v>
      </c>
      <c r="J11" s="430">
        <f t="shared" ref="J11:J21" si="0">SUM(B11+D11+F11+H11)</f>
        <v>0</v>
      </c>
      <c r="K11" s="429">
        <f t="shared" ref="K11:K21" si="1">SUM(C11+E11+G11)</f>
        <v>0</v>
      </c>
    </row>
    <row r="12" spans="1:11" ht="25.5" customHeight="1" x14ac:dyDescent="0.25">
      <c r="A12" s="387" t="s">
        <v>257</v>
      </c>
      <c r="B12" s="428">
        <v>205476123</v>
      </c>
      <c r="C12" s="429">
        <v>142846907</v>
      </c>
      <c r="D12" s="428">
        <v>51242143</v>
      </c>
      <c r="E12" s="429">
        <v>47858597</v>
      </c>
      <c r="F12" s="428">
        <v>38172148</v>
      </c>
      <c r="G12" s="429">
        <v>40965372</v>
      </c>
      <c r="H12" s="428">
        <v>0</v>
      </c>
      <c r="I12" s="429">
        <v>2712071</v>
      </c>
      <c r="J12" s="430">
        <f t="shared" si="0"/>
        <v>294890414</v>
      </c>
      <c r="K12" s="429">
        <f t="shared" si="1"/>
        <v>231670876</v>
      </c>
    </row>
    <row r="13" spans="1:11" ht="25.5" customHeight="1" x14ac:dyDescent="0.25">
      <c r="A13" s="387" t="s">
        <v>258</v>
      </c>
      <c r="B13" s="428">
        <v>25066489</v>
      </c>
      <c r="C13" s="429">
        <v>28398209</v>
      </c>
      <c r="D13" s="428">
        <v>6329904</v>
      </c>
      <c r="E13" s="429">
        <v>5533745</v>
      </c>
      <c r="F13" s="428">
        <v>7065037</v>
      </c>
      <c r="G13" s="429">
        <v>7333202</v>
      </c>
      <c r="H13" s="428">
        <v>0</v>
      </c>
      <c r="I13" s="429">
        <v>208114</v>
      </c>
      <c r="J13" s="430">
        <f t="shared" si="0"/>
        <v>38461430</v>
      </c>
      <c r="K13" s="429">
        <f t="shared" si="1"/>
        <v>41265156</v>
      </c>
    </row>
    <row r="14" spans="1:11" ht="25.5" customHeight="1" x14ac:dyDescent="0.25">
      <c r="A14" s="387" t="s">
        <v>259</v>
      </c>
      <c r="B14" s="428">
        <v>47946830</v>
      </c>
      <c r="C14" s="429">
        <v>53083076</v>
      </c>
      <c r="D14" s="428">
        <v>45058245</v>
      </c>
      <c r="E14" s="429">
        <v>40813459</v>
      </c>
      <c r="F14" s="428">
        <v>29561854</v>
      </c>
      <c r="G14" s="429">
        <v>31531430</v>
      </c>
      <c r="H14" s="428">
        <v>0</v>
      </c>
      <c r="I14" s="429">
        <v>3084236</v>
      </c>
      <c r="J14" s="430">
        <f t="shared" si="0"/>
        <v>122566929</v>
      </c>
      <c r="K14" s="429">
        <f t="shared" si="1"/>
        <v>125427965</v>
      </c>
    </row>
    <row r="15" spans="1:11" ht="25.5" customHeight="1" x14ac:dyDescent="0.25">
      <c r="A15" s="387" t="s">
        <v>260</v>
      </c>
      <c r="B15" s="430">
        <v>27088839</v>
      </c>
      <c r="C15" s="431">
        <v>27923458</v>
      </c>
      <c r="D15" s="430">
        <v>68764</v>
      </c>
      <c r="E15" s="431">
        <v>0</v>
      </c>
      <c r="F15" s="430">
        <v>188582</v>
      </c>
      <c r="G15" s="431">
        <v>286951</v>
      </c>
      <c r="H15" s="430">
        <v>0</v>
      </c>
      <c r="I15" s="431">
        <v>0</v>
      </c>
      <c r="J15" s="430">
        <f t="shared" si="0"/>
        <v>27346185</v>
      </c>
      <c r="K15" s="431">
        <f t="shared" si="1"/>
        <v>28210409</v>
      </c>
    </row>
    <row r="16" spans="1:11" ht="25.5" customHeight="1" thickBot="1" x14ac:dyDescent="0.3">
      <c r="A16" s="392" t="s">
        <v>261</v>
      </c>
      <c r="B16" s="432">
        <v>124485521</v>
      </c>
      <c r="C16" s="433">
        <v>121812549</v>
      </c>
      <c r="D16" s="432">
        <v>1230157</v>
      </c>
      <c r="E16" s="433">
        <v>1107645</v>
      </c>
      <c r="F16" s="432">
        <v>1788604</v>
      </c>
      <c r="G16" s="433">
        <v>1846249</v>
      </c>
      <c r="H16" s="432">
        <v>0</v>
      </c>
      <c r="I16" s="433">
        <v>42341</v>
      </c>
      <c r="J16" s="432">
        <f t="shared" si="0"/>
        <v>127504282</v>
      </c>
      <c r="K16" s="433">
        <f t="shared" si="1"/>
        <v>124766443</v>
      </c>
    </row>
    <row r="17" spans="1:11" s="395" customFormat="1" ht="25.5" customHeight="1" thickTop="1" thickBot="1" x14ac:dyDescent="0.3">
      <c r="A17" s="393" t="s">
        <v>262</v>
      </c>
      <c r="B17" s="396">
        <f t="shared" ref="B17:K17" si="2">SUM(B10:B12)-B13-B14-B15-B16</f>
        <v>31083389</v>
      </c>
      <c r="C17" s="394">
        <f t="shared" si="2"/>
        <v>-31459179</v>
      </c>
      <c r="D17" s="396">
        <f t="shared" si="2"/>
        <v>-1444927</v>
      </c>
      <c r="E17" s="394">
        <f t="shared" si="2"/>
        <v>403748</v>
      </c>
      <c r="F17" s="396">
        <f t="shared" si="2"/>
        <v>-250594</v>
      </c>
      <c r="G17" s="394">
        <f t="shared" si="2"/>
        <v>165990</v>
      </c>
      <c r="H17" s="396">
        <f t="shared" si="2"/>
        <v>0</v>
      </c>
      <c r="I17" s="394">
        <f t="shared" si="2"/>
        <v>-622620</v>
      </c>
      <c r="J17" s="396">
        <f t="shared" si="2"/>
        <v>29387868</v>
      </c>
      <c r="K17" s="394">
        <f t="shared" si="2"/>
        <v>-30889441</v>
      </c>
    </row>
    <row r="18" spans="1:11" ht="25.5" customHeight="1" thickTop="1" x14ac:dyDescent="0.25">
      <c r="A18" s="388" t="s">
        <v>263</v>
      </c>
      <c r="B18" s="428">
        <v>189505</v>
      </c>
      <c r="C18" s="429">
        <v>4002</v>
      </c>
      <c r="D18" s="428">
        <v>794</v>
      </c>
      <c r="E18" s="429">
        <v>77</v>
      </c>
      <c r="F18" s="428">
        <v>0</v>
      </c>
      <c r="G18" s="429">
        <v>0</v>
      </c>
      <c r="H18" s="428">
        <v>0</v>
      </c>
      <c r="I18" s="429">
        <v>0</v>
      </c>
      <c r="J18" s="428">
        <f t="shared" si="0"/>
        <v>190299</v>
      </c>
      <c r="K18" s="429">
        <f t="shared" si="1"/>
        <v>4079</v>
      </c>
    </row>
    <row r="19" spans="1:11" ht="25.5" customHeight="1" x14ac:dyDescent="0.25">
      <c r="A19" s="388" t="s">
        <v>264</v>
      </c>
      <c r="B19" s="430">
        <v>0</v>
      </c>
      <c r="C19" s="431"/>
      <c r="D19" s="430">
        <v>0</v>
      </c>
      <c r="E19" s="431"/>
      <c r="F19" s="430">
        <v>0</v>
      </c>
      <c r="G19" s="431">
        <v>0</v>
      </c>
      <c r="H19" s="430">
        <v>0</v>
      </c>
      <c r="I19" s="431">
        <v>0</v>
      </c>
      <c r="J19" s="430">
        <f t="shared" si="0"/>
        <v>0</v>
      </c>
      <c r="K19" s="431">
        <f t="shared" si="1"/>
        <v>0</v>
      </c>
    </row>
    <row r="20" spans="1:11" ht="25.5" customHeight="1" thickBot="1" x14ac:dyDescent="0.3">
      <c r="A20" s="388" t="s">
        <v>266</v>
      </c>
      <c r="B20" s="434">
        <v>189505</v>
      </c>
      <c r="C20" s="435">
        <v>4002</v>
      </c>
      <c r="D20" s="434">
        <v>794</v>
      </c>
      <c r="E20" s="435">
        <v>794</v>
      </c>
      <c r="F20" s="434">
        <v>0</v>
      </c>
      <c r="G20" s="435">
        <v>0</v>
      </c>
      <c r="H20" s="434">
        <v>0</v>
      </c>
      <c r="I20" s="435">
        <v>0</v>
      </c>
      <c r="J20" s="434">
        <f t="shared" si="0"/>
        <v>190299</v>
      </c>
      <c r="K20" s="435">
        <f t="shared" si="1"/>
        <v>4796</v>
      </c>
    </row>
    <row r="21" spans="1:11" ht="25.5" customHeight="1" thickTop="1" thickBot="1" x14ac:dyDescent="0.3">
      <c r="A21" s="389" t="s">
        <v>265</v>
      </c>
      <c r="B21" s="436">
        <v>31272894</v>
      </c>
      <c r="C21" s="437">
        <f>SUM(C17)+C20</f>
        <v>-31455177</v>
      </c>
      <c r="D21" s="436">
        <v>-1444133</v>
      </c>
      <c r="E21" s="437">
        <v>403825</v>
      </c>
      <c r="F21" s="436">
        <v>-250594</v>
      </c>
      <c r="G21" s="437">
        <f>SUM(G17)+G18+G19+G20</f>
        <v>165990</v>
      </c>
      <c r="H21" s="436">
        <v>0</v>
      </c>
      <c r="I21" s="437">
        <v>622620</v>
      </c>
      <c r="J21" s="396">
        <f t="shared" si="0"/>
        <v>29578167</v>
      </c>
      <c r="K21" s="437">
        <f t="shared" si="1"/>
        <v>-30885362</v>
      </c>
    </row>
    <row r="22" spans="1:11" ht="15.75" thickTop="1" x14ac:dyDescent="0.25"/>
  </sheetData>
  <mergeCells count="9">
    <mergeCell ref="J2:K2"/>
    <mergeCell ref="A4:K4"/>
    <mergeCell ref="A8:A9"/>
    <mergeCell ref="B8:C8"/>
    <mergeCell ref="D8:E8"/>
    <mergeCell ref="F8:G8"/>
    <mergeCell ref="J8:K8"/>
    <mergeCell ref="H8:I8"/>
    <mergeCell ref="A5:K5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7"/>
  <sheetViews>
    <sheetView tabSelected="1" workbookViewId="0">
      <selection activeCell="C12" sqref="C12"/>
    </sheetView>
  </sheetViews>
  <sheetFormatPr defaultRowHeight="15" x14ac:dyDescent="0.25"/>
  <cols>
    <col min="1" max="1" width="24.5703125" customWidth="1"/>
    <col min="2" max="11" width="11.7109375" customWidth="1"/>
  </cols>
  <sheetData>
    <row r="1" spans="1:11" s="71" customFormat="1" x14ac:dyDescent="0.25">
      <c r="F1" s="803" t="s">
        <v>385</v>
      </c>
      <c r="G1" s="803"/>
      <c r="H1" s="803"/>
      <c r="I1" s="803"/>
      <c r="J1" s="803"/>
      <c r="K1" s="803"/>
    </row>
    <row r="4" spans="1:11" ht="30.75" customHeight="1" x14ac:dyDescent="0.25">
      <c r="A4" s="798" t="s">
        <v>294</v>
      </c>
      <c r="B4" s="798"/>
      <c r="C4" s="798"/>
      <c r="D4" s="798"/>
      <c r="E4" s="798"/>
      <c r="F4" s="798"/>
      <c r="G4" s="798"/>
      <c r="H4" s="798"/>
      <c r="I4" s="798"/>
      <c r="J4" s="798"/>
    </row>
    <row r="5" spans="1:11" x14ac:dyDescent="0.25">
      <c r="A5" s="798" t="s">
        <v>363</v>
      </c>
      <c r="B5" s="798"/>
      <c r="C5" s="798"/>
      <c r="D5" s="798"/>
      <c r="E5" s="798"/>
      <c r="F5" s="798"/>
      <c r="G5" s="798"/>
      <c r="H5" s="798"/>
      <c r="I5" s="798"/>
      <c r="J5" s="798"/>
      <c r="K5" s="308"/>
    </row>
    <row r="7" spans="1:11" ht="15.75" thickBot="1" x14ac:dyDescent="0.3"/>
    <row r="8" spans="1:11" ht="41.25" customHeight="1" thickTop="1" x14ac:dyDescent="0.25">
      <c r="A8" s="801" t="s">
        <v>3</v>
      </c>
      <c r="B8" s="776" t="s">
        <v>0</v>
      </c>
      <c r="C8" s="778"/>
      <c r="D8" s="777" t="s">
        <v>166</v>
      </c>
      <c r="E8" s="777"/>
      <c r="F8" s="776" t="s">
        <v>296</v>
      </c>
      <c r="G8" s="778"/>
      <c r="H8" s="776" t="s">
        <v>298</v>
      </c>
      <c r="I8" s="778"/>
      <c r="J8" s="776" t="s">
        <v>186</v>
      </c>
      <c r="K8" s="778"/>
    </row>
    <row r="9" spans="1:11" ht="39" customHeight="1" x14ac:dyDescent="0.25">
      <c r="A9" s="802"/>
      <c r="B9" s="346" t="s">
        <v>295</v>
      </c>
      <c r="C9" s="347" t="s">
        <v>297</v>
      </c>
      <c r="D9" s="348" t="s">
        <v>295</v>
      </c>
      <c r="E9" s="349" t="s">
        <v>297</v>
      </c>
      <c r="F9" s="346" t="s">
        <v>295</v>
      </c>
      <c r="G9" s="347" t="s">
        <v>297</v>
      </c>
      <c r="H9" s="350" t="s">
        <v>295</v>
      </c>
      <c r="I9" s="347" t="s">
        <v>297</v>
      </c>
      <c r="J9" s="350" t="s">
        <v>295</v>
      </c>
      <c r="K9" s="347" t="s">
        <v>297</v>
      </c>
    </row>
    <row r="10" spans="1:11" ht="25.5" customHeight="1" x14ac:dyDescent="0.25">
      <c r="A10" s="351" t="s">
        <v>267</v>
      </c>
      <c r="B10" s="352">
        <f>SUM('Teljesítési adatok'!C109)</f>
        <v>256328175</v>
      </c>
      <c r="C10" s="353">
        <f>SUM('Teljesítési adatok'!F109)</f>
        <v>198248193</v>
      </c>
      <c r="D10" s="295">
        <f>SUM('Teljesítési adatok'!H109)</f>
        <v>1408187</v>
      </c>
      <c r="E10" s="354">
        <f>SUM('Teljesítési adatok'!K109)</f>
        <v>3018974</v>
      </c>
      <c r="F10" s="355">
        <f>SUM('Teljesítési adatok'!M109)</f>
        <v>326957</v>
      </c>
      <c r="G10" s="293">
        <f>SUM('Teljesítési adatok'!P109)</f>
        <v>1351598</v>
      </c>
      <c r="H10" s="355">
        <f>SUM('Teljesítési adatok'!R109)</f>
        <v>0</v>
      </c>
      <c r="I10" s="293">
        <f>SUM('Teljesítési adatok'!U109)</f>
        <v>2</v>
      </c>
      <c r="J10" s="355">
        <f t="shared" ref="J10:K16" si="0">SUM(B10)+D10+F10+H10</f>
        <v>258063319</v>
      </c>
      <c r="K10" s="293">
        <f t="shared" si="0"/>
        <v>202618767</v>
      </c>
    </row>
    <row r="11" spans="1:11" ht="25.5" customHeight="1" thickBot="1" x14ac:dyDescent="0.3">
      <c r="A11" s="356" t="s">
        <v>268</v>
      </c>
      <c r="B11" s="357">
        <f>SUM('Teljesítési adatok'!C67)</f>
        <v>129666687</v>
      </c>
      <c r="C11" s="358">
        <f>SUM('Teljesítési adatok'!F67)</f>
        <v>158083725</v>
      </c>
      <c r="D11" s="359">
        <f>SUM('Teljesítési adatok'!H67)</f>
        <v>52446814</v>
      </c>
      <c r="E11" s="360">
        <f>SUM('Teljesítési adatok'!K67)</f>
        <v>47961987</v>
      </c>
      <c r="F11" s="357">
        <f>SUM('Teljesítési adatok'!M67)</f>
        <v>38587712</v>
      </c>
      <c r="G11" s="358">
        <f>SUM('Teljesítési adatok'!P67)</f>
        <v>40672960</v>
      </c>
      <c r="H11" s="357">
        <f>SUM('Teljesítési adatok'!R67)</f>
        <v>0</v>
      </c>
      <c r="I11" s="358">
        <f>SUM('Teljesítési adatok'!U67)</f>
        <v>2562040</v>
      </c>
      <c r="J11" s="357">
        <f t="shared" si="0"/>
        <v>220701213</v>
      </c>
      <c r="K11" s="358">
        <f t="shared" si="0"/>
        <v>249280712</v>
      </c>
    </row>
    <row r="12" spans="1:11" s="129" customFormat="1" ht="25.5" customHeight="1" thickTop="1" thickBot="1" x14ac:dyDescent="0.3">
      <c r="A12" s="361" t="s">
        <v>269</v>
      </c>
      <c r="B12" s="362">
        <f t="shared" ref="B12:I12" si="1">SUM(B10)-B11</f>
        <v>126661488</v>
      </c>
      <c r="C12" s="363">
        <f t="shared" si="1"/>
        <v>40164468</v>
      </c>
      <c r="D12" s="364">
        <f t="shared" si="1"/>
        <v>-51038627</v>
      </c>
      <c r="E12" s="365">
        <f t="shared" si="1"/>
        <v>-44943013</v>
      </c>
      <c r="F12" s="362">
        <f t="shared" si="1"/>
        <v>-38260755</v>
      </c>
      <c r="G12" s="363">
        <f t="shared" si="1"/>
        <v>-39321362</v>
      </c>
      <c r="H12" s="362">
        <f t="shared" si="1"/>
        <v>0</v>
      </c>
      <c r="I12" s="363">
        <f t="shared" si="1"/>
        <v>-2562038</v>
      </c>
      <c r="J12" s="362">
        <f t="shared" si="0"/>
        <v>37362106</v>
      </c>
      <c r="K12" s="363">
        <f t="shared" si="0"/>
        <v>-46661945</v>
      </c>
    </row>
    <row r="13" spans="1:11" ht="25.5" customHeight="1" thickTop="1" x14ac:dyDescent="0.25">
      <c r="A13" s="366" t="s">
        <v>270</v>
      </c>
      <c r="B13" s="294">
        <f>SUM('Teljesítési adatok'!C114)</f>
        <v>30089859</v>
      </c>
      <c r="C13" s="367">
        <f>SUM('Teljesítési adatok'!F114)</f>
        <v>68317062</v>
      </c>
      <c r="D13" s="368">
        <f>SUM('Teljesítési adatok'!H114)</f>
        <v>51685350</v>
      </c>
      <c r="E13" s="369">
        <f>SUM('Teljesítési adatok'!K114)</f>
        <v>45486423</v>
      </c>
      <c r="F13" s="294">
        <f>SUM('Teljesítési adatok'!M114)</f>
        <v>38645798</v>
      </c>
      <c r="G13" s="367">
        <f>SUM('Teljesítési adatok'!P114)</f>
        <v>40223587</v>
      </c>
      <c r="H13" s="294">
        <f>SUM('Teljesítési adatok'!R114)</f>
        <v>0</v>
      </c>
      <c r="I13" s="367">
        <f>SUM('Teljesítési adatok'!U114)</f>
        <v>2712069</v>
      </c>
      <c r="J13" s="294">
        <f t="shared" si="0"/>
        <v>120421007</v>
      </c>
      <c r="K13" s="367">
        <f t="shared" si="0"/>
        <v>156739141</v>
      </c>
    </row>
    <row r="14" spans="1:11" ht="25.5" customHeight="1" thickBot="1" x14ac:dyDescent="0.3">
      <c r="A14" s="356" t="s">
        <v>271</v>
      </c>
      <c r="B14" s="357">
        <f>SUM('Teljesítési adatok'!C71)</f>
        <v>92173886</v>
      </c>
      <c r="C14" s="358">
        <f>SUM('Teljesítési adatok'!F71)</f>
        <v>91678208</v>
      </c>
      <c r="D14" s="359">
        <v>0</v>
      </c>
      <c r="E14" s="360">
        <v>0</v>
      </c>
      <c r="F14" s="357">
        <v>0</v>
      </c>
      <c r="G14" s="358">
        <v>0</v>
      </c>
      <c r="H14" s="357">
        <f>SUM('Teljesítési adatok'!R71)</f>
        <v>0</v>
      </c>
      <c r="I14" s="358">
        <f>SUM('Teljesítési adatok'!U71)</f>
        <v>0</v>
      </c>
      <c r="J14" s="357">
        <f t="shared" si="0"/>
        <v>92173886</v>
      </c>
      <c r="K14" s="358">
        <f t="shared" si="0"/>
        <v>91678208</v>
      </c>
    </row>
    <row r="15" spans="1:11" s="129" customFormat="1" ht="25.5" customHeight="1" thickTop="1" thickBot="1" x14ac:dyDescent="0.3">
      <c r="A15" s="361" t="s">
        <v>272</v>
      </c>
      <c r="B15" s="362">
        <f t="shared" ref="B15:I15" si="2">SUM(B13)-B14</f>
        <v>-62084027</v>
      </c>
      <c r="C15" s="363">
        <f t="shared" si="2"/>
        <v>-23361146</v>
      </c>
      <c r="D15" s="364">
        <f t="shared" si="2"/>
        <v>51685350</v>
      </c>
      <c r="E15" s="365">
        <f t="shared" si="2"/>
        <v>45486423</v>
      </c>
      <c r="F15" s="362">
        <f t="shared" si="2"/>
        <v>38645798</v>
      </c>
      <c r="G15" s="363">
        <f t="shared" si="2"/>
        <v>40223587</v>
      </c>
      <c r="H15" s="362">
        <f t="shared" si="2"/>
        <v>0</v>
      </c>
      <c r="I15" s="363">
        <f t="shared" si="2"/>
        <v>2712069</v>
      </c>
      <c r="J15" s="362">
        <f t="shared" si="0"/>
        <v>28247121</v>
      </c>
      <c r="K15" s="363">
        <f t="shared" si="0"/>
        <v>65060933</v>
      </c>
    </row>
    <row r="16" spans="1:11" s="130" customFormat="1" ht="25.5" customHeight="1" thickTop="1" thickBot="1" x14ac:dyDescent="0.3">
      <c r="A16" s="370" t="s">
        <v>273</v>
      </c>
      <c r="B16" s="371">
        <f t="shared" ref="B16:I16" si="3">SUM(B12)+B15</f>
        <v>64577461</v>
      </c>
      <c r="C16" s="372">
        <f t="shared" si="3"/>
        <v>16803322</v>
      </c>
      <c r="D16" s="373">
        <f t="shared" si="3"/>
        <v>646723</v>
      </c>
      <c r="E16" s="374">
        <f t="shared" si="3"/>
        <v>543410</v>
      </c>
      <c r="F16" s="371">
        <f t="shared" si="3"/>
        <v>385043</v>
      </c>
      <c r="G16" s="372">
        <f t="shared" si="3"/>
        <v>902225</v>
      </c>
      <c r="H16" s="371">
        <f t="shared" si="3"/>
        <v>0</v>
      </c>
      <c r="I16" s="372">
        <f t="shared" si="3"/>
        <v>150031</v>
      </c>
      <c r="J16" s="371">
        <f t="shared" si="0"/>
        <v>65609227</v>
      </c>
      <c r="K16" s="372">
        <f t="shared" si="0"/>
        <v>18398988</v>
      </c>
    </row>
    <row r="17" ht="15.75" thickTop="1" x14ac:dyDescent="0.25"/>
  </sheetData>
  <mergeCells count="9">
    <mergeCell ref="A4:J4"/>
    <mergeCell ref="A8:A9"/>
    <mergeCell ref="F1:K1"/>
    <mergeCell ref="A5:J5"/>
    <mergeCell ref="B8:C8"/>
    <mergeCell ref="D8:E8"/>
    <mergeCell ref="F8:G8"/>
    <mergeCell ref="J8:K8"/>
    <mergeCell ref="H8:I8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5"/>
  <sheetViews>
    <sheetView topLeftCell="A8" workbookViewId="0">
      <pane xSplit="3" ySplit="2" topLeftCell="D37" activePane="bottomRight" state="frozen"/>
      <selection activeCell="A8" sqref="A8"/>
      <selection pane="topRight" activeCell="D8" sqref="D8"/>
      <selection pane="bottomLeft" activeCell="A10" sqref="A10"/>
      <selection pane="bottomRight" activeCell="U104" sqref="U104:W104"/>
    </sheetView>
  </sheetViews>
  <sheetFormatPr defaultColWidth="8.85546875" defaultRowHeight="15.75" x14ac:dyDescent="0.25"/>
  <cols>
    <col min="1" max="1" width="6.7109375" style="4" customWidth="1"/>
    <col min="2" max="2" width="19.28515625" style="4" customWidth="1"/>
    <col min="3" max="3" width="10.7109375" style="5" customWidth="1"/>
    <col min="4" max="4" width="7.7109375" style="4" customWidth="1"/>
    <col min="5" max="5" width="10.5703125" style="5" customWidth="1"/>
    <col min="6" max="6" width="7.7109375" style="4" customWidth="1"/>
    <col min="7" max="7" width="9.7109375" style="5" customWidth="1"/>
    <col min="8" max="8" width="7.7109375" style="4" customWidth="1"/>
    <col min="9" max="9" width="10.42578125" style="5" customWidth="1"/>
    <col min="10" max="10" width="7.7109375" style="4" customWidth="1"/>
    <col min="11" max="11" width="10.28515625" style="183" customWidth="1"/>
    <col min="12" max="12" width="7.28515625" style="4" customWidth="1"/>
    <col min="13" max="13" width="10.85546875" style="5" customWidth="1"/>
    <col min="14" max="14" width="7.7109375" style="4" customWidth="1"/>
    <col min="15" max="15" width="9.7109375" style="5" customWidth="1"/>
    <col min="16" max="16" width="7.7109375" style="4" customWidth="1"/>
    <col min="17" max="17" width="9.7109375" style="5" customWidth="1"/>
    <col min="18" max="18" width="7.7109375" style="4" customWidth="1"/>
    <col min="19" max="19" width="11" style="5" customWidth="1"/>
    <col min="20" max="20" width="7.7109375" style="4" customWidth="1"/>
    <col min="21" max="21" width="9.7109375" style="5" customWidth="1"/>
    <col min="22" max="22" width="7.7109375" style="4" customWidth="1"/>
    <col min="23" max="23" width="9.7109375" style="5" customWidth="1"/>
    <col min="24" max="24" width="14.5703125" style="5" customWidth="1"/>
    <col min="25" max="16384" width="8.85546875" style="4"/>
  </cols>
  <sheetData>
    <row r="1" spans="1:24" s="59" customFormat="1" ht="20.25" x14ac:dyDescent="0.3">
      <c r="A1" s="204" t="s">
        <v>166</v>
      </c>
      <c r="B1" s="204"/>
      <c r="C1" s="205"/>
      <c r="D1" s="204"/>
      <c r="E1" s="60"/>
      <c r="G1" s="60"/>
      <c r="I1" s="60"/>
      <c r="K1" s="182"/>
      <c r="M1" s="60"/>
      <c r="O1" s="60"/>
      <c r="Q1" s="60"/>
      <c r="S1" s="60"/>
      <c r="U1" s="60"/>
      <c r="W1" s="60"/>
      <c r="X1" s="60"/>
    </row>
    <row r="2" spans="1:24" s="59" customFormat="1" ht="20.25" x14ac:dyDescent="0.3">
      <c r="A2" s="204" t="s">
        <v>1</v>
      </c>
      <c r="B2" s="204"/>
      <c r="C2" s="205"/>
      <c r="D2" s="204"/>
      <c r="E2" s="60"/>
      <c r="G2" s="60"/>
      <c r="I2" s="60"/>
      <c r="K2" s="182"/>
      <c r="M2" s="60"/>
      <c r="O2" s="60"/>
      <c r="Q2" s="60"/>
      <c r="S2" s="60"/>
      <c r="U2" s="60"/>
      <c r="W2" s="60"/>
      <c r="X2" s="60"/>
    </row>
    <row r="3" spans="1:24" ht="20.25" x14ac:dyDescent="0.3">
      <c r="A3" s="59"/>
      <c r="B3" s="59"/>
      <c r="C3" s="60"/>
      <c r="D3" s="59"/>
      <c r="E3" s="60"/>
      <c r="F3" s="59"/>
      <c r="G3" s="60"/>
      <c r="H3" s="59"/>
      <c r="I3" s="60"/>
      <c r="J3" s="59"/>
      <c r="K3" s="182"/>
      <c r="L3" s="59"/>
      <c r="M3" s="60"/>
      <c r="N3" s="59"/>
      <c r="O3" s="60"/>
      <c r="P3" s="59"/>
      <c r="Q3" s="60"/>
      <c r="R3" s="59"/>
      <c r="S3" s="60"/>
      <c r="T3" s="59"/>
      <c r="U3" s="60"/>
      <c r="V3" s="59"/>
      <c r="W3" s="60"/>
      <c r="X3" s="60"/>
    </row>
    <row r="4" spans="1:24" s="6" customFormat="1" ht="41.45" customHeight="1" x14ac:dyDescent="0.25">
      <c r="A4" s="695" t="s">
        <v>280</v>
      </c>
      <c r="B4" s="695"/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</row>
    <row r="5" spans="1:24" s="6" customFormat="1" ht="41.45" customHeight="1" thickBot="1" x14ac:dyDescent="0.3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</row>
    <row r="6" spans="1:24" ht="16.5" thickTop="1" x14ac:dyDescent="0.25">
      <c r="A6" s="696" t="s">
        <v>2</v>
      </c>
      <c r="B6" s="698" t="s">
        <v>3</v>
      </c>
      <c r="C6" s="684" t="s">
        <v>4</v>
      </c>
      <c r="D6" s="686" t="s">
        <v>57</v>
      </c>
      <c r="E6" s="681"/>
      <c r="F6" s="680" t="s">
        <v>58</v>
      </c>
      <c r="G6" s="681"/>
      <c r="H6" s="680" t="s">
        <v>59</v>
      </c>
      <c r="I6" s="681"/>
      <c r="J6" s="680" t="s">
        <v>60</v>
      </c>
      <c r="K6" s="681"/>
      <c r="L6" s="680" t="s">
        <v>61</v>
      </c>
      <c r="M6" s="681"/>
      <c r="N6" s="680" t="s">
        <v>62</v>
      </c>
      <c r="O6" s="681"/>
      <c r="P6" s="680" t="s">
        <v>63</v>
      </c>
      <c r="Q6" s="681"/>
      <c r="R6" s="680" t="s">
        <v>64</v>
      </c>
      <c r="S6" s="681"/>
      <c r="T6" s="680" t="s">
        <v>65</v>
      </c>
      <c r="U6" s="681"/>
      <c r="V6" s="692" t="s">
        <v>66</v>
      </c>
      <c r="W6" s="686"/>
      <c r="X6" s="684" t="s">
        <v>67</v>
      </c>
    </row>
    <row r="7" spans="1:24" ht="39" thickBot="1" x14ac:dyDescent="0.3">
      <c r="A7" s="697"/>
      <c r="B7" s="699"/>
      <c r="C7" s="685"/>
      <c r="D7" s="86" t="s">
        <v>164</v>
      </c>
      <c r="E7" s="88" t="s">
        <v>165</v>
      </c>
      <c r="F7" s="143" t="s">
        <v>164</v>
      </c>
      <c r="G7" s="88" t="s">
        <v>165</v>
      </c>
      <c r="H7" s="143" t="s">
        <v>164</v>
      </c>
      <c r="I7" s="88" t="s">
        <v>165</v>
      </c>
      <c r="J7" s="143" t="s">
        <v>164</v>
      </c>
      <c r="K7" s="207" t="s">
        <v>165</v>
      </c>
      <c r="L7" s="143" t="s">
        <v>164</v>
      </c>
      <c r="M7" s="88" t="s">
        <v>165</v>
      </c>
      <c r="N7" s="143" t="s">
        <v>164</v>
      </c>
      <c r="O7" s="88" t="s">
        <v>165</v>
      </c>
      <c r="P7" s="143" t="s">
        <v>164</v>
      </c>
      <c r="Q7" s="88" t="s">
        <v>165</v>
      </c>
      <c r="R7" s="143" t="s">
        <v>164</v>
      </c>
      <c r="S7" s="88" t="s">
        <v>165</v>
      </c>
      <c r="T7" s="143" t="s">
        <v>164</v>
      </c>
      <c r="U7" s="88" t="s">
        <v>165</v>
      </c>
      <c r="V7" s="144" t="s">
        <v>164</v>
      </c>
      <c r="W7" s="87" t="s">
        <v>165</v>
      </c>
      <c r="X7" s="685"/>
    </row>
    <row r="8" spans="1:24" ht="16.5" thickTop="1" x14ac:dyDescent="0.25">
      <c r="A8" s="133" t="s">
        <v>5</v>
      </c>
      <c r="B8" s="134" t="s">
        <v>97</v>
      </c>
      <c r="C8" s="145">
        <v>25698097</v>
      </c>
      <c r="D8" s="146"/>
      <c r="E8" s="135"/>
      <c r="F8" s="147"/>
      <c r="G8" s="135"/>
      <c r="H8" s="147"/>
      <c r="I8" s="135">
        <v>-1093750</v>
      </c>
      <c r="J8" s="147"/>
      <c r="K8" s="208"/>
      <c r="L8" s="147"/>
      <c r="M8" s="135"/>
      <c r="N8" s="147"/>
      <c r="O8" s="135"/>
      <c r="P8" s="147"/>
      <c r="Q8" s="135"/>
      <c r="R8" s="147"/>
      <c r="S8" s="135"/>
      <c r="T8" s="147"/>
      <c r="U8" s="135">
        <v>1237705</v>
      </c>
      <c r="V8" s="148"/>
      <c r="W8" s="149">
        <v>-383717</v>
      </c>
      <c r="X8" s="145">
        <f>SUM(C8+E8+G8+I8+K8+M8+O8+Q8+S8+U8+W8)</f>
        <v>25458335</v>
      </c>
    </row>
    <row r="9" spans="1:24" x14ac:dyDescent="0.25">
      <c r="A9" s="133" t="s">
        <v>167</v>
      </c>
      <c r="B9" s="134" t="s">
        <v>168</v>
      </c>
      <c r="C9" s="145"/>
      <c r="D9" s="150"/>
      <c r="E9" s="89">
        <v>120000</v>
      </c>
      <c r="F9" s="133"/>
      <c r="G9" s="89"/>
      <c r="H9" s="133"/>
      <c r="I9" s="89"/>
      <c r="J9" s="133"/>
      <c r="K9" s="209"/>
      <c r="L9" s="133"/>
      <c r="M9" s="89"/>
      <c r="N9" s="133"/>
      <c r="O9" s="89"/>
      <c r="P9" s="133"/>
      <c r="Q9" s="89"/>
      <c r="R9" s="133"/>
      <c r="S9" s="89"/>
      <c r="T9" s="133"/>
      <c r="U9" s="89"/>
      <c r="V9" s="151"/>
      <c r="W9" s="152"/>
      <c r="X9" s="145">
        <f>SUM(C9+E9+G9+I9+K9+M9+O9+Q9+S9+U9+W9)</f>
        <v>120000</v>
      </c>
    </row>
    <row r="10" spans="1:24" x14ac:dyDescent="0.25">
      <c r="A10" s="133" t="s">
        <v>179</v>
      </c>
      <c r="B10" s="134" t="s">
        <v>180</v>
      </c>
      <c r="C10" s="145"/>
      <c r="D10" s="150"/>
      <c r="E10" s="89"/>
      <c r="F10" s="133"/>
      <c r="G10" s="89"/>
      <c r="H10" s="133"/>
      <c r="I10" s="89"/>
      <c r="J10" s="133"/>
      <c r="K10" s="209"/>
      <c r="L10" s="133"/>
      <c r="M10" s="89"/>
      <c r="N10" s="133"/>
      <c r="O10" s="89"/>
      <c r="P10" s="133"/>
      <c r="Q10" s="89"/>
      <c r="R10" s="133"/>
      <c r="S10" s="89"/>
      <c r="T10" s="133"/>
      <c r="U10" s="89"/>
      <c r="V10" s="151"/>
      <c r="W10" s="152"/>
      <c r="X10" s="145"/>
    </row>
    <row r="11" spans="1:24" x14ac:dyDescent="0.25">
      <c r="A11" s="133" t="s">
        <v>181</v>
      </c>
      <c r="B11" s="134" t="s">
        <v>182</v>
      </c>
      <c r="C11" s="145"/>
      <c r="D11" s="150"/>
      <c r="E11" s="89"/>
      <c r="F11" s="133"/>
      <c r="G11" s="89"/>
      <c r="H11" s="133"/>
      <c r="I11" s="89"/>
      <c r="J11" s="133"/>
      <c r="K11" s="209"/>
      <c r="L11" s="133"/>
      <c r="M11" s="89"/>
      <c r="N11" s="133"/>
      <c r="O11" s="89"/>
      <c r="P11" s="133"/>
      <c r="Q11" s="89"/>
      <c r="R11" s="133"/>
      <c r="S11" s="89"/>
      <c r="T11" s="133"/>
      <c r="U11" s="89"/>
      <c r="V11" s="151"/>
      <c r="W11" s="152"/>
      <c r="X11" s="145"/>
    </row>
    <row r="12" spans="1:24" x14ac:dyDescent="0.25">
      <c r="A12" s="131" t="s">
        <v>6</v>
      </c>
      <c r="B12" s="137" t="s">
        <v>98</v>
      </c>
      <c r="C12" s="153">
        <v>3120200</v>
      </c>
      <c r="D12" s="154"/>
      <c r="E12" s="136"/>
      <c r="F12" s="131"/>
      <c r="G12" s="136"/>
      <c r="H12" s="131"/>
      <c r="I12" s="136"/>
      <c r="J12" s="131"/>
      <c r="K12" s="192"/>
      <c r="L12" s="131"/>
      <c r="M12" s="136"/>
      <c r="N12" s="131"/>
      <c r="O12" s="136">
        <v>126800</v>
      </c>
      <c r="P12" s="131"/>
      <c r="Q12" s="136"/>
      <c r="R12" s="131"/>
      <c r="S12" s="136"/>
      <c r="T12" s="131"/>
      <c r="U12" s="136"/>
      <c r="V12" s="155"/>
      <c r="W12" s="132"/>
      <c r="X12" s="145">
        <f t="shared" ref="X12:X78" si="0">SUM(C12+E12+G12+I12+K12+M12+O12+Q12+S12+U12+W12)</f>
        <v>3247000</v>
      </c>
    </row>
    <row r="13" spans="1:24" x14ac:dyDescent="0.25">
      <c r="A13" s="131" t="s">
        <v>7</v>
      </c>
      <c r="B13" s="137" t="s">
        <v>99</v>
      </c>
      <c r="C13" s="153">
        <v>1800000</v>
      </c>
      <c r="D13" s="154"/>
      <c r="E13" s="136"/>
      <c r="F13" s="131"/>
      <c r="G13" s="136"/>
      <c r="H13" s="131"/>
      <c r="I13" s="136"/>
      <c r="J13" s="131"/>
      <c r="K13" s="192">
        <v>350000</v>
      </c>
      <c r="L13" s="131"/>
      <c r="M13" s="136"/>
      <c r="N13" s="131"/>
      <c r="O13" s="136"/>
      <c r="P13" s="131"/>
      <c r="Q13" s="136"/>
      <c r="R13" s="131"/>
      <c r="S13" s="136"/>
      <c r="T13" s="131"/>
      <c r="U13" s="136">
        <v>150000</v>
      </c>
      <c r="V13" s="155"/>
      <c r="W13" s="132">
        <v>109000</v>
      </c>
      <c r="X13" s="145">
        <f t="shared" si="0"/>
        <v>2409000</v>
      </c>
    </row>
    <row r="14" spans="1:24" x14ac:dyDescent="0.25">
      <c r="A14" s="131" t="s">
        <v>8</v>
      </c>
      <c r="B14" s="137" t="s">
        <v>100</v>
      </c>
      <c r="C14" s="153">
        <v>180000</v>
      </c>
      <c r="D14" s="154"/>
      <c r="E14" s="136"/>
      <c r="F14" s="131"/>
      <c r="G14" s="136"/>
      <c r="H14" s="131"/>
      <c r="I14" s="136"/>
      <c r="J14" s="131"/>
      <c r="K14" s="192">
        <v>882900</v>
      </c>
      <c r="L14" s="131"/>
      <c r="M14" s="136"/>
      <c r="N14" s="131"/>
      <c r="O14" s="136"/>
      <c r="P14" s="131"/>
      <c r="Q14" s="136"/>
      <c r="R14" s="131"/>
      <c r="S14" s="136"/>
      <c r="T14" s="131"/>
      <c r="U14" s="136"/>
      <c r="V14" s="155"/>
      <c r="W14" s="132"/>
      <c r="X14" s="145">
        <f t="shared" si="0"/>
        <v>1062900</v>
      </c>
    </row>
    <row r="15" spans="1:24" x14ac:dyDescent="0.25">
      <c r="A15" s="131" t="s">
        <v>169</v>
      </c>
      <c r="B15" s="137" t="s">
        <v>175</v>
      </c>
      <c r="C15" s="153">
        <v>348000</v>
      </c>
      <c r="D15" s="154"/>
      <c r="E15" s="136"/>
      <c r="F15" s="131"/>
      <c r="G15" s="136"/>
      <c r="H15" s="131"/>
      <c r="I15" s="136"/>
      <c r="J15" s="131"/>
      <c r="K15" s="192"/>
      <c r="L15" s="131"/>
      <c r="M15" s="136"/>
      <c r="N15" s="131"/>
      <c r="O15" s="136"/>
      <c r="P15" s="131"/>
      <c r="Q15" s="136"/>
      <c r="R15" s="131"/>
      <c r="S15" s="136">
        <v>77000</v>
      </c>
      <c r="T15" s="131"/>
      <c r="U15" s="136"/>
      <c r="V15" s="155"/>
      <c r="W15" s="132">
        <v>50000</v>
      </c>
      <c r="X15" s="145">
        <f t="shared" si="0"/>
        <v>475000</v>
      </c>
    </row>
    <row r="16" spans="1:24" x14ac:dyDescent="0.25">
      <c r="A16" s="131" t="s">
        <v>9</v>
      </c>
      <c r="B16" s="137" t="s">
        <v>101</v>
      </c>
      <c r="C16" s="153"/>
      <c r="D16" s="154"/>
      <c r="E16" s="136"/>
      <c r="F16" s="131"/>
      <c r="G16" s="136"/>
      <c r="H16" s="131"/>
      <c r="I16" s="136"/>
      <c r="J16" s="131"/>
      <c r="K16" s="192"/>
      <c r="L16" s="131"/>
      <c r="M16" s="136"/>
      <c r="N16" s="131"/>
      <c r="O16" s="136"/>
      <c r="P16" s="131"/>
      <c r="Q16" s="136"/>
      <c r="R16" s="131"/>
      <c r="S16" s="136"/>
      <c r="T16" s="131"/>
      <c r="U16" s="136">
        <v>309200</v>
      </c>
      <c r="V16" s="155"/>
      <c r="W16" s="132"/>
      <c r="X16" s="145">
        <f t="shared" si="0"/>
        <v>309200</v>
      </c>
    </row>
    <row r="17" spans="1:24" x14ac:dyDescent="0.25">
      <c r="A17" s="131" t="s">
        <v>10</v>
      </c>
      <c r="B17" s="137" t="s">
        <v>102</v>
      </c>
      <c r="C17" s="153">
        <v>47700</v>
      </c>
      <c r="D17" s="154"/>
      <c r="E17" s="136">
        <v>160273</v>
      </c>
      <c r="F17" s="131"/>
      <c r="G17" s="136">
        <v>18900</v>
      </c>
      <c r="H17" s="131"/>
      <c r="I17" s="136">
        <v>1112650</v>
      </c>
      <c r="J17" s="131"/>
      <c r="K17" s="192">
        <v>267700</v>
      </c>
      <c r="L17" s="131"/>
      <c r="M17" s="136"/>
      <c r="N17" s="131"/>
      <c r="O17" s="136">
        <v>576100</v>
      </c>
      <c r="P17" s="131"/>
      <c r="Q17" s="136">
        <v>16500</v>
      </c>
      <c r="R17" s="131"/>
      <c r="S17" s="136">
        <v>345400</v>
      </c>
      <c r="T17" s="131"/>
      <c r="U17" s="136">
        <v>345400</v>
      </c>
      <c r="V17" s="155"/>
      <c r="W17" s="132">
        <v>5400</v>
      </c>
      <c r="X17" s="145">
        <f t="shared" si="0"/>
        <v>2896023</v>
      </c>
    </row>
    <row r="18" spans="1:24" x14ac:dyDescent="0.25">
      <c r="A18" s="131" t="s">
        <v>11</v>
      </c>
      <c r="B18" s="137" t="s">
        <v>103</v>
      </c>
      <c r="C18" s="153"/>
      <c r="D18" s="154"/>
      <c r="E18" s="136"/>
      <c r="F18" s="131"/>
      <c r="G18" s="136"/>
      <c r="H18" s="131"/>
      <c r="I18" s="136"/>
      <c r="J18" s="131"/>
      <c r="K18" s="192"/>
      <c r="L18" s="131"/>
      <c r="M18" s="136"/>
      <c r="N18" s="131"/>
      <c r="O18" s="136"/>
      <c r="P18" s="131"/>
      <c r="Q18" s="136"/>
      <c r="R18" s="131"/>
      <c r="S18" s="136"/>
      <c r="T18" s="131"/>
      <c r="U18" s="136"/>
      <c r="V18" s="155"/>
      <c r="W18" s="132"/>
      <c r="X18" s="145">
        <f t="shared" si="0"/>
        <v>0</v>
      </c>
    </row>
    <row r="19" spans="1:24" s="1" customFormat="1" ht="19.899999999999999" customHeight="1" x14ac:dyDescent="0.2">
      <c r="A19" s="131" t="s">
        <v>12</v>
      </c>
      <c r="B19" s="137" t="s">
        <v>104</v>
      </c>
      <c r="C19" s="153">
        <v>180000</v>
      </c>
      <c r="D19" s="154"/>
      <c r="E19" s="136"/>
      <c r="F19" s="131"/>
      <c r="G19" s="136"/>
      <c r="H19" s="131"/>
      <c r="I19" s="136"/>
      <c r="J19" s="131"/>
      <c r="K19" s="192"/>
      <c r="L19" s="131"/>
      <c r="M19" s="136"/>
      <c r="N19" s="131"/>
      <c r="O19" s="136"/>
      <c r="P19" s="131"/>
      <c r="Q19" s="136"/>
      <c r="R19" s="131"/>
      <c r="S19" s="136"/>
      <c r="T19" s="131"/>
      <c r="U19" s="136"/>
      <c r="V19" s="155"/>
      <c r="W19" s="132"/>
      <c r="X19" s="145">
        <f t="shared" si="0"/>
        <v>180000</v>
      </c>
    </row>
    <row r="20" spans="1:24" s="27" customFormat="1" x14ac:dyDescent="0.25">
      <c r="A20" s="131" t="s">
        <v>13</v>
      </c>
      <c r="B20" s="137" t="s">
        <v>105</v>
      </c>
      <c r="C20" s="153">
        <v>249200</v>
      </c>
      <c r="D20" s="154"/>
      <c r="E20" s="136"/>
      <c r="F20" s="131"/>
      <c r="G20" s="136"/>
      <c r="H20" s="131"/>
      <c r="I20" s="136"/>
      <c r="J20" s="131"/>
      <c r="K20" s="192"/>
      <c r="L20" s="131"/>
      <c r="M20" s="136"/>
      <c r="N20" s="131"/>
      <c r="O20" s="136"/>
      <c r="P20" s="131"/>
      <c r="Q20" s="136"/>
      <c r="R20" s="131"/>
      <c r="S20" s="136"/>
      <c r="T20" s="131"/>
      <c r="U20" s="136"/>
      <c r="V20" s="155"/>
      <c r="W20" s="136">
        <v>-171020</v>
      </c>
      <c r="X20" s="145">
        <f t="shared" si="0"/>
        <v>78180</v>
      </c>
    </row>
    <row r="21" spans="1:24" s="1" customFormat="1" ht="19.899999999999999" customHeight="1" x14ac:dyDescent="0.25">
      <c r="A21" s="693" t="s">
        <v>14</v>
      </c>
      <c r="B21" s="694"/>
      <c r="C21" s="156">
        <f>SUM(C8:C20)</f>
        <v>31623197</v>
      </c>
      <c r="D21" s="112"/>
      <c r="E21" s="113">
        <f t="shared" ref="E21:W21" si="1">SUM(E8:E20)</f>
        <v>280273</v>
      </c>
      <c r="F21" s="112"/>
      <c r="G21" s="113">
        <f t="shared" si="1"/>
        <v>18900</v>
      </c>
      <c r="H21" s="112"/>
      <c r="I21" s="113">
        <f t="shared" si="1"/>
        <v>18900</v>
      </c>
      <c r="J21" s="112"/>
      <c r="K21" s="210">
        <f t="shared" si="1"/>
        <v>1500600</v>
      </c>
      <c r="L21" s="112"/>
      <c r="M21" s="113">
        <f t="shared" si="1"/>
        <v>0</v>
      </c>
      <c r="N21" s="112"/>
      <c r="O21" s="113">
        <f t="shared" si="1"/>
        <v>702900</v>
      </c>
      <c r="P21" s="112"/>
      <c r="Q21" s="113">
        <f t="shared" si="1"/>
        <v>16500</v>
      </c>
      <c r="R21" s="112"/>
      <c r="S21" s="113">
        <f t="shared" si="1"/>
        <v>422400</v>
      </c>
      <c r="T21" s="112"/>
      <c r="U21" s="113">
        <f t="shared" si="1"/>
        <v>2042305</v>
      </c>
      <c r="V21" s="157"/>
      <c r="W21" s="113">
        <f t="shared" si="1"/>
        <v>-390337</v>
      </c>
      <c r="X21" s="156">
        <f t="shared" si="0"/>
        <v>36235638</v>
      </c>
    </row>
    <row r="22" spans="1:24" x14ac:dyDescent="0.25">
      <c r="A22" s="138" t="s">
        <v>106</v>
      </c>
      <c r="B22" s="139" t="s">
        <v>107</v>
      </c>
      <c r="C22" s="158">
        <v>7128557</v>
      </c>
      <c r="D22" s="159"/>
      <c r="E22" s="140">
        <v>9680</v>
      </c>
      <c r="F22" s="160"/>
      <c r="G22" s="140">
        <v>4158</v>
      </c>
      <c r="H22" s="160"/>
      <c r="I22" s="140">
        <v>4158</v>
      </c>
      <c r="J22" s="160"/>
      <c r="K22" s="174"/>
      <c r="L22" s="160"/>
      <c r="M22" s="140"/>
      <c r="N22" s="160"/>
      <c r="O22" s="140"/>
      <c r="P22" s="160"/>
      <c r="Q22" s="140">
        <v>3630</v>
      </c>
      <c r="R22" s="160"/>
      <c r="S22" s="140">
        <v>49768</v>
      </c>
      <c r="T22" s="160"/>
      <c r="U22" s="140">
        <v>973483</v>
      </c>
      <c r="V22" s="161"/>
      <c r="W22" s="140">
        <v>441000</v>
      </c>
      <c r="X22" s="145">
        <f t="shared" si="0"/>
        <v>8614434</v>
      </c>
    </row>
    <row r="23" spans="1:24" x14ac:dyDescent="0.25">
      <c r="A23" s="693" t="s">
        <v>15</v>
      </c>
      <c r="B23" s="694"/>
      <c r="C23" s="156">
        <f>SUM(C22)</f>
        <v>7128557</v>
      </c>
      <c r="D23" s="112"/>
      <c r="E23" s="113">
        <f t="shared" ref="E23:W23" si="2">SUM(E22)</f>
        <v>9680</v>
      </c>
      <c r="F23" s="112"/>
      <c r="G23" s="113">
        <f t="shared" si="2"/>
        <v>4158</v>
      </c>
      <c r="H23" s="112"/>
      <c r="I23" s="113">
        <f t="shared" si="2"/>
        <v>4158</v>
      </c>
      <c r="J23" s="112"/>
      <c r="K23" s="210">
        <f t="shared" si="2"/>
        <v>0</v>
      </c>
      <c r="L23" s="112"/>
      <c r="M23" s="113">
        <f t="shared" si="2"/>
        <v>0</v>
      </c>
      <c r="N23" s="112"/>
      <c r="O23" s="113">
        <f t="shared" si="2"/>
        <v>0</v>
      </c>
      <c r="P23" s="112"/>
      <c r="Q23" s="113">
        <f t="shared" si="2"/>
        <v>3630</v>
      </c>
      <c r="R23" s="112"/>
      <c r="S23" s="113">
        <f t="shared" si="2"/>
        <v>49768</v>
      </c>
      <c r="T23" s="112"/>
      <c r="U23" s="113">
        <f t="shared" si="2"/>
        <v>973483</v>
      </c>
      <c r="V23" s="157"/>
      <c r="W23" s="113">
        <f t="shared" si="2"/>
        <v>441000</v>
      </c>
      <c r="X23" s="156">
        <f t="shared" si="0"/>
        <v>8614434</v>
      </c>
    </row>
    <row r="24" spans="1:24" x14ac:dyDescent="0.25">
      <c r="A24" s="131" t="s">
        <v>16</v>
      </c>
      <c r="B24" s="137" t="s">
        <v>108</v>
      </c>
      <c r="C24" s="153">
        <v>0</v>
      </c>
      <c r="D24" s="154"/>
      <c r="E24" s="136"/>
      <c r="F24" s="131"/>
      <c r="G24" s="136">
        <v>8000</v>
      </c>
      <c r="H24" s="131"/>
      <c r="I24" s="136"/>
      <c r="J24" s="131"/>
      <c r="K24" s="192"/>
      <c r="L24" s="131"/>
      <c r="M24" s="136"/>
      <c r="N24" s="131"/>
      <c r="O24" s="136"/>
      <c r="P24" s="131"/>
      <c r="Q24" s="136">
        <v>10000</v>
      </c>
      <c r="R24" s="131"/>
      <c r="S24" s="136"/>
      <c r="T24" s="131"/>
      <c r="U24" s="136"/>
      <c r="V24" s="155"/>
      <c r="W24" s="136"/>
      <c r="X24" s="145">
        <f t="shared" si="0"/>
        <v>18000</v>
      </c>
    </row>
    <row r="25" spans="1:24" x14ac:dyDescent="0.25">
      <c r="A25" s="131" t="s">
        <v>17</v>
      </c>
      <c r="B25" s="137" t="s">
        <v>109</v>
      </c>
      <c r="C25" s="153">
        <v>1270450</v>
      </c>
      <c r="D25" s="154"/>
      <c r="E25" s="136">
        <v>-55000</v>
      </c>
      <c r="F25" s="131"/>
      <c r="G25" s="136">
        <v>-19500</v>
      </c>
      <c r="H25" s="131"/>
      <c r="I25" s="136"/>
      <c r="J25" s="131"/>
      <c r="K25" s="192"/>
      <c r="L25" s="131"/>
      <c r="M25" s="136">
        <v>-19000</v>
      </c>
      <c r="N25" s="131"/>
      <c r="O25" s="136"/>
      <c r="P25" s="131"/>
      <c r="Q25" s="136">
        <v>-68000</v>
      </c>
      <c r="R25" s="131"/>
      <c r="S25" s="136"/>
      <c r="T25" s="131"/>
      <c r="U25" s="136"/>
      <c r="V25" s="155"/>
      <c r="W25" s="136">
        <v>-400000</v>
      </c>
      <c r="X25" s="211">
        <f>SUM(C25+E25+G25+I25+K25+M25+O25+Q25+S25+U25+W25)</f>
        <v>708950</v>
      </c>
    </row>
    <row r="26" spans="1:24" x14ac:dyDescent="0.25">
      <c r="A26" s="131" t="s">
        <v>18</v>
      </c>
      <c r="B26" s="137" t="s">
        <v>110</v>
      </c>
      <c r="C26" s="153">
        <v>1331000</v>
      </c>
      <c r="D26" s="154"/>
      <c r="E26" s="136"/>
      <c r="F26" s="131"/>
      <c r="G26" s="136"/>
      <c r="H26" s="131"/>
      <c r="I26" s="136"/>
      <c r="J26" s="131"/>
      <c r="K26" s="192"/>
      <c r="L26" s="131"/>
      <c r="M26" s="136"/>
      <c r="N26" s="131"/>
      <c r="O26" s="136"/>
      <c r="P26" s="131"/>
      <c r="Q26" s="136"/>
      <c r="R26" s="131"/>
      <c r="S26" s="136"/>
      <c r="T26" s="131"/>
      <c r="U26" s="136"/>
      <c r="V26" s="155"/>
      <c r="W26" s="136">
        <v>-100000</v>
      </c>
      <c r="X26" s="145">
        <f t="shared" si="0"/>
        <v>1231000</v>
      </c>
    </row>
    <row r="27" spans="1:24" x14ac:dyDescent="0.25">
      <c r="A27" s="131" t="s">
        <v>19</v>
      </c>
      <c r="B27" s="137" t="s">
        <v>111</v>
      </c>
      <c r="C27" s="153">
        <v>350000</v>
      </c>
      <c r="D27" s="154"/>
      <c r="E27" s="136"/>
      <c r="F27" s="131"/>
      <c r="G27" s="136"/>
      <c r="H27" s="131"/>
      <c r="I27" s="136"/>
      <c r="J27" s="131"/>
      <c r="K27" s="192"/>
      <c r="L27" s="131"/>
      <c r="M27" s="136"/>
      <c r="N27" s="131"/>
      <c r="O27" s="136"/>
      <c r="P27" s="131"/>
      <c r="Q27" s="136"/>
      <c r="R27" s="131"/>
      <c r="S27" s="136"/>
      <c r="T27" s="131"/>
      <c r="U27" s="136">
        <v>-76189</v>
      </c>
      <c r="V27" s="155"/>
      <c r="W27" s="136"/>
      <c r="X27" s="145">
        <f t="shared" si="0"/>
        <v>273811</v>
      </c>
    </row>
    <row r="28" spans="1:24" x14ac:dyDescent="0.25">
      <c r="A28" s="131" t="s">
        <v>20</v>
      </c>
      <c r="B28" s="137" t="s">
        <v>112</v>
      </c>
      <c r="C28" s="153">
        <v>1220000</v>
      </c>
      <c r="D28" s="154"/>
      <c r="E28" s="136">
        <v>55000</v>
      </c>
      <c r="F28" s="131"/>
      <c r="G28" s="136"/>
      <c r="H28" s="131"/>
      <c r="I28" s="136"/>
      <c r="J28" s="131"/>
      <c r="K28" s="192"/>
      <c r="L28" s="131"/>
      <c r="M28" s="136"/>
      <c r="N28" s="131"/>
      <c r="O28" s="136"/>
      <c r="P28" s="131"/>
      <c r="Q28" s="136"/>
      <c r="R28" s="131"/>
      <c r="S28" s="136"/>
      <c r="T28" s="131"/>
      <c r="U28" s="136">
        <v>76189</v>
      </c>
      <c r="V28" s="155"/>
      <c r="W28" s="136">
        <v>-187000</v>
      </c>
      <c r="X28" s="145">
        <f t="shared" si="0"/>
        <v>1164189</v>
      </c>
    </row>
    <row r="29" spans="1:24" x14ac:dyDescent="0.25">
      <c r="A29" s="131" t="s">
        <v>21</v>
      </c>
      <c r="B29" s="137" t="s">
        <v>113</v>
      </c>
      <c r="C29" s="153"/>
      <c r="D29" s="154"/>
      <c r="E29" s="136"/>
      <c r="F29" s="131"/>
      <c r="G29" s="136"/>
      <c r="H29" s="131"/>
      <c r="I29" s="136"/>
      <c r="J29" s="131"/>
      <c r="K29" s="192"/>
      <c r="L29" s="131"/>
      <c r="M29" s="136"/>
      <c r="N29" s="131"/>
      <c r="O29" s="136"/>
      <c r="P29" s="131"/>
      <c r="Q29" s="136"/>
      <c r="R29" s="131"/>
      <c r="S29" s="136"/>
      <c r="T29" s="131"/>
      <c r="U29" s="136"/>
      <c r="V29" s="155"/>
      <c r="W29" s="136"/>
      <c r="X29" s="145">
        <f t="shared" si="0"/>
        <v>0</v>
      </c>
    </row>
    <row r="30" spans="1:24" x14ac:dyDescent="0.25">
      <c r="A30" s="131" t="s">
        <v>22</v>
      </c>
      <c r="B30" s="137" t="s">
        <v>114</v>
      </c>
      <c r="C30" s="153">
        <v>180000</v>
      </c>
      <c r="D30" s="154"/>
      <c r="E30" s="136"/>
      <c r="F30" s="131"/>
      <c r="G30" s="136"/>
      <c r="H30" s="131"/>
      <c r="I30" s="136"/>
      <c r="J30" s="131"/>
      <c r="K30" s="192"/>
      <c r="L30" s="131"/>
      <c r="M30" s="136"/>
      <c r="N30" s="131"/>
      <c r="O30" s="136"/>
      <c r="P30" s="131"/>
      <c r="Q30" s="136"/>
      <c r="R30" s="131"/>
      <c r="S30" s="136"/>
      <c r="T30" s="131"/>
      <c r="U30" s="136"/>
      <c r="V30" s="155"/>
      <c r="W30" s="136"/>
      <c r="X30" s="145">
        <f t="shared" si="0"/>
        <v>180000</v>
      </c>
    </row>
    <row r="31" spans="1:24" x14ac:dyDescent="0.25">
      <c r="A31" s="131" t="s">
        <v>23</v>
      </c>
      <c r="B31" s="137" t="s">
        <v>115</v>
      </c>
      <c r="C31" s="153">
        <v>150000</v>
      </c>
      <c r="D31" s="154"/>
      <c r="E31" s="136"/>
      <c r="F31" s="131"/>
      <c r="G31" s="136"/>
      <c r="H31" s="131"/>
      <c r="I31" s="136"/>
      <c r="J31" s="131"/>
      <c r="K31" s="192"/>
      <c r="L31" s="131"/>
      <c r="M31" s="136"/>
      <c r="N31" s="131"/>
      <c r="O31" s="136"/>
      <c r="P31" s="131"/>
      <c r="Q31" s="136"/>
      <c r="R31" s="131"/>
      <c r="S31" s="136"/>
      <c r="T31" s="131"/>
      <c r="U31" s="136">
        <v>-98000</v>
      </c>
      <c r="V31" s="155"/>
      <c r="W31" s="136"/>
      <c r="X31" s="145">
        <f t="shared" si="0"/>
        <v>52000</v>
      </c>
    </row>
    <row r="32" spans="1:24" x14ac:dyDescent="0.25">
      <c r="A32" s="131" t="s">
        <v>24</v>
      </c>
      <c r="B32" s="137" t="s">
        <v>116</v>
      </c>
      <c r="C32" s="153">
        <v>150000</v>
      </c>
      <c r="D32" s="154"/>
      <c r="E32" s="136">
        <v>138000</v>
      </c>
      <c r="F32" s="131"/>
      <c r="G32" s="136"/>
      <c r="H32" s="131"/>
      <c r="I32" s="136">
        <v>120000</v>
      </c>
      <c r="J32" s="131"/>
      <c r="K32" s="192"/>
      <c r="L32" s="131"/>
      <c r="M32" s="136"/>
      <c r="N32" s="131"/>
      <c r="O32" s="136"/>
      <c r="P32" s="131"/>
      <c r="Q32" s="136"/>
      <c r="R32" s="131"/>
      <c r="S32" s="136"/>
      <c r="T32" s="131"/>
      <c r="U32" s="136">
        <v>48000</v>
      </c>
      <c r="V32" s="155"/>
      <c r="W32" s="136"/>
      <c r="X32" s="145">
        <f t="shared" si="0"/>
        <v>456000</v>
      </c>
    </row>
    <row r="33" spans="1:24" x14ac:dyDescent="0.25">
      <c r="A33" s="131" t="s">
        <v>25</v>
      </c>
      <c r="B33" s="137" t="s">
        <v>117</v>
      </c>
      <c r="C33" s="153">
        <v>1756270</v>
      </c>
      <c r="D33" s="154"/>
      <c r="E33" s="136">
        <v>-141000</v>
      </c>
      <c r="F33" s="131"/>
      <c r="G33" s="136"/>
      <c r="H33" s="131"/>
      <c r="I33" s="136">
        <v>-120000</v>
      </c>
      <c r="J33" s="131"/>
      <c r="K33" s="192">
        <v>-150000</v>
      </c>
      <c r="L33" s="131"/>
      <c r="M33" s="136"/>
      <c r="N33" s="131"/>
      <c r="O33" s="136"/>
      <c r="P33" s="131"/>
      <c r="Q33" s="136"/>
      <c r="R33" s="131"/>
      <c r="S33" s="136"/>
      <c r="T33" s="131"/>
      <c r="U33" s="136"/>
      <c r="V33" s="155"/>
      <c r="W33" s="136">
        <v>245000</v>
      </c>
      <c r="X33" s="145">
        <f t="shared" si="0"/>
        <v>1590270</v>
      </c>
    </row>
    <row r="34" spans="1:24" x14ac:dyDescent="0.25">
      <c r="A34" s="131" t="s">
        <v>26</v>
      </c>
      <c r="B34" s="137" t="s">
        <v>118</v>
      </c>
      <c r="C34" s="153">
        <v>370000</v>
      </c>
      <c r="D34" s="154"/>
      <c r="E34" s="136"/>
      <c r="F34" s="131"/>
      <c r="G34" s="136"/>
      <c r="H34" s="131"/>
      <c r="I34" s="136"/>
      <c r="J34" s="131"/>
      <c r="K34" s="192">
        <v>500000</v>
      </c>
      <c r="L34" s="131"/>
      <c r="M34" s="136"/>
      <c r="N34" s="131"/>
      <c r="O34" s="136"/>
      <c r="P34" s="131"/>
      <c r="Q34" s="136"/>
      <c r="R34" s="131"/>
      <c r="S34" s="136"/>
      <c r="T34" s="131"/>
      <c r="U34" s="136">
        <v>50000</v>
      </c>
      <c r="V34" s="155"/>
      <c r="W34" s="136">
        <v>50000</v>
      </c>
      <c r="X34" s="145">
        <f t="shared" si="0"/>
        <v>970000</v>
      </c>
    </row>
    <row r="35" spans="1:24" x14ac:dyDescent="0.25">
      <c r="A35" s="131" t="s">
        <v>27</v>
      </c>
      <c r="B35" s="137" t="s">
        <v>119</v>
      </c>
      <c r="C35" s="153">
        <v>1500000</v>
      </c>
      <c r="D35" s="154"/>
      <c r="E35" s="136"/>
      <c r="F35" s="131"/>
      <c r="G35" s="136"/>
      <c r="H35" s="131"/>
      <c r="I35" s="136"/>
      <c r="J35" s="131"/>
      <c r="K35" s="192"/>
      <c r="L35" s="131"/>
      <c r="M35" s="136"/>
      <c r="N35" s="131"/>
      <c r="O35" s="136"/>
      <c r="P35" s="131"/>
      <c r="Q35" s="136"/>
      <c r="R35" s="131"/>
      <c r="S35" s="136"/>
      <c r="T35" s="131"/>
      <c r="U35" s="136"/>
      <c r="V35" s="155"/>
      <c r="W35" s="136"/>
      <c r="X35" s="145">
        <f t="shared" si="0"/>
        <v>1500000</v>
      </c>
    </row>
    <row r="36" spans="1:24" x14ac:dyDescent="0.25">
      <c r="A36" s="131" t="s">
        <v>171</v>
      </c>
      <c r="B36" s="137" t="s">
        <v>172</v>
      </c>
      <c r="C36" s="153"/>
      <c r="D36" s="154"/>
      <c r="E36" s="136"/>
      <c r="F36" s="131"/>
      <c r="G36" s="136"/>
      <c r="H36" s="131"/>
      <c r="I36" s="136"/>
      <c r="J36" s="131"/>
      <c r="K36" s="192"/>
      <c r="L36" s="131"/>
      <c r="M36" s="136"/>
      <c r="N36" s="131"/>
      <c r="O36" s="136"/>
      <c r="P36" s="131"/>
      <c r="Q36" s="136"/>
      <c r="R36" s="131"/>
      <c r="S36" s="136"/>
      <c r="T36" s="131"/>
      <c r="U36" s="136"/>
      <c r="V36" s="155"/>
      <c r="W36" s="136"/>
      <c r="X36" s="145">
        <f t="shared" si="0"/>
        <v>0</v>
      </c>
    </row>
    <row r="37" spans="1:24" s="1" customFormat="1" ht="19.899999999999999" customHeight="1" x14ac:dyDescent="0.2">
      <c r="A37" s="131" t="s">
        <v>28</v>
      </c>
      <c r="B37" s="137" t="s">
        <v>120</v>
      </c>
      <c r="C37" s="153"/>
      <c r="D37" s="154"/>
      <c r="E37" s="136"/>
      <c r="F37" s="131"/>
      <c r="G37" s="136"/>
      <c r="H37" s="131"/>
      <c r="I37" s="136"/>
      <c r="J37" s="131"/>
      <c r="K37" s="192"/>
      <c r="L37" s="131"/>
      <c r="M37" s="136"/>
      <c r="N37" s="131"/>
      <c r="O37" s="136"/>
      <c r="P37" s="131"/>
      <c r="Q37" s="136"/>
      <c r="R37" s="131"/>
      <c r="S37" s="136"/>
      <c r="T37" s="131"/>
      <c r="U37" s="136"/>
      <c r="V37" s="155"/>
      <c r="W37" s="136"/>
      <c r="X37" s="145">
        <f t="shared" si="0"/>
        <v>0</v>
      </c>
    </row>
    <row r="38" spans="1:24" x14ac:dyDescent="0.25">
      <c r="A38" s="131" t="s">
        <v>29</v>
      </c>
      <c r="B38" s="137" t="s">
        <v>121</v>
      </c>
      <c r="C38" s="153"/>
      <c r="D38" s="154"/>
      <c r="E38" s="136">
        <v>5000</v>
      </c>
      <c r="F38" s="131"/>
      <c r="G38" s="136"/>
      <c r="H38" s="131"/>
      <c r="I38" s="136">
        <v>9500</v>
      </c>
      <c r="J38" s="131"/>
      <c r="K38" s="192"/>
      <c r="L38" s="131"/>
      <c r="M38" s="136"/>
      <c r="N38" s="131"/>
      <c r="O38" s="136"/>
      <c r="P38" s="131"/>
      <c r="Q38" s="136"/>
      <c r="R38" s="131"/>
      <c r="S38" s="136"/>
      <c r="T38" s="131"/>
      <c r="U38" s="136"/>
      <c r="V38" s="155"/>
      <c r="W38" s="136">
        <v>5000</v>
      </c>
      <c r="X38" s="145">
        <f t="shared" si="0"/>
        <v>19500</v>
      </c>
    </row>
    <row r="39" spans="1:24" x14ac:dyDescent="0.25">
      <c r="A39" s="693" t="s">
        <v>30</v>
      </c>
      <c r="B39" s="694"/>
      <c r="C39" s="156">
        <f>SUM(C24:C38)</f>
        <v>8277720</v>
      </c>
      <c r="D39" s="112"/>
      <c r="E39" s="113">
        <f t="shared" ref="E39:W39" si="3">SUM(E24:E38)</f>
        <v>2000</v>
      </c>
      <c r="F39" s="112"/>
      <c r="G39" s="113">
        <f t="shared" si="3"/>
        <v>-11500</v>
      </c>
      <c r="H39" s="112"/>
      <c r="I39" s="113">
        <f t="shared" si="3"/>
        <v>9500</v>
      </c>
      <c r="J39" s="112"/>
      <c r="K39" s="210">
        <f t="shared" si="3"/>
        <v>350000</v>
      </c>
      <c r="L39" s="112"/>
      <c r="M39" s="113">
        <f t="shared" si="3"/>
        <v>-19000</v>
      </c>
      <c r="N39" s="112"/>
      <c r="O39" s="113">
        <f t="shared" si="3"/>
        <v>0</v>
      </c>
      <c r="P39" s="112"/>
      <c r="Q39" s="113">
        <f t="shared" si="3"/>
        <v>-58000</v>
      </c>
      <c r="R39" s="112"/>
      <c r="S39" s="113">
        <f t="shared" si="3"/>
        <v>0</v>
      </c>
      <c r="T39" s="112"/>
      <c r="U39" s="113">
        <f t="shared" si="3"/>
        <v>0</v>
      </c>
      <c r="V39" s="157"/>
      <c r="W39" s="113">
        <f t="shared" si="3"/>
        <v>-387000</v>
      </c>
      <c r="X39" s="156">
        <f t="shared" si="0"/>
        <v>8163720</v>
      </c>
    </row>
    <row r="40" spans="1:24" x14ac:dyDescent="0.25">
      <c r="A40" s="131" t="s">
        <v>31</v>
      </c>
      <c r="B40" s="137" t="s">
        <v>122</v>
      </c>
      <c r="C40" s="153"/>
      <c r="D40" s="154"/>
      <c r="E40" s="136"/>
      <c r="F40" s="131"/>
      <c r="G40" s="136"/>
      <c r="H40" s="131"/>
      <c r="I40" s="136"/>
      <c r="J40" s="131"/>
      <c r="K40" s="192"/>
      <c r="L40" s="131"/>
      <c r="M40" s="136"/>
      <c r="N40" s="131"/>
      <c r="O40" s="136"/>
      <c r="P40" s="131"/>
      <c r="Q40" s="136"/>
      <c r="R40" s="131"/>
      <c r="S40" s="136"/>
      <c r="T40" s="131"/>
      <c r="U40" s="136"/>
      <c r="V40" s="155"/>
      <c r="W40" s="136"/>
      <c r="X40" s="145">
        <f t="shared" si="0"/>
        <v>0</v>
      </c>
    </row>
    <row r="41" spans="1:24" x14ac:dyDescent="0.25">
      <c r="A41" s="131" t="s">
        <v>32</v>
      </c>
      <c r="B41" s="137" t="s">
        <v>123</v>
      </c>
      <c r="C41" s="153"/>
      <c r="D41" s="154"/>
      <c r="E41" s="136"/>
      <c r="F41" s="131"/>
      <c r="G41" s="136"/>
      <c r="H41" s="131"/>
      <c r="I41" s="136"/>
      <c r="J41" s="131"/>
      <c r="K41" s="192"/>
      <c r="L41" s="131"/>
      <c r="M41" s="136"/>
      <c r="N41" s="131"/>
      <c r="O41" s="136"/>
      <c r="P41" s="131"/>
      <c r="Q41" s="136"/>
      <c r="R41" s="131"/>
      <c r="S41" s="136"/>
      <c r="T41" s="131"/>
      <c r="U41" s="136"/>
      <c r="V41" s="155"/>
      <c r="W41" s="136"/>
      <c r="X41" s="145">
        <f t="shared" si="0"/>
        <v>0</v>
      </c>
    </row>
    <row r="42" spans="1:24" x14ac:dyDescent="0.25">
      <c r="A42" s="131" t="s">
        <v>33</v>
      </c>
      <c r="B42" s="137" t="s">
        <v>124</v>
      </c>
      <c r="C42" s="153"/>
      <c r="D42" s="154"/>
      <c r="E42" s="136"/>
      <c r="F42" s="131"/>
      <c r="G42" s="136"/>
      <c r="H42" s="131"/>
      <c r="I42" s="136"/>
      <c r="J42" s="131"/>
      <c r="K42" s="192"/>
      <c r="L42" s="131"/>
      <c r="M42" s="136"/>
      <c r="N42" s="131"/>
      <c r="O42" s="136"/>
      <c r="P42" s="131"/>
      <c r="Q42" s="136"/>
      <c r="R42" s="131"/>
      <c r="S42" s="136"/>
      <c r="T42" s="131"/>
      <c r="U42" s="136"/>
      <c r="V42" s="155"/>
      <c r="W42" s="136"/>
      <c r="X42" s="145">
        <f t="shared" si="0"/>
        <v>0</v>
      </c>
    </row>
    <row r="43" spans="1:24" s="1" customFormat="1" ht="19.899999999999999" customHeight="1" x14ac:dyDescent="0.2">
      <c r="A43" s="131" t="s">
        <v>34</v>
      </c>
      <c r="B43" s="137" t="s">
        <v>125</v>
      </c>
      <c r="C43" s="153"/>
      <c r="D43" s="154"/>
      <c r="E43" s="136"/>
      <c r="F43" s="131"/>
      <c r="G43" s="136"/>
      <c r="H43" s="131"/>
      <c r="I43" s="136"/>
      <c r="J43" s="131"/>
      <c r="K43" s="192"/>
      <c r="L43" s="131"/>
      <c r="M43" s="136"/>
      <c r="N43" s="131"/>
      <c r="O43" s="136"/>
      <c r="P43" s="131"/>
      <c r="Q43" s="136"/>
      <c r="R43" s="131"/>
      <c r="S43" s="136"/>
      <c r="T43" s="131"/>
      <c r="U43" s="136"/>
      <c r="V43" s="155"/>
      <c r="W43" s="136"/>
      <c r="X43" s="145">
        <f t="shared" si="0"/>
        <v>0</v>
      </c>
    </row>
    <row r="44" spans="1:24" x14ac:dyDescent="0.25">
      <c r="A44" s="131" t="s">
        <v>35</v>
      </c>
      <c r="B44" s="137" t="s">
        <v>126</v>
      </c>
      <c r="C44" s="153"/>
      <c r="D44" s="154"/>
      <c r="E44" s="136"/>
      <c r="F44" s="131"/>
      <c r="G44" s="136"/>
      <c r="H44" s="131"/>
      <c r="I44" s="136"/>
      <c r="J44" s="131"/>
      <c r="K44" s="192"/>
      <c r="L44" s="131"/>
      <c r="M44" s="136"/>
      <c r="N44" s="131"/>
      <c r="O44" s="136"/>
      <c r="P44" s="131"/>
      <c r="Q44" s="136"/>
      <c r="R44" s="131"/>
      <c r="S44" s="136"/>
      <c r="T44" s="131"/>
      <c r="U44" s="136"/>
      <c r="V44" s="155"/>
      <c r="W44" s="136"/>
      <c r="X44" s="145">
        <f t="shared" si="0"/>
        <v>0</v>
      </c>
    </row>
    <row r="45" spans="1:24" x14ac:dyDescent="0.25">
      <c r="A45" s="693" t="s">
        <v>36</v>
      </c>
      <c r="B45" s="694"/>
      <c r="C45" s="156">
        <f>SUM(C40:C44)</f>
        <v>0</v>
      </c>
      <c r="D45" s="112"/>
      <c r="E45" s="113">
        <f t="shared" ref="E45:W45" si="4">SUM(E40:E44)</f>
        <v>0</v>
      </c>
      <c r="F45" s="112"/>
      <c r="G45" s="113">
        <f t="shared" si="4"/>
        <v>0</v>
      </c>
      <c r="H45" s="112"/>
      <c r="I45" s="113">
        <f t="shared" si="4"/>
        <v>0</v>
      </c>
      <c r="J45" s="112"/>
      <c r="K45" s="210">
        <f t="shared" si="4"/>
        <v>0</v>
      </c>
      <c r="L45" s="112"/>
      <c r="M45" s="113">
        <f t="shared" si="4"/>
        <v>0</v>
      </c>
      <c r="N45" s="112"/>
      <c r="O45" s="113">
        <f t="shared" si="4"/>
        <v>0</v>
      </c>
      <c r="P45" s="112"/>
      <c r="Q45" s="113">
        <f t="shared" si="4"/>
        <v>0</v>
      </c>
      <c r="R45" s="112"/>
      <c r="S45" s="113">
        <f t="shared" si="4"/>
        <v>0</v>
      </c>
      <c r="T45" s="112"/>
      <c r="U45" s="113">
        <f t="shared" si="4"/>
        <v>0</v>
      </c>
      <c r="V45" s="157"/>
      <c r="W45" s="113">
        <f t="shared" si="4"/>
        <v>0</v>
      </c>
      <c r="X45" s="156">
        <f t="shared" si="0"/>
        <v>0</v>
      </c>
    </row>
    <row r="46" spans="1:24" x14ac:dyDescent="0.25">
      <c r="A46" s="131" t="s">
        <v>37</v>
      </c>
      <c r="B46" s="137" t="s">
        <v>127</v>
      </c>
      <c r="C46" s="153"/>
      <c r="D46" s="154"/>
      <c r="E46" s="136"/>
      <c r="F46" s="131"/>
      <c r="G46" s="136"/>
      <c r="H46" s="131"/>
      <c r="I46" s="136"/>
      <c r="J46" s="131"/>
      <c r="K46" s="192"/>
      <c r="L46" s="131"/>
      <c r="M46" s="136"/>
      <c r="N46" s="131"/>
      <c r="O46" s="136"/>
      <c r="P46" s="131"/>
      <c r="Q46" s="136"/>
      <c r="R46" s="131"/>
      <c r="S46" s="136"/>
      <c r="T46" s="131"/>
      <c r="U46" s="136"/>
      <c r="V46" s="155"/>
      <c r="W46" s="136"/>
      <c r="X46" s="145">
        <f t="shared" si="0"/>
        <v>0</v>
      </c>
    </row>
    <row r="47" spans="1:24" x14ac:dyDescent="0.25">
      <c r="A47" s="131" t="s">
        <v>38</v>
      </c>
      <c r="B47" s="137" t="s">
        <v>128</v>
      </c>
      <c r="C47" s="153"/>
      <c r="D47" s="154"/>
      <c r="E47" s="136"/>
      <c r="F47" s="131"/>
      <c r="G47" s="136"/>
      <c r="H47" s="131"/>
      <c r="I47" s="136"/>
      <c r="J47" s="131"/>
      <c r="K47" s="192"/>
      <c r="L47" s="131"/>
      <c r="M47" s="136"/>
      <c r="N47" s="131"/>
      <c r="O47" s="136"/>
      <c r="P47" s="131"/>
      <c r="Q47" s="136"/>
      <c r="R47" s="131"/>
      <c r="S47" s="136"/>
      <c r="T47" s="131"/>
      <c r="U47" s="136"/>
      <c r="V47" s="155"/>
      <c r="W47" s="136"/>
      <c r="X47" s="145">
        <f t="shared" si="0"/>
        <v>0</v>
      </c>
    </row>
    <row r="48" spans="1:24" x14ac:dyDescent="0.25">
      <c r="A48" s="131" t="s">
        <v>39</v>
      </c>
      <c r="B48" s="137" t="s">
        <v>129</v>
      </c>
      <c r="C48" s="153"/>
      <c r="D48" s="154"/>
      <c r="E48" s="136"/>
      <c r="F48" s="131"/>
      <c r="G48" s="136"/>
      <c r="H48" s="131"/>
      <c r="I48" s="136"/>
      <c r="J48" s="131"/>
      <c r="K48" s="192"/>
      <c r="L48" s="131"/>
      <c r="M48" s="136"/>
      <c r="N48" s="131"/>
      <c r="O48" s="136"/>
      <c r="P48" s="131"/>
      <c r="Q48" s="136"/>
      <c r="R48" s="131"/>
      <c r="S48" s="136"/>
      <c r="T48" s="131"/>
      <c r="U48" s="136"/>
      <c r="V48" s="155"/>
      <c r="W48" s="136"/>
      <c r="X48" s="145">
        <f t="shared" si="0"/>
        <v>0</v>
      </c>
    </row>
    <row r="49" spans="1:24" s="1" customFormat="1" ht="19.899999999999999" customHeight="1" x14ac:dyDescent="0.2">
      <c r="A49" s="131" t="s">
        <v>40</v>
      </c>
      <c r="B49" s="137" t="s">
        <v>129</v>
      </c>
      <c r="C49" s="153"/>
      <c r="D49" s="154"/>
      <c r="E49" s="136"/>
      <c r="F49" s="131"/>
      <c r="G49" s="136"/>
      <c r="H49" s="131"/>
      <c r="I49" s="136"/>
      <c r="J49" s="131"/>
      <c r="K49" s="192"/>
      <c r="L49" s="131"/>
      <c r="M49" s="136"/>
      <c r="N49" s="131"/>
      <c r="O49" s="136"/>
      <c r="P49" s="131"/>
      <c r="Q49" s="136"/>
      <c r="R49" s="131"/>
      <c r="S49" s="136"/>
      <c r="T49" s="131"/>
      <c r="U49" s="136"/>
      <c r="V49" s="155"/>
      <c r="W49" s="136"/>
      <c r="X49" s="145">
        <f t="shared" si="0"/>
        <v>0</v>
      </c>
    </row>
    <row r="50" spans="1:24" x14ac:dyDescent="0.25">
      <c r="A50" s="131" t="s">
        <v>41</v>
      </c>
      <c r="B50" s="137" t="s">
        <v>130</v>
      </c>
      <c r="C50" s="153"/>
      <c r="D50" s="154"/>
      <c r="E50" s="136"/>
      <c r="F50" s="131"/>
      <c r="G50" s="136"/>
      <c r="H50" s="131"/>
      <c r="I50" s="136"/>
      <c r="J50" s="131"/>
      <c r="K50" s="192"/>
      <c r="L50" s="131"/>
      <c r="M50" s="136"/>
      <c r="N50" s="131"/>
      <c r="O50" s="136"/>
      <c r="P50" s="131"/>
      <c r="Q50" s="136"/>
      <c r="R50" s="131"/>
      <c r="S50" s="136"/>
      <c r="T50" s="131"/>
      <c r="U50" s="136"/>
      <c r="V50" s="155"/>
      <c r="W50" s="136"/>
      <c r="X50" s="145">
        <f t="shared" si="0"/>
        <v>0</v>
      </c>
    </row>
    <row r="51" spans="1:24" x14ac:dyDescent="0.25">
      <c r="A51" s="693" t="s">
        <v>42</v>
      </c>
      <c r="B51" s="694"/>
      <c r="C51" s="156">
        <f>SUM(C46:C50)</f>
        <v>0</v>
      </c>
      <c r="D51" s="112"/>
      <c r="E51" s="113">
        <f t="shared" ref="E51:W51" si="5">SUM(E46:E50)</f>
        <v>0</v>
      </c>
      <c r="F51" s="112"/>
      <c r="G51" s="113">
        <f t="shared" si="5"/>
        <v>0</v>
      </c>
      <c r="H51" s="112"/>
      <c r="I51" s="113">
        <f t="shared" si="5"/>
        <v>0</v>
      </c>
      <c r="J51" s="112"/>
      <c r="K51" s="210">
        <f t="shared" si="5"/>
        <v>0</v>
      </c>
      <c r="L51" s="112"/>
      <c r="M51" s="113">
        <f t="shared" si="5"/>
        <v>0</v>
      </c>
      <c r="N51" s="112"/>
      <c r="O51" s="113">
        <f t="shared" si="5"/>
        <v>0</v>
      </c>
      <c r="P51" s="112"/>
      <c r="Q51" s="113">
        <f t="shared" si="5"/>
        <v>0</v>
      </c>
      <c r="R51" s="112"/>
      <c r="S51" s="113">
        <f t="shared" si="5"/>
        <v>0</v>
      </c>
      <c r="T51" s="112"/>
      <c r="U51" s="113">
        <f t="shared" si="5"/>
        <v>0</v>
      </c>
      <c r="V51" s="157"/>
      <c r="W51" s="113">
        <f t="shared" si="5"/>
        <v>0</v>
      </c>
      <c r="X51" s="156">
        <f t="shared" si="0"/>
        <v>0</v>
      </c>
    </row>
    <row r="52" spans="1:24" x14ac:dyDescent="0.25">
      <c r="A52" s="131" t="s">
        <v>188</v>
      </c>
      <c r="B52" s="137" t="s">
        <v>189</v>
      </c>
      <c r="C52" s="156"/>
      <c r="D52" s="157"/>
      <c r="E52" s="113"/>
      <c r="F52" s="112"/>
      <c r="G52" s="113"/>
      <c r="H52" s="112"/>
      <c r="I52" s="113"/>
      <c r="J52" s="112"/>
      <c r="K52" s="210"/>
      <c r="L52" s="112"/>
      <c r="M52" s="113"/>
      <c r="N52" s="112"/>
      <c r="O52" s="113"/>
      <c r="P52" s="112"/>
      <c r="Q52" s="113"/>
      <c r="R52" s="112"/>
      <c r="S52" s="113"/>
      <c r="T52" s="112"/>
      <c r="U52" s="113"/>
      <c r="V52" s="157"/>
      <c r="W52" s="113"/>
      <c r="X52" s="179"/>
    </row>
    <row r="53" spans="1:24" x14ac:dyDescent="0.25">
      <c r="A53" s="131" t="s">
        <v>43</v>
      </c>
      <c r="B53" s="137" t="s">
        <v>131</v>
      </c>
      <c r="C53" s="153"/>
      <c r="D53" s="154"/>
      <c r="E53" s="136"/>
      <c r="F53" s="131"/>
      <c r="G53" s="136"/>
      <c r="H53" s="131"/>
      <c r="I53" s="136"/>
      <c r="J53" s="131"/>
      <c r="K53" s="192"/>
      <c r="L53" s="131"/>
      <c r="M53" s="136"/>
      <c r="N53" s="131"/>
      <c r="O53" s="136"/>
      <c r="P53" s="131"/>
      <c r="Q53" s="136"/>
      <c r="R53" s="131"/>
      <c r="S53" s="136"/>
      <c r="T53" s="131"/>
      <c r="U53" s="136"/>
      <c r="V53" s="155"/>
      <c r="W53" s="136"/>
      <c r="X53" s="145">
        <f t="shared" si="0"/>
        <v>0</v>
      </c>
    </row>
    <row r="54" spans="1:24" s="1" customFormat="1" ht="19.899999999999999" customHeight="1" x14ac:dyDescent="0.2">
      <c r="A54" s="131" t="s">
        <v>44</v>
      </c>
      <c r="B54" s="137" t="s">
        <v>132</v>
      </c>
      <c r="C54" s="153"/>
      <c r="D54" s="154"/>
      <c r="E54" s="136"/>
      <c r="F54" s="131"/>
      <c r="G54" s="136">
        <v>9000</v>
      </c>
      <c r="H54" s="131"/>
      <c r="I54" s="136"/>
      <c r="J54" s="131"/>
      <c r="K54" s="192"/>
      <c r="L54" s="131"/>
      <c r="M54" s="136">
        <v>15000</v>
      </c>
      <c r="N54" s="131"/>
      <c r="O54" s="136"/>
      <c r="P54" s="131"/>
      <c r="Q54" s="136">
        <v>45000</v>
      </c>
      <c r="R54" s="131"/>
      <c r="S54" s="136"/>
      <c r="T54" s="131"/>
      <c r="U54" s="136"/>
      <c r="V54" s="155"/>
      <c r="W54" s="136"/>
      <c r="X54" s="145">
        <f t="shared" si="0"/>
        <v>69000</v>
      </c>
    </row>
    <row r="55" spans="1:24" x14ac:dyDescent="0.25">
      <c r="A55" s="131" t="s">
        <v>45</v>
      </c>
      <c r="B55" s="137" t="s">
        <v>133</v>
      </c>
      <c r="C55" s="153"/>
      <c r="D55" s="154"/>
      <c r="E55" s="136"/>
      <c r="F55" s="131"/>
      <c r="G55" s="136">
        <v>2500</v>
      </c>
      <c r="H55" s="131"/>
      <c r="I55" s="136"/>
      <c r="J55" s="131"/>
      <c r="K55" s="192"/>
      <c r="L55" s="131"/>
      <c r="M55" s="136">
        <v>4000</v>
      </c>
      <c r="N55" s="131"/>
      <c r="O55" s="136"/>
      <c r="P55" s="131"/>
      <c r="Q55" s="136">
        <v>13000</v>
      </c>
      <c r="R55" s="131"/>
      <c r="S55" s="136"/>
      <c r="T55" s="131"/>
      <c r="U55" s="136"/>
      <c r="V55" s="155"/>
      <c r="W55" s="136"/>
      <c r="X55" s="145">
        <f t="shared" si="0"/>
        <v>19500</v>
      </c>
    </row>
    <row r="56" spans="1:24" x14ac:dyDescent="0.25">
      <c r="A56" s="693" t="s">
        <v>46</v>
      </c>
      <c r="B56" s="694"/>
      <c r="C56" s="156">
        <f>SUM(C53:C55)</f>
        <v>0</v>
      </c>
      <c r="D56" s="112"/>
      <c r="E56" s="113">
        <f t="shared" ref="E56:W56" si="6">SUM(E53:E55)</f>
        <v>0</v>
      </c>
      <c r="F56" s="112"/>
      <c r="G56" s="113">
        <f t="shared" si="6"/>
        <v>11500</v>
      </c>
      <c r="H56" s="112"/>
      <c r="I56" s="113">
        <f t="shared" si="6"/>
        <v>0</v>
      </c>
      <c r="J56" s="112"/>
      <c r="K56" s="210">
        <f t="shared" si="6"/>
        <v>0</v>
      </c>
      <c r="L56" s="112"/>
      <c r="M56" s="113">
        <f t="shared" si="6"/>
        <v>19000</v>
      </c>
      <c r="N56" s="112"/>
      <c r="O56" s="113">
        <f t="shared" si="6"/>
        <v>0</v>
      </c>
      <c r="P56" s="112"/>
      <c r="Q56" s="113">
        <f t="shared" si="6"/>
        <v>58000</v>
      </c>
      <c r="R56" s="112"/>
      <c r="S56" s="113">
        <f t="shared" si="6"/>
        <v>0</v>
      </c>
      <c r="T56" s="112"/>
      <c r="U56" s="113">
        <f t="shared" si="6"/>
        <v>0</v>
      </c>
      <c r="V56" s="157"/>
      <c r="W56" s="113">
        <f t="shared" si="6"/>
        <v>0</v>
      </c>
      <c r="X56" s="156">
        <f t="shared" si="0"/>
        <v>88500</v>
      </c>
    </row>
    <row r="57" spans="1:24" x14ac:dyDescent="0.25">
      <c r="A57" s="131" t="s">
        <v>47</v>
      </c>
      <c r="B57" s="137" t="s">
        <v>134</v>
      </c>
      <c r="C57" s="153"/>
      <c r="D57" s="154"/>
      <c r="E57" s="136"/>
      <c r="F57" s="131"/>
      <c r="G57" s="136"/>
      <c r="H57" s="131"/>
      <c r="I57" s="136"/>
      <c r="J57" s="131"/>
      <c r="K57" s="192"/>
      <c r="L57" s="131"/>
      <c r="M57" s="136"/>
      <c r="N57" s="131"/>
      <c r="O57" s="136"/>
      <c r="P57" s="131"/>
      <c r="Q57" s="136"/>
      <c r="R57" s="131"/>
      <c r="S57" s="136"/>
      <c r="T57" s="131"/>
      <c r="U57" s="136"/>
      <c r="V57" s="155"/>
      <c r="W57" s="136"/>
      <c r="X57" s="145">
        <f t="shared" si="0"/>
        <v>0</v>
      </c>
    </row>
    <row r="58" spans="1:24" s="1" customFormat="1" ht="19.899999999999999" customHeight="1" x14ac:dyDescent="0.2">
      <c r="A58" s="131" t="s">
        <v>48</v>
      </c>
      <c r="B58" s="137" t="s">
        <v>135</v>
      </c>
      <c r="C58" s="153"/>
      <c r="D58" s="154"/>
      <c r="E58" s="136"/>
      <c r="F58" s="131"/>
      <c r="G58" s="136"/>
      <c r="H58" s="131"/>
      <c r="I58" s="136"/>
      <c r="J58" s="131"/>
      <c r="K58" s="192"/>
      <c r="L58" s="131"/>
      <c r="M58" s="136"/>
      <c r="N58" s="131"/>
      <c r="O58" s="136"/>
      <c r="P58" s="131"/>
      <c r="Q58" s="136"/>
      <c r="R58" s="131"/>
      <c r="S58" s="136"/>
      <c r="T58" s="131"/>
      <c r="U58" s="136"/>
      <c r="V58" s="155"/>
      <c r="W58" s="136"/>
      <c r="X58" s="145">
        <f t="shared" si="0"/>
        <v>0</v>
      </c>
    </row>
    <row r="59" spans="1:24" x14ac:dyDescent="0.25">
      <c r="A59" s="131" t="s">
        <v>49</v>
      </c>
      <c r="B59" s="137" t="s">
        <v>136</v>
      </c>
      <c r="C59" s="153"/>
      <c r="D59" s="154"/>
      <c r="E59" s="136"/>
      <c r="F59" s="131"/>
      <c r="G59" s="136"/>
      <c r="H59" s="131"/>
      <c r="I59" s="136"/>
      <c r="J59" s="131"/>
      <c r="K59" s="192"/>
      <c r="L59" s="131"/>
      <c r="M59" s="136"/>
      <c r="N59" s="131"/>
      <c r="O59" s="136"/>
      <c r="P59" s="131"/>
      <c r="Q59" s="136"/>
      <c r="R59" s="131"/>
      <c r="S59" s="136"/>
      <c r="T59" s="131"/>
      <c r="U59" s="136"/>
      <c r="V59" s="155"/>
      <c r="W59" s="136"/>
      <c r="X59" s="145">
        <f t="shared" si="0"/>
        <v>0</v>
      </c>
    </row>
    <row r="60" spans="1:24" s="1" customFormat="1" ht="19.899999999999999" customHeight="1" x14ac:dyDescent="0.25">
      <c r="A60" s="693" t="s">
        <v>50</v>
      </c>
      <c r="B60" s="694"/>
      <c r="C60" s="156">
        <f>SUM(C57:C59)</f>
        <v>0</v>
      </c>
      <c r="D60" s="112"/>
      <c r="E60" s="113">
        <f t="shared" ref="E60:W60" si="7">SUM(E57:E59)</f>
        <v>0</v>
      </c>
      <c r="F60" s="112"/>
      <c r="G60" s="113">
        <f t="shared" si="7"/>
        <v>0</v>
      </c>
      <c r="H60" s="112"/>
      <c r="I60" s="113">
        <f t="shared" si="7"/>
        <v>0</v>
      </c>
      <c r="J60" s="112"/>
      <c r="K60" s="210">
        <f t="shared" si="7"/>
        <v>0</v>
      </c>
      <c r="L60" s="112"/>
      <c r="M60" s="113">
        <f t="shared" si="7"/>
        <v>0</v>
      </c>
      <c r="N60" s="112"/>
      <c r="O60" s="113">
        <f t="shared" si="7"/>
        <v>0</v>
      </c>
      <c r="P60" s="112"/>
      <c r="Q60" s="113">
        <f t="shared" si="7"/>
        <v>0</v>
      </c>
      <c r="R60" s="112"/>
      <c r="S60" s="113">
        <f t="shared" si="7"/>
        <v>0</v>
      </c>
      <c r="T60" s="112"/>
      <c r="U60" s="113">
        <f t="shared" si="7"/>
        <v>0</v>
      </c>
      <c r="V60" s="157"/>
      <c r="W60" s="113">
        <f t="shared" si="7"/>
        <v>0</v>
      </c>
      <c r="X60" s="156">
        <f t="shared" si="0"/>
        <v>0</v>
      </c>
    </row>
    <row r="61" spans="1:24" x14ac:dyDescent="0.25">
      <c r="A61" s="131" t="s">
        <v>51</v>
      </c>
      <c r="B61" s="137" t="s">
        <v>137</v>
      </c>
      <c r="C61" s="153"/>
      <c r="D61" s="154"/>
      <c r="E61" s="136"/>
      <c r="F61" s="131"/>
      <c r="G61" s="136"/>
      <c r="H61" s="131"/>
      <c r="I61" s="136"/>
      <c r="J61" s="131"/>
      <c r="K61" s="192"/>
      <c r="L61" s="131"/>
      <c r="M61" s="136"/>
      <c r="N61" s="131"/>
      <c r="O61" s="136"/>
      <c r="P61" s="131"/>
      <c r="Q61" s="136"/>
      <c r="R61" s="131"/>
      <c r="S61" s="136"/>
      <c r="T61" s="131"/>
      <c r="U61" s="136"/>
      <c r="V61" s="155"/>
      <c r="W61" s="136"/>
      <c r="X61" s="145">
        <f t="shared" si="0"/>
        <v>0</v>
      </c>
    </row>
    <row r="62" spans="1:24" x14ac:dyDescent="0.25">
      <c r="A62" s="693" t="s">
        <v>52</v>
      </c>
      <c r="B62" s="694"/>
      <c r="C62" s="156">
        <f>SUM(C61)</f>
        <v>0</v>
      </c>
      <c r="D62" s="112"/>
      <c r="E62" s="113">
        <f t="shared" ref="E62:W62" si="8">SUM(E61)</f>
        <v>0</v>
      </c>
      <c r="F62" s="112"/>
      <c r="G62" s="113">
        <f t="shared" si="8"/>
        <v>0</v>
      </c>
      <c r="H62" s="112"/>
      <c r="I62" s="113">
        <f t="shared" si="8"/>
        <v>0</v>
      </c>
      <c r="J62" s="112"/>
      <c r="K62" s="210">
        <f t="shared" si="8"/>
        <v>0</v>
      </c>
      <c r="L62" s="112"/>
      <c r="M62" s="113">
        <f t="shared" si="8"/>
        <v>0</v>
      </c>
      <c r="N62" s="112"/>
      <c r="O62" s="113">
        <f t="shared" si="8"/>
        <v>0</v>
      </c>
      <c r="P62" s="112"/>
      <c r="Q62" s="113">
        <f t="shared" si="8"/>
        <v>0</v>
      </c>
      <c r="R62" s="112"/>
      <c r="S62" s="113">
        <f t="shared" si="8"/>
        <v>0</v>
      </c>
      <c r="T62" s="112"/>
      <c r="U62" s="113">
        <f t="shared" si="8"/>
        <v>0</v>
      </c>
      <c r="V62" s="157"/>
      <c r="W62" s="113">
        <f t="shared" si="8"/>
        <v>0</v>
      </c>
      <c r="X62" s="156">
        <f t="shared" si="0"/>
        <v>0</v>
      </c>
    </row>
    <row r="63" spans="1:24" s="1" customFormat="1" ht="19.899999999999999" customHeight="1" x14ac:dyDescent="0.2">
      <c r="A63" s="131" t="s">
        <v>53</v>
      </c>
      <c r="B63" s="137" t="s">
        <v>138</v>
      </c>
      <c r="C63" s="153"/>
      <c r="D63" s="154"/>
      <c r="E63" s="136"/>
      <c r="F63" s="131"/>
      <c r="G63" s="136"/>
      <c r="H63" s="131"/>
      <c r="I63" s="136"/>
      <c r="J63" s="131"/>
      <c r="K63" s="192"/>
      <c r="L63" s="131"/>
      <c r="M63" s="136"/>
      <c r="N63" s="131"/>
      <c r="O63" s="136"/>
      <c r="P63" s="131"/>
      <c r="Q63" s="136"/>
      <c r="R63" s="131"/>
      <c r="S63" s="136"/>
      <c r="T63" s="131"/>
      <c r="U63" s="136"/>
      <c r="V63" s="155"/>
      <c r="W63" s="136"/>
      <c r="X63" s="145">
        <f t="shared" si="0"/>
        <v>0</v>
      </c>
    </row>
    <row r="64" spans="1:24" s="1" customFormat="1" ht="27" customHeight="1" x14ac:dyDescent="0.2">
      <c r="A64" s="131" t="s">
        <v>54</v>
      </c>
      <c r="B64" s="137" t="s">
        <v>139</v>
      </c>
      <c r="C64" s="153"/>
      <c r="D64" s="154"/>
      <c r="E64" s="136"/>
      <c r="F64" s="131"/>
      <c r="G64" s="136"/>
      <c r="H64" s="131"/>
      <c r="I64" s="136"/>
      <c r="J64" s="131"/>
      <c r="K64" s="192"/>
      <c r="L64" s="131"/>
      <c r="M64" s="136"/>
      <c r="N64" s="131"/>
      <c r="O64" s="136"/>
      <c r="P64" s="131"/>
      <c r="Q64" s="136"/>
      <c r="R64" s="131"/>
      <c r="S64" s="136"/>
      <c r="T64" s="131"/>
      <c r="U64" s="136"/>
      <c r="V64" s="155"/>
      <c r="W64" s="136"/>
      <c r="X64" s="145">
        <f t="shared" si="0"/>
        <v>0</v>
      </c>
    </row>
    <row r="65" spans="1:24" x14ac:dyDescent="0.25">
      <c r="A65" s="693" t="s">
        <v>55</v>
      </c>
      <c r="B65" s="694"/>
      <c r="C65" s="156">
        <f>SUM(C63:C64)</f>
        <v>0</v>
      </c>
      <c r="D65" s="112"/>
      <c r="E65" s="113">
        <f t="shared" ref="E65:W65" si="9">SUM(E63:E64)</f>
        <v>0</v>
      </c>
      <c r="F65" s="112"/>
      <c r="G65" s="113">
        <f t="shared" si="9"/>
        <v>0</v>
      </c>
      <c r="H65" s="112"/>
      <c r="I65" s="113">
        <f t="shared" si="9"/>
        <v>0</v>
      </c>
      <c r="J65" s="112"/>
      <c r="K65" s="210">
        <f t="shared" si="9"/>
        <v>0</v>
      </c>
      <c r="L65" s="112"/>
      <c r="M65" s="113">
        <f t="shared" si="9"/>
        <v>0</v>
      </c>
      <c r="N65" s="112"/>
      <c r="O65" s="113">
        <f t="shared" si="9"/>
        <v>0</v>
      </c>
      <c r="P65" s="112"/>
      <c r="Q65" s="113">
        <f t="shared" si="9"/>
        <v>0</v>
      </c>
      <c r="R65" s="112"/>
      <c r="S65" s="113">
        <f t="shared" si="9"/>
        <v>0</v>
      </c>
      <c r="T65" s="112"/>
      <c r="U65" s="113">
        <f t="shared" si="9"/>
        <v>0</v>
      </c>
      <c r="V65" s="157"/>
      <c r="W65" s="113">
        <f t="shared" si="9"/>
        <v>0</v>
      </c>
      <c r="X65" s="156">
        <f t="shared" si="0"/>
        <v>0</v>
      </c>
    </row>
    <row r="66" spans="1:24" ht="16.5" thickBot="1" x14ac:dyDescent="0.3">
      <c r="A66" s="704" t="s">
        <v>56</v>
      </c>
      <c r="B66" s="705"/>
      <c r="C66" s="163">
        <f>SUM(C65,C62,C60,C56,C51,C45,C39,C23,C21)</f>
        <v>47029474</v>
      </c>
      <c r="D66" s="164"/>
      <c r="E66" s="165">
        <f t="shared" ref="E66:W66" si="10">SUM(E65,E62,E60,E56,E51,E45,E39,E23,E21)</f>
        <v>291953</v>
      </c>
      <c r="F66" s="164"/>
      <c r="G66" s="165">
        <f t="shared" si="10"/>
        <v>23058</v>
      </c>
      <c r="H66" s="164"/>
      <c r="I66" s="165">
        <f t="shared" si="10"/>
        <v>32558</v>
      </c>
      <c r="J66" s="164"/>
      <c r="K66" s="212">
        <f t="shared" si="10"/>
        <v>1850600</v>
      </c>
      <c r="L66" s="164"/>
      <c r="M66" s="165">
        <f t="shared" si="10"/>
        <v>0</v>
      </c>
      <c r="N66" s="164"/>
      <c r="O66" s="165">
        <f t="shared" si="10"/>
        <v>702900</v>
      </c>
      <c r="P66" s="164"/>
      <c r="Q66" s="165">
        <f t="shared" si="10"/>
        <v>20130</v>
      </c>
      <c r="R66" s="164"/>
      <c r="S66" s="165">
        <f t="shared" si="10"/>
        <v>472168</v>
      </c>
      <c r="T66" s="164"/>
      <c r="U66" s="165">
        <f t="shared" si="10"/>
        <v>3015788</v>
      </c>
      <c r="V66" s="166"/>
      <c r="W66" s="165">
        <f t="shared" si="10"/>
        <v>-336337</v>
      </c>
      <c r="X66" s="167">
        <f t="shared" si="0"/>
        <v>53102292</v>
      </c>
    </row>
    <row r="67" spans="1:24" ht="16.5" thickTop="1" x14ac:dyDescent="0.25">
      <c r="A67" s="147" t="s">
        <v>68</v>
      </c>
      <c r="B67" s="168" t="s">
        <v>140</v>
      </c>
      <c r="C67" s="169"/>
      <c r="D67" s="146"/>
      <c r="E67" s="135"/>
      <c r="F67" s="147"/>
      <c r="G67" s="135"/>
      <c r="H67" s="147"/>
      <c r="I67" s="135"/>
      <c r="J67" s="147"/>
      <c r="K67" s="208"/>
      <c r="L67" s="147"/>
      <c r="M67" s="135"/>
      <c r="N67" s="147"/>
      <c r="O67" s="135"/>
      <c r="P67" s="147"/>
      <c r="Q67" s="135"/>
      <c r="R67" s="147"/>
      <c r="S67" s="135"/>
      <c r="T67" s="147"/>
      <c r="U67" s="135"/>
      <c r="V67" s="148"/>
      <c r="W67" s="135"/>
      <c r="X67" s="145">
        <f t="shared" si="0"/>
        <v>0</v>
      </c>
    </row>
    <row r="68" spans="1:24" x14ac:dyDescent="0.25">
      <c r="A68" s="131" t="s">
        <v>69</v>
      </c>
      <c r="B68" s="137" t="s">
        <v>141</v>
      </c>
      <c r="C68" s="153"/>
      <c r="D68" s="154"/>
      <c r="E68" s="136"/>
      <c r="F68" s="131"/>
      <c r="G68" s="136"/>
      <c r="H68" s="131"/>
      <c r="I68" s="136"/>
      <c r="J68" s="131"/>
      <c r="K68" s="192"/>
      <c r="L68" s="131"/>
      <c r="M68" s="136"/>
      <c r="N68" s="131"/>
      <c r="O68" s="136"/>
      <c r="P68" s="131"/>
      <c r="Q68" s="136"/>
      <c r="R68" s="131"/>
      <c r="S68" s="136"/>
      <c r="T68" s="131"/>
      <c r="U68" s="136"/>
      <c r="V68" s="155"/>
      <c r="W68" s="136"/>
      <c r="X68" s="145">
        <f t="shared" si="0"/>
        <v>0</v>
      </c>
    </row>
    <row r="69" spans="1:24" x14ac:dyDescent="0.25">
      <c r="A69" s="131" t="s">
        <v>70</v>
      </c>
      <c r="B69" s="137" t="s">
        <v>142</v>
      </c>
      <c r="C69" s="153"/>
      <c r="D69" s="154"/>
      <c r="E69" s="136"/>
      <c r="F69" s="131"/>
      <c r="G69" s="136"/>
      <c r="H69" s="131"/>
      <c r="I69" s="136"/>
      <c r="J69" s="131"/>
      <c r="K69" s="192"/>
      <c r="L69" s="131"/>
      <c r="M69" s="136"/>
      <c r="N69" s="131"/>
      <c r="O69" s="136"/>
      <c r="P69" s="131"/>
      <c r="Q69" s="136"/>
      <c r="R69" s="131"/>
      <c r="S69" s="136"/>
      <c r="T69" s="131"/>
      <c r="U69" s="136"/>
      <c r="V69" s="155"/>
      <c r="W69" s="136"/>
      <c r="X69" s="145">
        <f t="shared" si="0"/>
        <v>0</v>
      </c>
    </row>
    <row r="70" spans="1:24" x14ac:dyDescent="0.25">
      <c r="A70" s="131" t="s">
        <v>71</v>
      </c>
      <c r="B70" s="137" t="s">
        <v>143</v>
      </c>
      <c r="C70" s="153"/>
      <c r="D70" s="154"/>
      <c r="E70" s="136"/>
      <c r="F70" s="131"/>
      <c r="G70" s="136"/>
      <c r="H70" s="131"/>
      <c r="I70" s="136"/>
      <c r="J70" s="131"/>
      <c r="K70" s="192"/>
      <c r="L70" s="131"/>
      <c r="M70" s="136"/>
      <c r="N70" s="131"/>
      <c r="O70" s="136"/>
      <c r="P70" s="131"/>
      <c r="Q70" s="136"/>
      <c r="R70" s="131"/>
      <c r="S70" s="136"/>
      <c r="T70" s="131"/>
      <c r="U70" s="136"/>
      <c r="V70" s="155"/>
      <c r="W70" s="136"/>
      <c r="X70" s="145">
        <f t="shared" si="0"/>
        <v>0</v>
      </c>
    </row>
    <row r="71" spans="1:24" s="1" customFormat="1" ht="19.899999999999999" customHeight="1" x14ac:dyDescent="0.2">
      <c r="A71" s="131" t="s">
        <v>72</v>
      </c>
      <c r="B71" s="137" t="s">
        <v>144</v>
      </c>
      <c r="C71" s="153"/>
      <c r="D71" s="154"/>
      <c r="E71" s="136"/>
      <c r="F71" s="131"/>
      <c r="G71" s="136"/>
      <c r="H71" s="131"/>
      <c r="I71" s="136"/>
      <c r="J71" s="131"/>
      <c r="K71" s="192"/>
      <c r="L71" s="131"/>
      <c r="M71" s="136"/>
      <c r="N71" s="131"/>
      <c r="O71" s="136"/>
      <c r="P71" s="131"/>
      <c r="Q71" s="136"/>
      <c r="R71" s="131"/>
      <c r="S71" s="136"/>
      <c r="T71" s="131"/>
      <c r="U71" s="136"/>
      <c r="V71" s="155"/>
      <c r="W71" s="136"/>
      <c r="X71" s="145">
        <f t="shared" si="0"/>
        <v>0</v>
      </c>
    </row>
    <row r="72" spans="1:24" x14ac:dyDescent="0.25">
      <c r="A72" s="131" t="s">
        <v>73</v>
      </c>
      <c r="B72" s="137" t="s">
        <v>145</v>
      </c>
      <c r="C72" s="153"/>
      <c r="D72" s="154"/>
      <c r="E72" s="136"/>
      <c r="F72" s="131"/>
      <c r="G72" s="136"/>
      <c r="H72" s="131"/>
      <c r="I72" s="136"/>
      <c r="J72" s="131"/>
      <c r="K72" s="192"/>
      <c r="L72" s="131"/>
      <c r="M72" s="136"/>
      <c r="N72" s="131"/>
      <c r="O72" s="136"/>
      <c r="P72" s="131"/>
      <c r="Q72" s="136"/>
      <c r="R72" s="131"/>
      <c r="S72" s="136"/>
      <c r="T72" s="131"/>
      <c r="U72" s="136">
        <v>1405442</v>
      </c>
      <c r="V72" s="155"/>
      <c r="W72" s="136"/>
      <c r="X72" s="145">
        <f t="shared" si="0"/>
        <v>1405442</v>
      </c>
    </row>
    <row r="73" spans="1:24" x14ac:dyDescent="0.25">
      <c r="A73" s="700" t="s">
        <v>74</v>
      </c>
      <c r="B73" s="701"/>
      <c r="C73" s="170">
        <f>SUM(C67:C72)</f>
        <v>0</v>
      </c>
      <c r="D73" s="171"/>
      <c r="E73" s="141">
        <f t="shared" ref="E73:W73" si="11">SUM(E67:E72)</f>
        <v>0</v>
      </c>
      <c r="F73" s="171"/>
      <c r="G73" s="141">
        <f t="shared" si="11"/>
        <v>0</v>
      </c>
      <c r="H73" s="171"/>
      <c r="I73" s="141">
        <f t="shared" si="11"/>
        <v>0</v>
      </c>
      <c r="J73" s="171"/>
      <c r="K73" s="193">
        <f t="shared" si="11"/>
        <v>0</v>
      </c>
      <c r="L73" s="171"/>
      <c r="M73" s="141">
        <f t="shared" si="11"/>
        <v>0</v>
      </c>
      <c r="N73" s="171"/>
      <c r="O73" s="141">
        <f t="shared" si="11"/>
        <v>0</v>
      </c>
      <c r="P73" s="171"/>
      <c r="Q73" s="141">
        <f t="shared" si="11"/>
        <v>0</v>
      </c>
      <c r="R73" s="171"/>
      <c r="S73" s="141">
        <f t="shared" si="11"/>
        <v>0</v>
      </c>
      <c r="T73" s="171"/>
      <c r="U73" s="141">
        <f t="shared" si="11"/>
        <v>1405442</v>
      </c>
      <c r="V73" s="172"/>
      <c r="W73" s="141">
        <f t="shared" si="11"/>
        <v>0</v>
      </c>
      <c r="X73" s="173">
        <f t="shared" si="0"/>
        <v>1405442</v>
      </c>
    </row>
    <row r="74" spans="1:24" s="71" customFormat="1" ht="15" x14ac:dyDescent="0.25">
      <c r="A74" s="131" t="s">
        <v>190</v>
      </c>
      <c r="B74" s="137" t="s">
        <v>191</v>
      </c>
      <c r="C74" s="153"/>
      <c r="D74" s="154"/>
      <c r="E74" s="136"/>
      <c r="F74" s="131"/>
      <c r="G74" s="136"/>
      <c r="H74" s="131"/>
      <c r="I74" s="136"/>
      <c r="J74" s="131"/>
      <c r="K74" s="192"/>
      <c r="L74" s="131"/>
      <c r="M74" s="136"/>
      <c r="N74" s="131"/>
      <c r="O74" s="136"/>
      <c r="P74" s="131"/>
      <c r="Q74" s="136"/>
      <c r="R74" s="131"/>
      <c r="S74" s="136"/>
      <c r="T74" s="131"/>
      <c r="U74" s="136"/>
      <c r="V74" s="155"/>
      <c r="W74" s="136"/>
      <c r="X74" s="145"/>
    </row>
    <row r="75" spans="1:24" s="71" customFormat="1" ht="15" x14ac:dyDescent="0.25">
      <c r="A75" s="131" t="s">
        <v>196</v>
      </c>
      <c r="B75" s="137" t="s">
        <v>197</v>
      </c>
      <c r="C75" s="153"/>
      <c r="D75" s="155"/>
      <c r="E75" s="136"/>
      <c r="F75" s="131"/>
      <c r="G75" s="136"/>
      <c r="H75" s="131"/>
      <c r="I75" s="136"/>
      <c r="J75" s="131"/>
      <c r="K75" s="192"/>
      <c r="L75" s="131"/>
      <c r="M75" s="136"/>
      <c r="N75" s="131"/>
      <c r="O75" s="136"/>
      <c r="P75" s="131"/>
      <c r="Q75" s="136"/>
      <c r="R75" s="131"/>
      <c r="S75" s="136"/>
      <c r="T75" s="131"/>
      <c r="U75" s="136"/>
      <c r="V75" s="155"/>
      <c r="W75" s="136"/>
      <c r="X75" s="145"/>
    </row>
    <row r="76" spans="1:24" s="71" customFormat="1" ht="15" x14ac:dyDescent="0.25">
      <c r="A76" s="700" t="s">
        <v>192</v>
      </c>
      <c r="B76" s="701"/>
      <c r="C76" s="170"/>
      <c r="D76" s="171"/>
      <c r="E76" s="141"/>
      <c r="F76" s="171"/>
      <c r="G76" s="141"/>
      <c r="H76" s="171"/>
      <c r="I76" s="141"/>
      <c r="J76" s="171"/>
      <c r="K76" s="193"/>
      <c r="L76" s="171"/>
      <c r="M76" s="141"/>
      <c r="N76" s="171"/>
      <c r="O76" s="141"/>
      <c r="P76" s="171"/>
      <c r="Q76" s="141"/>
      <c r="R76" s="171"/>
      <c r="S76" s="141"/>
      <c r="T76" s="171"/>
      <c r="U76" s="141"/>
      <c r="V76" s="172"/>
      <c r="W76" s="141"/>
      <c r="X76" s="173"/>
    </row>
    <row r="77" spans="1:24" x14ac:dyDescent="0.25">
      <c r="A77" s="131" t="s">
        <v>75</v>
      </c>
      <c r="B77" s="137" t="s">
        <v>146</v>
      </c>
      <c r="C77" s="153"/>
      <c r="D77" s="154"/>
      <c r="E77" s="136"/>
      <c r="F77" s="131"/>
      <c r="G77" s="136"/>
      <c r="H77" s="131"/>
      <c r="I77" s="136"/>
      <c r="J77" s="131"/>
      <c r="K77" s="192"/>
      <c r="L77" s="131"/>
      <c r="M77" s="136"/>
      <c r="N77" s="131"/>
      <c r="O77" s="136"/>
      <c r="P77" s="131"/>
      <c r="Q77" s="136"/>
      <c r="R77" s="131"/>
      <c r="S77" s="136"/>
      <c r="T77" s="131"/>
      <c r="U77" s="136"/>
      <c r="V77" s="155"/>
      <c r="W77" s="136"/>
      <c r="X77" s="145">
        <f t="shared" si="0"/>
        <v>0</v>
      </c>
    </row>
    <row r="78" spans="1:24" x14ac:dyDescent="0.25">
      <c r="A78" s="131" t="s">
        <v>76</v>
      </c>
      <c r="B78" s="137" t="s">
        <v>147</v>
      </c>
      <c r="C78" s="153"/>
      <c r="D78" s="154"/>
      <c r="E78" s="136"/>
      <c r="F78" s="131"/>
      <c r="G78" s="136"/>
      <c r="H78" s="131"/>
      <c r="I78" s="136"/>
      <c r="J78" s="131"/>
      <c r="K78" s="192"/>
      <c r="L78" s="131"/>
      <c r="M78" s="136"/>
      <c r="N78" s="131"/>
      <c r="O78" s="136"/>
      <c r="P78" s="131"/>
      <c r="Q78" s="136"/>
      <c r="R78" s="131"/>
      <c r="S78" s="136"/>
      <c r="T78" s="131"/>
      <c r="U78" s="136"/>
      <c r="V78" s="155"/>
      <c r="W78" s="136"/>
      <c r="X78" s="145">
        <f t="shared" si="0"/>
        <v>0</v>
      </c>
    </row>
    <row r="79" spans="1:24" x14ac:dyDescent="0.25">
      <c r="A79" s="131" t="s">
        <v>77</v>
      </c>
      <c r="B79" s="137" t="s">
        <v>148</v>
      </c>
      <c r="C79" s="153"/>
      <c r="D79" s="154"/>
      <c r="E79" s="136"/>
      <c r="F79" s="131"/>
      <c r="G79" s="136"/>
      <c r="H79" s="131"/>
      <c r="I79" s="136"/>
      <c r="J79" s="131"/>
      <c r="K79" s="192"/>
      <c r="L79" s="131"/>
      <c r="M79" s="136"/>
      <c r="N79" s="131"/>
      <c r="O79" s="136"/>
      <c r="P79" s="131"/>
      <c r="Q79" s="136"/>
      <c r="R79" s="131"/>
      <c r="S79" s="136"/>
      <c r="T79" s="131"/>
      <c r="U79" s="136"/>
      <c r="V79" s="155"/>
      <c r="W79" s="136"/>
      <c r="X79" s="145">
        <f t="shared" ref="X79" si="12">SUM(C79+E79+G79+I79+K79+M79+O79+Q79+S79+U79+W79)</f>
        <v>0</v>
      </c>
    </row>
    <row r="80" spans="1:24" x14ac:dyDescent="0.25">
      <c r="A80" s="131" t="s">
        <v>173</v>
      </c>
      <c r="B80" s="137" t="s">
        <v>174</v>
      </c>
      <c r="C80" s="153"/>
      <c r="D80" s="154"/>
      <c r="E80" s="136"/>
      <c r="F80" s="131"/>
      <c r="G80" s="136"/>
      <c r="H80" s="131"/>
      <c r="I80" s="136"/>
      <c r="J80" s="131"/>
      <c r="K80" s="192"/>
      <c r="L80" s="131"/>
      <c r="M80" s="136"/>
      <c r="N80" s="131"/>
      <c r="O80" s="136"/>
      <c r="P80" s="131"/>
      <c r="Q80" s="136"/>
      <c r="R80" s="131"/>
      <c r="S80" s="136"/>
      <c r="T80" s="131"/>
      <c r="U80" s="136"/>
      <c r="V80" s="155"/>
      <c r="W80" s="136"/>
      <c r="X80" s="145"/>
    </row>
    <row r="81" spans="1:24" ht="19.899999999999999" customHeight="1" x14ac:dyDescent="0.25">
      <c r="A81" s="131" t="s">
        <v>78</v>
      </c>
      <c r="B81" s="137" t="s">
        <v>149</v>
      </c>
      <c r="C81" s="153"/>
      <c r="D81" s="154"/>
      <c r="E81" s="136"/>
      <c r="F81" s="131"/>
      <c r="G81" s="136"/>
      <c r="H81" s="131"/>
      <c r="I81" s="136"/>
      <c r="J81" s="131"/>
      <c r="K81" s="192"/>
      <c r="L81" s="131"/>
      <c r="M81" s="136"/>
      <c r="N81" s="131"/>
      <c r="O81" s="136"/>
      <c r="P81" s="131"/>
      <c r="Q81" s="136"/>
      <c r="R81" s="131"/>
      <c r="S81" s="136"/>
      <c r="T81" s="131"/>
      <c r="U81" s="136"/>
      <c r="V81" s="155"/>
      <c r="W81" s="136"/>
      <c r="X81" s="145">
        <f t="shared" ref="X81:X104" si="13">SUM(C81+E81+G81+I81+K81+M81+O81+Q81+S81+U81+W81)</f>
        <v>0</v>
      </c>
    </row>
    <row r="82" spans="1:24" s="1" customFormat="1" x14ac:dyDescent="0.2">
      <c r="A82" s="131" t="s">
        <v>79</v>
      </c>
      <c r="B82" s="137" t="s">
        <v>150</v>
      </c>
      <c r="C82" s="153"/>
      <c r="D82" s="154"/>
      <c r="E82" s="136"/>
      <c r="F82" s="131"/>
      <c r="G82" s="136"/>
      <c r="H82" s="131"/>
      <c r="I82" s="136"/>
      <c r="J82" s="131"/>
      <c r="K82" s="192"/>
      <c r="L82" s="131"/>
      <c r="M82" s="136"/>
      <c r="N82" s="131"/>
      <c r="O82" s="136"/>
      <c r="P82" s="131"/>
      <c r="Q82" s="136"/>
      <c r="R82" s="131"/>
      <c r="S82" s="136"/>
      <c r="T82" s="131"/>
      <c r="U82" s="136"/>
      <c r="V82" s="155"/>
      <c r="W82" s="136"/>
      <c r="X82" s="145">
        <f t="shared" si="13"/>
        <v>0</v>
      </c>
    </row>
    <row r="83" spans="1:24" x14ac:dyDescent="0.25">
      <c r="A83" s="131" t="s">
        <v>80</v>
      </c>
      <c r="B83" s="137" t="s">
        <v>151</v>
      </c>
      <c r="C83" s="153"/>
      <c r="D83" s="154"/>
      <c r="E83" s="136"/>
      <c r="F83" s="131"/>
      <c r="G83" s="136"/>
      <c r="H83" s="131"/>
      <c r="I83" s="136"/>
      <c r="J83" s="131"/>
      <c r="K83" s="192"/>
      <c r="L83" s="131"/>
      <c r="M83" s="136"/>
      <c r="N83" s="131"/>
      <c r="O83" s="136"/>
      <c r="P83" s="131"/>
      <c r="Q83" s="136"/>
      <c r="R83" s="131"/>
      <c r="S83" s="136"/>
      <c r="T83" s="131"/>
      <c r="U83" s="136"/>
      <c r="V83" s="155"/>
      <c r="W83" s="136"/>
      <c r="X83" s="145">
        <f t="shared" si="13"/>
        <v>0</v>
      </c>
    </row>
    <row r="84" spans="1:24" x14ac:dyDescent="0.25">
      <c r="A84" s="700" t="s">
        <v>81</v>
      </c>
      <c r="B84" s="701"/>
      <c r="C84" s="170">
        <f>SUM(C77:C83)</f>
        <v>0</v>
      </c>
      <c r="D84" s="171"/>
      <c r="E84" s="141">
        <f t="shared" ref="E84:W84" si="14">SUM(E77:E83)</f>
        <v>0</v>
      </c>
      <c r="F84" s="171"/>
      <c r="G84" s="141">
        <f t="shared" si="14"/>
        <v>0</v>
      </c>
      <c r="H84" s="171"/>
      <c r="I84" s="141">
        <f t="shared" si="14"/>
        <v>0</v>
      </c>
      <c r="J84" s="171"/>
      <c r="K84" s="193">
        <f t="shared" si="14"/>
        <v>0</v>
      </c>
      <c r="L84" s="171"/>
      <c r="M84" s="141">
        <f t="shared" si="14"/>
        <v>0</v>
      </c>
      <c r="N84" s="171"/>
      <c r="O84" s="141">
        <f t="shared" si="14"/>
        <v>0</v>
      </c>
      <c r="P84" s="171"/>
      <c r="Q84" s="141">
        <f t="shared" si="14"/>
        <v>0</v>
      </c>
      <c r="R84" s="171"/>
      <c r="S84" s="141">
        <f t="shared" si="14"/>
        <v>0</v>
      </c>
      <c r="T84" s="171"/>
      <c r="U84" s="141">
        <f t="shared" si="14"/>
        <v>0</v>
      </c>
      <c r="V84" s="172"/>
      <c r="W84" s="141">
        <f t="shared" si="14"/>
        <v>0</v>
      </c>
      <c r="X84" s="173">
        <f t="shared" si="13"/>
        <v>0</v>
      </c>
    </row>
    <row r="85" spans="1:24" x14ac:dyDescent="0.25">
      <c r="A85" s="131" t="s">
        <v>82</v>
      </c>
      <c r="B85" s="137" t="s">
        <v>152</v>
      </c>
      <c r="C85" s="153"/>
      <c r="D85" s="154"/>
      <c r="E85" s="136"/>
      <c r="F85" s="131"/>
      <c r="G85" s="136"/>
      <c r="H85" s="131"/>
      <c r="I85" s="136"/>
      <c r="J85" s="131"/>
      <c r="K85" s="192"/>
      <c r="L85" s="131"/>
      <c r="M85" s="136"/>
      <c r="N85" s="131"/>
      <c r="O85" s="136"/>
      <c r="P85" s="131"/>
      <c r="Q85" s="136"/>
      <c r="R85" s="131"/>
      <c r="S85" s="136"/>
      <c r="T85" s="131"/>
      <c r="U85" s="136"/>
      <c r="V85" s="155"/>
      <c r="W85" s="136"/>
      <c r="X85" s="145">
        <f t="shared" si="13"/>
        <v>0</v>
      </c>
    </row>
    <row r="86" spans="1:24" x14ac:dyDescent="0.25">
      <c r="A86" s="131" t="s">
        <v>83</v>
      </c>
      <c r="B86" s="137" t="s">
        <v>153</v>
      </c>
      <c r="C86" s="153"/>
      <c r="D86" s="154"/>
      <c r="E86" s="136"/>
      <c r="F86" s="131"/>
      <c r="G86" s="136"/>
      <c r="H86" s="131"/>
      <c r="I86" s="136"/>
      <c r="J86" s="131"/>
      <c r="K86" s="192"/>
      <c r="L86" s="131"/>
      <c r="M86" s="136"/>
      <c r="N86" s="131"/>
      <c r="O86" s="136"/>
      <c r="P86" s="131"/>
      <c r="Q86" s="136"/>
      <c r="R86" s="131"/>
      <c r="S86" s="136"/>
      <c r="T86" s="131"/>
      <c r="U86" s="136"/>
      <c r="V86" s="155"/>
      <c r="W86" s="136"/>
      <c r="X86" s="145">
        <f t="shared" si="13"/>
        <v>0</v>
      </c>
    </row>
    <row r="87" spans="1:24" x14ac:dyDescent="0.25">
      <c r="A87" s="131" t="s">
        <v>84</v>
      </c>
      <c r="B87" s="137" t="s">
        <v>154</v>
      </c>
      <c r="C87" s="153"/>
      <c r="D87" s="154"/>
      <c r="E87" s="136"/>
      <c r="F87" s="131"/>
      <c r="G87" s="136"/>
      <c r="H87" s="131"/>
      <c r="I87" s="136"/>
      <c r="J87" s="131"/>
      <c r="K87" s="192"/>
      <c r="L87" s="131"/>
      <c r="M87" s="136"/>
      <c r="N87" s="131"/>
      <c r="O87" s="136"/>
      <c r="P87" s="131"/>
      <c r="Q87" s="136"/>
      <c r="R87" s="131"/>
      <c r="S87" s="136"/>
      <c r="T87" s="131"/>
      <c r="U87" s="136"/>
      <c r="V87" s="155"/>
      <c r="W87" s="136"/>
      <c r="X87" s="145">
        <f t="shared" si="13"/>
        <v>0</v>
      </c>
    </row>
    <row r="88" spans="1:24" x14ac:dyDescent="0.25">
      <c r="A88" s="131" t="s">
        <v>85</v>
      </c>
      <c r="B88" s="137" t="s">
        <v>155</v>
      </c>
      <c r="C88" s="153"/>
      <c r="D88" s="154"/>
      <c r="E88" s="136"/>
      <c r="F88" s="131"/>
      <c r="G88" s="136"/>
      <c r="H88" s="131"/>
      <c r="I88" s="136"/>
      <c r="J88" s="131"/>
      <c r="K88" s="192"/>
      <c r="L88" s="131"/>
      <c r="M88" s="136"/>
      <c r="N88" s="131"/>
      <c r="O88" s="136"/>
      <c r="P88" s="131"/>
      <c r="Q88" s="136"/>
      <c r="R88" s="131"/>
      <c r="S88" s="136"/>
      <c r="T88" s="131"/>
      <c r="U88" s="136"/>
      <c r="V88" s="155"/>
      <c r="W88" s="136"/>
      <c r="X88" s="145">
        <f t="shared" si="13"/>
        <v>0</v>
      </c>
    </row>
    <row r="89" spans="1:24" ht="19.899999999999999" customHeight="1" x14ac:dyDescent="0.25">
      <c r="A89" s="131" t="s">
        <v>157</v>
      </c>
      <c r="B89" s="137" t="s">
        <v>156</v>
      </c>
      <c r="C89" s="153"/>
      <c r="D89" s="154"/>
      <c r="E89" s="136"/>
      <c r="F89" s="131"/>
      <c r="G89" s="136"/>
      <c r="H89" s="131"/>
      <c r="I89" s="136"/>
      <c r="J89" s="131"/>
      <c r="K89" s="192"/>
      <c r="L89" s="131"/>
      <c r="M89" s="136"/>
      <c r="N89" s="131"/>
      <c r="O89" s="136"/>
      <c r="P89" s="131"/>
      <c r="Q89" s="136"/>
      <c r="R89" s="131"/>
      <c r="S89" s="136"/>
      <c r="T89" s="131"/>
      <c r="U89" s="136"/>
      <c r="V89" s="155"/>
      <c r="W89" s="136"/>
      <c r="X89" s="145">
        <f t="shared" si="13"/>
        <v>0</v>
      </c>
    </row>
    <row r="90" spans="1:24" s="1" customFormat="1" x14ac:dyDescent="0.2">
      <c r="A90" s="131" t="s">
        <v>86</v>
      </c>
      <c r="B90" s="137" t="s">
        <v>158</v>
      </c>
      <c r="C90" s="153"/>
      <c r="D90" s="154"/>
      <c r="E90" s="136">
        <v>2000</v>
      </c>
      <c r="F90" s="131"/>
      <c r="G90" s="136">
        <v>-500</v>
      </c>
      <c r="H90" s="131"/>
      <c r="I90" s="136"/>
      <c r="J90" s="131"/>
      <c r="K90" s="192"/>
      <c r="L90" s="131"/>
      <c r="M90" s="136"/>
      <c r="N90" s="131"/>
      <c r="O90" s="136"/>
      <c r="P90" s="131"/>
      <c r="Q90" s="136"/>
      <c r="R90" s="131"/>
      <c r="S90" s="136"/>
      <c r="T90" s="131"/>
      <c r="U90" s="136"/>
      <c r="V90" s="155"/>
      <c r="W90" s="136"/>
      <c r="X90" s="145">
        <f t="shared" si="13"/>
        <v>1500</v>
      </c>
    </row>
    <row r="91" spans="1:24" s="1" customFormat="1" ht="19.899999999999999" customHeight="1" x14ac:dyDescent="0.2">
      <c r="A91" s="131" t="s">
        <v>277</v>
      </c>
      <c r="B91" s="137" t="s">
        <v>278</v>
      </c>
      <c r="C91" s="153"/>
      <c r="D91" s="154"/>
      <c r="E91" s="136"/>
      <c r="F91" s="131"/>
      <c r="G91" s="136"/>
      <c r="H91" s="131"/>
      <c r="I91" s="136"/>
      <c r="J91" s="131"/>
      <c r="K91" s="192"/>
      <c r="L91" s="131"/>
      <c r="M91" s="136"/>
      <c r="N91" s="131"/>
      <c r="O91" s="136"/>
      <c r="P91" s="131"/>
      <c r="Q91" s="136"/>
      <c r="R91" s="131"/>
      <c r="S91" s="136"/>
      <c r="T91" s="131"/>
      <c r="U91" s="136"/>
      <c r="V91" s="155"/>
      <c r="W91" s="136"/>
      <c r="X91" s="145"/>
    </row>
    <row r="92" spans="1:24" x14ac:dyDescent="0.25">
      <c r="A92" s="131" t="s">
        <v>87</v>
      </c>
      <c r="B92" s="137" t="s">
        <v>159</v>
      </c>
      <c r="C92" s="153"/>
      <c r="D92" s="154"/>
      <c r="E92" s="136"/>
      <c r="F92" s="131"/>
      <c r="G92" s="136">
        <v>500</v>
      </c>
      <c r="H92" s="131"/>
      <c r="I92" s="136">
        <v>9500</v>
      </c>
      <c r="J92" s="131"/>
      <c r="K92" s="192"/>
      <c r="L92" s="131"/>
      <c r="M92" s="136"/>
      <c r="N92" s="131"/>
      <c r="O92" s="136"/>
      <c r="P92" s="131"/>
      <c r="Q92" s="136"/>
      <c r="R92" s="131"/>
      <c r="S92" s="136"/>
      <c r="T92" s="131"/>
      <c r="U92" s="136"/>
      <c r="V92" s="155"/>
      <c r="W92" s="136"/>
      <c r="X92" s="145">
        <f t="shared" si="13"/>
        <v>10000</v>
      </c>
    </row>
    <row r="93" spans="1:24" s="1" customFormat="1" ht="19.899999999999999" customHeight="1" x14ac:dyDescent="0.25">
      <c r="A93" s="700" t="s">
        <v>88</v>
      </c>
      <c r="B93" s="701"/>
      <c r="C93" s="170">
        <f>SUM(C85:C92)</f>
        <v>0</v>
      </c>
      <c r="D93" s="171"/>
      <c r="E93" s="141">
        <f t="shared" ref="E93:W93" si="15">SUM(E85:E92)</f>
        <v>2000</v>
      </c>
      <c r="F93" s="171"/>
      <c r="G93" s="141">
        <f t="shared" si="15"/>
        <v>0</v>
      </c>
      <c r="H93" s="171"/>
      <c r="I93" s="141">
        <f t="shared" si="15"/>
        <v>9500</v>
      </c>
      <c r="J93" s="171"/>
      <c r="K93" s="193">
        <f t="shared" si="15"/>
        <v>0</v>
      </c>
      <c r="L93" s="171"/>
      <c r="M93" s="141">
        <f t="shared" si="15"/>
        <v>0</v>
      </c>
      <c r="N93" s="171"/>
      <c r="O93" s="141">
        <f t="shared" si="15"/>
        <v>0</v>
      </c>
      <c r="P93" s="171"/>
      <c r="Q93" s="141">
        <f t="shared" si="15"/>
        <v>0</v>
      </c>
      <c r="R93" s="171"/>
      <c r="S93" s="141">
        <f t="shared" si="15"/>
        <v>0</v>
      </c>
      <c r="T93" s="171"/>
      <c r="U93" s="141">
        <f t="shared" si="15"/>
        <v>0</v>
      </c>
      <c r="V93" s="172"/>
      <c r="W93" s="141">
        <f t="shared" si="15"/>
        <v>0</v>
      </c>
      <c r="X93" s="173">
        <f t="shared" si="13"/>
        <v>11500</v>
      </c>
    </row>
    <row r="94" spans="1:24" x14ac:dyDescent="0.25">
      <c r="A94" s="131" t="s">
        <v>193</v>
      </c>
      <c r="B94" s="137" t="s">
        <v>194</v>
      </c>
      <c r="C94" s="153"/>
      <c r="D94" s="154"/>
      <c r="E94" s="136"/>
      <c r="F94" s="131"/>
      <c r="G94" s="136"/>
      <c r="H94" s="131"/>
      <c r="I94" s="136"/>
      <c r="J94" s="131"/>
      <c r="K94" s="192"/>
      <c r="L94" s="131"/>
      <c r="M94" s="136"/>
      <c r="N94" s="131"/>
      <c r="O94" s="136"/>
      <c r="P94" s="131"/>
      <c r="Q94" s="136"/>
      <c r="R94" s="131"/>
      <c r="S94" s="136"/>
      <c r="T94" s="131"/>
      <c r="U94" s="136"/>
      <c r="V94" s="155"/>
      <c r="W94" s="136"/>
      <c r="X94" s="145"/>
    </row>
    <row r="95" spans="1:24" s="1" customFormat="1" x14ac:dyDescent="0.25">
      <c r="A95" s="700" t="s">
        <v>282</v>
      </c>
      <c r="B95" s="701"/>
      <c r="C95" s="170">
        <f>SUM(C94)</f>
        <v>0</v>
      </c>
      <c r="D95" s="171"/>
      <c r="E95" s="141"/>
      <c r="F95" s="171"/>
      <c r="G95" s="141"/>
      <c r="H95" s="171"/>
      <c r="I95" s="141"/>
      <c r="J95" s="171"/>
      <c r="K95" s="193"/>
      <c r="L95" s="171"/>
      <c r="M95" s="141"/>
      <c r="N95" s="171"/>
      <c r="O95" s="141"/>
      <c r="P95" s="171"/>
      <c r="Q95" s="141"/>
      <c r="R95" s="171"/>
      <c r="S95" s="141"/>
      <c r="T95" s="171"/>
      <c r="U95" s="141"/>
      <c r="V95" s="172"/>
      <c r="W95" s="141"/>
      <c r="X95" s="173"/>
    </row>
    <row r="96" spans="1:24" ht="15.6" customHeight="1" x14ac:dyDescent="0.25">
      <c r="A96" s="131" t="s">
        <v>89</v>
      </c>
      <c r="B96" s="137" t="s">
        <v>160</v>
      </c>
      <c r="C96" s="153">
        <v>2863491</v>
      </c>
      <c r="D96" s="154"/>
      <c r="E96" s="136"/>
      <c r="F96" s="131"/>
      <c r="G96" s="136"/>
      <c r="H96" s="131"/>
      <c r="I96" s="136"/>
      <c r="J96" s="131"/>
      <c r="K96" s="192"/>
      <c r="L96" s="131"/>
      <c r="M96" s="136"/>
      <c r="N96" s="131"/>
      <c r="O96" s="136"/>
      <c r="P96" s="131"/>
      <c r="Q96" s="136"/>
      <c r="R96" s="131"/>
      <c r="S96" s="136"/>
      <c r="T96" s="131"/>
      <c r="U96" s="136"/>
      <c r="V96" s="155"/>
      <c r="W96" s="136">
        <v>-2863491</v>
      </c>
      <c r="X96" s="145">
        <f t="shared" si="13"/>
        <v>0</v>
      </c>
    </row>
    <row r="97" spans="1:24" s="1" customFormat="1" ht="15.6" customHeight="1" x14ac:dyDescent="0.25">
      <c r="A97" s="700" t="s">
        <v>90</v>
      </c>
      <c r="B97" s="701"/>
      <c r="C97" s="170">
        <f>SUM(C96)</f>
        <v>2863491</v>
      </c>
      <c r="D97" s="171"/>
      <c r="E97" s="141">
        <f t="shared" ref="E97:W97" si="16">SUM(E96)</f>
        <v>0</v>
      </c>
      <c r="F97" s="171"/>
      <c r="G97" s="141">
        <f t="shared" si="16"/>
        <v>0</v>
      </c>
      <c r="H97" s="171"/>
      <c r="I97" s="141">
        <f t="shared" si="16"/>
        <v>0</v>
      </c>
      <c r="J97" s="171"/>
      <c r="K97" s="193">
        <f t="shared" si="16"/>
        <v>0</v>
      </c>
      <c r="L97" s="171"/>
      <c r="M97" s="141">
        <f t="shared" si="16"/>
        <v>0</v>
      </c>
      <c r="N97" s="171"/>
      <c r="O97" s="141">
        <f t="shared" si="16"/>
        <v>0</v>
      </c>
      <c r="P97" s="171"/>
      <c r="Q97" s="141">
        <f t="shared" si="16"/>
        <v>0</v>
      </c>
      <c r="R97" s="171"/>
      <c r="S97" s="141">
        <f t="shared" si="16"/>
        <v>0</v>
      </c>
      <c r="T97" s="171"/>
      <c r="U97" s="141">
        <f t="shared" si="16"/>
        <v>0</v>
      </c>
      <c r="V97" s="172"/>
      <c r="W97" s="141">
        <f t="shared" si="16"/>
        <v>-2863491</v>
      </c>
      <c r="X97" s="173">
        <f t="shared" si="13"/>
        <v>0</v>
      </c>
    </row>
    <row r="98" spans="1:24" s="42" customFormat="1" ht="15.6" customHeight="1" x14ac:dyDescent="0.25">
      <c r="A98" s="131" t="s">
        <v>91</v>
      </c>
      <c r="B98" s="137" t="s">
        <v>161</v>
      </c>
      <c r="C98" s="153"/>
      <c r="D98" s="154"/>
      <c r="E98" s="136"/>
      <c r="F98" s="131"/>
      <c r="G98" s="136"/>
      <c r="H98" s="131"/>
      <c r="I98" s="136"/>
      <c r="J98" s="131"/>
      <c r="K98" s="192"/>
      <c r="L98" s="131"/>
      <c r="M98" s="136"/>
      <c r="N98" s="131"/>
      <c r="O98" s="136"/>
      <c r="P98" s="131"/>
      <c r="Q98" s="136"/>
      <c r="R98" s="131"/>
      <c r="S98" s="136"/>
      <c r="T98" s="131"/>
      <c r="U98" s="136"/>
      <c r="V98" s="155"/>
      <c r="W98" s="136"/>
      <c r="X98" s="145">
        <f t="shared" si="13"/>
        <v>0</v>
      </c>
    </row>
    <row r="99" spans="1:24" x14ac:dyDescent="0.25">
      <c r="A99" s="700" t="s">
        <v>92</v>
      </c>
      <c r="B99" s="701"/>
      <c r="C99" s="170">
        <f>SUM(C98)</f>
        <v>0</v>
      </c>
      <c r="D99" s="171"/>
      <c r="E99" s="141">
        <f t="shared" ref="E99:W99" si="17">SUM(E98)</f>
        <v>0</v>
      </c>
      <c r="F99" s="171"/>
      <c r="G99" s="141">
        <f t="shared" si="17"/>
        <v>0</v>
      </c>
      <c r="H99" s="171"/>
      <c r="I99" s="141">
        <f t="shared" si="17"/>
        <v>0</v>
      </c>
      <c r="J99" s="171"/>
      <c r="K99" s="193">
        <f t="shared" si="17"/>
        <v>0</v>
      </c>
      <c r="L99" s="171"/>
      <c r="M99" s="141">
        <f t="shared" si="17"/>
        <v>0</v>
      </c>
      <c r="N99" s="171"/>
      <c r="O99" s="141">
        <f t="shared" si="17"/>
        <v>0</v>
      </c>
      <c r="P99" s="171"/>
      <c r="Q99" s="141">
        <f t="shared" si="17"/>
        <v>0</v>
      </c>
      <c r="R99" s="171"/>
      <c r="S99" s="141">
        <f t="shared" si="17"/>
        <v>0</v>
      </c>
      <c r="T99" s="171"/>
      <c r="U99" s="141">
        <f t="shared" si="17"/>
        <v>0</v>
      </c>
      <c r="V99" s="172"/>
      <c r="W99" s="141">
        <f t="shared" si="17"/>
        <v>0</v>
      </c>
      <c r="X99" s="173">
        <f t="shared" si="13"/>
        <v>0</v>
      </c>
    </row>
    <row r="100" spans="1:24" s="1" customFormat="1" x14ac:dyDescent="0.2">
      <c r="A100" s="138" t="s">
        <v>93</v>
      </c>
      <c r="B100" s="139" t="s">
        <v>162</v>
      </c>
      <c r="C100" s="175"/>
      <c r="D100" s="176"/>
      <c r="E100" s="177"/>
      <c r="F100" s="138"/>
      <c r="G100" s="177"/>
      <c r="H100" s="138"/>
      <c r="I100" s="177"/>
      <c r="J100" s="138"/>
      <c r="K100" s="174">
        <v>1850600</v>
      </c>
      <c r="L100" s="138"/>
      <c r="M100" s="174"/>
      <c r="N100" s="138"/>
      <c r="O100" s="177"/>
      <c r="P100" s="138"/>
      <c r="Q100" s="177"/>
      <c r="R100" s="138"/>
      <c r="S100" s="177"/>
      <c r="T100" s="138"/>
      <c r="U100" s="177"/>
      <c r="V100" s="178"/>
      <c r="W100" s="177"/>
      <c r="X100" s="145">
        <f t="shared" si="13"/>
        <v>1850600</v>
      </c>
    </row>
    <row r="101" spans="1:24" s="1" customFormat="1" x14ac:dyDescent="0.2">
      <c r="A101" s="138" t="s">
        <v>94</v>
      </c>
      <c r="B101" s="139" t="s">
        <v>183</v>
      </c>
      <c r="C101" s="175"/>
      <c r="D101" s="176"/>
      <c r="E101" s="177"/>
      <c r="F101" s="138"/>
      <c r="G101" s="177"/>
      <c r="H101" s="138"/>
      <c r="I101" s="177"/>
      <c r="J101" s="138"/>
      <c r="K101" s="174"/>
      <c r="L101" s="138"/>
      <c r="M101" s="177"/>
      <c r="N101" s="138"/>
      <c r="O101" s="177"/>
      <c r="P101" s="138"/>
      <c r="Q101" s="177"/>
      <c r="R101" s="138"/>
      <c r="S101" s="177"/>
      <c r="T101" s="138"/>
      <c r="U101" s="177"/>
      <c r="V101" s="178"/>
      <c r="W101" s="177"/>
      <c r="X101" s="145"/>
    </row>
    <row r="102" spans="1:24" s="1" customFormat="1" x14ac:dyDescent="0.2">
      <c r="A102" s="131" t="s">
        <v>170</v>
      </c>
      <c r="B102" s="137" t="s">
        <v>176</v>
      </c>
      <c r="C102" s="153">
        <v>44165983</v>
      </c>
      <c r="D102" s="154"/>
      <c r="E102" s="136">
        <v>289953</v>
      </c>
      <c r="F102" s="131"/>
      <c r="G102" s="136">
        <v>23058</v>
      </c>
      <c r="H102" s="131"/>
      <c r="I102" s="136">
        <v>23058</v>
      </c>
      <c r="J102" s="131"/>
      <c r="K102" s="192"/>
      <c r="L102" s="131"/>
      <c r="M102" s="136"/>
      <c r="N102" s="131"/>
      <c r="O102" s="136">
        <v>702900</v>
      </c>
      <c r="P102" s="131"/>
      <c r="Q102" s="136">
        <v>20130</v>
      </c>
      <c r="R102" s="131"/>
      <c r="S102" s="136">
        <v>472168</v>
      </c>
      <c r="T102" s="131"/>
      <c r="U102" s="136">
        <v>1610346</v>
      </c>
      <c r="V102" s="155"/>
      <c r="W102" s="136">
        <v>2527154</v>
      </c>
      <c r="X102" s="145">
        <f t="shared" si="13"/>
        <v>49834750</v>
      </c>
    </row>
    <row r="103" spans="1:24" ht="16.5" thickBot="1" x14ac:dyDescent="0.3">
      <c r="A103" s="700" t="s">
        <v>95</v>
      </c>
      <c r="B103" s="701"/>
      <c r="C103" s="170">
        <f>SUM(C100:C102)</f>
        <v>44165983</v>
      </c>
      <c r="D103" s="171"/>
      <c r="E103" s="141">
        <f t="shared" ref="E103:W103" si="18">SUM(E100:E102)</f>
        <v>289953</v>
      </c>
      <c r="F103" s="171"/>
      <c r="G103" s="141">
        <f t="shared" si="18"/>
        <v>23058</v>
      </c>
      <c r="H103" s="171"/>
      <c r="I103" s="141">
        <f t="shared" si="18"/>
        <v>23058</v>
      </c>
      <c r="J103" s="171"/>
      <c r="K103" s="193">
        <f t="shared" si="18"/>
        <v>1850600</v>
      </c>
      <c r="L103" s="171"/>
      <c r="M103" s="141">
        <f t="shared" si="18"/>
        <v>0</v>
      </c>
      <c r="N103" s="171"/>
      <c r="O103" s="141">
        <f t="shared" si="18"/>
        <v>702900</v>
      </c>
      <c r="P103" s="171"/>
      <c r="Q103" s="141">
        <f t="shared" si="18"/>
        <v>20130</v>
      </c>
      <c r="R103" s="171"/>
      <c r="S103" s="141">
        <f t="shared" si="18"/>
        <v>472168</v>
      </c>
      <c r="T103" s="171"/>
      <c r="U103" s="141">
        <f t="shared" si="18"/>
        <v>1610346</v>
      </c>
      <c r="V103" s="172"/>
      <c r="W103" s="141">
        <f t="shared" si="18"/>
        <v>2527154</v>
      </c>
      <c r="X103" s="173">
        <f t="shared" si="13"/>
        <v>51685350</v>
      </c>
    </row>
    <row r="104" spans="1:24" ht="17.25" thickTop="1" thickBot="1" x14ac:dyDescent="0.3">
      <c r="A104" s="702" t="s">
        <v>96</v>
      </c>
      <c r="B104" s="703"/>
      <c r="C104" s="127">
        <f>SUM(C103,C99,C97,C93,C84,C73)</f>
        <v>47029474</v>
      </c>
      <c r="D104" s="127"/>
      <c r="E104" s="142">
        <f t="shared" ref="E104:W104" si="19">SUM(E103,E99,E97,E93,E84,E73)</f>
        <v>291953</v>
      </c>
      <c r="F104" s="125"/>
      <c r="G104" s="142">
        <f t="shared" si="19"/>
        <v>23058</v>
      </c>
      <c r="H104" s="125"/>
      <c r="I104" s="142">
        <f t="shared" si="19"/>
        <v>32558</v>
      </c>
      <c r="J104" s="125"/>
      <c r="K104" s="213">
        <f t="shared" si="19"/>
        <v>1850600</v>
      </c>
      <c r="L104" s="125"/>
      <c r="M104" s="142">
        <f t="shared" si="19"/>
        <v>0</v>
      </c>
      <c r="N104" s="125"/>
      <c r="O104" s="142">
        <f t="shared" si="19"/>
        <v>702900</v>
      </c>
      <c r="P104" s="125"/>
      <c r="Q104" s="142">
        <f t="shared" si="19"/>
        <v>20130</v>
      </c>
      <c r="R104" s="125"/>
      <c r="S104" s="142">
        <f t="shared" si="19"/>
        <v>472168</v>
      </c>
      <c r="T104" s="125"/>
      <c r="U104" s="142">
        <f t="shared" si="19"/>
        <v>3015788</v>
      </c>
      <c r="V104" s="180"/>
      <c r="W104" s="142">
        <f t="shared" si="19"/>
        <v>-336337</v>
      </c>
      <c r="X104" s="181">
        <f t="shared" si="13"/>
        <v>53102292</v>
      </c>
    </row>
    <row r="105" spans="1:24" ht="16.5" thickTop="1" x14ac:dyDescent="0.25"/>
  </sheetData>
  <mergeCells count="34">
    <mergeCell ref="A103:B103"/>
    <mergeCell ref="A104:B104"/>
    <mergeCell ref="A23:B23"/>
    <mergeCell ref="A97:B97"/>
    <mergeCell ref="A95:B95"/>
    <mergeCell ref="A99:B99"/>
    <mergeCell ref="A84:B84"/>
    <mergeCell ref="A93:B93"/>
    <mergeCell ref="A60:B60"/>
    <mergeCell ref="A65:B65"/>
    <mergeCell ref="A66:B66"/>
    <mergeCell ref="A73:B73"/>
    <mergeCell ref="A76:B76"/>
    <mergeCell ref="A62:B62"/>
    <mergeCell ref="A4:X4"/>
    <mergeCell ref="A6:A7"/>
    <mergeCell ref="B6:B7"/>
    <mergeCell ref="C6:C7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X7"/>
    <mergeCell ref="A21:B21"/>
    <mergeCell ref="A39:B39"/>
    <mergeCell ref="A45:B45"/>
    <mergeCell ref="A51:B51"/>
    <mergeCell ref="A56:B56"/>
  </mergeCells>
  <pageMargins left="0.19685039370078741" right="0.19685039370078741" top="0.19685039370078741" bottom="0.19685039370078741" header="0.31496062992125984" footer="0.31496062992125984"/>
  <pageSetup paperSize="8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6"/>
  <sheetViews>
    <sheetView topLeftCell="A37" workbookViewId="0">
      <selection activeCell="U105" sqref="U105:W105"/>
    </sheetView>
  </sheetViews>
  <sheetFormatPr defaultColWidth="8.85546875" defaultRowHeight="15.75" x14ac:dyDescent="0.25"/>
  <cols>
    <col min="1" max="1" width="7.7109375" style="4" customWidth="1"/>
    <col min="2" max="2" width="24.85546875" style="4" customWidth="1"/>
    <col min="3" max="3" width="12.28515625" style="5" customWidth="1"/>
    <col min="4" max="4" width="7.7109375" style="4" customWidth="1"/>
    <col min="5" max="5" width="10.5703125" style="5" customWidth="1"/>
    <col min="6" max="6" width="7.140625" style="4" customWidth="1"/>
    <col min="7" max="7" width="9.7109375" style="5" customWidth="1"/>
    <col min="8" max="8" width="7.7109375" style="4" customWidth="1"/>
    <col min="9" max="9" width="9.7109375" style="5" customWidth="1"/>
    <col min="10" max="10" width="7.7109375" style="4" customWidth="1"/>
    <col min="11" max="11" width="9.7109375" style="183" customWidth="1"/>
    <col min="12" max="12" width="7.7109375" style="4" customWidth="1"/>
    <col min="13" max="13" width="9.7109375" style="5" customWidth="1"/>
    <col min="14" max="14" width="7.7109375" style="4" customWidth="1"/>
    <col min="15" max="15" width="9.7109375" style="5" customWidth="1"/>
    <col min="16" max="16" width="7.7109375" style="4" customWidth="1"/>
    <col min="17" max="17" width="10.28515625" style="5" customWidth="1"/>
    <col min="18" max="18" width="7.7109375" style="4" customWidth="1"/>
    <col min="19" max="19" width="9.7109375" style="5" customWidth="1"/>
    <col min="20" max="20" width="7.7109375" style="4" customWidth="1"/>
    <col min="21" max="21" width="9.7109375" style="5" customWidth="1"/>
    <col min="22" max="22" width="7.7109375" style="4" customWidth="1"/>
    <col min="23" max="23" width="10.7109375" style="5" customWidth="1"/>
    <col min="24" max="24" width="14.5703125" style="5" customWidth="1"/>
    <col min="25" max="16384" width="8.85546875" style="4"/>
  </cols>
  <sheetData>
    <row r="1" spans="1:24" s="59" customFormat="1" ht="20.25" x14ac:dyDescent="0.3">
      <c r="A1" s="59" t="s">
        <v>177</v>
      </c>
      <c r="C1" s="60"/>
      <c r="E1" s="60"/>
      <c r="G1" s="60"/>
      <c r="I1" s="60"/>
      <c r="K1" s="182"/>
      <c r="M1" s="60"/>
      <c r="O1" s="60"/>
      <c r="Q1" s="60"/>
      <c r="S1" s="60"/>
      <c r="U1" s="60"/>
      <c r="W1" s="60"/>
      <c r="X1" s="60"/>
    </row>
    <row r="2" spans="1:24" s="59" customFormat="1" ht="20.25" x14ac:dyDescent="0.3">
      <c r="A2" s="59" t="s">
        <v>178</v>
      </c>
      <c r="C2" s="60"/>
      <c r="E2" s="60"/>
      <c r="G2" s="60"/>
      <c r="I2" s="60"/>
      <c r="K2" s="182"/>
      <c r="M2" s="60"/>
      <c r="O2" s="60"/>
      <c r="Q2" s="60"/>
      <c r="S2" s="60"/>
      <c r="U2" s="60"/>
      <c r="W2" s="60"/>
      <c r="X2" s="60"/>
    </row>
    <row r="3" spans="1:24" s="58" customFormat="1" ht="28.15" customHeight="1" x14ac:dyDescent="0.3">
      <c r="A3" s="59"/>
      <c r="B3" s="59"/>
      <c r="C3" s="60"/>
      <c r="D3" s="59"/>
      <c r="E3" s="60"/>
      <c r="F3" s="59"/>
      <c r="G3" s="60"/>
      <c r="H3" s="59"/>
      <c r="I3" s="60"/>
      <c r="J3" s="59"/>
      <c r="K3" s="182"/>
      <c r="L3" s="59"/>
      <c r="M3" s="60"/>
      <c r="N3" s="59"/>
      <c r="O3" s="60"/>
      <c r="P3" s="59"/>
      <c r="Q3" s="60"/>
      <c r="R3" s="59"/>
      <c r="S3" s="60"/>
      <c r="T3" s="59"/>
      <c r="U3" s="60"/>
      <c r="V3" s="59"/>
      <c r="W3" s="60"/>
      <c r="X3" s="60"/>
    </row>
    <row r="4" spans="1:24" ht="20.25" x14ac:dyDescent="0.3">
      <c r="A4" s="59"/>
      <c r="B4" s="59"/>
      <c r="C4" s="60"/>
      <c r="D4" s="59"/>
      <c r="E4" s="60"/>
      <c r="F4" s="59"/>
      <c r="G4" s="60"/>
      <c r="H4" s="59"/>
      <c r="I4" s="60"/>
      <c r="J4" s="59"/>
      <c r="K4" s="182"/>
      <c r="L4" s="59"/>
      <c r="M4" s="60"/>
      <c r="N4" s="59"/>
      <c r="O4" s="60"/>
      <c r="P4" s="59"/>
      <c r="Q4" s="60"/>
      <c r="R4" s="59"/>
      <c r="S4" s="60"/>
      <c r="T4" s="59"/>
      <c r="U4" s="60"/>
      <c r="V4" s="59"/>
      <c r="W4" s="60"/>
      <c r="X4" s="60"/>
    </row>
    <row r="5" spans="1:24" s="6" customFormat="1" ht="41.45" customHeight="1" x14ac:dyDescent="0.25">
      <c r="A5" s="721" t="s">
        <v>280</v>
      </c>
      <c r="B5" s="721"/>
      <c r="C5" s="721"/>
      <c r="D5" s="721"/>
      <c r="E5" s="721"/>
      <c r="F5" s="721"/>
      <c r="G5" s="721"/>
      <c r="H5" s="721"/>
      <c r="I5" s="721"/>
      <c r="J5" s="721"/>
      <c r="K5" s="721"/>
      <c r="L5" s="721"/>
      <c r="M5" s="721"/>
      <c r="N5" s="721"/>
      <c r="O5" s="721"/>
      <c r="P5" s="721"/>
      <c r="Q5" s="721"/>
      <c r="R5" s="721"/>
      <c r="S5" s="721"/>
      <c r="T5" s="721"/>
      <c r="U5" s="721"/>
      <c r="V5" s="721"/>
      <c r="W5" s="721"/>
      <c r="X5" s="721"/>
    </row>
    <row r="6" spans="1:24" s="6" customFormat="1" ht="31.15" customHeight="1" thickBot="1" x14ac:dyDescent="0.3">
      <c r="A6" s="4"/>
      <c r="B6" s="4"/>
      <c r="C6" s="5"/>
      <c r="D6" s="4"/>
      <c r="E6" s="5"/>
      <c r="F6" s="4"/>
      <c r="G6" s="5"/>
      <c r="H6" s="4"/>
      <c r="I6" s="5"/>
      <c r="J6" s="4"/>
      <c r="K6" s="183"/>
      <c r="L6" s="4"/>
      <c r="M6" s="5"/>
      <c r="N6" s="4"/>
      <c r="O6" s="5"/>
      <c r="P6" s="4"/>
      <c r="Q6" s="5"/>
      <c r="R6" s="4"/>
      <c r="S6" s="5"/>
      <c r="T6" s="4"/>
      <c r="U6" s="5"/>
      <c r="V6" s="4"/>
      <c r="W6" s="5"/>
      <c r="X6" s="5"/>
    </row>
    <row r="7" spans="1:24" ht="16.5" thickTop="1" x14ac:dyDescent="0.25">
      <c r="A7" s="722" t="s">
        <v>2</v>
      </c>
      <c r="B7" s="712" t="s">
        <v>3</v>
      </c>
      <c r="C7" s="714" t="s">
        <v>4</v>
      </c>
      <c r="D7" s="716" t="s">
        <v>57</v>
      </c>
      <c r="E7" s="711"/>
      <c r="F7" s="710" t="s">
        <v>58</v>
      </c>
      <c r="G7" s="711"/>
      <c r="H7" s="710" t="s">
        <v>59</v>
      </c>
      <c r="I7" s="711"/>
      <c r="J7" s="710" t="s">
        <v>60</v>
      </c>
      <c r="K7" s="711"/>
      <c r="L7" s="710" t="s">
        <v>61</v>
      </c>
      <c r="M7" s="711"/>
      <c r="N7" s="710" t="s">
        <v>62</v>
      </c>
      <c r="O7" s="711"/>
      <c r="P7" s="710" t="s">
        <v>63</v>
      </c>
      <c r="Q7" s="711"/>
      <c r="R7" s="710" t="s">
        <v>64</v>
      </c>
      <c r="S7" s="711"/>
      <c r="T7" s="710" t="s">
        <v>65</v>
      </c>
      <c r="U7" s="711"/>
      <c r="V7" s="724" t="s">
        <v>66</v>
      </c>
      <c r="W7" s="716"/>
      <c r="X7" s="714" t="s">
        <v>67</v>
      </c>
    </row>
    <row r="8" spans="1:24" ht="48" thickBot="1" x14ac:dyDescent="0.3">
      <c r="A8" s="723"/>
      <c r="B8" s="713"/>
      <c r="C8" s="715"/>
      <c r="D8" s="2" t="s">
        <v>164</v>
      </c>
      <c r="E8" s="54" t="s">
        <v>165</v>
      </c>
      <c r="F8" s="3" t="s">
        <v>164</v>
      </c>
      <c r="G8" s="54" t="s">
        <v>165</v>
      </c>
      <c r="H8" s="3" t="s">
        <v>164</v>
      </c>
      <c r="I8" s="54" t="s">
        <v>165</v>
      </c>
      <c r="J8" s="3" t="s">
        <v>164</v>
      </c>
      <c r="K8" s="184" t="s">
        <v>165</v>
      </c>
      <c r="L8" s="3" t="s">
        <v>164</v>
      </c>
      <c r="M8" s="54" t="s">
        <v>165</v>
      </c>
      <c r="N8" s="3" t="s">
        <v>164</v>
      </c>
      <c r="O8" s="54" t="s">
        <v>165</v>
      </c>
      <c r="P8" s="3" t="s">
        <v>164</v>
      </c>
      <c r="Q8" s="54" t="s">
        <v>165</v>
      </c>
      <c r="R8" s="57" t="s">
        <v>164</v>
      </c>
      <c r="S8" s="54" t="s">
        <v>165</v>
      </c>
      <c r="T8" s="3" t="s">
        <v>164</v>
      </c>
      <c r="U8" s="54" t="s">
        <v>165</v>
      </c>
      <c r="V8" s="45" t="s">
        <v>164</v>
      </c>
      <c r="W8" s="7" t="s">
        <v>165</v>
      </c>
      <c r="X8" s="715"/>
    </row>
    <row r="9" spans="1:24" ht="16.5" thickTop="1" x14ac:dyDescent="0.25">
      <c r="A9" s="8" t="s">
        <v>5</v>
      </c>
      <c r="B9" s="9" t="s">
        <v>97</v>
      </c>
      <c r="C9" s="10">
        <v>22341835</v>
      </c>
      <c r="D9" s="11"/>
      <c r="E9" s="34">
        <v>-121662</v>
      </c>
      <c r="F9" s="32"/>
      <c r="G9" s="34"/>
      <c r="H9" s="32"/>
      <c r="I9" s="34"/>
      <c r="J9" s="32"/>
      <c r="K9" s="185"/>
      <c r="L9" s="32"/>
      <c r="M9" s="34"/>
      <c r="N9" s="32"/>
      <c r="O9" s="34"/>
      <c r="P9" s="32"/>
      <c r="Q9" s="34"/>
      <c r="R9" s="32"/>
      <c r="S9" s="34"/>
      <c r="T9" s="32"/>
      <c r="U9" s="34">
        <v>-271200</v>
      </c>
      <c r="V9" s="46"/>
      <c r="W9" s="12">
        <v>-80000</v>
      </c>
      <c r="X9" s="10">
        <f t="shared" ref="X9:X72" si="0">SUM(C9+E9+G9+I9+K9+M9+O9+Q9+S9+U9+W9)</f>
        <v>21868973</v>
      </c>
    </row>
    <row r="10" spans="1:24" x14ac:dyDescent="0.25">
      <c r="A10" s="8" t="s">
        <v>167</v>
      </c>
      <c r="B10" s="9" t="s">
        <v>168</v>
      </c>
      <c r="C10" s="10"/>
      <c r="D10" s="61"/>
      <c r="E10" s="62"/>
      <c r="F10" s="8"/>
      <c r="G10" s="62"/>
      <c r="H10" s="8"/>
      <c r="I10" s="62"/>
      <c r="J10" s="8"/>
      <c r="K10" s="186"/>
      <c r="L10" s="8"/>
      <c r="M10" s="62"/>
      <c r="N10" s="8"/>
      <c r="O10" s="62"/>
      <c r="P10" s="8"/>
      <c r="Q10" s="62"/>
      <c r="R10" s="8"/>
      <c r="S10" s="62"/>
      <c r="T10" s="8"/>
      <c r="U10" s="62"/>
      <c r="V10" s="63"/>
      <c r="W10" s="64"/>
      <c r="X10" s="10">
        <f t="shared" si="0"/>
        <v>0</v>
      </c>
    </row>
    <row r="11" spans="1:24" x14ac:dyDescent="0.25">
      <c r="A11" s="8" t="s">
        <v>179</v>
      </c>
      <c r="B11" s="9" t="s">
        <v>180</v>
      </c>
      <c r="C11" s="10"/>
      <c r="D11" s="61"/>
      <c r="E11" s="62"/>
      <c r="F11" s="8"/>
      <c r="G11" s="62"/>
      <c r="H11" s="8"/>
      <c r="I11" s="62"/>
      <c r="J11" s="8"/>
      <c r="K11" s="186"/>
      <c r="L11" s="8"/>
      <c r="M11" s="62"/>
      <c r="N11" s="8"/>
      <c r="O11" s="62"/>
      <c r="P11" s="8"/>
      <c r="Q11" s="62"/>
      <c r="R11" s="8"/>
      <c r="S11" s="62"/>
      <c r="T11" s="8"/>
      <c r="U11" s="62"/>
      <c r="V11" s="63"/>
      <c r="W11" s="64"/>
      <c r="X11" s="10">
        <f t="shared" si="0"/>
        <v>0</v>
      </c>
    </row>
    <row r="12" spans="1:24" x14ac:dyDescent="0.25">
      <c r="A12" s="8" t="s">
        <v>181</v>
      </c>
      <c r="B12" s="9" t="s">
        <v>182</v>
      </c>
      <c r="C12" s="10"/>
      <c r="D12" s="61"/>
      <c r="E12" s="62">
        <v>121662</v>
      </c>
      <c r="F12" s="8"/>
      <c r="G12" s="62"/>
      <c r="H12" s="8"/>
      <c r="I12" s="62"/>
      <c r="J12" s="8"/>
      <c r="K12" s="186"/>
      <c r="L12" s="8"/>
      <c r="M12" s="62"/>
      <c r="N12" s="8"/>
      <c r="O12" s="62"/>
      <c r="P12" s="8"/>
      <c r="Q12" s="62"/>
      <c r="R12" s="8"/>
      <c r="S12" s="62"/>
      <c r="T12" s="8"/>
      <c r="U12" s="62"/>
      <c r="V12" s="63"/>
      <c r="W12" s="64"/>
      <c r="X12" s="10">
        <f t="shared" si="0"/>
        <v>121662</v>
      </c>
    </row>
    <row r="13" spans="1:24" x14ac:dyDescent="0.25">
      <c r="A13" s="13" t="s">
        <v>6</v>
      </c>
      <c r="B13" s="14" t="s">
        <v>98</v>
      </c>
      <c r="C13" s="15"/>
      <c r="D13" s="16"/>
      <c r="E13" s="18"/>
      <c r="F13" s="13"/>
      <c r="G13" s="18"/>
      <c r="H13" s="13"/>
      <c r="I13" s="18"/>
      <c r="J13" s="13"/>
      <c r="K13" s="187"/>
      <c r="L13" s="13"/>
      <c r="M13" s="18"/>
      <c r="N13" s="13"/>
      <c r="O13" s="18"/>
      <c r="P13" s="13"/>
      <c r="Q13" s="18"/>
      <c r="R13" s="13"/>
      <c r="S13" s="18"/>
      <c r="T13" s="13"/>
      <c r="U13" s="18"/>
      <c r="V13" s="47"/>
      <c r="W13" s="17"/>
      <c r="X13" s="10">
        <f t="shared" si="0"/>
        <v>0</v>
      </c>
    </row>
    <row r="14" spans="1:24" x14ac:dyDescent="0.25">
      <c r="A14" s="13" t="s">
        <v>7</v>
      </c>
      <c r="B14" s="14" t="s">
        <v>99</v>
      </c>
      <c r="C14" s="15">
        <v>1350000</v>
      </c>
      <c r="D14" s="16"/>
      <c r="E14" s="18"/>
      <c r="F14" s="13"/>
      <c r="G14" s="18"/>
      <c r="H14" s="13"/>
      <c r="I14" s="18"/>
      <c r="J14" s="13"/>
      <c r="K14" s="187"/>
      <c r="L14" s="13"/>
      <c r="M14" s="18"/>
      <c r="N14" s="13"/>
      <c r="O14" s="18"/>
      <c r="P14" s="13"/>
      <c r="Q14" s="18"/>
      <c r="R14" s="13"/>
      <c r="S14" s="18"/>
      <c r="T14" s="13"/>
      <c r="U14" s="18">
        <v>242200</v>
      </c>
      <c r="V14" s="47"/>
      <c r="W14" s="17"/>
      <c r="X14" s="10">
        <f t="shared" si="0"/>
        <v>1592200</v>
      </c>
    </row>
    <row r="15" spans="1:24" x14ac:dyDescent="0.25">
      <c r="A15" s="13" t="s">
        <v>8</v>
      </c>
      <c r="B15" s="14" t="s">
        <v>100</v>
      </c>
      <c r="C15" s="15">
        <v>180000</v>
      </c>
      <c r="D15" s="16"/>
      <c r="E15" s="18"/>
      <c r="F15" s="13"/>
      <c r="G15" s="18"/>
      <c r="H15" s="13"/>
      <c r="I15" s="18"/>
      <c r="J15" s="13"/>
      <c r="K15" s="187"/>
      <c r="L15" s="13"/>
      <c r="M15" s="18">
        <v>51000</v>
      </c>
      <c r="N15" s="13"/>
      <c r="O15" s="18"/>
      <c r="P15" s="13"/>
      <c r="Q15" s="18">
        <v>-65000</v>
      </c>
      <c r="R15" s="13"/>
      <c r="S15" s="18"/>
      <c r="T15" s="13"/>
      <c r="U15" s="18">
        <v>-41000</v>
      </c>
      <c r="V15" s="47"/>
      <c r="W15" s="17"/>
      <c r="X15" s="10">
        <f>SUM(C15+E15+G15+I15+K15+M15+O15+Q15+S15+U15+W15)</f>
        <v>125000</v>
      </c>
    </row>
    <row r="16" spans="1:24" x14ac:dyDescent="0.25">
      <c r="A16" s="13" t="s">
        <v>169</v>
      </c>
      <c r="B16" s="14" t="s">
        <v>175</v>
      </c>
      <c r="C16" s="15">
        <v>310000</v>
      </c>
      <c r="D16" s="16"/>
      <c r="E16" s="18"/>
      <c r="F16" s="13"/>
      <c r="G16" s="18"/>
      <c r="H16" s="13"/>
      <c r="I16" s="18"/>
      <c r="J16" s="13"/>
      <c r="K16" s="187"/>
      <c r="L16" s="13"/>
      <c r="M16" s="18"/>
      <c r="N16" s="13"/>
      <c r="O16" s="18"/>
      <c r="P16" s="13"/>
      <c r="Q16" s="18">
        <v>65000</v>
      </c>
      <c r="R16" s="13"/>
      <c r="S16" s="18"/>
      <c r="T16" s="13"/>
      <c r="U16" s="18">
        <v>69000</v>
      </c>
      <c r="V16" s="47"/>
      <c r="W16" s="17"/>
      <c r="X16" s="10">
        <f>SUM(C16+E16+G16+I16+K16+M16+O16+Q16+S16+U16+W16)</f>
        <v>444000</v>
      </c>
    </row>
    <row r="17" spans="1:24" x14ac:dyDescent="0.25">
      <c r="A17" s="13" t="s">
        <v>9</v>
      </c>
      <c r="B17" s="14" t="s">
        <v>101</v>
      </c>
      <c r="C17" s="15"/>
      <c r="D17" s="16"/>
      <c r="E17" s="18"/>
      <c r="F17" s="13"/>
      <c r="G17" s="18"/>
      <c r="H17" s="13"/>
      <c r="I17" s="18"/>
      <c r="J17" s="13"/>
      <c r="K17" s="187"/>
      <c r="L17" s="13"/>
      <c r="M17" s="18"/>
      <c r="N17" s="13"/>
      <c r="O17" s="18"/>
      <c r="P17" s="13"/>
      <c r="Q17" s="18"/>
      <c r="R17" s="13"/>
      <c r="S17" s="18"/>
      <c r="T17" s="13"/>
      <c r="U17" s="18"/>
      <c r="V17" s="47"/>
      <c r="W17" s="17"/>
      <c r="X17" s="10">
        <f>SUM(C17+E17+G17+I17+K17+M17+O17+Q17+S17+U17+W17)</f>
        <v>0</v>
      </c>
    </row>
    <row r="18" spans="1:24" x14ac:dyDescent="0.25">
      <c r="A18" s="13" t="s">
        <v>10</v>
      </c>
      <c r="B18" s="14" t="s">
        <v>102</v>
      </c>
      <c r="C18" s="15">
        <v>12200</v>
      </c>
      <c r="D18" s="16"/>
      <c r="E18" s="18">
        <v>6800</v>
      </c>
      <c r="F18" s="13"/>
      <c r="G18" s="18"/>
      <c r="H18" s="13"/>
      <c r="I18" s="18"/>
      <c r="J18" s="13"/>
      <c r="K18" s="187"/>
      <c r="L18" s="13"/>
      <c r="M18" s="18"/>
      <c r="N18" s="13"/>
      <c r="O18" s="18"/>
      <c r="P18" s="13"/>
      <c r="Q18" s="18"/>
      <c r="R18" s="13"/>
      <c r="S18" s="18"/>
      <c r="T18" s="13"/>
      <c r="U18" s="18"/>
      <c r="V18" s="47"/>
      <c r="W18" s="17"/>
      <c r="X18" s="10">
        <f t="shared" si="0"/>
        <v>19000</v>
      </c>
    </row>
    <row r="19" spans="1:24" x14ac:dyDescent="0.25">
      <c r="A19" s="13" t="s">
        <v>11</v>
      </c>
      <c r="B19" s="14" t="s">
        <v>103</v>
      </c>
      <c r="C19" s="15"/>
      <c r="D19" s="16"/>
      <c r="E19" s="18"/>
      <c r="F19" s="13"/>
      <c r="G19" s="18"/>
      <c r="H19" s="13"/>
      <c r="I19" s="18"/>
      <c r="J19" s="13"/>
      <c r="K19" s="187"/>
      <c r="L19" s="13"/>
      <c r="M19" s="18"/>
      <c r="N19" s="13"/>
      <c r="O19" s="18"/>
      <c r="P19" s="13"/>
      <c r="Q19" s="18"/>
      <c r="R19" s="13"/>
      <c r="S19" s="18"/>
      <c r="T19" s="13"/>
      <c r="U19" s="18"/>
      <c r="V19" s="47"/>
      <c r="W19" s="17"/>
      <c r="X19" s="10">
        <f t="shared" si="0"/>
        <v>0</v>
      </c>
    </row>
    <row r="20" spans="1:24" s="1" customFormat="1" ht="19.899999999999999" customHeight="1" x14ac:dyDescent="0.25">
      <c r="A20" s="13" t="s">
        <v>12</v>
      </c>
      <c r="B20" s="14" t="s">
        <v>104</v>
      </c>
      <c r="C20" s="15"/>
      <c r="D20" s="16"/>
      <c r="E20" s="18"/>
      <c r="F20" s="13"/>
      <c r="G20" s="18"/>
      <c r="H20" s="13"/>
      <c r="I20" s="18"/>
      <c r="J20" s="13"/>
      <c r="K20" s="187"/>
      <c r="L20" s="13"/>
      <c r="M20" s="18"/>
      <c r="N20" s="13"/>
      <c r="O20" s="18"/>
      <c r="P20" s="13"/>
      <c r="Q20" s="18"/>
      <c r="R20" s="13"/>
      <c r="S20" s="18"/>
      <c r="T20" s="13"/>
      <c r="U20" s="18"/>
      <c r="V20" s="47"/>
      <c r="W20" s="17"/>
      <c r="X20" s="10">
        <f t="shared" si="0"/>
        <v>0</v>
      </c>
    </row>
    <row r="21" spans="1:24" s="27" customFormat="1" x14ac:dyDescent="0.25">
      <c r="A21" s="13" t="s">
        <v>13</v>
      </c>
      <c r="B21" s="14" t="s">
        <v>105</v>
      </c>
      <c r="C21" s="15"/>
      <c r="D21" s="16"/>
      <c r="E21" s="18"/>
      <c r="F21" s="13"/>
      <c r="G21" s="18"/>
      <c r="H21" s="13"/>
      <c r="I21" s="18"/>
      <c r="J21" s="13"/>
      <c r="K21" s="187"/>
      <c r="L21" s="13"/>
      <c r="M21" s="18"/>
      <c r="N21" s="13"/>
      <c r="O21" s="18"/>
      <c r="P21" s="13"/>
      <c r="Q21" s="18"/>
      <c r="R21" s="13"/>
      <c r="S21" s="18"/>
      <c r="T21" s="13"/>
      <c r="U21" s="18">
        <v>1000</v>
      </c>
      <c r="V21" s="47"/>
      <c r="W21" s="18">
        <v>10000</v>
      </c>
      <c r="X21" s="10">
        <f t="shared" si="0"/>
        <v>11000</v>
      </c>
    </row>
    <row r="22" spans="1:24" s="1" customFormat="1" ht="19.899999999999999" customHeight="1" x14ac:dyDescent="0.25">
      <c r="A22" s="708" t="s">
        <v>14</v>
      </c>
      <c r="B22" s="709"/>
      <c r="C22" s="19">
        <f>SUM(C9:C21)</f>
        <v>24194035</v>
      </c>
      <c r="D22" s="20"/>
      <c r="E22" s="21">
        <f>SUM(E9:E21)</f>
        <v>6800</v>
      </c>
      <c r="F22" s="20"/>
      <c r="G22" s="21">
        <f>SUM(G9:G21)</f>
        <v>0</v>
      </c>
      <c r="H22" s="20"/>
      <c r="I22" s="21">
        <f>SUM(I9:I21)</f>
        <v>0</v>
      </c>
      <c r="J22" s="20"/>
      <c r="K22" s="188">
        <f>SUM(K9:K21)</f>
        <v>0</v>
      </c>
      <c r="L22" s="20"/>
      <c r="M22" s="21">
        <f>SUM(M9:M21)</f>
        <v>51000</v>
      </c>
      <c r="N22" s="20"/>
      <c r="O22" s="21">
        <f>SUM(O9:O21)</f>
        <v>0</v>
      </c>
      <c r="P22" s="20"/>
      <c r="Q22" s="21">
        <f>SUM(Q9:Q21)</f>
        <v>0</v>
      </c>
      <c r="R22" s="20"/>
      <c r="S22" s="21">
        <f>SUM(S9:S21)</f>
        <v>0</v>
      </c>
      <c r="T22" s="20"/>
      <c r="U22" s="21">
        <f>SUM(U9:U21)</f>
        <v>0</v>
      </c>
      <c r="V22" s="48"/>
      <c r="W22" s="21">
        <f>SUM(W9:W21)</f>
        <v>-70000</v>
      </c>
      <c r="X22" s="19">
        <f t="shared" si="0"/>
        <v>24181835</v>
      </c>
    </row>
    <row r="23" spans="1:24" x14ac:dyDescent="0.25">
      <c r="A23" s="22" t="s">
        <v>106</v>
      </c>
      <c r="B23" s="23" t="s">
        <v>107</v>
      </c>
      <c r="C23" s="24">
        <v>5459056</v>
      </c>
      <c r="D23" s="25"/>
      <c r="E23" s="26">
        <v>1496</v>
      </c>
      <c r="F23" s="55"/>
      <c r="G23" s="26"/>
      <c r="H23" s="55"/>
      <c r="I23" s="26"/>
      <c r="J23" s="55"/>
      <c r="K23" s="65"/>
      <c r="L23" s="55"/>
      <c r="M23" s="26"/>
      <c r="N23" s="55"/>
      <c r="O23" s="26"/>
      <c r="P23" s="55"/>
      <c r="Q23" s="26"/>
      <c r="R23" s="55"/>
      <c r="S23" s="26"/>
      <c r="T23" s="55"/>
      <c r="U23" s="26"/>
      <c r="V23" s="49"/>
      <c r="W23" s="26">
        <v>70000</v>
      </c>
      <c r="X23" s="10">
        <f t="shared" si="0"/>
        <v>5530552</v>
      </c>
    </row>
    <row r="24" spans="1:24" x14ac:dyDescent="0.25">
      <c r="A24" s="708" t="s">
        <v>15</v>
      </c>
      <c r="B24" s="709"/>
      <c r="C24" s="19">
        <f>SUM(C23)</f>
        <v>5459056</v>
      </c>
      <c r="D24" s="20"/>
      <c r="E24" s="21">
        <f t="shared" ref="E24:W24" si="1">SUM(E23)</f>
        <v>1496</v>
      </c>
      <c r="F24" s="20"/>
      <c r="G24" s="21">
        <f t="shared" si="1"/>
        <v>0</v>
      </c>
      <c r="H24" s="20"/>
      <c r="I24" s="21">
        <f t="shared" si="1"/>
        <v>0</v>
      </c>
      <c r="J24" s="20"/>
      <c r="K24" s="188">
        <f t="shared" si="1"/>
        <v>0</v>
      </c>
      <c r="L24" s="20"/>
      <c r="M24" s="21">
        <f t="shared" si="1"/>
        <v>0</v>
      </c>
      <c r="N24" s="20"/>
      <c r="O24" s="21">
        <f t="shared" si="1"/>
        <v>0</v>
      </c>
      <c r="P24" s="20"/>
      <c r="Q24" s="21">
        <f t="shared" si="1"/>
        <v>0</v>
      </c>
      <c r="R24" s="20"/>
      <c r="S24" s="21">
        <f t="shared" si="1"/>
        <v>0</v>
      </c>
      <c r="T24" s="20"/>
      <c r="U24" s="21">
        <f t="shared" si="1"/>
        <v>0</v>
      </c>
      <c r="V24" s="48"/>
      <c r="W24" s="21">
        <f t="shared" si="1"/>
        <v>70000</v>
      </c>
      <c r="X24" s="19">
        <f t="shared" si="0"/>
        <v>5530552</v>
      </c>
    </row>
    <row r="25" spans="1:24" x14ac:dyDescent="0.25">
      <c r="A25" s="13" t="s">
        <v>16</v>
      </c>
      <c r="B25" s="14" t="s">
        <v>108</v>
      </c>
      <c r="C25" s="15">
        <v>130000</v>
      </c>
      <c r="D25" s="16"/>
      <c r="E25" s="18"/>
      <c r="F25" s="13"/>
      <c r="G25" s="18"/>
      <c r="H25" s="13"/>
      <c r="I25" s="18"/>
      <c r="J25" s="13"/>
      <c r="K25" s="187">
        <v>507775</v>
      </c>
      <c r="L25" s="13"/>
      <c r="M25" s="18"/>
      <c r="N25" s="13"/>
      <c r="O25" s="18"/>
      <c r="P25" s="13"/>
      <c r="Q25" s="18">
        <v>-200000</v>
      </c>
      <c r="R25" s="13"/>
      <c r="S25" s="18"/>
      <c r="T25" s="13"/>
      <c r="U25" s="18"/>
      <c r="V25" s="47"/>
      <c r="W25" s="18">
        <v>-100000</v>
      </c>
      <c r="X25" s="10">
        <f t="shared" si="0"/>
        <v>337775</v>
      </c>
    </row>
    <row r="26" spans="1:24" x14ac:dyDescent="0.25">
      <c r="A26" s="13" t="s">
        <v>17</v>
      </c>
      <c r="B26" s="14" t="s">
        <v>109</v>
      </c>
      <c r="C26" s="15">
        <v>600000</v>
      </c>
      <c r="D26" s="16"/>
      <c r="E26" s="18"/>
      <c r="F26" s="13"/>
      <c r="G26" s="18"/>
      <c r="H26" s="13"/>
      <c r="I26" s="18"/>
      <c r="J26" s="13"/>
      <c r="K26" s="187">
        <v>-21127</v>
      </c>
      <c r="L26" s="13"/>
      <c r="M26" s="18"/>
      <c r="N26" s="13"/>
      <c r="O26" s="18"/>
      <c r="P26" s="13"/>
      <c r="Q26" s="18">
        <v>200000</v>
      </c>
      <c r="R26" s="13"/>
      <c r="S26" s="18"/>
      <c r="T26" s="13"/>
      <c r="U26" s="18"/>
      <c r="V26" s="47"/>
      <c r="W26" s="18">
        <v>-75000</v>
      </c>
      <c r="X26" s="10">
        <f t="shared" si="0"/>
        <v>703873</v>
      </c>
    </row>
    <row r="27" spans="1:24" x14ac:dyDescent="0.25">
      <c r="A27" s="13" t="s">
        <v>18</v>
      </c>
      <c r="B27" s="14" t="s">
        <v>110</v>
      </c>
      <c r="C27" s="15">
        <v>78000</v>
      </c>
      <c r="D27" s="16"/>
      <c r="E27" s="18"/>
      <c r="F27" s="13"/>
      <c r="G27" s="18"/>
      <c r="H27" s="13"/>
      <c r="I27" s="18"/>
      <c r="J27" s="13"/>
      <c r="K27" s="187"/>
      <c r="L27" s="13"/>
      <c r="M27" s="18"/>
      <c r="N27" s="13"/>
      <c r="O27" s="18"/>
      <c r="P27" s="13"/>
      <c r="Q27" s="18"/>
      <c r="R27" s="13"/>
      <c r="S27" s="18"/>
      <c r="T27" s="13"/>
      <c r="U27" s="18"/>
      <c r="V27" s="47"/>
      <c r="W27" s="18">
        <v>25000</v>
      </c>
      <c r="X27" s="10">
        <f t="shared" si="0"/>
        <v>103000</v>
      </c>
    </row>
    <row r="28" spans="1:24" x14ac:dyDescent="0.25">
      <c r="A28" s="13" t="s">
        <v>19</v>
      </c>
      <c r="B28" s="14" t="s">
        <v>111</v>
      </c>
      <c r="C28" s="15">
        <v>90000</v>
      </c>
      <c r="D28" s="16"/>
      <c r="E28" s="18"/>
      <c r="F28" s="13"/>
      <c r="G28" s="18"/>
      <c r="H28" s="13"/>
      <c r="I28" s="18"/>
      <c r="J28" s="13"/>
      <c r="K28" s="187"/>
      <c r="L28" s="13"/>
      <c r="M28" s="18"/>
      <c r="N28" s="13"/>
      <c r="O28" s="18"/>
      <c r="P28" s="13"/>
      <c r="Q28" s="18"/>
      <c r="R28" s="13"/>
      <c r="S28" s="18"/>
      <c r="T28" s="13"/>
      <c r="U28" s="18"/>
      <c r="V28" s="47"/>
      <c r="W28" s="18"/>
      <c r="X28" s="10">
        <f t="shared" si="0"/>
        <v>90000</v>
      </c>
    </row>
    <row r="29" spans="1:24" x14ac:dyDescent="0.25">
      <c r="A29" s="13" t="s">
        <v>20</v>
      </c>
      <c r="B29" s="14" t="s">
        <v>112</v>
      </c>
      <c r="C29" s="15">
        <v>1273780</v>
      </c>
      <c r="D29" s="16"/>
      <c r="E29" s="18">
        <v>237105</v>
      </c>
      <c r="F29" s="13"/>
      <c r="G29" s="18"/>
      <c r="H29" s="13"/>
      <c r="I29" s="18"/>
      <c r="J29" s="13"/>
      <c r="K29" s="187">
        <v>23417</v>
      </c>
      <c r="L29" s="13"/>
      <c r="M29" s="18"/>
      <c r="N29" s="13"/>
      <c r="O29" s="18"/>
      <c r="P29" s="13"/>
      <c r="Q29" s="18"/>
      <c r="R29" s="13"/>
      <c r="S29" s="18">
        <v>1</v>
      </c>
      <c r="T29" s="13"/>
      <c r="U29" s="18">
        <v>33000</v>
      </c>
      <c r="V29" s="47"/>
      <c r="W29" s="18">
        <v>-280000</v>
      </c>
      <c r="X29" s="10">
        <f t="shared" si="0"/>
        <v>1287303</v>
      </c>
    </row>
    <row r="30" spans="1:24" x14ac:dyDescent="0.25">
      <c r="A30" s="13" t="s">
        <v>21</v>
      </c>
      <c r="B30" s="14" t="s">
        <v>113</v>
      </c>
      <c r="C30" s="15">
        <v>4734400</v>
      </c>
      <c r="D30" s="16"/>
      <c r="E30" s="18"/>
      <c r="F30" s="13"/>
      <c r="G30" s="18"/>
      <c r="H30" s="13"/>
      <c r="I30" s="18"/>
      <c r="J30" s="13"/>
      <c r="K30" s="187"/>
      <c r="L30" s="13"/>
      <c r="M30" s="18"/>
      <c r="N30" s="13"/>
      <c r="O30" s="18"/>
      <c r="P30" s="13"/>
      <c r="Q30" s="18"/>
      <c r="R30" s="13"/>
      <c r="S30" s="18">
        <v>-179683</v>
      </c>
      <c r="T30" s="13"/>
      <c r="U30" s="18">
        <v>-300000</v>
      </c>
      <c r="V30" s="47"/>
      <c r="W30" s="18">
        <v>-325000</v>
      </c>
      <c r="X30" s="10">
        <f t="shared" si="0"/>
        <v>3929717</v>
      </c>
    </row>
    <row r="31" spans="1:24" x14ac:dyDescent="0.25">
      <c r="A31" s="13" t="s">
        <v>22</v>
      </c>
      <c r="B31" s="14" t="s">
        <v>114</v>
      </c>
      <c r="C31" s="15"/>
      <c r="D31" s="16"/>
      <c r="E31" s="18"/>
      <c r="F31" s="13"/>
      <c r="G31" s="18"/>
      <c r="H31" s="13"/>
      <c r="I31" s="18"/>
      <c r="J31" s="13"/>
      <c r="K31" s="187"/>
      <c r="L31" s="13"/>
      <c r="M31" s="18"/>
      <c r="N31" s="13"/>
      <c r="O31" s="18"/>
      <c r="P31" s="13"/>
      <c r="Q31" s="18"/>
      <c r="R31" s="13"/>
      <c r="S31" s="18"/>
      <c r="T31" s="13"/>
      <c r="U31" s="18"/>
      <c r="V31" s="47"/>
      <c r="W31" s="18"/>
      <c r="X31" s="10">
        <f t="shared" si="0"/>
        <v>0</v>
      </c>
    </row>
    <row r="32" spans="1:24" x14ac:dyDescent="0.25">
      <c r="A32" s="13" t="s">
        <v>23</v>
      </c>
      <c r="B32" s="14" t="s">
        <v>115</v>
      </c>
      <c r="C32" s="15">
        <v>10000</v>
      </c>
      <c r="D32" s="16"/>
      <c r="E32" s="18">
        <v>140000</v>
      </c>
      <c r="F32" s="13"/>
      <c r="G32" s="18"/>
      <c r="H32" s="13"/>
      <c r="I32" s="18">
        <v>125000</v>
      </c>
      <c r="J32" s="13"/>
      <c r="K32" s="187"/>
      <c r="L32" s="13"/>
      <c r="M32" s="18"/>
      <c r="N32" s="13"/>
      <c r="O32" s="18"/>
      <c r="P32" s="13"/>
      <c r="Q32" s="18"/>
      <c r="R32" s="13"/>
      <c r="S32" s="18"/>
      <c r="T32" s="13"/>
      <c r="U32" s="18"/>
      <c r="V32" s="47"/>
      <c r="W32" s="18"/>
      <c r="X32" s="10">
        <f>SUM(C32+E32+G32+I32+K32+M32+O32+Q32+S32+U32+W32)</f>
        <v>275000</v>
      </c>
    </row>
    <row r="33" spans="1:24" x14ac:dyDescent="0.25">
      <c r="A33" s="13" t="s">
        <v>24</v>
      </c>
      <c r="B33" s="14" t="s">
        <v>116</v>
      </c>
      <c r="C33" s="15"/>
      <c r="D33" s="16"/>
      <c r="E33" s="18">
        <v>4500</v>
      </c>
      <c r="F33" s="13"/>
      <c r="G33" s="18"/>
      <c r="H33" s="13"/>
      <c r="I33" s="18"/>
      <c r="J33" s="13"/>
      <c r="K33" s="187"/>
      <c r="L33" s="13"/>
      <c r="M33" s="18"/>
      <c r="N33" s="13"/>
      <c r="O33" s="18"/>
      <c r="P33" s="13"/>
      <c r="Q33" s="18"/>
      <c r="R33" s="13"/>
      <c r="S33" s="18"/>
      <c r="T33" s="13"/>
      <c r="U33" s="18"/>
      <c r="V33" s="47"/>
      <c r="W33" s="18"/>
      <c r="X33" s="10">
        <f>SUM(C33+E33+G33+I33+K33+M33+O33+Q33+S33+U33+W33)</f>
        <v>4500</v>
      </c>
    </row>
    <row r="34" spans="1:24" x14ac:dyDescent="0.25">
      <c r="A34" s="13" t="s">
        <v>25</v>
      </c>
      <c r="B34" s="14" t="s">
        <v>117</v>
      </c>
      <c r="C34" s="15">
        <v>300000</v>
      </c>
      <c r="D34" s="16"/>
      <c r="E34" s="18">
        <v>-12358</v>
      </c>
      <c r="F34" s="13"/>
      <c r="G34" s="18"/>
      <c r="H34" s="13"/>
      <c r="I34" s="18"/>
      <c r="J34" s="13"/>
      <c r="K34" s="187"/>
      <c r="L34" s="13"/>
      <c r="M34" s="18"/>
      <c r="N34" s="13"/>
      <c r="O34" s="18"/>
      <c r="P34" s="13"/>
      <c r="Q34" s="18"/>
      <c r="R34" s="13"/>
      <c r="S34" s="18">
        <v>25056</v>
      </c>
      <c r="T34" s="13"/>
      <c r="U34" s="18">
        <v>255000</v>
      </c>
      <c r="V34" s="47"/>
      <c r="W34" s="18">
        <v>-200000</v>
      </c>
      <c r="X34" s="10">
        <f>SUM(C34+E34+G34+I34+K34+M34+O34+Q34+S34+U34+W34)</f>
        <v>367698</v>
      </c>
    </row>
    <row r="35" spans="1:24" x14ac:dyDescent="0.25">
      <c r="A35" s="13" t="s">
        <v>26</v>
      </c>
      <c r="B35" s="14" t="s">
        <v>118</v>
      </c>
      <c r="C35" s="15">
        <v>80000</v>
      </c>
      <c r="D35" s="16"/>
      <c r="E35" s="18"/>
      <c r="F35" s="13"/>
      <c r="G35" s="18"/>
      <c r="H35" s="13"/>
      <c r="I35" s="18"/>
      <c r="J35" s="13"/>
      <c r="K35" s="187"/>
      <c r="L35" s="13"/>
      <c r="M35" s="18"/>
      <c r="N35" s="13"/>
      <c r="O35" s="18"/>
      <c r="P35" s="13"/>
      <c r="Q35" s="18"/>
      <c r="R35" s="13"/>
      <c r="S35" s="18"/>
      <c r="T35" s="13"/>
      <c r="U35" s="18">
        <v>50000</v>
      </c>
      <c r="V35" s="47"/>
      <c r="W35" s="18"/>
      <c r="X35" s="10">
        <f t="shared" si="0"/>
        <v>130000</v>
      </c>
    </row>
    <row r="36" spans="1:24" x14ac:dyDescent="0.25">
      <c r="A36" s="13" t="s">
        <v>27</v>
      </c>
      <c r="B36" s="14" t="s">
        <v>119</v>
      </c>
      <c r="C36" s="15">
        <v>1811000</v>
      </c>
      <c r="D36" s="16"/>
      <c r="E36" s="18"/>
      <c r="F36" s="13"/>
      <c r="G36" s="18"/>
      <c r="H36" s="13"/>
      <c r="I36" s="18"/>
      <c r="J36" s="13"/>
      <c r="K36" s="187"/>
      <c r="L36" s="13"/>
      <c r="M36" s="18"/>
      <c r="N36" s="13"/>
      <c r="O36" s="18"/>
      <c r="P36" s="13"/>
      <c r="Q36" s="18">
        <v>-85000</v>
      </c>
      <c r="R36" s="13"/>
      <c r="S36" s="18"/>
      <c r="T36" s="13"/>
      <c r="U36" s="18">
        <v>-38100</v>
      </c>
      <c r="V36" s="47"/>
      <c r="W36" s="18">
        <v>100000</v>
      </c>
      <c r="X36" s="10">
        <f t="shared" si="0"/>
        <v>1787900</v>
      </c>
    </row>
    <row r="37" spans="1:24" x14ac:dyDescent="0.25">
      <c r="A37" s="13" t="s">
        <v>171</v>
      </c>
      <c r="B37" s="14" t="s">
        <v>172</v>
      </c>
      <c r="C37" s="15"/>
      <c r="D37" s="16"/>
      <c r="E37" s="18"/>
      <c r="F37" s="13"/>
      <c r="G37" s="18"/>
      <c r="H37" s="13"/>
      <c r="I37" s="18"/>
      <c r="J37" s="13"/>
      <c r="K37" s="187"/>
      <c r="L37" s="13"/>
      <c r="M37" s="18"/>
      <c r="N37" s="13"/>
      <c r="O37" s="18"/>
      <c r="P37" s="13"/>
      <c r="Q37" s="18"/>
      <c r="R37" s="13"/>
      <c r="S37" s="18"/>
      <c r="T37" s="13"/>
      <c r="U37" s="18"/>
      <c r="V37" s="47"/>
      <c r="W37" s="18"/>
      <c r="X37" s="10">
        <f t="shared" si="0"/>
        <v>0</v>
      </c>
    </row>
    <row r="38" spans="1:24" s="1" customFormat="1" ht="19.899999999999999" customHeight="1" x14ac:dyDescent="0.25">
      <c r="A38" s="13" t="s">
        <v>28</v>
      </c>
      <c r="B38" s="14" t="s">
        <v>120</v>
      </c>
      <c r="C38" s="15"/>
      <c r="D38" s="16"/>
      <c r="E38" s="18"/>
      <c r="F38" s="13"/>
      <c r="G38" s="18"/>
      <c r="H38" s="13"/>
      <c r="I38" s="18"/>
      <c r="J38" s="13"/>
      <c r="K38" s="187"/>
      <c r="L38" s="13"/>
      <c r="M38" s="18"/>
      <c r="N38" s="13"/>
      <c r="O38" s="18"/>
      <c r="P38" s="13"/>
      <c r="Q38" s="18"/>
      <c r="R38" s="13"/>
      <c r="S38" s="18"/>
      <c r="T38" s="13"/>
      <c r="U38" s="18"/>
      <c r="V38" s="47"/>
      <c r="W38" s="18"/>
      <c r="X38" s="10">
        <f t="shared" si="0"/>
        <v>0</v>
      </c>
    </row>
    <row r="39" spans="1:24" x14ac:dyDescent="0.25">
      <c r="A39" s="13" t="s">
        <v>29</v>
      </c>
      <c r="B39" s="14" t="s">
        <v>121</v>
      </c>
      <c r="C39" s="15"/>
      <c r="D39" s="16"/>
      <c r="E39" s="18">
        <v>7858</v>
      </c>
      <c r="F39" s="13"/>
      <c r="G39" s="18"/>
      <c r="H39" s="13"/>
      <c r="I39" s="18"/>
      <c r="J39" s="13"/>
      <c r="K39" s="187"/>
      <c r="L39" s="13"/>
      <c r="M39" s="18"/>
      <c r="N39" s="13"/>
      <c r="O39" s="18"/>
      <c r="P39" s="13"/>
      <c r="Q39" s="18"/>
      <c r="R39" s="13"/>
      <c r="S39" s="18">
        <v>126</v>
      </c>
      <c r="T39" s="13"/>
      <c r="U39" s="18">
        <v>100</v>
      </c>
      <c r="V39" s="47"/>
      <c r="W39" s="18"/>
      <c r="X39" s="10">
        <f t="shared" si="0"/>
        <v>8084</v>
      </c>
    </row>
    <row r="40" spans="1:24" x14ac:dyDescent="0.25">
      <c r="A40" s="708" t="s">
        <v>30</v>
      </c>
      <c r="B40" s="709"/>
      <c r="C40" s="19">
        <f>SUM(C25:C39)</f>
        <v>9107180</v>
      </c>
      <c r="D40" s="20"/>
      <c r="E40" s="21">
        <f t="shared" ref="E40:W40" si="2">SUM(E25:E39)</f>
        <v>377105</v>
      </c>
      <c r="F40" s="20"/>
      <c r="G40" s="21">
        <f t="shared" si="2"/>
        <v>0</v>
      </c>
      <c r="H40" s="20"/>
      <c r="I40" s="21">
        <f t="shared" si="2"/>
        <v>125000</v>
      </c>
      <c r="J40" s="20"/>
      <c r="K40" s="188">
        <f t="shared" si="2"/>
        <v>510065</v>
      </c>
      <c r="L40" s="20"/>
      <c r="M40" s="21">
        <f t="shared" si="2"/>
        <v>0</v>
      </c>
      <c r="N40" s="20"/>
      <c r="O40" s="21">
        <f t="shared" si="2"/>
        <v>0</v>
      </c>
      <c r="P40" s="20"/>
      <c r="Q40" s="21">
        <f t="shared" si="2"/>
        <v>-85000</v>
      </c>
      <c r="R40" s="20"/>
      <c r="S40" s="21">
        <f t="shared" si="2"/>
        <v>-154500</v>
      </c>
      <c r="T40" s="20"/>
      <c r="U40" s="21">
        <f t="shared" si="2"/>
        <v>0</v>
      </c>
      <c r="V40" s="48"/>
      <c r="W40" s="21">
        <f t="shared" si="2"/>
        <v>-855000</v>
      </c>
      <c r="X40" s="19">
        <f t="shared" si="0"/>
        <v>9024850</v>
      </c>
    </row>
    <row r="41" spans="1:24" x14ac:dyDescent="0.25">
      <c r="A41" s="13" t="s">
        <v>31</v>
      </c>
      <c r="B41" s="14" t="s">
        <v>122</v>
      </c>
      <c r="C41" s="15">
        <v>0</v>
      </c>
      <c r="D41" s="16"/>
      <c r="E41" s="18"/>
      <c r="F41" s="13"/>
      <c r="G41" s="18"/>
      <c r="H41" s="13"/>
      <c r="I41" s="18"/>
      <c r="J41" s="13"/>
      <c r="K41" s="187"/>
      <c r="L41" s="13"/>
      <c r="M41" s="18"/>
      <c r="N41" s="13"/>
      <c r="O41" s="18"/>
      <c r="P41" s="13"/>
      <c r="Q41" s="18"/>
      <c r="R41" s="13"/>
      <c r="S41" s="18"/>
      <c r="T41" s="13"/>
      <c r="U41" s="18"/>
      <c r="V41" s="47"/>
      <c r="W41" s="18"/>
      <c r="X41" s="10">
        <f t="shared" si="0"/>
        <v>0</v>
      </c>
    </row>
    <row r="42" spans="1:24" x14ac:dyDescent="0.25">
      <c r="A42" s="13" t="s">
        <v>32</v>
      </c>
      <c r="B42" s="14" t="s">
        <v>123</v>
      </c>
      <c r="C42" s="15">
        <v>0</v>
      </c>
      <c r="D42" s="16"/>
      <c r="E42" s="18"/>
      <c r="F42" s="13"/>
      <c r="G42" s="18"/>
      <c r="H42" s="13"/>
      <c r="I42" s="18"/>
      <c r="J42" s="13"/>
      <c r="K42" s="187"/>
      <c r="L42" s="13"/>
      <c r="M42" s="18"/>
      <c r="N42" s="13"/>
      <c r="O42" s="18"/>
      <c r="P42" s="13"/>
      <c r="Q42" s="18"/>
      <c r="R42" s="13"/>
      <c r="S42" s="18"/>
      <c r="T42" s="13"/>
      <c r="U42" s="18"/>
      <c r="V42" s="47"/>
      <c r="W42" s="18"/>
      <c r="X42" s="10">
        <f t="shared" si="0"/>
        <v>0</v>
      </c>
    </row>
    <row r="43" spans="1:24" x14ac:dyDescent="0.25">
      <c r="A43" s="13" t="s">
        <v>33</v>
      </c>
      <c r="B43" s="14" t="s">
        <v>124</v>
      </c>
      <c r="C43" s="15">
        <v>0</v>
      </c>
      <c r="D43" s="16"/>
      <c r="E43" s="18"/>
      <c r="F43" s="13"/>
      <c r="G43" s="18"/>
      <c r="H43" s="13"/>
      <c r="I43" s="18"/>
      <c r="J43" s="13"/>
      <c r="K43" s="187"/>
      <c r="L43" s="13"/>
      <c r="M43" s="18"/>
      <c r="N43" s="13"/>
      <c r="O43" s="18"/>
      <c r="P43" s="13"/>
      <c r="Q43" s="18"/>
      <c r="R43" s="13"/>
      <c r="S43" s="18"/>
      <c r="T43" s="13"/>
      <c r="U43" s="18"/>
      <c r="V43" s="47"/>
      <c r="W43" s="18"/>
      <c r="X43" s="10">
        <f t="shared" si="0"/>
        <v>0</v>
      </c>
    </row>
    <row r="44" spans="1:24" s="1" customFormat="1" ht="19.899999999999999" customHeight="1" x14ac:dyDescent="0.25">
      <c r="A44" s="13" t="s">
        <v>34</v>
      </c>
      <c r="B44" s="14" t="s">
        <v>125</v>
      </c>
      <c r="C44" s="15">
        <v>0</v>
      </c>
      <c r="D44" s="16"/>
      <c r="E44" s="18"/>
      <c r="F44" s="13"/>
      <c r="G44" s="18"/>
      <c r="H44" s="13"/>
      <c r="I44" s="18"/>
      <c r="J44" s="13"/>
      <c r="K44" s="187"/>
      <c r="L44" s="13"/>
      <c r="M44" s="18"/>
      <c r="N44" s="13"/>
      <c r="O44" s="18"/>
      <c r="P44" s="13"/>
      <c r="Q44" s="18"/>
      <c r="R44" s="13"/>
      <c r="S44" s="18"/>
      <c r="T44" s="13"/>
      <c r="U44" s="18"/>
      <c r="V44" s="47"/>
      <c r="W44" s="18"/>
      <c r="X44" s="10">
        <f t="shared" si="0"/>
        <v>0</v>
      </c>
    </row>
    <row r="45" spans="1:24" x14ac:dyDescent="0.25">
      <c r="A45" s="13" t="s">
        <v>35</v>
      </c>
      <c r="B45" s="14" t="s">
        <v>126</v>
      </c>
      <c r="C45" s="15">
        <v>0</v>
      </c>
      <c r="D45" s="16"/>
      <c r="E45" s="18"/>
      <c r="F45" s="13"/>
      <c r="G45" s="18"/>
      <c r="H45" s="13"/>
      <c r="I45" s="18"/>
      <c r="J45" s="13"/>
      <c r="K45" s="187"/>
      <c r="L45" s="13"/>
      <c r="M45" s="18"/>
      <c r="N45" s="13"/>
      <c r="O45" s="18"/>
      <c r="P45" s="13"/>
      <c r="Q45" s="18"/>
      <c r="R45" s="13"/>
      <c r="S45" s="18"/>
      <c r="T45" s="13"/>
      <c r="U45" s="18"/>
      <c r="V45" s="47"/>
      <c r="W45" s="18"/>
      <c r="X45" s="10">
        <f t="shared" si="0"/>
        <v>0</v>
      </c>
    </row>
    <row r="46" spans="1:24" x14ac:dyDescent="0.25">
      <c r="A46" s="708" t="s">
        <v>36</v>
      </c>
      <c r="B46" s="709"/>
      <c r="C46" s="19">
        <f>SUM(C41:C45)</f>
        <v>0</v>
      </c>
      <c r="D46" s="20"/>
      <c r="E46" s="21">
        <f t="shared" ref="E46:W46" si="3">SUM(E41:E45)</f>
        <v>0</v>
      </c>
      <c r="F46" s="20"/>
      <c r="G46" s="21">
        <f t="shared" si="3"/>
        <v>0</v>
      </c>
      <c r="H46" s="20"/>
      <c r="I46" s="21">
        <f t="shared" si="3"/>
        <v>0</v>
      </c>
      <c r="J46" s="20"/>
      <c r="K46" s="188">
        <f t="shared" si="3"/>
        <v>0</v>
      </c>
      <c r="L46" s="20"/>
      <c r="M46" s="21">
        <f t="shared" si="3"/>
        <v>0</v>
      </c>
      <c r="N46" s="20"/>
      <c r="O46" s="21">
        <f t="shared" si="3"/>
        <v>0</v>
      </c>
      <c r="P46" s="20"/>
      <c r="Q46" s="21">
        <f t="shared" si="3"/>
        <v>0</v>
      </c>
      <c r="R46" s="20"/>
      <c r="S46" s="21">
        <f t="shared" si="3"/>
        <v>0</v>
      </c>
      <c r="T46" s="20"/>
      <c r="U46" s="21">
        <f t="shared" si="3"/>
        <v>0</v>
      </c>
      <c r="V46" s="48"/>
      <c r="W46" s="21">
        <f t="shared" si="3"/>
        <v>0</v>
      </c>
      <c r="X46" s="19">
        <f t="shared" si="0"/>
        <v>0</v>
      </c>
    </row>
    <row r="47" spans="1:24" x14ac:dyDescent="0.25">
      <c r="A47" s="13" t="s">
        <v>37</v>
      </c>
      <c r="B47" s="14" t="s">
        <v>127</v>
      </c>
      <c r="C47" s="15">
        <v>0</v>
      </c>
      <c r="D47" s="16"/>
      <c r="E47" s="18"/>
      <c r="F47" s="13"/>
      <c r="G47" s="18"/>
      <c r="H47" s="13"/>
      <c r="I47" s="18"/>
      <c r="J47" s="13"/>
      <c r="K47" s="187"/>
      <c r="L47" s="13"/>
      <c r="M47" s="18"/>
      <c r="N47" s="13"/>
      <c r="O47" s="18"/>
      <c r="P47" s="13"/>
      <c r="Q47" s="18"/>
      <c r="R47" s="13"/>
      <c r="S47" s="18"/>
      <c r="T47" s="13"/>
      <c r="U47" s="18"/>
      <c r="V47" s="47"/>
      <c r="W47" s="18"/>
      <c r="X47" s="10">
        <f t="shared" si="0"/>
        <v>0</v>
      </c>
    </row>
    <row r="48" spans="1:24" x14ac:dyDescent="0.25">
      <c r="A48" s="13" t="s">
        <v>38</v>
      </c>
      <c r="B48" s="14" t="s">
        <v>128</v>
      </c>
      <c r="C48" s="15">
        <v>0</v>
      </c>
      <c r="D48" s="16"/>
      <c r="E48" s="18"/>
      <c r="F48" s="13"/>
      <c r="G48" s="18"/>
      <c r="H48" s="13"/>
      <c r="I48" s="18"/>
      <c r="J48" s="13"/>
      <c r="K48" s="187"/>
      <c r="L48" s="13"/>
      <c r="M48" s="18"/>
      <c r="N48" s="13"/>
      <c r="O48" s="18"/>
      <c r="P48" s="13"/>
      <c r="Q48" s="18"/>
      <c r="R48" s="13"/>
      <c r="S48" s="18"/>
      <c r="T48" s="13"/>
      <c r="U48" s="18"/>
      <c r="V48" s="47"/>
      <c r="W48" s="18"/>
      <c r="X48" s="10">
        <f t="shared" si="0"/>
        <v>0</v>
      </c>
    </row>
    <row r="49" spans="1:24" x14ac:dyDescent="0.25">
      <c r="A49" s="13" t="s">
        <v>39</v>
      </c>
      <c r="B49" s="14" t="s">
        <v>129</v>
      </c>
      <c r="C49" s="15">
        <v>0</v>
      </c>
      <c r="D49" s="16"/>
      <c r="E49" s="18"/>
      <c r="F49" s="13"/>
      <c r="G49" s="18"/>
      <c r="H49" s="13"/>
      <c r="I49" s="18"/>
      <c r="J49" s="13"/>
      <c r="K49" s="187"/>
      <c r="L49" s="13"/>
      <c r="M49" s="18"/>
      <c r="N49" s="13"/>
      <c r="O49" s="18"/>
      <c r="P49" s="13"/>
      <c r="Q49" s="18"/>
      <c r="R49" s="13"/>
      <c r="S49" s="18"/>
      <c r="T49" s="13"/>
      <c r="U49" s="18"/>
      <c r="V49" s="47"/>
      <c r="W49" s="18"/>
      <c r="X49" s="10">
        <f t="shared" si="0"/>
        <v>0</v>
      </c>
    </row>
    <row r="50" spans="1:24" s="1" customFormat="1" ht="19.899999999999999" customHeight="1" x14ac:dyDescent="0.25">
      <c r="A50" s="13" t="s">
        <v>40</v>
      </c>
      <c r="B50" s="14" t="s">
        <v>129</v>
      </c>
      <c r="C50" s="15">
        <v>0</v>
      </c>
      <c r="D50" s="16"/>
      <c r="E50" s="18"/>
      <c r="F50" s="13"/>
      <c r="G50" s="18"/>
      <c r="H50" s="13"/>
      <c r="I50" s="18"/>
      <c r="J50" s="13"/>
      <c r="K50" s="187"/>
      <c r="L50" s="13"/>
      <c r="M50" s="18"/>
      <c r="N50" s="13"/>
      <c r="O50" s="18"/>
      <c r="P50" s="13"/>
      <c r="Q50" s="18"/>
      <c r="R50" s="13"/>
      <c r="S50" s="18"/>
      <c r="T50" s="13"/>
      <c r="U50" s="18"/>
      <c r="V50" s="47"/>
      <c r="W50" s="18"/>
      <c r="X50" s="10">
        <f t="shared" si="0"/>
        <v>0</v>
      </c>
    </row>
    <row r="51" spans="1:24" x14ac:dyDescent="0.25">
      <c r="A51" s="13" t="s">
        <v>41</v>
      </c>
      <c r="B51" s="14" t="s">
        <v>130</v>
      </c>
      <c r="C51" s="15">
        <v>0</v>
      </c>
      <c r="D51" s="16"/>
      <c r="E51" s="18"/>
      <c r="F51" s="13"/>
      <c r="G51" s="18"/>
      <c r="H51" s="13"/>
      <c r="I51" s="18"/>
      <c r="J51" s="13"/>
      <c r="K51" s="187"/>
      <c r="L51" s="13"/>
      <c r="M51" s="18"/>
      <c r="N51" s="13"/>
      <c r="O51" s="18"/>
      <c r="P51" s="13"/>
      <c r="Q51" s="18"/>
      <c r="R51" s="13"/>
      <c r="S51" s="18"/>
      <c r="T51" s="13"/>
      <c r="U51" s="18"/>
      <c r="V51" s="47"/>
      <c r="W51" s="18"/>
      <c r="X51" s="10">
        <f t="shared" si="0"/>
        <v>0</v>
      </c>
    </row>
    <row r="52" spans="1:24" x14ac:dyDescent="0.25">
      <c r="A52" s="708" t="s">
        <v>42</v>
      </c>
      <c r="B52" s="709"/>
      <c r="C52" s="19">
        <f>SUM(C47:C51)</f>
        <v>0</v>
      </c>
      <c r="D52" s="20"/>
      <c r="E52" s="21">
        <f t="shared" ref="E52:W52" si="4">SUM(E47:E51)</f>
        <v>0</v>
      </c>
      <c r="F52" s="20"/>
      <c r="G52" s="21">
        <f t="shared" si="4"/>
        <v>0</v>
      </c>
      <c r="H52" s="20"/>
      <c r="I52" s="21">
        <f t="shared" si="4"/>
        <v>0</v>
      </c>
      <c r="J52" s="20"/>
      <c r="K52" s="188">
        <f t="shared" si="4"/>
        <v>0</v>
      </c>
      <c r="L52" s="20"/>
      <c r="M52" s="21">
        <f t="shared" si="4"/>
        <v>0</v>
      </c>
      <c r="N52" s="20"/>
      <c r="O52" s="21">
        <f t="shared" si="4"/>
        <v>0</v>
      </c>
      <c r="P52" s="20"/>
      <c r="Q52" s="21">
        <f t="shared" si="4"/>
        <v>0</v>
      </c>
      <c r="R52" s="20"/>
      <c r="S52" s="21">
        <f t="shared" si="4"/>
        <v>0</v>
      </c>
      <c r="T52" s="20"/>
      <c r="U52" s="21">
        <f t="shared" si="4"/>
        <v>0</v>
      </c>
      <c r="V52" s="48"/>
      <c r="W52" s="21">
        <f t="shared" si="4"/>
        <v>0</v>
      </c>
      <c r="X52" s="19">
        <f t="shared" si="0"/>
        <v>0</v>
      </c>
    </row>
    <row r="53" spans="1:24" x14ac:dyDescent="0.25">
      <c r="A53" s="13" t="s">
        <v>188</v>
      </c>
      <c r="B53" s="14" t="s">
        <v>189</v>
      </c>
      <c r="C53" s="15">
        <v>0</v>
      </c>
      <c r="D53" s="16"/>
      <c r="E53" s="18"/>
      <c r="F53" s="13"/>
      <c r="G53" s="18"/>
      <c r="H53" s="13"/>
      <c r="I53" s="18"/>
      <c r="J53" s="13"/>
      <c r="K53" s="187"/>
      <c r="L53" s="13"/>
      <c r="M53" s="18"/>
      <c r="N53" s="13"/>
      <c r="O53" s="18"/>
      <c r="P53" s="13"/>
      <c r="Q53" s="18"/>
      <c r="R53" s="13"/>
      <c r="S53" s="18"/>
      <c r="T53" s="13"/>
      <c r="U53" s="18"/>
      <c r="V53" s="47"/>
      <c r="W53" s="18"/>
      <c r="X53" s="10"/>
    </row>
    <row r="54" spans="1:24" x14ac:dyDescent="0.25">
      <c r="A54" s="13" t="s">
        <v>43</v>
      </c>
      <c r="B54" s="14" t="s">
        <v>131</v>
      </c>
      <c r="C54" s="15">
        <v>0</v>
      </c>
      <c r="D54" s="16"/>
      <c r="E54" s="18"/>
      <c r="F54" s="13"/>
      <c r="G54" s="18"/>
      <c r="H54" s="13"/>
      <c r="I54" s="18"/>
      <c r="J54" s="13"/>
      <c r="K54" s="187"/>
      <c r="L54" s="13"/>
      <c r="M54" s="18"/>
      <c r="N54" s="13"/>
      <c r="O54" s="18"/>
      <c r="P54" s="13"/>
      <c r="Q54" s="18"/>
      <c r="R54" s="13"/>
      <c r="S54" s="18"/>
      <c r="T54" s="13"/>
      <c r="U54" s="18"/>
      <c r="V54" s="47"/>
      <c r="W54" s="18"/>
      <c r="X54" s="10">
        <f t="shared" si="0"/>
        <v>0</v>
      </c>
    </row>
    <row r="55" spans="1:24" s="1" customFormat="1" ht="19.899999999999999" customHeight="1" x14ac:dyDescent="0.25">
      <c r="A55" s="13" t="s">
        <v>44</v>
      </c>
      <c r="B55" s="14" t="s">
        <v>132</v>
      </c>
      <c r="C55" s="15"/>
      <c r="D55" s="16"/>
      <c r="E55" s="18"/>
      <c r="F55" s="13"/>
      <c r="G55" s="18"/>
      <c r="H55" s="13"/>
      <c r="I55" s="18"/>
      <c r="J55" s="13"/>
      <c r="K55" s="187"/>
      <c r="L55" s="13"/>
      <c r="M55" s="18"/>
      <c r="N55" s="13"/>
      <c r="O55" s="18"/>
      <c r="P55" s="13"/>
      <c r="Q55" s="18">
        <v>67000</v>
      </c>
      <c r="R55" s="13"/>
      <c r="S55" s="18">
        <v>121582</v>
      </c>
      <c r="T55" s="13"/>
      <c r="U55" s="18"/>
      <c r="V55" s="47"/>
      <c r="W55" s="18"/>
      <c r="X55" s="10">
        <f t="shared" si="0"/>
        <v>188582</v>
      </c>
    </row>
    <row r="56" spans="1:24" x14ac:dyDescent="0.25">
      <c r="A56" s="13" t="s">
        <v>45</v>
      </c>
      <c r="B56" s="14" t="s">
        <v>133</v>
      </c>
      <c r="C56" s="15"/>
      <c r="D56" s="16"/>
      <c r="E56" s="18"/>
      <c r="F56" s="13"/>
      <c r="G56" s="18"/>
      <c r="H56" s="13"/>
      <c r="I56" s="18"/>
      <c r="J56" s="13"/>
      <c r="K56" s="187"/>
      <c r="L56" s="13"/>
      <c r="M56" s="18"/>
      <c r="N56" s="13"/>
      <c r="O56" s="18"/>
      <c r="P56" s="13"/>
      <c r="Q56" s="18">
        <v>18000</v>
      </c>
      <c r="R56" s="13"/>
      <c r="S56" s="18">
        <v>32918</v>
      </c>
      <c r="T56" s="13"/>
      <c r="U56" s="18"/>
      <c r="V56" s="47"/>
      <c r="W56" s="18"/>
      <c r="X56" s="10">
        <f t="shared" si="0"/>
        <v>50918</v>
      </c>
    </row>
    <row r="57" spans="1:24" x14ac:dyDescent="0.25">
      <c r="A57" s="708" t="s">
        <v>46</v>
      </c>
      <c r="B57" s="709"/>
      <c r="C57" s="19">
        <f>SUM(C54:C56)</f>
        <v>0</v>
      </c>
      <c r="D57" s="20"/>
      <c r="E57" s="21">
        <f t="shared" ref="E57:W57" si="5">SUM(E54:E56)</f>
        <v>0</v>
      </c>
      <c r="F57" s="20"/>
      <c r="G57" s="21">
        <f t="shared" si="5"/>
        <v>0</v>
      </c>
      <c r="H57" s="20"/>
      <c r="I57" s="21">
        <f t="shared" si="5"/>
        <v>0</v>
      </c>
      <c r="J57" s="20"/>
      <c r="K57" s="188">
        <f t="shared" si="5"/>
        <v>0</v>
      </c>
      <c r="L57" s="20"/>
      <c r="M57" s="21">
        <f t="shared" si="5"/>
        <v>0</v>
      </c>
      <c r="N57" s="20"/>
      <c r="O57" s="21">
        <f t="shared" si="5"/>
        <v>0</v>
      </c>
      <c r="P57" s="20"/>
      <c r="Q57" s="21">
        <f t="shared" si="5"/>
        <v>85000</v>
      </c>
      <c r="R57" s="20"/>
      <c r="S57" s="21">
        <f t="shared" si="5"/>
        <v>154500</v>
      </c>
      <c r="T57" s="20"/>
      <c r="U57" s="21">
        <f t="shared" si="5"/>
        <v>0</v>
      </c>
      <c r="V57" s="48"/>
      <c r="W57" s="21">
        <f t="shared" si="5"/>
        <v>0</v>
      </c>
      <c r="X57" s="19">
        <f t="shared" si="0"/>
        <v>239500</v>
      </c>
    </row>
    <row r="58" spans="1:24" x14ac:dyDescent="0.25">
      <c r="A58" s="13" t="s">
        <v>47</v>
      </c>
      <c r="B58" s="14" t="s">
        <v>134</v>
      </c>
      <c r="C58" s="15">
        <v>0</v>
      </c>
      <c r="D58" s="16"/>
      <c r="E58" s="18"/>
      <c r="F58" s="13"/>
      <c r="G58" s="18"/>
      <c r="H58" s="13"/>
      <c r="I58" s="18"/>
      <c r="J58" s="13"/>
      <c r="K58" s="187"/>
      <c r="L58" s="13"/>
      <c r="M58" s="18"/>
      <c r="N58" s="13"/>
      <c r="O58" s="18"/>
      <c r="P58" s="13"/>
      <c r="Q58" s="18"/>
      <c r="R58" s="13"/>
      <c r="S58" s="18"/>
      <c r="T58" s="13"/>
      <c r="U58" s="18"/>
      <c r="V58" s="47"/>
      <c r="W58" s="18"/>
      <c r="X58" s="10">
        <f t="shared" si="0"/>
        <v>0</v>
      </c>
    </row>
    <row r="59" spans="1:24" s="1" customFormat="1" ht="19.899999999999999" customHeight="1" x14ac:dyDescent="0.25">
      <c r="A59" s="13" t="s">
        <v>48</v>
      </c>
      <c r="B59" s="14" t="s">
        <v>135</v>
      </c>
      <c r="C59" s="15">
        <v>0</v>
      </c>
      <c r="D59" s="16"/>
      <c r="E59" s="18"/>
      <c r="F59" s="13"/>
      <c r="G59" s="18"/>
      <c r="H59" s="13"/>
      <c r="I59" s="18"/>
      <c r="J59" s="13"/>
      <c r="K59" s="187"/>
      <c r="L59" s="13"/>
      <c r="M59" s="18"/>
      <c r="N59" s="13"/>
      <c r="O59" s="18"/>
      <c r="P59" s="13"/>
      <c r="Q59" s="18"/>
      <c r="R59" s="13"/>
      <c r="S59" s="18"/>
      <c r="T59" s="13"/>
      <c r="U59" s="18"/>
      <c r="V59" s="47"/>
      <c r="W59" s="18"/>
      <c r="X59" s="10">
        <f t="shared" si="0"/>
        <v>0</v>
      </c>
    </row>
    <row r="60" spans="1:24" x14ac:dyDescent="0.25">
      <c r="A60" s="13" t="s">
        <v>49</v>
      </c>
      <c r="B60" s="14" t="s">
        <v>136</v>
      </c>
      <c r="C60" s="15">
        <v>0</v>
      </c>
      <c r="D60" s="16"/>
      <c r="E60" s="18"/>
      <c r="F60" s="13"/>
      <c r="G60" s="18"/>
      <c r="H60" s="13"/>
      <c r="I60" s="18"/>
      <c r="J60" s="13"/>
      <c r="K60" s="187"/>
      <c r="L60" s="13"/>
      <c r="M60" s="18"/>
      <c r="N60" s="13"/>
      <c r="O60" s="18"/>
      <c r="P60" s="13"/>
      <c r="Q60" s="18"/>
      <c r="R60" s="13"/>
      <c r="S60" s="18"/>
      <c r="T60" s="13"/>
      <c r="U60" s="18"/>
      <c r="V60" s="47"/>
      <c r="W60" s="18"/>
      <c r="X60" s="10">
        <f t="shared" si="0"/>
        <v>0</v>
      </c>
    </row>
    <row r="61" spans="1:24" s="1" customFormat="1" ht="19.899999999999999" customHeight="1" x14ac:dyDescent="0.25">
      <c r="A61" s="708" t="s">
        <v>50</v>
      </c>
      <c r="B61" s="709"/>
      <c r="C61" s="19">
        <v>0</v>
      </c>
      <c r="D61" s="20"/>
      <c r="E61" s="21">
        <f t="shared" ref="E61:W61" si="6">SUM(E58:E60)</f>
        <v>0</v>
      </c>
      <c r="F61" s="20"/>
      <c r="G61" s="21">
        <f t="shared" si="6"/>
        <v>0</v>
      </c>
      <c r="H61" s="20"/>
      <c r="I61" s="21">
        <f t="shared" si="6"/>
        <v>0</v>
      </c>
      <c r="J61" s="20"/>
      <c r="K61" s="188">
        <f t="shared" si="6"/>
        <v>0</v>
      </c>
      <c r="L61" s="20"/>
      <c r="M61" s="21">
        <f t="shared" si="6"/>
        <v>0</v>
      </c>
      <c r="N61" s="20"/>
      <c r="O61" s="21">
        <f t="shared" si="6"/>
        <v>0</v>
      </c>
      <c r="P61" s="20"/>
      <c r="Q61" s="21">
        <f t="shared" si="6"/>
        <v>0</v>
      </c>
      <c r="R61" s="20"/>
      <c r="S61" s="21">
        <f t="shared" si="6"/>
        <v>0</v>
      </c>
      <c r="T61" s="20"/>
      <c r="U61" s="21">
        <f t="shared" si="6"/>
        <v>0</v>
      </c>
      <c r="V61" s="48"/>
      <c r="W61" s="21">
        <f t="shared" si="6"/>
        <v>0</v>
      </c>
      <c r="X61" s="19">
        <f t="shared" si="0"/>
        <v>0</v>
      </c>
    </row>
    <row r="62" spans="1:24" x14ac:dyDescent="0.25">
      <c r="A62" s="13" t="s">
        <v>51</v>
      </c>
      <c r="B62" s="14" t="s">
        <v>137</v>
      </c>
      <c r="C62" s="15">
        <v>0</v>
      </c>
      <c r="D62" s="16"/>
      <c r="E62" s="18"/>
      <c r="F62" s="13"/>
      <c r="G62" s="18"/>
      <c r="H62" s="13"/>
      <c r="I62" s="18"/>
      <c r="J62" s="13"/>
      <c r="K62" s="187"/>
      <c r="L62" s="13"/>
      <c r="M62" s="18"/>
      <c r="N62" s="13"/>
      <c r="O62" s="18"/>
      <c r="P62" s="13"/>
      <c r="Q62" s="18"/>
      <c r="R62" s="13"/>
      <c r="S62" s="18"/>
      <c r="T62" s="13"/>
      <c r="U62" s="18"/>
      <c r="V62" s="47"/>
      <c r="W62" s="18"/>
      <c r="X62" s="10">
        <f t="shared" si="0"/>
        <v>0</v>
      </c>
    </row>
    <row r="63" spans="1:24" x14ac:dyDescent="0.25">
      <c r="A63" s="708" t="s">
        <v>52</v>
      </c>
      <c r="B63" s="709"/>
      <c r="C63" s="19">
        <f>SUM(C62)</f>
        <v>0</v>
      </c>
      <c r="D63" s="20"/>
      <c r="E63" s="21">
        <f t="shared" ref="E63:W63" si="7">SUM(E62)</f>
        <v>0</v>
      </c>
      <c r="F63" s="20"/>
      <c r="G63" s="21">
        <f t="shared" si="7"/>
        <v>0</v>
      </c>
      <c r="H63" s="20"/>
      <c r="I63" s="21">
        <f t="shared" si="7"/>
        <v>0</v>
      </c>
      <c r="J63" s="20"/>
      <c r="K63" s="188">
        <f t="shared" si="7"/>
        <v>0</v>
      </c>
      <c r="L63" s="20"/>
      <c r="M63" s="21">
        <f t="shared" si="7"/>
        <v>0</v>
      </c>
      <c r="N63" s="20"/>
      <c r="O63" s="21">
        <f t="shared" si="7"/>
        <v>0</v>
      </c>
      <c r="P63" s="20"/>
      <c r="Q63" s="21">
        <f t="shared" si="7"/>
        <v>0</v>
      </c>
      <c r="R63" s="20"/>
      <c r="S63" s="21">
        <f t="shared" si="7"/>
        <v>0</v>
      </c>
      <c r="T63" s="20"/>
      <c r="U63" s="21">
        <f t="shared" si="7"/>
        <v>0</v>
      </c>
      <c r="V63" s="48"/>
      <c r="W63" s="21">
        <f t="shared" si="7"/>
        <v>0</v>
      </c>
      <c r="X63" s="19">
        <f t="shared" si="0"/>
        <v>0</v>
      </c>
    </row>
    <row r="64" spans="1:24" s="1" customFormat="1" ht="19.899999999999999" customHeight="1" x14ac:dyDescent="0.25">
      <c r="A64" s="13" t="s">
        <v>53</v>
      </c>
      <c r="B64" s="14" t="s">
        <v>138</v>
      </c>
      <c r="C64" s="15">
        <v>0</v>
      </c>
      <c r="D64" s="16"/>
      <c r="E64" s="18"/>
      <c r="F64" s="13"/>
      <c r="G64" s="18"/>
      <c r="H64" s="13"/>
      <c r="I64" s="18"/>
      <c r="J64" s="13"/>
      <c r="K64" s="187"/>
      <c r="L64" s="13"/>
      <c r="M64" s="18"/>
      <c r="N64" s="13"/>
      <c r="O64" s="18"/>
      <c r="P64" s="13"/>
      <c r="Q64" s="18"/>
      <c r="R64" s="13"/>
      <c r="S64" s="18"/>
      <c r="T64" s="13"/>
      <c r="U64" s="18"/>
      <c r="V64" s="47"/>
      <c r="W64" s="18"/>
      <c r="X64" s="10">
        <f t="shared" si="0"/>
        <v>0</v>
      </c>
    </row>
    <row r="65" spans="1:24" s="1" customFormat="1" ht="27" customHeight="1" x14ac:dyDescent="0.25">
      <c r="A65" s="13" t="s">
        <v>54</v>
      </c>
      <c r="B65" s="14" t="s">
        <v>139</v>
      </c>
      <c r="C65" s="15">
        <v>0</v>
      </c>
      <c r="D65" s="16"/>
      <c r="E65" s="18"/>
      <c r="F65" s="13"/>
      <c r="G65" s="18"/>
      <c r="H65" s="13"/>
      <c r="I65" s="18"/>
      <c r="J65" s="13"/>
      <c r="K65" s="187"/>
      <c r="L65" s="13"/>
      <c r="M65" s="18"/>
      <c r="N65" s="13"/>
      <c r="O65" s="18"/>
      <c r="P65" s="13"/>
      <c r="Q65" s="18"/>
      <c r="R65" s="13"/>
      <c r="S65" s="18"/>
      <c r="T65" s="13"/>
      <c r="U65" s="18"/>
      <c r="V65" s="47"/>
      <c r="W65" s="18"/>
      <c r="X65" s="10">
        <f t="shared" si="0"/>
        <v>0</v>
      </c>
    </row>
    <row r="66" spans="1:24" x14ac:dyDescent="0.25">
      <c r="A66" s="708" t="s">
        <v>55</v>
      </c>
      <c r="B66" s="709"/>
      <c r="C66" s="19">
        <f>SUM(C64:C65)</f>
        <v>0</v>
      </c>
      <c r="D66" s="20"/>
      <c r="E66" s="21">
        <f t="shared" ref="E66:W66" si="8">SUM(E64:E65)</f>
        <v>0</v>
      </c>
      <c r="F66" s="20"/>
      <c r="G66" s="21">
        <f t="shared" si="8"/>
        <v>0</v>
      </c>
      <c r="H66" s="20"/>
      <c r="I66" s="21">
        <f t="shared" si="8"/>
        <v>0</v>
      </c>
      <c r="J66" s="20"/>
      <c r="K66" s="188">
        <f t="shared" si="8"/>
        <v>0</v>
      </c>
      <c r="L66" s="20"/>
      <c r="M66" s="21">
        <f t="shared" si="8"/>
        <v>0</v>
      </c>
      <c r="N66" s="20"/>
      <c r="O66" s="21">
        <f t="shared" si="8"/>
        <v>0</v>
      </c>
      <c r="P66" s="20"/>
      <c r="Q66" s="21">
        <f t="shared" si="8"/>
        <v>0</v>
      </c>
      <c r="R66" s="20"/>
      <c r="S66" s="21">
        <f t="shared" si="8"/>
        <v>0</v>
      </c>
      <c r="T66" s="20"/>
      <c r="U66" s="21">
        <f t="shared" si="8"/>
        <v>0</v>
      </c>
      <c r="V66" s="48"/>
      <c r="W66" s="21">
        <f t="shared" si="8"/>
        <v>0</v>
      </c>
      <c r="X66" s="19">
        <f t="shared" si="0"/>
        <v>0</v>
      </c>
    </row>
    <row r="67" spans="1:24" ht="16.5" thickBot="1" x14ac:dyDescent="0.3">
      <c r="A67" s="719" t="s">
        <v>56</v>
      </c>
      <c r="B67" s="720"/>
      <c r="C67" s="28">
        <f>SUM(C66,C63,C61,C57,C52,C46,C40,C24,C22)</f>
        <v>38760271</v>
      </c>
      <c r="D67" s="29"/>
      <c r="E67" s="30">
        <f t="shared" ref="E67:W67" si="9">SUM(E66,E63,E61,E57,E52,E46,E40,E24,E22)</f>
        <v>385401</v>
      </c>
      <c r="F67" s="29"/>
      <c r="G67" s="30">
        <f t="shared" si="9"/>
        <v>0</v>
      </c>
      <c r="H67" s="29"/>
      <c r="I67" s="30">
        <f t="shared" si="9"/>
        <v>125000</v>
      </c>
      <c r="J67" s="29"/>
      <c r="K67" s="189">
        <f t="shared" si="9"/>
        <v>510065</v>
      </c>
      <c r="L67" s="29"/>
      <c r="M67" s="30">
        <f t="shared" si="9"/>
        <v>51000</v>
      </c>
      <c r="N67" s="29"/>
      <c r="O67" s="30">
        <f t="shared" si="9"/>
        <v>0</v>
      </c>
      <c r="P67" s="29"/>
      <c r="Q67" s="30">
        <f t="shared" si="9"/>
        <v>0</v>
      </c>
      <c r="R67" s="29"/>
      <c r="S67" s="30">
        <f t="shared" si="9"/>
        <v>0</v>
      </c>
      <c r="T67" s="29"/>
      <c r="U67" s="30">
        <f t="shared" si="9"/>
        <v>0</v>
      </c>
      <c r="V67" s="50"/>
      <c r="W67" s="30">
        <f t="shared" si="9"/>
        <v>-855000</v>
      </c>
      <c r="X67" s="31">
        <f>SUM(X22+X24+X40+X46+X52+X57+X61+X63+X66)</f>
        <v>38976737</v>
      </c>
    </row>
    <row r="68" spans="1:24" ht="16.5" thickTop="1" x14ac:dyDescent="0.25">
      <c r="A68" s="32" t="s">
        <v>68</v>
      </c>
      <c r="B68" s="190" t="s">
        <v>140</v>
      </c>
      <c r="C68" s="33">
        <v>0</v>
      </c>
      <c r="D68" s="11"/>
      <c r="E68" s="34"/>
      <c r="F68" s="32"/>
      <c r="G68" s="34"/>
      <c r="H68" s="32"/>
      <c r="I68" s="34"/>
      <c r="J68" s="32"/>
      <c r="K68" s="185"/>
      <c r="L68" s="32"/>
      <c r="M68" s="34"/>
      <c r="N68" s="32"/>
      <c r="O68" s="34"/>
      <c r="P68" s="32"/>
      <c r="Q68" s="34"/>
      <c r="R68" s="32"/>
      <c r="S68" s="34"/>
      <c r="T68" s="32"/>
      <c r="U68" s="34"/>
      <c r="V68" s="46"/>
      <c r="W68" s="34"/>
      <c r="X68" s="10">
        <f t="shared" si="0"/>
        <v>0</v>
      </c>
    </row>
    <row r="69" spans="1:24" x14ac:dyDescent="0.25">
      <c r="A69" s="13" t="s">
        <v>69</v>
      </c>
      <c r="B69" s="14" t="s">
        <v>141</v>
      </c>
      <c r="C69" s="15">
        <v>0</v>
      </c>
      <c r="D69" s="16"/>
      <c r="E69" s="18"/>
      <c r="F69" s="13"/>
      <c r="G69" s="18"/>
      <c r="H69" s="13"/>
      <c r="I69" s="18"/>
      <c r="J69" s="13"/>
      <c r="K69" s="187"/>
      <c r="L69" s="13"/>
      <c r="M69" s="18"/>
      <c r="N69" s="13"/>
      <c r="O69" s="18"/>
      <c r="P69" s="13"/>
      <c r="Q69" s="18"/>
      <c r="R69" s="13"/>
      <c r="S69" s="18"/>
      <c r="T69" s="13"/>
      <c r="U69" s="18"/>
      <c r="V69" s="47"/>
      <c r="W69" s="18"/>
      <c r="X69" s="10">
        <f t="shared" si="0"/>
        <v>0</v>
      </c>
    </row>
    <row r="70" spans="1:24" x14ac:dyDescent="0.25">
      <c r="A70" s="13" t="s">
        <v>70</v>
      </c>
      <c r="B70" s="14" t="s">
        <v>142</v>
      </c>
      <c r="C70" s="15">
        <v>0</v>
      </c>
      <c r="D70" s="16"/>
      <c r="E70" s="18"/>
      <c r="F70" s="13"/>
      <c r="G70" s="18"/>
      <c r="H70" s="13"/>
      <c r="I70" s="18"/>
      <c r="J70" s="13"/>
      <c r="K70" s="187"/>
      <c r="L70" s="13"/>
      <c r="M70" s="18"/>
      <c r="N70" s="13"/>
      <c r="O70" s="18"/>
      <c r="P70" s="13"/>
      <c r="Q70" s="18"/>
      <c r="R70" s="13"/>
      <c r="S70" s="18"/>
      <c r="T70" s="13"/>
      <c r="U70" s="18"/>
      <c r="V70" s="47"/>
      <c r="W70" s="18"/>
      <c r="X70" s="10">
        <f t="shared" si="0"/>
        <v>0</v>
      </c>
    </row>
    <row r="71" spans="1:24" x14ac:dyDescent="0.25">
      <c r="A71" s="13" t="s">
        <v>71</v>
      </c>
      <c r="B71" s="14" t="s">
        <v>143</v>
      </c>
      <c r="C71" s="15">
        <v>0</v>
      </c>
      <c r="D71" s="16"/>
      <c r="E71" s="18"/>
      <c r="F71" s="13"/>
      <c r="G71" s="18"/>
      <c r="H71" s="13"/>
      <c r="I71" s="18"/>
      <c r="J71" s="13"/>
      <c r="K71" s="187"/>
      <c r="L71" s="13"/>
      <c r="M71" s="18"/>
      <c r="N71" s="13"/>
      <c r="O71" s="18"/>
      <c r="P71" s="13"/>
      <c r="Q71" s="18"/>
      <c r="R71" s="13"/>
      <c r="S71" s="18"/>
      <c r="T71" s="13"/>
      <c r="U71" s="18"/>
      <c r="V71" s="47"/>
      <c r="W71" s="18"/>
      <c r="X71" s="10">
        <f t="shared" si="0"/>
        <v>0</v>
      </c>
    </row>
    <row r="72" spans="1:24" s="1" customFormat="1" ht="19.899999999999999" customHeight="1" x14ac:dyDescent="0.25">
      <c r="A72" s="13" t="s">
        <v>72</v>
      </c>
      <c r="B72" s="14" t="s">
        <v>144</v>
      </c>
      <c r="C72" s="15">
        <v>0</v>
      </c>
      <c r="D72" s="16"/>
      <c r="E72" s="18"/>
      <c r="F72" s="13"/>
      <c r="G72" s="18"/>
      <c r="H72" s="13"/>
      <c r="I72" s="18"/>
      <c r="J72" s="13"/>
      <c r="K72" s="187"/>
      <c r="L72" s="13"/>
      <c r="M72" s="18"/>
      <c r="N72" s="13"/>
      <c r="O72" s="18"/>
      <c r="P72" s="13"/>
      <c r="Q72" s="18"/>
      <c r="R72" s="13"/>
      <c r="S72" s="18"/>
      <c r="T72" s="13"/>
      <c r="U72" s="18"/>
      <c r="V72" s="47"/>
      <c r="W72" s="18"/>
      <c r="X72" s="10">
        <f t="shared" si="0"/>
        <v>0</v>
      </c>
    </row>
    <row r="73" spans="1:24" x14ac:dyDescent="0.25">
      <c r="A73" s="13" t="s">
        <v>73</v>
      </c>
      <c r="B73" s="14" t="s">
        <v>145</v>
      </c>
      <c r="C73" s="15">
        <v>0</v>
      </c>
      <c r="D73" s="16"/>
      <c r="E73" s="18"/>
      <c r="F73" s="13"/>
      <c r="G73" s="18"/>
      <c r="H73" s="13"/>
      <c r="I73" s="18"/>
      <c r="J73" s="13"/>
      <c r="K73" s="187"/>
      <c r="L73" s="13"/>
      <c r="M73" s="18"/>
      <c r="N73" s="13"/>
      <c r="O73" s="18"/>
      <c r="P73" s="13"/>
      <c r="Q73" s="18"/>
      <c r="R73" s="13"/>
      <c r="S73" s="18"/>
      <c r="T73" s="13"/>
      <c r="U73" s="18"/>
      <c r="V73" s="47"/>
      <c r="W73" s="18"/>
      <c r="X73" s="10">
        <f>SUM(C73+E73+G73+I73+K73+M73+O73+Q73+S73+U73+W73)</f>
        <v>0</v>
      </c>
    </row>
    <row r="74" spans="1:24" x14ac:dyDescent="0.25">
      <c r="A74" s="706" t="s">
        <v>74</v>
      </c>
      <c r="B74" s="707"/>
      <c r="C74" s="35">
        <f>SUM(C68:C73)</f>
        <v>0</v>
      </c>
      <c r="D74" s="36"/>
      <c r="E74" s="37">
        <f t="shared" ref="E74:W74" si="10">SUM(E68:E73)</f>
        <v>0</v>
      </c>
      <c r="F74" s="36"/>
      <c r="G74" s="37">
        <f t="shared" si="10"/>
        <v>0</v>
      </c>
      <c r="H74" s="36"/>
      <c r="I74" s="37">
        <f>SUM(I68:I73)</f>
        <v>0</v>
      </c>
      <c r="J74" s="36"/>
      <c r="K74" s="191">
        <f t="shared" si="10"/>
        <v>0</v>
      </c>
      <c r="L74" s="36"/>
      <c r="M74" s="37">
        <f t="shared" si="10"/>
        <v>0</v>
      </c>
      <c r="N74" s="36"/>
      <c r="O74" s="37">
        <f t="shared" si="10"/>
        <v>0</v>
      </c>
      <c r="P74" s="36"/>
      <c r="Q74" s="37">
        <f t="shared" si="10"/>
        <v>0</v>
      </c>
      <c r="R74" s="36"/>
      <c r="S74" s="37">
        <f t="shared" si="10"/>
        <v>0</v>
      </c>
      <c r="T74" s="36"/>
      <c r="U74" s="37">
        <f t="shared" si="10"/>
        <v>0</v>
      </c>
      <c r="V74" s="51"/>
      <c r="W74" s="37">
        <f t="shared" si="10"/>
        <v>0</v>
      </c>
      <c r="X74" s="38">
        <f>SUM(C74+E74+G74+I74+K74+M74+O74+Q74+S74+U74+W74)</f>
        <v>0</v>
      </c>
    </row>
    <row r="75" spans="1:24" s="71" customFormat="1" ht="15" x14ac:dyDescent="0.25">
      <c r="A75" s="76" t="s">
        <v>190</v>
      </c>
      <c r="B75" s="77" t="s">
        <v>191</v>
      </c>
      <c r="C75" s="153"/>
      <c r="D75" s="154"/>
      <c r="E75" s="136"/>
      <c r="F75" s="131"/>
      <c r="G75" s="136"/>
      <c r="H75" s="131"/>
      <c r="I75" s="136"/>
      <c r="J75" s="131"/>
      <c r="K75" s="192"/>
      <c r="L75" s="131"/>
      <c r="M75" s="136"/>
      <c r="N75" s="131"/>
      <c r="O75" s="136"/>
      <c r="P75" s="131"/>
      <c r="Q75" s="136"/>
      <c r="R75" s="131"/>
      <c r="S75" s="136"/>
      <c r="T75" s="131"/>
      <c r="U75" s="136"/>
      <c r="V75" s="155"/>
      <c r="W75" s="136"/>
      <c r="X75" s="145"/>
    </row>
    <row r="76" spans="1:24" s="71" customFormat="1" ht="15" x14ac:dyDescent="0.25">
      <c r="A76" s="76" t="s">
        <v>196</v>
      </c>
      <c r="B76" s="77" t="s">
        <v>197</v>
      </c>
      <c r="C76" s="153"/>
      <c r="D76" s="155"/>
      <c r="E76" s="136"/>
      <c r="F76" s="131"/>
      <c r="G76" s="136"/>
      <c r="H76" s="131"/>
      <c r="I76" s="136"/>
      <c r="J76" s="131"/>
      <c r="K76" s="192"/>
      <c r="L76" s="131"/>
      <c r="M76" s="136"/>
      <c r="N76" s="131"/>
      <c r="O76" s="136"/>
      <c r="P76" s="131"/>
      <c r="Q76" s="136"/>
      <c r="R76" s="131"/>
      <c r="S76" s="136"/>
      <c r="T76" s="131"/>
      <c r="U76" s="136"/>
      <c r="V76" s="155"/>
      <c r="W76" s="136"/>
      <c r="X76" s="145"/>
    </row>
    <row r="77" spans="1:24" s="71" customFormat="1" ht="15" x14ac:dyDescent="0.25">
      <c r="A77" s="676" t="s">
        <v>192</v>
      </c>
      <c r="B77" s="677"/>
      <c r="C77" s="170"/>
      <c r="D77" s="171"/>
      <c r="E77" s="141"/>
      <c r="F77" s="171"/>
      <c r="G77" s="141"/>
      <c r="H77" s="171"/>
      <c r="I77" s="141"/>
      <c r="J77" s="171"/>
      <c r="K77" s="193"/>
      <c r="L77" s="171"/>
      <c r="M77" s="141"/>
      <c r="N77" s="171"/>
      <c r="O77" s="141"/>
      <c r="P77" s="171"/>
      <c r="Q77" s="141"/>
      <c r="R77" s="171"/>
      <c r="S77" s="141"/>
      <c r="T77" s="171"/>
      <c r="U77" s="141"/>
      <c r="V77" s="172"/>
      <c r="W77" s="141"/>
      <c r="X77" s="173"/>
    </row>
    <row r="78" spans="1:24" x14ac:dyDescent="0.25">
      <c r="A78" s="13" t="s">
        <v>75</v>
      </c>
      <c r="B78" s="14" t="s">
        <v>146</v>
      </c>
      <c r="C78" s="15">
        <v>0</v>
      </c>
      <c r="D78" s="16"/>
      <c r="E78" s="18"/>
      <c r="F78" s="13"/>
      <c r="G78" s="18"/>
      <c r="H78" s="13"/>
      <c r="I78" s="18"/>
      <c r="J78" s="13"/>
      <c r="K78" s="187"/>
      <c r="L78" s="13"/>
      <c r="M78" s="18"/>
      <c r="N78" s="13"/>
      <c r="O78" s="18"/>
      <c r="P78" s="13"/>
      <c r="Q78" s="18"/>
      <c r="R78" s="13"/>
      <c r="S78" s="18"/>
      <c r="T78" s="13"/>
      <c r="U78" s="18"/>
      <c r="V78" s="47"/>
      <c r="W78" s="18"/>
      <c r="X78" s="10">
        <f t="shared" ref="X78:X80" si="11">SUM(C78+E78+G78+I78+K78+M78+O78+Q78+S78+U78+W78)</f>
        <v>0</v>
      </c>
    </row>
    <row r="79" spans="1:24" x14ac:dyDescent="0.25">
      <c r="A79" s="13" t="s">
        <v>76</v>
      </c>
      <c r="B79" s="14" t="s">
        <v>147</v>
      </c>
      <c r="C79" s="15">
        <v>0</v>
      </c>
      <c r="D79" s="16"/>
      <c r="E79" s="18"/>
      <c r="F79" s="13"/>
      <c r="G79" s="18"/>
      <c r="H79" s="13"/>
      <c r="I79" s="18"/>
      <c r="J79" s="13"/>
      <c r="K79" s="187"/>
      <c r="L79" s="13"/>
      <c r="M79" s="18"/>
      <c r="N79" s="13"/>
      <c r="O79" s="18"/>
      <c r="P79" s="13"/>
      <c r="Q79" s="18"/>
      <c r="R79" s="13"/>
      <c r="S79" s="18"/>
      <c r="T79" s="13"/>
      <c r="U79" s="18"/>
      <c r="V79" s="47"/>
      <c r="W79" s="18"/>
      <c r="X79" s="10">
        <f t="shared" si="11"/>
        <v>0</v>
      </c>
    </row>
    <row r="80" spans="1:24" x14ac:dyDescent="0.25">
      <c r="A80" s="13" t="s">
        <v>77</v>
      </c>
      <c r="B80" s="14" t="s">
        <v>148</v>
      </c>
      <c r="C80" s="15">
        <v>0</v>
      </c>
      <c r="D80" s="16"/>
      <c r="E80" s="18"/>
      <c r="F80" s="13"/>
      <c r="G80" s="18"/>
      <c r="H80" s="13"/>
      <c r="I80" s="18"/>
      <c r="J80" s="13"/>
      <c r="K80" s="187"/>
      <c r="L80" s="13"/>
      <c r="M80" s="18"/>
      <c r="N80" s="13"/>
      <c r="O80" s="18"/>
      <c r="P80" s="13"/>
      <c r="Q80" s="18"/>
      <c r="R80" s="13"/>
      <c r="S80" s="18"/>
      <c r="T80" s="13"/>
      <c r="U80" s="18"/>
      <c r="V80" s="47"/>
      <c r="W80" s="18"/>
      <c r="X80" s="10">
        <f t="shared" si="11"/>
        <v>0</v>
      </c>
    </row>
    <row r="81" spans="1:24" x14ac:dyDescent="0.25">
      <c r="A81" s="13" t="s">
        <v>173</v>
      </c>
      <c r="B81" s="14" t="s">
        <v>174</v>
      </c>
      <c r="C81" s="15"/>
      <c r="D81" s="16"/>
      <c r="E81" s="18"/>
      <c r="F81" s="13"/>
      <c r="G81" s="18"/>
      <c r="H81" s="13"/>
      <c r="I81" s="18"/>
      <c r="J81" s="13"/>
      <c r="K81" s="187"/>
      <c r="L81" s="13"/>
      <c r="M81" s="18"/>
      <c r="N81" s="13"/>
      <c r="O81" s="18"/>
      <c r="P81" s="13"/>
      <c r="Q81" s="18"/>
      <c r="R81" s="13"/>
      <c r="S81" s="18"/>
      <c r="T81" s="13"/>
      <c r="U81" s="18"/>
      <c r="V81" s="47"/>
      <c r="W81" s="18"/>
      <c r="X81" s="10"/>
    </row>
    <row r="82" spans="1:24" x14ac:dyDescent="0.25">
      <c r="A82" s="13" t="s">
        <v>78</v>
      </c>
      <c r="B82" s="14" t="s">
        <v>149</v>
      </c>
      <c r="C82" s="15">
        <v>0</v>
      </c>
      <c r="D82" s="16"/>
      <c r="E82" s="18"/>
      <c r="F82" s="13"/>
      <c r="G82" s="18"/>
      <c r="H82" s="13"/>
      <c r="I82" s="18"/>
      <c r="J82" s="13"/>
      <c r="K82" s="187"/>
      <c r="L82" s="13"/>
      <c r="M82" s="18"/>
      <c r="N82" s="13"/>
      <c r="O82" s="18"/>
      <c r="P82" s="13"/>
      <c r="Q82" s="18"/>
      <c r="R82" s="13"/>
      <c r="S82" s="18"/>
      <c r="T82" s="13"/>
      <c r="U82" s="18"/>
      <c r="V82" s="47"/>
      <c r="W82" s="18"/>
      <c r="X82" s="10">
        <f t="shared" ref="X82:X102" si="12">SUM(C82+E82+G82+I82+K82+M82+O82+Q82+S82+U82+W82)</f>
        <v>0</v>
      </c>
    </row>
    <row r="83" spans="1:24" s="1" customFormat="1" ht="19.899999999999999" customHeight="1" x14ac:dyDescent="0.25">
      <c r="A83" s="13" t="s">
        <v>79</v>
      </c>
      <c r="B83" s="14" t="s">
        <v>150</v>
      </c>
      <c r="C83" s="15">
        <v>0</v>
      </c>
      <c r="D83" s="16"/>
      <c r="E83" s="18"/>
      <c r="F83" s="13"/>
      <c r="G83" s="18"/>
      <c r="H83" s="13"/>
      <c r="I83" s="18"/>
      <c r="J83" s="13"/>
      <c r="K83" s="187"/>
      <c r="L83" s="13"/>
      <c r="M83" s="18"/>
      <c r="N83" s="13"/>
      <c r="O83" s="18"/>
      <c r="P83" s="13"/>
      <c r="Q83" s="18"/>
      <c r="R83" s="13"/>
      <c r="S83" s="18"/>
      <c r="T83" s="13"/>
      <c r="U83" s="18"/>
      <c r="V83" s="47"/>
      <c r="W83" s="18"/>
      <c r="X83" s="10">
        <f t="shared" si="12"/>
        <v>0</v>
      </c>
    </row>
    <row r="84" spans="1:24" x14ac:dyDescent="0.25">
      <c r="A84" s="13" t="s">
        <v>80</v>
      </c>
      <c r="B84" s="14" t="s">
        <v>151</v>
      </c>
      <c r="C84" s="15">
        <v>0</v>
      </c>
      <c r="D84" s="16"/>
      <c r="E84" s="18"/>
      <c r="F84" s="13"/>
      <c r="G84" s="18"/>
      <c r="H84" s="13"/>
      <c r="I84" s="18"/>
      <c r="J84" s="13"/>
      <c r="K84" s="187"/>
      <c r="L84" s="13"/>
      <c r="M84" s="18"/>
      <c r="N84" s="13"/>
      <c r="O84" s="18"/>
      <c r="P84" s="13"/>
      <c r="Q84" s="18"/>
      <c r="R84" s="13"/>
      <c r="S84" s="18"/>
      <c r="T84" s="13"/>
      <c r="U84" s="18"/>
      <c r="V84" s="47"/>
      <c r="W84" s="18"/>
      <c r="X84" s="10">
        <f t="shared" si="12"/>
        <v>0</v>
      </c>
    </row>
    <row r="85" spans="1:24" x14ac:dyDescent="0.25">
      <c r="A85" s="706" t="s">
        <v>81</v>
      </c>
      <c r="B85" s="707"/>
      <c r="C85" s="35">
        <f>SUM(C78:C84)</f>
        <v>0</v>
      </c>
      <c r="D85" s="36"/>
      <c r="E85" s="37">
        <f t="shared" ref="E85:W85" si="13">SUM(E78:E84)</f>
        <v>0</v>
      </c>
      <c r="F85" s="36"/>
      <c r="G85" s="37">
        <f t="shared" si="13"/>
        <v>0</v>
      </c>
      <c r="H85" s="36"/>
      <c r="I85" s="37">
        <f t="shared" si="13"/>
        <v>0</v>
      </c>
      <c r="J85" s="36"/>
      <c r="K85" s="191">
        <f t="shared" si="13"/>
        <v>0</v>
      </c>
      <c r="L85" s="36"/>
      <c r="M85" s="37">
        <f t="shared" si="13"/>
        <v>0</v>
      </c>
      <c r="N85" s="36"/>
      <c r="O85" s="37">
        <f t="shared" si="13"/>
        <v>0</v>
      </c>
      <c r="P85" s="36"/>
      <c r="Q85" s="37">
        <f t="shared" si="13"/>
        <v>0</v>
      </c>
      <c r="R85" s="36"/>
      <c r="S85" s="37">
        <f t="shared" si="13"/>
        <v>0</v>
      </c>
      <c r="T85" s="36"/>
      <c r="U85" s="37">
        <f t="shared" si="13"/>
        <v>0</v>
      </c>
      <c r="V85" s="51"/>
      <c r="W85" s="37">
        <f t="shared" si="13"/>
        <v>0</v>
      </c>
      <c r="X85" s="38">
        <f t="shared" si="12"/>
        <v>0</v>
      </c>
    </row>
    <row r="86" spans="1:24" x14ac:dyDescent="0.25">
      <c r="A86" s="13" t="s">
        <v>82</v>
      </c>
      <c r="B86" s="14" t="s">
        <v>152</v>
      </c>
      <c r="C86" s="15">
        <v>0</v>
      </c>
      <c r="D86" s="16"/>
      <c r="E86" s="18"/>
      <c r="F86" s="13"/>
      <c r="G86" s="18"/>
      <c r="H86" s="13"/>
      <c r="I86" s="18"/>
      <c r="J86" s="13"/>
      <c r="K86" s="187"/>
      <c r="L86" s="13"/>
      <c r="M86" s="18"/>
      <c r="N86" s="13"/>
      <c r="O86" s="18"/>
      <c r="P86" s="13"/>
      <c r="Q86" s="18"/>
      <c r="R86" s="13"/>
      <c r="S86" s="18"/>
      <c r="T86" s="13"/>
      <c r="U86" s="18"/>
      <c r="V86" s="47"/>
      <c r="W86" s="18"/>
      <c r="X86" s="10">
        <f t="shared" si="12"/>
        <v>0</v>
      </c>
    </row>
    <row r="87" spans="1:24" x14ac:dyDescent="0.25">
      <c r="A87" s="13" t="s">
        <v>83</v>
      </c>
      <c r="B87" s="14" t="s">
        <v>153</v>
      </c>
      <c r="C87" s="15">
        <v>0</v>
      </c>
      <c r="D87" s="16"/>
      <c r="E87" s="18"/>
      <c r="F87" s="13"/>
      <c r="G87" s="18"/>
      <c r="H87" s="13"/>
      <c r="I87" s="18"/>
      <c r="J87" s="13"/>
      <c r="K87" s="187"/>
      <c r="L87" s="13"/>
      <c r="M87" s="18"/>
      <c r="N87" s="13"/>
      <c r="O87" s="18"/>
      <c r="P87" s="13"/>
      <c r="Q87" s="18"/>
      <c r="R87" s="13"/>
      <c r="S87" s="18"/>
      <c r="T87" s="13"/>
      <c r="U87" s="18"/>
      <c r="V87" s="47"/>
      <c r="W87" s="18"/>
      <c r="X87" s="10">
        <f t="shared" si="12"/>
        <v>0</v>
      </c>
    </row>
    <row r="88" spans="1:24" x14ac:dyDescent="0.25">
      <c r="A88" s="13" t="s">
        <v>84</v>
      </c>
      <c r="B88" s="14" t="s">
        <v>154</v>
      </c>
      <c r="C88" s="15">
        <v>0</v>
      </c>
      <c r="D88" s="16"/>
      <c r="E88" s="18"/>
      <c r="F88" s="13"/>
      <c r="G88" s="18"/>
      <c r="H88" s="13"/>
      <c r="I88" s="18"/>
      <c r="J88" s="13"/>
      <c r="K88" s="187"/>
      <c r="L88" s="13"/>
      <c r="M88" s="18"/>
      <c r="N88" s="13"/>
      <c r="O88" s="18"/>
      <c r="P88" s="13"/>
      <c r="Q88" s="18"/>
      <c r="R88" s="13"/>
      <c r="S88" s="18"/>
      <c r="T88" s="13"/>
      <c r="U88" s="18"/>
      <c r="V88" s="47"/>
      <c r="W88" s="18"/>
      <c r="X88" s="10">
        <f t="shared" si="12"/>
        <v>0</v>
      </c>
    </row>
    <row r="89" spans="1:24" x14ac:dyDescent="0.25">
      <c r="A89" s="13" t="s">
        <v>85</v>
      </c>
      <c r="B89" s="14" t="s">
        <v>155</v>
      </c>
      <c r="C89" s="15">
        <v>277200</v>
      </c>
      <c r="D89" s="16"/>
      <c r="E89" s="18"/>
      <c r="F89" s="13"/>
      <c r="G89" s="18"/>
      <c r="H89" s="13"/>
      <c r="I89" s="18"/>
      <c r="J89" s="13"/>
      <c r="K89" s="187"/>
      <c r="L89" s="13"/>
      <c r="M89" s="18">
        <v>50000</v>
      </c>
      <c r="N89" s="13"/>
      <c r="O89" s="18"/>
      <c r="P89" s="13"/>
      <c r="Q89" s="18"/>
      <c r="R89" s="13"/>
      <c r="S89" s="18"/>
      <c r="T89" s="13"/>
      <c r="U89" s="18"/>
      <c r="V89" s="47"/>
      <c r="W89" s="18"/>
      <c r="X89" s="10">
        <f t="shared" si="12"/>
        <v>327200</v>
      </c>
    </row>
    <row r="90" spans="1:24" x14ac:dyDescent="0.25">
      <c r="A90" s="13" t="s">
        <v>157</v>
      </c>
      <c r="B90" s="14" t="s">
        <v>156</v>
      </c>
      <c r="C90" s="15">
        <v>0</v>
      </c>
      <c r="D90" s="16"/>
      <c r="E90" s="18"/>
      <c r="F90" s="13"/>
      <c r="G90" s="18"/>
      <c r="H90" s="13"/>
      <c r="I90" s="18"/>
      <c r="J90" s="13"/>
      <c r="K90" s="187"/>
      <c r="L90" s="13"/>
      <c r="M90" s="18"/>
      <c r="N90" s="13"/>
      <c r="O90" s="18"/>
      <c r="P90" s="13"/>
      <c r="Q90" s="18"/>
      <c r="R90" s="13"/>
      <c r="S90" s="18"/>
      <c r="T90" s="13"/>
      <c r="U90" s="18"/>
      <c r="V90" s="47"/>
      <c r="W90" s="18"/>
      <c r="X90" s="10">
        <f t="shared" si="12"/>
        <v>0</v>
      </c>
    </row>
    <row r="91" spans="1:24" s="1" customFormat="1" ht="19.899999999999999" customHeight="1" x14ac:dyDescent="0.25">
      <c r="A91" s="13" t="s">
        <v>86</v>
      </c>
      <c r="B91" s="14" t="s">
        <v>158</v>
      </c>
      <c r="C91" s="15">
        <v>0</v>
      </c>
      <c r="D91" s="16"/>
      <c r="E91" s="18"/>
      <c r="F91" s="13"/>
      <c r="G91" s="18"/>
      <c r="H91" s="13"/>
      <c r="I91" s="18"/>
      <c r="J91" s="13"/>
      <c r="K91" s="187"/>
      <c r="L91" s="13"/>
      <c r="M91" s="18"/>
      <c r="N91" s="13"/>
      <c r="O91" s="18"/>
      <c r="P91" s="13"/>
      <c r="Q91" s="18"/>
      <c r="R91" s="13"/>
      <c r="S91" s="18"/>
      <c r="T91" s="13"/>
      <c r="U91" s="18"/>
      <c r="V91" s="47"/>
      <c r="W91" s="18"/>
      <c r="X91" s="10">
        <f t="shared" si="12"/>
        <v>0</v>
      </c>
    </row>
    <row r="92" spans="1:24" s="1" customFormat="1" ht="19.899999999999999" customHeight="1" x14ac:dyDescent="0.25">
      <c r="A92" s="13" t="s">
        <v>277</v>
      </c>
      <c r="B92" s="14" t="s">
        <v>278</v>
      </c>
      <c r="C92" s="15"/>
      <c r="D92" s="16"/>
      <c r="E92" s="18"/>
      <c r="F92" s="13"/>
      <c r="G92" s="18"/>
      <c r="H92" s="13"/>
      <c r="I92" s="18"/>
      <c r="J92" s="13"/>
      <c r="K92" s="187"/>
      <c r="L92" s="13"/>
      <c r="M92" s="18"/>
      <c r="N92" s="13"/>
      <c r="O92" s="18"/>
      <c r="P92" s="13"/>
      <c r="Q92" s="18"/>
      <c r="R92" s="13"/>
      <c r="S92" s="18"/>
      <c r="T92" s="13"/>
      <c r="U92" s="18"/>
      <c r="V92" s="47"/>
      <c r="W92" s="18"/>
      <c r="X92" s="10">
        <f t="shared" si="12"/>
        <v>0</v>
      </c>
    </row>
    <row r="93" spans="1:24" x14ac:dyDescent="0.25">
      <c r="A93" s="13" t="s">
        <v>87</v>
      </c>
      <c r="B93" s="14" t="s">
        <v>159</v>
      </c>
      <c r="C93" s="15">
        <v>0</v>
      </c>
      <c r="D93" s="16"/>
      <c r="E93" s="18"/>
      <c r="F93" s="13"/>
      <c r="G93" s="18"/>
      <c r="H93" s="13"/>
      <c r="I93" s="18"/>
      <c r="J93" s="13"/>
      <c r="K93" s="187">
        <v>2290</v>
      </c>
      <c r="L93" s="13"/>
      <c r="M93" s="18">
        <v>1000</v>
      </c>
      <c r="N93" s="13"/>
      <c r="O93" s="18"/>
      <c r="P93" s="13"/>
      <c r="Q93" s="18"/>
      <c r="R93" s="13"/>
      <c r="S93" s="18"/>
      <c r="T93" s="13"/>
      <c r="U93" s="18"/>
      <c r="V93" s="47"/>
      <c r="W93" s="18"/>
      <c r="X93" s="10">
        <f t="shared" si="12"/>
        <v>3290</v>
      </c>
    </row>
    <row r="94" spans="1:24" s="1" customFormat="1" ht="19.899999999999999" customHeight="1" x14ac:dyDescent="0.25">
      <c r="A94" s="706" t="s">
        <v>88</v>
      </c>
      <c r="B94" s="707"/>
      <c r="C94" s="35">
        <f>SUM(C86:C93)</f>
        <v>277200</v>
      </c>
      <c r="D94" s="36"/>
      <c r="E94" s="37">
        <f t="shared" ref="E94:W94" si="14">SUM(E86:E93)</f>
        <v>0</v>
      </c>
      <c r="F94" s="36"/>
      <c r="G94" s="37">
        <f t="shared" si="14"/>
        <v>0</v>
      </c>
      <c r="H94" s="36"/>
      <c r="I94" s="37">
        <f t="shared" si="14"/>
        <v>0</v>
      </c>
      <c r="J94" s="36"/>
      <c r="K94" s="191">
        <f t="shared" si="14"/>
        <v>2290</v>
      </c>
      <c r="L94" s="36"/>
      <c r="M94" s="37">
        <f t="shared" si="14"/>
        <v>51000</v>
      </c>
      <c r="N94" s="36"/>
      <c r="O94" s="37">
        <f t="shared" si="14"/>
        <v>0</v>
      </c>
      <c r="P94" s="36"/>
      <c r="Q94" s="37">
        <f t="shared" si="14"/>
        <v>0</v>
      </c>
      <c r="R94" s="36"/>
      <c r="S94" s="37">
        <f t="shared" si="14"/>
        <v>0</v>
      </c>
      <c r="T94" s="36"/>
      <c r="U94" s="37">
        <f t="shared" si="14"/>
        <v>0</v>
      </c>
      <c r="V94" s="51"/>
      <c r="W94" s="37">
        <f t="shared" si="14"/>
        <v>0</v>
      </c>
      <c r="X94" s="38">
        <f t="shared" si="12"/>
        <v>330490</v>
      </c>
    </row>
    <row r="95" spans="1:24" x14ac:dyDescent="0.25">
      <c r="A95" s="13" t="s">
        <v>193</v>
      </c>
      <c r="B95" s="14" t="s">
        <v>194</v>
      </c>
      <c r="C95" s="15"/>
      <c r="D95" s="16"/>
      <c r="E95" s="18"/>
      <c r="F95" s="13"/>
      <c r="G95" s="18"/>
      <c r="H95" s="13"/>
      <c r="I95" s="18"/>
      <c r="J95" s="13"/>
      <c r="K95" s="187"/>
      <c r="L95" s="13"/>
      <c r="M95" s="18"/>
      <c r="N95" s="13"/>
      <c r="O95" s="18"/>
      <c r="P95" s="13"/>
      <c r="Q95" s="18"/>
      <c r="R95" s="13"/>
      <c r="S95" s="18"/>
      <c r="T95" s="13"/>
      <c r="U95" s="18"/>
      <c r="V95" s="47"/>
      <c r="W95" s="18"/>
      <c r="X95" s="10">
        <f t="shared" si="12"/>
        <v>0</v>
      </c>
    </row>
    <row r="96" spans="1:24" s="1" customFormat="1" ht="19.899999999999999" customHeight="1" x14ac:dyDescent="0.25">
      <c r="A96" s="706" t="s">
        <v>282</v>
      </c>
      <c r="B96" s="707"/>
      <c r="C96" s="35">
        <f>SUM(C95)</f>
        <v>0</v>
      </c>
      <c r="D96" s="36"/>
      <c r="E96" s="37"/>
      <c r="F96" s="36"/>
      <c r="G96" s="37"/>
      <c r="H96" s="36"/>
      <c r="I96" s="37"/>
      <c r="J96" s="36"/>
      <c r="K96" s="191"/>
      <c r="L96" s="36"/>
      <c r="M96" s="37"/>
      <c r="N96" s="36"/>
      <c r="O96" s="37"/>
      <c r="P96" s="36"/>
      <c r="Q96" s="37"/>
      <c r="R96" s="36"/>
      <c r="S96" s="37"/>
      <c r="T96" s="36"/>
      <c r="U96" s="37"/>
      <c r="V96" s="51"/>
      <c r="W96" s="37"/>
      <c r="X96" s="38"/>
    </row>
    <row r="97" spans="1:24" x14ac:dyDescent="0.25">
      <c r="A97" s="13" t="s">
        <v>89</v>
      </c>
      <c r="B97" s="14" t="s">
        <v>160</v>
      </c>
      <c r="C97" s="15">
        <v>0</v>
      </c>
      <c r="D97" s="16"/>
      <c r="E97" s="18"/>
      <c r="F97" s="13"/>
      <c r="G97" s="18"/>
      <c r="H97" s="13"/>
      <c r="I97" s="18"/>
      <c r="J97" s="13"/>
      <c r="K97" s="187"/>
      <c r="L97" s="13"/>
      <c r="M97" s="18"/>
      <c r="N97" s="13"/>
      <c r="O97" s="18"/>
      <c r="P97" s="13"/>
      <c r="Q97" s="18"/>
      <c r="R97" s="13"/>
      <c r="S97" s="18"/>
      <c r="T97" s="13"/>
      <c r="U97" s="18"/>
      <c r="V97" s="47"/>
      <c r="W97" s="18"/>
      <c r="X97" s="10">
        <f t="shared" si="12"/>
        <v>0</v>
      </c>
    </row>
    <row r="98" spans="1:24" s="1" customFormat="1" ht="19.899999999999999" customHeight="1" x14ac:dyDescent="0.25">
      <c r="A98" s="706" t="s">
        <v>90</v>
      </c>
      <c r="B98" s="707"/>
      <c r="C98" s="35">
        <f>SUM(C97)</f>
        <v>0</v>
      </c>
      <c r="D98" s="36"/>
      <c r="E98" s="37">
        <f t="shared" ref="E98:W98" si="15">SUM(E97)</f>
        <v>0</v>
      </c>
      <c r="F98" s="36"/>
      <c r="G98" s="37">
        <f t="shared" si="15"/>
        <v>0</v>
      </c>
      <c r="H98" s="36"/>
      <c r="I98" s="37">
        <f t="shared" si="15"/>
        <v>0</v>
      </c>
      <c r="J98" s="36"/>
      <c r="K98" s="191">
        <f t="shared" si="15"/>
        <v>0</v>
      </c>
      <c r="L98" s="36"/>
      <c r="M98" s="37">
        <f t="shared" si="15"/>
        <v>0</v>
      </c>
      <c r="N98" s="36"/>
      <c r="O98" s="37">
        <f t="shared" si="15"/>
        <v>0</v>
      </c>
      <c r="P98" s="36"/>
      <c r="Q98" s="37">
        <f t="shared" si="15"/>
        <v>0</v>
      </c>
      <c r="R98" s="36"/>
      <c r="S98" s="37">
        <f t="shared" si="15"/>
        <v>0</v>
      </c>
      <c r="T98" s="36"/>
      <c r="U98" s="37">
        <f t="shared" si="15"/>
        <v>0</v>
      </c>
      <c r="V98" s="51"/>
      <c r="W98" s="37">
        <f t="shared" si="15"/>
        <v>0</v>
      </c>
      <c r="X98" s="38">
        <f t="shared" si="12"/>
        <v>0</v>
      </c>
    </row>
    <row r="99" spans="1:24" s="42" customFormat="1" x14ac:dyDescent="0.25">
      <c r="A99" s="13" t="s">
        <v>91</v>
      </c>
      <c r="B99" s="14" t="s">
        <v>161</v>
      </c>
      <c r="C99" s="15">
        <v>0</v>
      </c>
      <c r="D99" s="16"/>
      <c r="E99" s="18"/>
      <c r="F99" s="13"/>
      <c r="G99" s="18"/>
      <c r="H99" s="13"/>
      <c r="I99" s="18"/>
      <c r="J99" s="13"/>
      <c r="K99" s="187"/>
      <c r="L99" s="13"/>
      <c r="M99" s="18"/>
      <c r="N99" s="13"/>
      <c r="O99" s="18"/>
      <c r="P99" s="13"/>
      <c r="Q99" s="18"/>
      <c r="R99" s="13"/>
      <c r="S99" s="18"/>
      <c r="T99" s="13"/>
      <c r="U99" s="18"/>
      <c r="V99" s="47"/>
      <c r="W99" s="18"/>
      <c r="X99" s="10">
        <f t="shared" si="12"/>
        <v>0</v>
      </c>
    </row>
    <row r="100" spans="1:24" x14ac:dyDescent="0.25">
      <c r="A100" s="706" t="s">
        <v>92</v>
      </c>
      <c r="B100" s="707"/>
      <c r="C100" s="35">
        <f>SUM(C99)</f>
        <v>0</v>
      </c>
      <c r="D100" s="36"/>
      <c r="E100" s="37">
        <f t="shared" ref="E100:W100" si="16">SUM(E99)</f>
        <v>0</v>
      </c>
      <c r="F100" s="36"/>
      <c r="G100" s="37">
        <f t="shared" si="16"/>
        <v>0</v>
      </c>
      <c r="H100" s="36"/>
      <c r="I100" s="37">
        <f t="shared" si="16"/>
        <v>0</v>
      </c>
      <c r="J100" s="36"/>
      <c r="K100" s="191">
        <f t="shared" si="16"/>
        <v>0</v>
      </c>
      <c r="L100" s="36"/>
      <c r="M100" s="37">
        <f t="shared" si="16"/>
        <v>0</v>
      </c>
      <c r="N100" s="36"/>
      <c r="O100" s="37">
        <f t="shared" si="16"/>
        <v>0</v>
      </c>
      <c r="P100" s="36"/>
      <c r="Q100" s="37">
        <f t="shared" si="16"/>
        <v>0</v>
      </c>
      <c r="R100" s="36"/>
      <c r="S100" s="37">
        <f t="shared" si="16"/>
        <v>0</v>
      </c>
      <c r="T100" s="36"/>
      <c r="U100" s="37">
        <f t="shared" si="16"/>
        <v>0</v>
      </c>
      <c r="V100" s="51"/>
      <c r="W100" s="37">
        <f t="shared" si="16"/>
        <v>0</v>
      </c>
      <c r="X100" s="38">
        <f t="shared" si="12"/>
        <v>0</v>
      </c>
    </row>
    <row r="101" spans="1:24" s="1" customFormat="1" ht="15.6" customHeight="1" x14ac:dyDescent="0.25">
      <c r="A101" s="194" t="s">
        <v>93</v>
      </c>
      <c r="B101" s="195" t="s">
        <v>162</v>
      </c>
      <c r="C101" s="39">
        <v>0</v>
      </c>
      <c r="D101" s="40"/>
      <c r="E101" s="65"/>
      <c r="F101" s="22"/>
      <c r="G101" s="41"/>
      <c r="H101" s="22"/>
      <c r="I101" s="41"/>
      <c r="J101" s="22"/>
      <c r="K101" s="65">
        <v>507775</v>
      </c>
      <c r="L101" s="22"/>
      <c r="M101" s="41"/>
      <c r="N101" s="22"/>
      <c r="O101" s="41"/>
      <c r="P101" s="22"/>
      <c r="Q101" s="41"/>
      <c r="R101" s="22"/>
      <c r="S101" s="41"/>
      <c r="T101" s="22"/>
      <c r="U101" s="41"/>
      <c r="V101" s="52"/>
      <c r="W101" s="41"/>
      <c r="X101" s="10">
        <f t="shared" si="12"/>
        <v>507775</v>
      </c>
    </row>
    <row r="102" spans="1:24" s="1" customFormat="1" ht="15.6" customHeight="1" x14ac:dyDescent="0.25">
      <c r="A102" s="194" t="s">
        <v>94</v>
      </c>
      <c r="B102" s="195" t="s">
        <v>183</v>
      </c>
      <c r="C102" s="15"/>
      <c r="D102" s="16"/>
      <c r="E102" s="18"/>
      <c r="F102" s="13"/>
      <c r="G102" s="18"/>
      <c r="H102" s="13"/>
      <c r="I102" s="18"/>
      <c r="J102" s="13"/>
      <c r="K102" s="187"/>
      <c r="L102" s="13"/>
      <c r="M102" s="18"/>
      <c r="N102" s="13"/>
      <c r="O102" s="18"/>
      <c r="P102" s="13"/>
      <c r="Q102" s="18"/>
      <c r="R102" s="13"/>
      <c r="S102" s="18"/>
      <c r="T102" s="13"/>
      <c r="U102" s="18"/>
      <c r="V102" s="47"/>
      <c r="W102" s="18"/>
      <c r="X102" s="10">
        <f t="shared" si="12"/>
        <v>0</v>
      </c>
    </row>
    <row r="103" spans="1:24" s="1" customFormat="1" ht="15.6" customHeight="1" x14ac:dyDescent="0.25">
      <c r="A103" s="196" t="s">
        <v>170</v>
      </c>
      <c r="B103" s="197" t="s">
        <v>176</v>
      </c>
      <c r="C103" s="15">
        <v>38483071</v>
      </c>
      <c r="D103" s="47"/>
      <c r="E103" s="18">
        <v>385401</v>
      </c>
      <c r="F103" s="13"/>
      <c r="G103" s="18"/>
      <c r="H103" s="13"/>
      <c r="I103" s="18">
        <v>125000</v>
      </c>
      <c r="J103" s="13"/>
      <c r="K103" s="187"/>
      <c r="L103" s="13"/>
      <c r="M103" s="18"/>
      <c r="N103" s="13"/>
      <c r="O103" s="18"/>
      <c r="P103" s="13"/>
      <c r="Q103" s="18"/>
      <c r="R103" s="13"/>
      <c r="S103" s="18"/>
      <c r="T103" s="13"/>
      <c r="U103" s="18"/>
      <c r="V103" s="47"/>
      <c r="W103" s="18">
        <v>-855000</v>
      </c>
      <c r="X103" s="198">
        <f>SUM(C103+E103+G103+I103+K103+M103+O103+Q103+S103+U103+W103)</f>
        <v>38138472</v>
      </c>
    </row>
    <row r="104" spans="1:24" ht="16.5" thickBot="1" x14ac:dyDescent="0.3">
      <c r="A104" s="706" t="s">
        <v>95</v>
      </c>
      <c r="B104" s="707"/>
      <c r="C104" s="199">
        <f>SUM(C101:C103)</f>
        <v>38483071</v>
      </c>
      <c r="D104" s="200"/>
      <c r="E104" s="201">
        <f>SUM(E101:E103)</f>
        <v>385401</v>
      </c>
      <c r="F104" s="36"/>
      <c r="G104" s="37">
        <f t="shared" ref="G104:U104" si="17">SUM(G100:G102)</f>
        <v>0</v>
      </c>
      <c r="H104" s="36"/>
      <c r="I104" s="37">
        <f>SUM(I101:I103)</f>
        <v>125000</v>
      </c>
      <c r="J104" s="36"/>
      <c r="K104" s="191">
        <f t="shared" si="17"/>
        <v>507775</v>
      </c>
      <c r="L104" s="36"/>
      <c r="M104" s="37">
        <f t="shared" si="17"/>
        <v>0</v>
      </c>
      <c r="N104" s="36"/>
      <c r="O104" s="37">
        <f t="shared" si="17"/>
        <v>0</v>
      </c>
      <c r="P104" s="36"/>
      <c r="Q104" s="37">
        <f t="shared" si="17"/>
        <v>0</v>
      </c>
      <c r="R104" s="36"/>
      <c r="S104" s="37">
        <f t="shared" si="17"/>
        <v>0</v>
      </c>
      <c r="T104" s="36"/>
      <c r="U104" s="37">
        <f t="shared" si="17"/>
        <v>0</v>
      </c>
      <c r="V104" s="51"/>
      <c r="W104" s="37">
        <f>SUM(W101:W103)</f>
        <v>-855000</v>
      </c>
      <c r="X104" s="38">
        <f>SUM(X101:X103)</f>
        <v>38646247</v>
      </c>
    </row>
    <row r="105" spans="1:24" ht="17.25" thickTop="1" thickBot="1" x14ac:dyDescent="0.3">
      <c r="A105" s="717" t="s">
        <v>96</v>
      </c>
      <c r="B105" s="718"/>
      <c r="C105" s="43">
        <f>SUM(C104,C100,C98,C96,C94,C85)</f>
        <v>38760271</v>
      </c>
      <c r="D105" s="43"/>
      <c r="E105" s="43">
        <f>SUM(E104,E100,E98,E96,E94,E85)</f>
        <v>385401</v>
      </c>
      <c r="F105" s="56"/>
      <c r="G105" s="43">
        <f>SUM(G104,G100,G98,G96,G94,G85)</f>
        <v>0</v>
      </c>
      <c r="H105" s="56"/>
      <c r="I105" s="43">
        <f>SUM(I104,I100,I98,I96,I94,I85)</f>
        <v>125000</v>
      </c>
      <c r="J105" s="56"/>
      <c r="K105" s="202">
        <f>SUM(K104,K97,K95,K94,K85,K74)</f>
        <v>510065</v>
      </c>
      <c r="L105" s="56"/>
      <c r="M105" s="203">
        <f>SUM(M104,M97,M95,M94,M85,M74)</f>
        <v>51000</v>
      </c>
      <c r="N105" s="56"/>
      <c r="O105" s="203">
        <f>SUM(O104,O97,O95,O94,O85,O74)</f>
        <v>0</v>
      </c>
      <c r="P105" s="56"/>
      <c r="Q105" s="203">
        <f>SUM(Q104,Q97,Q95,Q94,Q85,Q74)</f>
        <v>0</v>
      </c>
      <c r="R105" s="56"/>
      <c r="S105" s="203">
        <f>SUM(S104,S97,S95,S94,S85,S74)</f>
        <v>0</v>
      </c>
      <c r="T105" s="56"/>
      <c r="U105" s="203">
        <f>SUM(U104,U97,U95,U94,U85,U74)</f>
        <v>0</v>
      </c>
      <c r="V105" s="53"/>
      <c r="W105" s="203">
        <f>SUM(W104,W97,W95,W94,W85,W74)</f>
        <v>-855000</v>
      </c>
      <c r="X105" s="44">
        <f>SUM(X74+X77+X85+X94+X96+X98+X100+X104)</f>
        <v>38976737</v>
      </c>
    </row>
    <row r="106" spans="1:24" ht="16.5" thickTop="1" x14ac:dyDescent="0.25"/>
  </sheetData>
  <mergeCells count="34">
    <mergeCell ref="A105:B105"/>
    <mergeCell ref="A67:B67"/>
    <mergeCell ref="A77:B77"/>
    <mergeCell ref="A85:B85"/>
    <mergeCell ref="A5:X5"/>
    <mergeCell ref="A7:A8"/>
    <mergeCell ref="A40:B40"/>
    <mergeCell ref="A46:B46"/>
    <mergeCell ref="A52:B52"/>
    <mergeCell ref="T7:U7"/>
    <mergeCell ref="V7:W7"/>
    <mergeCell ref="X7:X8"/>
    <mergeCell ref="A22:B22"/>
    <mergeCell ref="A24:B24"/>
    <mergeCell ref="J7:K7"/>
    <mergeCell ref="L7:M7"/>
    <mergeCell ref="N7:O7"/>
    <mergeCell ref="P7:Q7"/>
    <mergeCell ref="R7:S7"/>
    <mergeCell ref="B7:B8"/>
    <mergeCell ref="C7:C8"/>
    <mergeCell ref="D7:E7"/>
    <mergeCell ref="F7:G7"/>
    <mergeCell ref="H7:I7"/>
    <mergeCell ref="A57:B57"/>
    <mergeCell ref="A61:B61"/>
    <mergeCell ref="A63:B63"/>
    <mergeCell ref="A66:B66"/>
    <mergeCell ref="A74:B74"/>
    <mergeCell ref="A94:B94"/>
    <mergeCell ref="A96:B96"/>
    <mergeCell ref="A98:B98"/>
    <mergeCell ref="A100:B100"/>
    <mergeCell ref="A104:B104"/>
  </mergeCells>
  <pageMargins left="0.19685039370078741" right="0.19685039370078741" top="0.19685039370078741" bottom="0.19685039370078741" header="0.31496062992125984" footer="0.31496062992125984"/>
  <pageSetup paperSize="8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16"/>
  <sheetViews>
    <sheetView topLeftCell="G1" workbookViewId="0">
      <selection activeCell="G3" sqref="G3"/>
    </sheetView>
  </sheetViews>
  <sheetFormatPr defaultColWidth="8.85546875" defaultRowHeight="15.75" x14ac:dyDescent="0.25"/>
  <cols>
    <col min="1" max="1" width="6.28515625" style="4" customWidth="1"/>
    <col min="2" max="2" width="20.7109375" style="4" customWidth="1"/>
    <col min="3" max="3" width="12.7109375" style="4" customWidth="1"/>
    <col min="4" max="4" width="12.7109375" style="5" customWidth="1"/>
    <col min="5" max="5" width="12.7109375" style="4" customWidth="1"/>
    <col min="6" max="6" width="12.7109375" style="5" customWidth="1"/>
    <col min="7" max="7" width="10.7109375" style="5" customWidth="1"/>
    <col min="8" max="9" width="12.7109375" style="5" customWidth="1"/>
    <col min="10" max="10" width="12.7109375" style="4" customWidth="1"/>
    <col min="11" max="11" width="12.7109375" style="5" customWidth="1"/>
    <col min="12" max="12" width="10.7109375" style="5" customWidth="1"/>
    <col min="13" max="14" width="12.7109375" style="5" customWidth="1"/>
    <col min="15" max="15" width="12.7109375" style="4" customWidth="1"/>
    <col min="16" max="16" width="12.7109375" style="5" customWidth="1"/>
    <col min="17" max="17" width="10.7109375" style="5" customWidth="1"/>
    <col min="18" max="19" width="12.7109375" style="5" customWidth="1"/>
    <col min="20" max="20" width="12.7109375" style="4" customWidth="1"/>
    <col min="21" max="21" width="12.7109375" style="5" customWidth="1"/>
    <col min="22" max="22" width="10.7109375" style="5" customWidth="1"/>
    <col min="23" max="24" width="12.7109375" style="5" customWidth="1"/>
    <col min="25" max="25" width="12.7109375" style="4" customWidth="1"/>
    <col min="26" max="26" width="12.7109375" style="5" customWidth="1"/>
    <col min="27" max="27" width="10.7109375" style="5" customWidth="1"/>
    <col min="28" max="16384" width="8.85546875" style="4"/>
  </cols>
  <sheetData>
    <row r="1" spans="1:27" s="59" customFormat="1" ht="20.25" x14ac:dyDescent="0.3">
      <c r="A1" s="732" t="s">
        <v>187</v>
      </c>
      <c r="B1" s="732"/>
      <c r="C1" s="732"/>
      <c r="D1" s="732"/>
      <c r="E1" s="732"/>
      <c r="F1" s="60"/>
      <c r="G1" s="60"/>
      <c r="H1" s="60"/>
      <c r="I1" s="60"/>
      <c r="K1" s="60"/>
      <c r="L1" s="60"/>
      <c r="M1" s="60"/>
      <c r="N1" s="60"/>
      <c r="P1" s="60"/>
      <c r="Q1" s="60"/>
      <c r="R1" s="60"/>
      <c r="S1" s="60"/>
      <c r="U1" s="60"/>
      <c r="V1" s="60"/>
      <c r="W1" s="60"/>
      <c r="X1" s="60"/>
      <c r="Z1" s="804" t="s">
        <v>376</v>
      </c>
      <c r="AA1" s="804"/>
    </row>
    <row r="2" spans="1:27" s="59" customFormat="1" ht="20.25" x14ac:dyDescent="0.3">
      <c r="D2" s="60"/>
      <c r="F2" s="60"/>
      <c r="G2" s="60"/>
      <c r="H2" s="60"/>
      <c r="I2" s="60"/>
      <c r="K2" s="60"/>
      <c r="L2" s="60"/>
      <c r="M2" s="60"/>
      <c r="N2" s="60"/>
      <c r="P2" s="60"/>
      <c r="Q2" s="60"/>
      <c r="R2" s="60"/>
      <c r="S2" s="60"/>
      <c r="U2" s="60"/>
      <c r="V2" s="60"/>
      <c r="W2" s="60"/>
      <c r="X2" s="60"/>
      <c r="Z2" s="60"/>
      <c r="AA2" s="60"/>
    </row>
    <row r="3" spans="1:27" s="58" customFormat="1" ht="39.75" customHeight="1" x14ac:dyDescent="0.3">
      <c r="A3" s="59"/>
      <c r="B3" s="59"/>
      <c r="C3" s="59"/>
      <c r="D3" s="60"/>
      <c r="E3" s="59"/>
      <c r="F3" s="60"/>
      <c r="G3" s="60"/>
      <c r="H3" s="60"/>
      <c r="I3" s="60"/>
      <c r="J3" s="59"/>
      <c r="K3" s="60"/>
      <c r="L3" s="60"/>
      <c r="M3" s="60"/>
      <c r="N3" s="60"/>
      <c r="O3" s="59"/>
      <c r="P3" s="60"/>
      <c r="Q3" s="60"/>
      <c r="R3" s="60"/>
      <c r="S3" s="60"/>
      <c r="T3" s="59"/>
      <c r="U3" s="60"/>
      <c r="V3" s="60"/>
      <c r="W3" s="60"/>
      <c r="X3" s="60"/>
      <c r="Y3" s="59"/>
      <c r="Z3" s="60"/>
      <c r="AA3" s="60"/>
    </row>
    <row r="4" spans="1:27" s="6" customFormat="1" ht="49.5" customHeight="1" x14ac:dyDescent="0.25">
      <c r="A4" s="721" t="s">
        <v>359</v>
      </c>
      <c r="B4" s="721"/>
      <c r="C4" s="721"/>
      <c r="D4" s="721"/>
      <c r="E4" s="721"/>
      <c r="F4" s="721"/>
      <c r="G4" s="721"/>
      <c r="H4" s="721"/>
      <c r="I4" s="721"/>
      <c r="J4" s="721"/>
      <c r="K4" s="721"/>
      <c r="L4" s="721"/>
      <c r="M4" s="721"/>
      <c r="N4" s="721"/>
      <c r="O4" s="721"/>
      <c r="P4" s="721"/>
      <c r="Q4" s="721"/>
      <c r="R4" s="721"/>
      <c r="S4" s="721"/>
      <c r="T4" s="721"/>
      <c r="U4" s="721"/>
      <c r="V4" s="721"/>
      <c r="W4" s="721"/>
      <c r="X4" s="721"/>
      <c r="Y4" s="721"/>
      <c r="Z4" s="721"/>
    </row>
    <row r="5" spans="1:27" s="6" customFormat="1" ht="41.45" customHeight="1" x14ac:dyDescent="0.25">
      <c r="A5" s="66"/>
      <c r="B5" s="66"/>
      <c r="C5" s="226"/>
      <c r="D5" s="66"/>
      <c r="E5" s="66"/>
      <c r="F5" s="66"/>
      <c r="G5" s="83"/>
      <c r="H5" s="226"/>
      <c r="I5" s="66"/>
      <c r="J5" s="721" t="s">
        <v>377</v>
      </c>
      <c r="K5" s="721"/>
      <c r="L5" s="721"/>
      <c r="M5" s="721"/>
      <c r="N5" s="721"/>
      <c r="O5" s="721"/>
      <c r="P5" s="721"/>
      <c r="Q5" s="226"/>
      <c r="R5" s="226"/>
      <c r="S5" s="66"/>
      <c r="T5" s="66"/>
      <c r="U5" s="66"/>
      <c r="V5" s="83"/>
      <c r="W5" s="418"/>
      <c r="X5" s="66"/>
      <c r="Y5" s="66"/>
      <c r="Z5" s="66"/>
      <c r="AA5" s="83"/>
    </row>
    <row r="6" spans="1:27" s="6" customFormat="1" ht="31.15" customHeight="1" thickBot="1" x14ac:dyDescent="0.3">
      <c r="A6" s="4"/>
      <c r="B6" s="4"/>
      <c r="C6" s="4"/>
      <c r="D6" s="5"/>
      <c r="E6" s="4"/>
      <c r="F6" s="5"/>
      <c r="G6" s="5"/>
      <c r="H6" s="5"/>
      <c r="I6" s="5"/>
      <c r="J6" s="4"/>
      <c r="K6" s="5"/>
      <c r="L6" s="5"/>
      <c r="M6" s="5"/>
      <c r="N6" s="5"/>
      <c r="O6" s="4"/>
      <c r="P6" s="5"/>
      <c r="Q6" s="5"/>
      <c r="R6" s="5"/>
      <c r="S6" s="5"/>
      <c r="T6" s="4"/>
      <c r="U6" s="5"/>
      <c r="V6" s="5"/>
      <c r="W6" s="5"/>
      <c r="X6" s="5"/>
      <c r="Y6" s="4"/>
      <c r="Z6" s="5"/>
      <c r="AA6" s="5"/>
    </row>
    <row r="7" spans="1:27" ht="48" customHeight="1" thickTop="1" x14ac:dyDescent="0.25">
      <c r="A7" s="737" t="s">
        <v>2</v>
      </c>
      <c r="B7" s="739" t="s">
        <v>3</v>
      </c>
      <c r="C7" s="725" t="s">
        <v>0</v>
      </c>
      <c r="D7" s="726"/>
      <c r="E7" s="726"/>
      <c r="F7" s="726"/>
      <c r="G7" s="727"/>
      <c r="H7" s="725" t="s">
        <v>166</v>
      </c>
      <c r="I7" s="726"/>
      <c r="J7" s="726"/>
      <c r="K7" s="726"/>
      <c r="L7" s="727"/>
      <c r="M7" s="743" t="s">
        <v>185</v>
      </c>
      <c r="N7" s="744"/>
      <c r="O7" s="744"/>
      <c r="P7" s="744"/>
      <c r="Q7" s="745"/>
      <c r="R7" s="743" t="s">
        <v>292</v>
      </c>
      <c r="S7" s="744"/>
      <c r="T7" s="744"/>
      <c r="U7" s="744"/>
      <c r="V7" s="745"/>
      <c r="W7" s="743" t="s">
        <v>186</v>
      </c>
      <c r="X7" s="744"/>
      <c r="Y7" s="744"/>
      <c r="Z7" s="744"/>
      <c r="AA7" s="745"/>
    </row>
    <row r="8" spans="1:27" ht="36.75" thickBot="1" x14ac:dyDescent="0.3">
      <c r="A8" s="738"/>
      <c r="B8" s="740"/>
      <c r="C8" s="228" t="s">
        <v>291</v>
      </c>
      <c r="D8" s="229" t="s">
        <v>4</v>
      </c>
      <c r="E8" s="2" t="s">
        <v>67</v>
      </c>
      <c r="F8" s="344" t="s">
        <v>184</v>
      </c>
      <c r="G8" s="303" t="s">
        <v>293</v>
      </c>
      <c r="H8" s="303" t="s">
        <v>291</v>
      </c>
      <c r="I8" s="229" t="s">
        <v>4</v>
      </c>
      <c r="J8" s="345" t="s">
        <v>67</v>
      </c>
      <c r="K8" s="231" t="s">
        <v>184</v>
      </c>
      <c r="L8" s="303" t="s">
        <v>293</v>
      </c>
      <c r="M8" s="232" t="s">
        <v>291</v>
      </c>
      <c r="N8" s="229" t="s">
        <v>4</v>
      </c>
      <c r="O8" s="2" t="s">
        <v>67</v>
      </c>
      <c r="P8" s="231" t="s">
        <v>184</v>
      </c>
      <c r="Q8" s="411" t="s">
        <v>198</v>
      </c>
      <c r="R8" s="401" t="s">
        <v>291</v>
      </c>
      <c r="S8" s="229" t="s">
        <v>4</v>
      </c>
      <c r="T8" s="2" t="s">
        <v>67</v>
      </c>
      <c r="U8" s="230" t="s">
        <v>184</v>
      </c>
      <c r="V8" s="231" t="s">
        <v>198</v>
      </c>
      <c r="W8" s="401" t="s">
        <v>291</v>
      </c>
      <c r="X8" s="229" t="s">
        <v>4</v>
      </c>
      <c r="Y8" s="2" t="s">
        <v>67</v>
      </c>
      <c r="Z8" s="230" t="s">
        <v>184</v>
      </c>
      <c r="AA8" s="231" t="s">
        <v>198</v>
      </c>
    </row>
    <row r="9" spans="1:27" ht="15.6" customHeight="1" thickTop="1" x14ac:dyDescent="0.25">
      <c r="A9" s="233" t="s">
        <v>5</v>
      </c>
      <c r="B9" s="234" t="s">
        <v>97</v>
      </c>
      <c r="C9" s="235">
        <v>26941022</v>
      </c>
      <c r="D9" s="235">
        <v>18001861</v>
      </c>
      <c r="E9" s="236">
        <v>31085930</v>
      </c>
      <c r="F9" s="237">
        <v>29604549</v>
      </c>
      <c r="G9" s="238">
        <f>SUM(F9)/C9</f>
        <v>1.0988651061567003</v>
      </c>
      <c r="H9" s="237">
        <v>25458335</v>
      </c>
      <c r="I9" s="235">
        <v>28093875</v>
      </c>
      <c r="J9" s="236">
        <v>28093875</v>
      </c>
      <c r="K9" s="237">
        <v>27811023</v>
      </c>
      <c r="L9" s="238">
        <f>SUM(K9)/H9</f>
        <v>1.0924132705457761</v>
      </c>
      <c r="M9" s="237">
        <v>21697816</v>
      </c>
      <c r="N9" s="235">
        <v>22665541</v>
      </c>
      <c r="O9" s="236">
        <v>22900170</v>
      </c>
      <c r="P9" s="237">
        <v>22900170</v>
      </c>
      <c r="Q9" s="242">
        <f>SUM(P9)/M9</f>
        <v>1.0554135955434409</v>
      </c>
      <c r="R9" s="402">
        <v>0</v>
      </c>
      <c r="S9" s="235">
        <v>0</v>
      </c>
      <c r="T9" s="236">
        <v>1810000</v>
      </c>
      <c r="U9" s="237">
        <v>1808148</v>
      </c>
      <c r="V9" s="238">
        <v>0</v>
      </c>
      <c r="W9" s="419">
        <f>SUM(C9)+H9+M9+R9</f>
        <v>74097173</v>
      </c>
      <c r="X9" s="421">
        <f t="shared" ref="X9:X21" si="0">SUM(D9+I9+S9)+N9</f>
        <v>68761277</v>
      </c>
      <c r="Y9" s="422">
        <f t="shared" ref="Y9:Y21" si="1">SUM(E9+J9+T9)+O9</f>
        <v>83889975</v>
      </c>
      <c r="Z9" s="237">
        <f t="shared" ref="Z9:Z21" si="2">SUM(F9+K9+U9)+P9</f>
        <v>82123890</v>
      </c>
      <c r="AA9" s="238">
        <f>SUM(Z9)/W9</f>
        <v>1.1083268993271849</v>
      </c>
    </row>
    <row r="10" spans="1:27" ht="15.6" customHeight="1" x14ac:dyDescent="0.25">
      <c r="A10" s="233" t="s">
        <v>167</v>
      </c>
      <c r="B10" s="234" t="s">
        <v>168</v>
      </c>
      <c r="C10" s="239">
        <v>0</v>
      </c>
      <c r="D10" s="239">
        <v>1627000</v>
      </c>
      <c r="E10" s="240">
        <v>1627000</v>
      </c>
      <c r="F10" s="241">
        <v>903380</v>
      </c>
      <c r="G10" s="242">
        <v>0</v>
      </c>
      <c r="H10" s="241">
        <v>120000</v>
      </c>
      <c r="I10" s="239">
        <v>2353107</v>
      </c>
      <c r="J10" s="240">
        <v>2362182</v>
      </c>
      <c r="K10" s="241">
        <v>1519775</v>
      </c>
      <c r="L10" s="242">
        <f>SUM(K10)/H10</f>
        <v>12.664791666666666</v>
      </c>
      <c r="M10" s="241">
        <v>0</v>
      </c>
      <c r="N10" s="239">
        <v>1892140</v>
      </c>
      <c r="O10" s="240">
        <v>946069</v>
      </c>
      <c r="P10" s="241">
        <v>946069</v>
      </c>
      <c r="Q10" s="265">
        <v>0</v>
      </c>
      <c r="R10" s="403">
        <v>0</v>
      </c>
      <c r="S10" s="239">
        <v>0</v>
      </c>
      <c r="T10" s="240">
        <v>0</v>
      </c>
      <c r="U10" s="241">
        <v>0</v>
      </c>
      <c r="V10" s="242">
        <v>0</v>
      </c>
      <c r="W10" s="322">
        <f t="shared" ref="W10:W73" si="3">SUM(C10)+H10+M10+R10</f>
        <v>120000</v>
      </c>
      <c r="X10" s="239">
        <f t="shared" si="0"/>
        <v>5872247</v>
      </c>
      <c r="Y10" s="313">
        <f t="shared" si="1"/>
        <v>4935251</v>
      </c>
      <c r="Z10" s="245">
        <f t="shared" si="2"/>
        <v>3369224</v>
      </c>
      <c r="AA10" s="242">
        <f>SUM(Z10)/W10</f>
        <v>28.076866666666668</v>
      </c>
    </row>
    <row r="11" spans="1:27" ht="15.6" customHeight="1" x14ac:dyDescent="0.25">
      <c r="A11" s="233" t="s">
        <v>179</v>
      </c>
      <c r="B11" s="234" t="s">
        <v>180</v>
      </c>
      <c r="C11" s="239">
        <v>0</v>
      </c>
      <c r="D11" s="239">
        <f>SUM(Önkormányzat!C13)</f>
        <v>0</v>
      </c>
      <c r="E11" s="240">
        <f>SUM(Önkormányzat!X13)</f>
        <v>0</v>
      </c>
      <c r="F11" s="241"/>
      <c r="G11" s="242">
        <v>0</v>
      </c>
      <c r="H11" s="241">
        <v>0</v>
      </c>
      <c r="I11" s="239">
        <v>0</v>
      </c>
      <c r="J11" s="240">
        <v>427000</v>
      </c>
      <c r="K11" s="241">
        <v>426768</v>
      </c>
      <c r="L11" s="242">
        <v>0</v>
      </c>
      <c r="M11" s="241">
        <v>0</v>
      </c>
      <c r="N11" s="239">
        <v>0</v>
      </c>
      <c r="O11" s="240">
        <v>0</v>
      </c>
      <c r="P11" s="241">
        <v>0</v>
      </c>
      <c r="Q11" s="242">
        <v>0</v>
      </c>
      <c r="R11" s="403">
        <v>0</v>
      </c>
      <c r="S11" s="239">
        <v>0</v>
      </c>
      <c r="T11" s="240">
        <v>0</v>
      </c>
      <c r="U11" s="241">
        <v>0</v>
      </c>
      <c r="V11" s="242">
        <v>0</v>
      </c>
      <c r="W11" s="322">
        <f t="shared" si="3"/>
        <v>0</v>
      </c>
      <c r="X11" s="239">
        <f t="shared" si="0"/>
        <v>0</v>
      </c>
      <c r="Y11" s="313">
        <f t="shared" si="1"/>
        <v>427000</v>
      </c>
      <c r="Z11" s="245">
        <f t="shared" si="2"/>
        <v>426768</v>
      </c>
      <c r="AA11" s="242">
        <v>0</v>
      </c>
    </row>
    <row r="12" spans="1:27" ht="15.6" customHeight="1" x14ac:dyDescent="0.25">
      <c r="A12" s="233" t="s">
        <v>181</v>
      </c>
      <c r="B12" s="234" t="s">
        <v>182</v>
      </c>
      <c r="C12" s="239">
        <v>0</v>
      </c>
      <c r="D12" s="239">
        <f>SUM(Önkormányzat!C14)</f>
        <v>0</v>
      </c>
      <c r="E12" s="240">
        <f>SUM(Önkormányzat!X14)</f>
        <v>0</v>
      </c>
      <c r="F12" s="241"/>
      <c r="G12" s="242">
        <v>0</v>
      </c>
      <c r="H12" s="241">
        <v>0</v>
      </c>
      <c r="I12" s="239">
        <v>0</v>
      </c>
      <c r="J12" s="240">
        <v>0</v>
      </c>
      <c r="K12" s="241">
        <v>0</v>
      </c>
      <c r="L12" s="242">
        <v>0</v>
      </c>
      <c r="M12" s="241">
        <v>121662</v>
      </c>
      <c r="N12" s="239">
        <v>0</v>
      </c>
      <c r="O12" s="240">
        <v>0</v>
      </c>
      <c r="P12" s="241">
        <v>0</v>
      </c>
      <c r="Q12" s="242">
        <v>0</v>
      </c>
      <c r="R12" s="403">
        <v>0</v>
      </c>
      <c r="S12" s="239">
        <v>0</v>
      </c>
      <c r="T12" s="240">
        <v>0</v>
      </c>
      <c r="U12" s="241">
        <v>0</v>
      </c>
      <c r="V12" s="242">
        <v>0</v>
      </c>
      <c r="W12" s="322">
        <f t="shared" si="3"/>
        <v>121662</v>
      </c>
      <c r="X12" s="239">
        <f t="shared" si="0"/>
        <v>0</v>
      </c>
      <c r="Y12" s="313">
        <f t="shared" si="1"/>
        <v>0</v>
      </c>
      <c r="Z12" s="245">
        <f t="shared" si="2"/>
        <v>0</v>
      </c>
      <c r="AA12" s="242">
        <f t="shared" ref="AA12:AA37" si="4">SUM(Z12)/W12</f>
        <v>0</v>
      </c>
    </row>
    <row r="13" spans="1:27" ht="15.6" customHeight="1" x14ac:dyDescent="0.25">
      <c r="A13" s="246" t="s">
        <v>6</v>
      </c>
      <c r="B13" s="247" t="s">
        <v>98</v>
      </c>
      <c r="C13" s="239">
        <v>0</v>
      </c>
      <c r="D13" s="239">
        <f>SUM(Önkormányzat!C15)</f>
        <v>0</v>
      </c>
      <c r="E13" s="240">
        <f>SUM(Önkormányzat!X15)</f>
        <v>0</v>
      </c>
      <c r="F13" s="245"/>
      <c r="G13" s="242">
        <v>0</v>
      </c>
      <c r="H13" s="245">
        <v>3247000</v>
      </c>
      <c r="I13" s="239">
        <v>0</v>
      </c>
      <c r="J13" s="240">
        <v>0</v>
      </c>
      <c r="K13" s="245">
        <v>0</v>
      </c>
      <c r="L13" s="242">
        <f t="shared" ref="L13:L18" si="5">SUM(K13)/H13</f>
        <v>0</v>
      </c>
      <c r="M13" s="245">
        <v>0</v>
      </c>
      <c r="N13" s="239">
        <v>0</v>
      </c>
      <c r="O13" s="240">
        <v>0</v>
      </c>
      <c r="P13" s="245">
        <v>0</v>
      </c>
      <c r="Q13" s="242">
        <v>0</v>
      </c>
      <c r="R13" s="305">
        <v>0</v>
      </c>
      <c r="S13" s="239">
        <v>0</v>
      </c>
      <c r="T13" s="240">
        <v>0</v>
      </c>
      <c r="U13" s="245">
        <v>0</v>
      </c>
      <c r="V13" s="242">
        <v>0</v>
      </c>
      <c r="W13" s="322">
        <f t="shared" si="3"/>
        <v>3247000</v>
      </c>
      <c r="X13" s="239">
        <f t="shared" si="0"/>
        <v>0</v>
      </c>
      <c r="Y13" s="313">
        <f t="shared" si="1"/>
        <v>0</v>
      </c>
      <c r="Z13" s="245">
        <f t="shared" si="2"/>
        <v>0</v>
      </c>
      <c r="AA13" s="242">
        <f t="shared" si="4"/>
        <v>0</v>
      </c>
    </row>
    <row r="14" spans="1:27" ht="15.6" customHeight="1" x14ac:dyDescent="0.25">
      <c r="A14" s="246" t="s">
        <v>7</v>
      </c>
      <c r="B14" s="247" t="s">
        <v>99</v>
      </c>
      <c r="C14" s="239">
        <v>1108500</v>
      </c>
      <c r="D14" s="239">
        <v>2000000</v>
      </c>
      <c r="E14" s="240">
        <v>2435000</v>
      </c>
      <c r="F14" s="245">
        <v>1962697</v>
      </c>
      <c r="G14" s="242">
        <f>SUM(F14)/C14</f>
        <v>1.7705881822282363</v>
      </c>
      <c r="H14" s="245">
        <v>2409000</v>
      </c>
      <c r="I14" s="239">
        <v>3014000</v>
      </c>
      <c r="J14" s="240">
        <v>3014000</v>
      </c>
      <c r="K14" s="245">
        <v>2370000</v>
      </c>
      <c r="L14" s="242">
        <f t="shared" si="5"/>
        <v>0.98381070983810714</v>
      </c>
      <c r="M14" s="245">
        <v>1592200</v>
      </c>
      <c r="N14" s="239">
        <v>2070000</v>
      </c>
      <c r="O14" s="240">
        <v>1786665</v>
      </c>
      <c r="P14" s="245">
        <v>1786665</v>
      </c>
      <c r="Q14" s="242">
        <f>SUM(P14)/M14</f>
        <v>1.1221360381861576</v>
      </c>
      <c r="R14" s="305">
        <v>0</v>
      </c>
      <c r="S14" s="239">
        <v>0</v>
      </c>
      <c r="T14" s="240">
        <v>150000</v>
      </c>
      <c r="U14" s="245">
        <v>150000</v>
      </c>
      <c r="V14" s="242">
        <v>0</v>
      </c>
      <c r="W14" s="322">
        <f t="shared" si="3"/>
        <v>5109700</v>
      </c>
      <c r="X14" s="239">
        <f t="shared" si="0"/>
        <v>7084000</v>
      </c>
      <c r="Y14" s="313">
        <f t="shared" si="1"/>
        <v>7385665</v>
      </c>
      <c r="Z14" s="245">
        <f t="shared" si="2"/>
        <v>6269362</v>
      </c>
      <c r="AA14" s="242">
        <f t="shared" si="4"/>
        <v>1.226953050081218</v>
      </c>
    </row>
    <row r="15" spans="1:27" ht="15.6" customHeight="1" x14ac:dyDescent="0.25">
      <c r="A15" s="246" t="s">
        <v>8</v>
      </c>
      <c r="B15" s="247" t="s">
        <v>100</v>
      </c>
      <c r="C15" s="239">
        <v>40000</v>
      </c>
      <c r="D15" s="239">
        <v>0</v>
      </c>
      <c r="E15" s="240">
        <v>25000</v>
      </c>
      <c r="F15" s="245">
        <v>25000</v>
      </c>
      <c r="G15" s="242">
        <f t="shared" ref="G15:G21" si="6">SUM(F15)/C15</f>
        <v>0.625</v>
      </c>
      <c r="H15" s="245">
        <v>1062900</v>
      </c>
      <c r="I15" s="239">
        <v>695700</v>
      </c>
      <c r="J15" s="240">
        <v>695700</v>
      </c>
      <c r="K15" s="245">
        <v>386500</v>
      </c>
      <c r="L15" s="242">
        <f t="shared" si="5"/>
        <v>0.36362781070655753</v>
      </c>
      <c r="M15" s="245">
        <v>125000</v>
      </c>
      <c r="N15" s="239">
        <v>0</v>
      </c>
      <c r="O15" s="240">
        <v>0</v>
      </c>
      <c r="P15" s="245">
        <v>0</v>
      </c>
      <c r="Q15" s="242">
        <v>0</v>
      </c>
      <c r="R15" s="305">
        <v>0</v>
      </c>
      <c r="S15" s="239">
        <v>0</v>
      </c>
      <c r="T15" s="240">
        <v>0</v>
      </c>
      <c r="U15" s="245">
        <v>0</v>
      </c>
      <c r="V15" s="242">
        <v>0</v>
      </c>
      <c r="W15" s="322">
        <f t="shared" si="3"/>
        <v>1227900</v>
      </c>
      <c r="X15" s="239">
        <f t="shared" si="0"/>
        <v>695700</v>
      </c>
      <c r="Y15" s="313">
        <f t="shared" si="1"/>
        <v>720700</v>
      </c>
      <c r="Z15" s="245">
        <f t="shared" si="2"/>
        <v>411500</v>
      </c>
      <c r="AA15" s="242">
        <f t="shared" si="4"/>
        <v>0.33512501017998209</v>
      </c>
    </row>
    <row r="16" spans="1:27" ht="15.6" customHeight="1" x14ac:dyDescent="0.25">
      <c r="A16" s="246" t="s">
        <v>169</v>
      </c>
      <c r="B16" s="247" t="s">
        <v>175</v>
      </c>
      <c r="C16" s="239">
        <v>0</v>
      </c>
      <c r="D16" s="239">
        <f>SUM(Önkormányzat!C18)</f>
        <v>0</v>
      </c>
      <c r="E16" s="240">
        <f>SUM(Önkormányzat!X18)</f>
        <v>0</v>
      </c>
      <c r="F16" s="245"/>
      <c r="G16" s="242">
        <v>0</v>
      </c>
      <c r="H16" s="245">
        <v>447870</v>
      </c>
      <c r="I16" s="239">
        <v>431728</v>
      </c>
      <c r="J16" s="240">
        <v>431728</v>
      </c>
      <c r="K16" s="245">
        <v>337104</v>
      </c>
      <c r="L16" s="242">
        <f t="shared" si="5"/>
        <v>0.75268269810436061</v>
      </c>
      <c r="M16" s="245">
        <v>441096</v>
      </c>
      <c r="N16" s="239">
        <v>445000</v>
      </c>
      <c r="O16" s="240">
        <v>341396</v>
      </c>
      <c r="P16" s="245">
        <v>341396</v>
      </c>
      <c r="Q16" s="242">
        <f>SUM(P16)/M16</f>
        <v>0.77397210584543952</v>
      </c>
      <c r="R16" s="305">
        <v>0</v>
      </c>
      <c r="S16" s="239">
        <v>0</v>
      </c>
      <c r="T16" s="240">
        <v>0</v>
      </c>
      <c r="U16" s="245">
        <v>0</v>
      </c>
      <c r="V16" s="242">
        <v>0</v>
      </c>
      <c r="W16" s="322">
        <f t="shared" si="3"/>
        <v>888966</v>
      </c>
      <c r="X16" s="239">
        <f t="shared" si="0"/>
        <v>876728</v>
      </c>
      <c r="Y16" s="313">
        <f t="shared" si="1"/>
        <v>773124</v>
      </c>
      <c r="Z16" s="245">
        <f t="shared" si="2"/>
        <v>678500</v>
      </c>
      <c r="AA16" s="242">
        <f t="shared" si="4"/>
        <v>0.76324628838448261</v>
      </c>
    </row>
    <row r="17" spans="1:27" ht="15.6" customHeight="1" x14ac:dyDescent="0.25">
      <c r="A17" s="246" t="s">
        <v>9</v>
      </c>
      <c r="B17" s="247" t="s">
        <v>101</v>
      </c>
      <c r="C17" s="239">
        <v>0</v>
      </c>
      <c r="D17" s="239">
        <f>SUM(Önkormányzat!C19)</f>
        <v>0</v>
      </c>
      <c r="E17" s="240">
        <v>26700</v>
      </c>
      <c r="F17" s="245">
        <v>26700</v>
      </c>
      <c r="G17" s="242">
        <v>0</v>
      </c>
      <c r="H17" s="245">
        <v>309200</v>
      </c>
      <c r="I17" s="239">
        <v>38650</v>
      </c>
      <c r="J17" s="240">
        <v>38650</v>
      </c>
      <c r="K17" s="245">
        <v>38650</v>
      </c>
      <c r="L17" s="242">
        <f t="shared" si="5"/>
        <v>0.125</v>
      </c>
      <c r="M17" s="245">
        <v>0</v>
      </c>
      <c r="N17" s="239">
        <v>0</v>
      </c>
      <c r="O17" s="240">
        <v>200000</v>
      </c>
      <c r="P17" s="245">
        <v>200000</v>
      </c>
      <c r="Q17" s="242">
        <v>0</v>
      </c>
      <c r="R17" s="305">
        <v>0</v>
      </c>
      <c r="S17" s="239">
        <v>0</v>
      </c>
      <c r="T17" s="240">
        <v>0</v>
      </c>
      <c r="U17" s="245">
        <v>0</v>
      </c>
      <c r="V17" s="242">
        <v>0</v>
      </c>
      <c r="W17" s="322">
        <f t="shared" si="3"/>
        <v>309200</v>
      </c>
      <c r="X17" s="239">
        <f t="shared" si="0"/>
        <v>38650</v>
      </c>
      <c r="Y17" s="313">
        <f t="shared" si="1"/>
        <v>265350</v>
      </c>
      <c r="Z17" s="245">
        <f t="shared" si="2"/>
        <v>265350</v>
      </c>
      <c r="AA17" s="242">
        <f t="shared" si="4"/>
        <v>0.85818240620957309</v>
      </c>
    </row>
    <row r="18" spans="1:27" ht="15.6" customHeight="1" x14ac:dyDescent="0.25">
      <c r="A18" s="246" t="s">
        <v>10</v>
      </c>
      <c r="B18" s="247" t="s">
        <v>102</v>
      </c>
      <c r="C18" s="239">
        <v>129500</v>
      </c>
      <c r="D18" s="239">
        <v>9500</v>
      </c>
      <c r="E18" s="240">
        <v>19000</v>
      </c>
      <c r="F18" s="245">
        <v>9500</v>
      </c>
      <c r="G18" s="242">
        <f t="shared" si="6"/>
        <v>7.3359073359073365E-2</v>
      </c>
      <c r="H18" s="245">
        <v>2896023</v>
      </c>
      <c r="I18" s="239">
        <v>60700</v>
      </c>
      <c r="J18" s="240">
        <v>758700</v>
      </c>
      <c r="K18" s="245">
        <v>758500</v>
      </c>
      <c r="L18" s="242">
        <f t="shared" si="5"/>
        <v>0.26191090333191414</v>
      </c>
      <c r="M18" s="245">
        <v>19000</v>
      </c>
      <c r="N18" s="239">
        <v>0</v>
      </c>
      <c r="O18" s="240">
        <v>0</v>
      </c>
      <c r="P18" s="245">
        <v>0</v>
      </c>
      <c r="Q18" s="242">
        <v>0</v>
      </c>
      <c r="R18" s="305">
        <v>0</v>
      </c>
      <c r="S18" s="239">
        <v>0</v>
      </c>
      <c r="T18" s="240">
        <v>0</v>
      </c>
      <c r="U18" s="245">
        <v>0</v>
      </c>
      <c r="V18" s="242">
        <v>0</v>
      </c>
      <c r="W18" s="322">
        <f t="shared" si="3"/>
        <v>3044523</v>
      </c>
      <c r="X18" s="239">
        <f t="shared" si="0"/>
        <v>70200</v>
      </c>
      <c r="Y18" s="313">
        <f t="shared" si="1"/>
        <v>777700</v>
      </c>
      <c r="Z18" s="245">
        <f t="shared" si="2"/>
        <v>768000</v>
      </c>
      <c r="AA18" s="242">
        <f t="shared" si="4"/>
        <v>0.25225626477448193</v>
      </c>
    </row>
    <row r="19" spans="1:27" ht="15.6" customHeight="1" x14ac:dyDescent="0.25">
      <c r="A19" s="246" t="s">
        <v>11</v>
      </c>
      <c r="B19" s="247" t="s">
        <v>103</v>
      </c>
      <c r="C19" s="239">
        <v>9601009</v>
      </c>
      <c r="D19" s="239">
        <v>10195654</v>
      </c>
      <c r="E19" s="240">
        <v>10195654</v>
      </c>
      <c r="F19" s="245">
        <v>10186259</v>
      </c>
      <c r="G19" s="242">
        <f t="shared" si="6"/>
        <v>1.0609571348178093</v>
      </c>
      <c r="H19" s="245">
        <v>0</v>
      </c>
      <c r="I19" s="239">
        <v>0</v>
      </c>
      <c r="J19" s="240">
        <v>0</v>
      </c>
      <c r="K19" s="245"/>
      <c r="L19" s="242">
        <v>0</v>
      </c>
      <c r="M19" s="245">
        <v>0</v>
      </c>
      <c r="N19" s="239">
        <v>0</v>
      </c>
      <c r="O19" s="240">
        <v>0</v>
      </c>
      <c r="P19" s="245">
        <v>0</v>
      </c>
      <c r="Q19" s="242">
        <v>0</v>
      </c>
      <c r="R19" s="305">
        <v>0</v>
      </c>
      <c r="S19" s="239">
        <v>0</v>
      </c>
      <c r="T19" s="240">
        <v>0</v>
      </c>
      <c r="U19" s="245">
        <v>0</v>
      </c>
      <c r="V19" s="242">
        <v>0</v>
      </c>
      <c r="W19" s="322">
        <f t="shared" si="3"/>
        <v>9601009</v>
      </c>
      <c r="X19" s="239">
        <f t="shared" si="0"/>
        <v>10195654</v>
      </c>
      <c r="Y19" s="313">
        <f t="shared" si="1"/>
        <v>10195654</v>
      </c>
      <c r="Z19" s="245">
        <f t="shared" si="2"/>
        <v>10186259</v>
      </c>
      <c r="AA19" s="242">
        <f t="shared" si="4"/>
        <v>1.0609571348178093</v>
      </c>
    </row>
    <row r="20" spans="1:27" s="1" customFormat="1" ht="15.6" customHeight="1" x14ac:dyDescent="0.2">
      <c r="A20" s="246" t="s">
        <v>12</v>
      </c>
      <c r="B20" s="247" t="s">
        <v>104</v>
      </c>
      <c r="C20" s="239">
        <v>804410</v>
      </c>
      <c r="D20" s="239">
        <v>1518099</v>
      </c>
      <c r="E20" s="240">
        <v>1518099</v>
      </c>
      <c r="F20" s="245">
        <v>643839</v>
      </c>
      <c r="G20" s="242">
        <f t="shared" si="6"/>
        <v>0.80038661876406314</v>
      </c>
      <c r="H20" s="245">
        <v>177000</v>
      </c>
      <c r="I20" s="239">
        <v>235000</v>
      </c>
      <c r="J20" s="240">
        <v>585000</v>
      </c>
      <c r="K20" s="245">
        <v>585000</v>
      </c>
      <c r="L20" s="242">
        <f t="shared" ref="L20:L29" si="7">SUM(K20)/H20</f>
        <v>3.3050847457627119</v>
      </c>
      <c r="M20" s="245">
        <v>0</v>
      </c>
      <c r="N20" s="239">
        <v>0</v>
      </c>
      <c r="O20" s="240">
        <v>0</v>
      </c>
      <c r="P20" s="245">
        <v>0</v>
      </c>
      <c r="Q20" s="242">
        <v>0</v>
      </c>
      <c r="R20" s="305">
        <v>0</v>
      </c>
      <c r="S20" s="239">
        <v>0</v>
      </c>
      <c r="T20" s="240">
        <v>0</v>
      </c>
      <c r="U20" s="245">
        <v>0</v>
      </c>
      <c r="V20" s="242">
        <v>0</v>
      </c>
      <c r="W20" s="322">
        <f t="shared" si="3"/>
        <v>981410</v>
      </c>
      <c r="X20" s="239">
        <f t="shared" si="0"/>
        <v>1753099</v>
      </c>
      <c r="Y20" s="313">
        <f t="shared" si="1"/>
        <v>2103099</v>
      </c>
      <c r="Z20" s="245">
        <f t="shared" si="2"/>
        <v>1228839</v>
      </c>
      <c r="AA20" s="242">
        <f t="shared" si="4"/>
        <v>1.2521158333418245</v>
      </c>
    </row>
    <row r="21" spans="1:27" s="27" customFormat="1" ht="15.6" customHeight="1" x14ac:dyDescent="0.25">
      <c r="A21" s="246" t="s">
        <v>13</v>
      </c>
      <c r="B21" s="247" t="s">
        <v>105</v>
      </c>
      <c r="C21" s="239">
        <v>896447</v>
      </c>
      <c r="D21" s="239">
        <v>850000</v>
      </c>
      <c r="E21" s="240">
        <v>850000</v>
      </c>
      <c r="F21" s="245">
        <v>597382</v>
      </c>
      <c r="G21" s="242">
        <f t="shared" si="6"/>
        <v>0.66638853161425049</v>
      </c>
      <c r="H21" s="245">
        <v>78030</v>
      </c>
      <c r="I21" s="239">
        <v>80000</v>
      </c>
      <c r="J21" s="240">
        <v>193465</v>
      </c>
      <c r="K21" s="245">
        <v>178456</v>
      </c>
      <c r="L21" s="242">
        <f t="shared" si="7"/>
        <v>2.2870178136614121</v>
      </c>
      <c r="M21" s="245">
        <v>528</v>
      </c>
      <c r="N21" s="239">
        <v>0</v>
      </c>
      <c r="O21" s="240">
        <v>1443</v>
      </c>
      <c r="P21" s="245">
        <v>1443</v>
      </c>
      <c r="Q21" s="242">
        <f t="shared" ref="Q21:Q30" si="8">SUM(P21)/M21</f>
        <v>2.7329545454545454</v>
      </c>
      <c r="R21" s="305">
        <v>0</v>
      </c>
      <c r="S21" s="239">
        <v>0</v>
      </c>
      <c r="T21" s="240">
        <v>0</v>
      </c>
      <c r="U21" s="245">
        <v>0</v>
      </c>
      <c r="V21" s="242">
        <v>0</v>
      </c>
      <c r="W21" s="322">
        <f t="shared" si="3"/>
        <v>975005</v>
      </c>
      <c r="X21" s="239">
        <f t="shared" si="0"/>
        <v>930000</v>
      </c>
      <c r="Y21" s="313">
        <f t="shared" si="1"/>
        <v>1044908</v>
      </c>
      <c r="Z21" s="245">
        <f t="shared" si="2"/>
        <v>777281</v>
      </c>
      <c r="AA21" s="242">
        <f t="shared" si="4"/>
        <v>0.79720719380926253</v>
      </c>
    </row>
    <row r="22" spans="1:27" s="1" customFormat="1" ht="19.899999999999999" customHeight="1" x14ac:dyDescent="0.25">
      <c r="A22" s="733" t="s">
        <v>14</v>
      </c>
      <c r="B22" s="734"/>
      <c r="C22" s="248">
        <f>SUM(C9:C21)</f>
        <v>39520888</v>
      </c>
      <c r="D22" s="248">
        <f>SUM(D9:D21)</f>
        <v>34202114</v>
      </c>
      <c r="E22" s="249">
        <f>SUM(E9:E21)</f>
        <v>47782383</v>
      </c>
      <c r="F22" s="250">
        <f>SUM(F9:F21)</f>
        <v>43959306</v>
      </c>
      <c r="G22" s="251">
        <f>SUM(F22)/C22</f>
        <v>1.1123056243068223</v>
      </c>
      <c r="H22" s="252">
        <f>SUM(H9:H21)</f>
        <v>36205358</v>
      </c>
      <c r="I22" s="253">
        <f>SUM(I9:I21)</f>
        <v>35002760</v>
      </c>
      <c r="J22" s="252">
        <f>SUM(J9:J21)</f>
        <v>36600300</v>
      </c>
      <c r="K22" s="252">
        <f>SUM(K9:K21)</f>
        <v>34411776</v>
      </c>
      <c r="L22" s="304">
        <f t="shared" si="7"/>
        <v>0.95046086825049481</v>
      </c>
      <c r="M22" s="250">
        <f>SUM(M9:M21)</f>
        <v>23997302</v>
      </c>
      <c r="N22" s="253">
        <f>SUM(N9:N21)</f>
        <v>27072681</v>
      </c>
      <c r="O22" s="252">
        <f>SUM(O9:O21)</f>
        <v>26175743</v>
      </c>
      <c r="P22" s="250">
        <f>SUM(P9:P21)</f>
        <v>26175743</v>
      </c>
      <c r="Q22" s="251">
        <f t="shared" si="8"/>
        <v>1.0907785800253711</v>
      </c>
      <c r="R22" s="266">
        <f>SUM(R9:R21)</f>
        <v>0</v>
      </c>
      <c r="S22" s="253">
        <f>SUM(S9:S21)</f>
        <v>0</v>
      </c>
      <c r="T22" s="252">
        <f>SUM(T9:T21)</f>
        <v>1960000</v>
      </c>
      <c r="U22" s="250">
        <f>SUM(U9:U21)</f>
        <v>1958148</v>
      </c>
      <c r="V22" s="251">
        <v>0</v>
      </c>
      <c r="W22" s="253">
        <f t="shared" si="3"/>
        <v>99723548</v>
      </c>
      <c r="X22" s="253">
        <f>SUM(X9:X21)</f>
        <v>96277555</v>
      </c>
      <c r="Y22" s="249">
        <f>SUM(Y9:Y21)</f>
        <v>112518426</v>
      </c>
      <c r="Z22" s="250">
        <f>SUM(Z9:Z21)</f>
        <v>106504973</v>
      </c>
      <c r="AA22" s="251">
        <f t="shared" si="4"/>
        <v>1.0680022435623731</v>
      </c>
    </row>
    <row r="23" spans="1:27" ht="15.6" customHeight="1" x14ac:dyDescent="0.25">
      <c r="A23" s="254" t="s">
        <v>106</v>
      </c>
      <c r="B23" s="255" t="s">
        <v>107</v>
      </c>
      <c r="C23" s="239">
        <v>7984193</v>
      </c>
      <c r="D23" s="239">
        <v>7475639</v>
      </c>
      <c r="E23" s="240">
        <v>9486001</v>
      </c>
      <c r="F23" s="256">
        <v>8478008</v>
      </c>
      <c r="G23" s="242">
        <f>SUM(F23)/C23</f>
        <v>1.0618490810530257</v>
      </c>
      <c r="H23" s="256">
        <v>8579710</v>
      </c>
      <c r="I23" s="239">
        <v>7529569</v>
      </c>
      <c r="J23" s="240">
        <v>7740354</v>
      </c>
      <c r="K23" s="256">
        <v>7303586</v>
      </c>
      <c r="L23" s="242">
        <f t="shared" si="7"/>
        <v>0.85126257181186782</v>
      </c>
      <c r="M23" s="256">
        <v>5529905</v>
      </c>
      <c r="N23" s="239">
        <v>5988754</v>
      </c>
      <c r="O23" s="240">
        <v>5524319</v>
      </c>
      <c r="P23" s="256">
        <v>5453241</v>
      </c>
      <c r="Q23" s="242">
        <f t="shared" si="8"/>
        <v>0.98613647069886368</v>
      </c>
      <c r="R23" s="404">
        <v>0</v>
      </c>
      <c r="S23" s="239">
        <v>0</v>
      </c>
      <c r="T23" s="240">
        <v>405000</v>
      </c>
      <c r="U23" s="256">
        <v>403921</v>
      </c>
      <c r="V23" s="242">
        <v>0</v>
      </c>
      <c r="W23" s="322">
        <f t="shared" si="3"/>
        <v>22093808</v>
      </c>
      <c r="X23" s="239">
        <f>SUM(D23+I23+S23)+N23</f>
        <v>20993962</v>
      </c>
      <c r="Y23" s="313">
        <f>SUM(E23+J23+T23)+O23</f>
        <v>23155674</v>
      </c>
      <c r="Z23" s="245">
        <f>SUM(F23+K23+U23)+P23</f>
        <v>21638756</v>
      </c>
      <c r="AA23" s="242">
        <f t="shared" si="4"/>
        <v>0.97940364105635391</v>
      </c>
    </row>
    <row r="24" spans="1:27" ht="19.899999999999999" customHeight="1" x14ac:dyDescent="0.25">
      <c r="A24" s="733" t="s">
        <v>15</v>
      </c>
      <c r="B24" s="734"/>
      <c r="C24" s="248">
        <f>SUM(C23)</f>
        <v>7984193</v>
      </c>
      <c r="D24" s="248">
        <f>SUM(D23)</f>
        <v>7475639</v>
      </c>
      <c r="E24" s="252">
        <f>SUM(E23)</f>
        <v>9486001</v>
      </c>
      <c r="F24" s="250">
        <f t="shared" ref="F24" si="9">SUM(F23)</f>
        <v>8478008</v>
      </c>
      <c r="G24" s="251">
        <f>SUM(F24)/C24</f>
        <v>1.0618490810530257</v>
      </c>
      <c r="H24" s="252">
        <f>SUM(H23)</f>
        <v>8579710</v>
      </c>
      <c r="I24" s="253">
        <f>SUM(I23)</f>
        <v>7529569</v>
      </c>
      <c r="J24" s="252">
        <f>SUM(J23)</f>
        <v>7740354</v>
      </c>
      <c r="K24" s="252">
        <f>SUM(K23)</f>
        <v>7303586</v>
      </c>
      <c r="L24" s="251">
        <f t="shared" si="7"/>
        <v>0.85126257181186782</v>
      </c>
      <c r="M24" s="250">
        <f>SUM(M23)</f>
        <v>5529905</v>
      </c>
      <c r="N24" s="253">
        <f>SUM(N23)</f>
        <v>5988754</v>
      </c>
      <c r="O24" s="252">
        <f>SUM(O23)</f>
        <v>5524319</v>
      </c>
      <c r="P24" s="250">
        <f>SUM(P23)</f>
        <v>5453241</v>
      </c>
      <c r="Q24" s="251">
        <f t="shared" si="8"/>
        <v>0.98613647069886368</v>
      </c>
      <c r="R24" s="266">
        <f>SUM(R23)</f>
        <v>0</v>
      </c>
      <c r="S24" s="253">
        <f>SUM(S23)</f>
        <v>0</v>
      </c>
      <c r="T24" s="252">
        <f>SUM(T23)</f>
        <v>405000</v>
      </c>
      <c r="U24" s="250">
        <f>SUM(U23)</f>
        <v>403921</v>
      </c>
      <c r="V24" s="251">
        <v>0</v>
      </c>
      <c r="W24" s="253">
        <f t="shared" si="3"/>
        <v>22093808</v>
      </c>
      <c r="X24" s="253">
        <f>SUM(X23)</f>
        <v>20993962</v>
      </c>
      <c r="Y24" s="249">
        <f>SUM(Y23)</f>
        <v>23155674</v>
      </c>
      <c r="Z24" s="250">
        <f>SUM(Z23)</f>
        <v>21638756</v>
      </c>
      <c r="AA24" s="251">
        <f t="shared" si="4"/>
        <v>0.97940364105635391</v>
      </c>
    </row>
    <row r="25" spans="1:27" ht="15.6" customHeight="1" x14ac:dyDescent="0.25">
      <c r="A25" s="246" t="s">
        <v>16</v>
      </c>
      <c r="B25" s="247" t="s">
        <v>108</v>
      </c>
      <c r="C25" s="239">
        <v>244144</v>
      </c>
      <c r="D25" s="239">
        <v>75000</v>
      </c>
      <c r="E25" s="240">
        <v>225000</v>
      </c>
      <c r="F25" s="245">
        <v>212515</v>
      </c>
      <c r="G25" s="242">
        <f>SUM(F25)/C25</f>
        <v>0.87044940690739891</v>
      </c>
      <c r="H25" s="245">
        <v>11619</v>
      </c>
      <c r="I25" s="239">
        <v>15000</v>
      </c>
      <c r="J25" s="240">
        <v>40000</v>
      </c>
      <c r="K25" s="245">
        <v>29900</v>
      </c>
      <c r="L25" s="242">
        <f t="shared" si="7"/>
        <v>2.5733712023409931</v>
      </c>
      <c r="M25" s="245">
        <v>289377</v>
      </c>
      <c r="N25" s="239">
        <v>300000</v>
      </c>
      <c r="O25" s="240">
        <v>303000</v>
      </c>
      <c r="P25" s="245">
        <v>302080</v>
      </c>
      <c r="Q25" s="242">
        <f t="shared" si="8"/>
        <v>1.0438977527585123</v>
      </c>
      <c r="R25" s="305">
        <v>0</v>
      </c>
      <c r="S25" s="239">
        <v>0</v>
      </c>
      <c r="T25" s="240">
        <v>0</v>
      </c>
      <c r="U25" s="245"/>
      <c r="V25" s="242">
        <v>0</v>
      </c>
      <c r="W25" s="322">
        <f t="shared" si="3"/>
        <v>545140</v>
      </c>
      <c r="X25" s="239">
        <f t="shared" ref="X25:X39" si="10">SUM(D25+I25+S25)+N25</f>
        <v>390000</v>
      </c>
      <c r="Y25" s="313">
        <f t="shared" ref="Y25:Y39" si="11">SUM(E25+J25+T25)+O25</f>
        <v>568000</v>
      </c>
      <c r="Z25" s="245">
        <f t="shared" ref="Z25:Z39" si="12">SUM(F25+K25+U25)+P25</f>
        <v>544495</v>
      </c>
      <c r="AA25" s="242">
        <f t="shared" si="4"/>
        <v>0.99881681769820596</v>
      </c>
    </row>
    <row r="26" spans="1:27" ht="15.6" customHeight="1" x14ac:dyDescent="0.25">
      <c r="A26" s="246" t="s">
        <v>17</v>
      </c>
      <c r="B26" s="247" t="s">
        <v>109</v>
      </c>
      <c r="C26" s="239">
        <v>4791238</v>
      </c>
      <c r="D26" s="239">
        <v>1700000</v>
      </c>
      <c r="E26" s="240">
        <v>6655955</v>
      </c>
      <c r="F26" s="245">
        <v>5893773</v>
      </c>
      <c r="G26" s="242">
        <f t="shared" ref="G26:G39" si="13">SUM(F26)/C26</f>
        <v>1.2301148471438905</v>
      </c>
      <c r="H26" s="245">
        <v>671166</v>
      </c>
      <c r="I26" s="239">
        <v>650000</v>
      </c>
      <c r="J26" s="240">
        <v>481595</v>
      </c>
      <c r="K26" s="245">
        <v>411850</v>
      </c>
      <c r="L26" s="242">
        <f t="shared" si="7"/>
        <v>0.61363358692186432</v>
      </c>
      <c r="M26" s="245">
        <v>689262</v>
      </c>
      <c r="N26" s="239">
        <v>720000</v>
      </c>
      <c r="O26" s="240">
        <v>755100</v>
      </c>
      <c r="P26" s="245">
        <v>754167</v>
      </c>
      <c r="Q26" s="242">
        <f t="shared" si="8"/>
        <v>1.0941659339989729</v>
      </c>
      <c r="R26" s="305">
        <v>0</v>
      </c>
      <c r="S26" s="239">
        <v>0</v>
      </c>
      <c r="T26" s="240">
        <v>80000</v>
      </c>
      <c r="U26" s="245">
        <v>57643</v>
      </c>
      <c r="V26" s="242">
        <v>0</v>
      </c>
      <c r="W26" s="322">
        <f t="shared" si="3"/>
        <v>6151666</v>
      </c>
      <c r="X26" s="239">
        <f t="shared" si="10"/>
        <v>3070000</v>
      </c>
      <c r="Y26" s="313">
        <f t="shared" si="11"/>
        <v>7972650</v>
      </c>
      <c r="Z26" s="245">
        <f t="shared" si="12"/>
        <v>7117433</v>
      </c>
      <c r="AA26" s="242">
        <f t="shared" si="4"/>
        <v>1.1569927561086704</v>
      </c>
    </row>
    <row r="27" spans="1:27" ht="15.6" customHeight="1" x14ac:dyDescent="0.25">
      <c r="A27" s="246" t="s">
        <v>18</v>
      </c>
      <c r="B27" s="247" t="s">
        <v>110</v>
      </c>
      <c r="C27" s="239">
        <v>928806</v>
      </c>
      <c r="D27" s="239">
        <v>736000</v>
      </c>
      <c r="E27" s="240">
        <v>917500</v>
      </c>
      <c r="F27" s="245">
        <v>875172</v>
      </c>
      <c r="G27" s="242">
        <f t="shared" si="13"/>
        <v>0.94225489499421833</v>
      </c>
      <c r="H27" s="245">
        <v>1222253</v>
      </c>
      <c r="I27" s="239">
        <v>1119000</v>
      </c>
      <c r="J27" s="240">
        <v>1264000</v>
      </c>
      <c r="K27" s="245">
        <v>1219244</v>
      </c>
      <c r="L27" s="242">
        <f t="shared" si="7"/>
        <v>0.99753815290287695</v>
      </c>
      <c r="M27" s="245">
        <v>99000</v>
      </c>
      <c r="N27" s="239">
        <v>144000</v>
      </c>
      <c r="O27" s="240">
        <v>151000</v>
      </c>
      <c r="P27" s="245">
        <v>150500</v>
      </c>
      <c r="Q27" s="242">
        <f t="shared" si="8"/>
        <v>1.5202020202020201</v>
      </c>
      <c r="R27" s="305">
        <v>0</v>
      </c>
      <c r="S27" s="239">
        <v>0</v>
      </c>
      <c r="T27" s="240">
        <v>0</v>
      </c>
      <c r="U27" s="245">
        <v>0</v>
      </c>
      <c r="V27" s="242">
        <v>0</v>
      </c>
      <c r="W27" s="322">
        <f t="shared" si="3"/>
        <v>2250059</v>
      </c>
      <c r="X27" s="239">
        <f t="shared" si="10"/>
        <v>1999000</v>
      </c>
      <c r="Y27" s="313">
        <f t="shared" si="11"/>
        <v>2332500</v>
      </c>
      <c r="Z27" s="245">
        <f t="shared" si="12"/>
        <v>2244916</v>
      </c>
      <c r="AA27" s="242">
        <f t="shared" si="4"/>
        <v>0.99771428215882341</v>
      </c>
    </row>
    <row r="28" spans="1:27" ht="15.6" customHeight="1" x14ac:dyDescent="0.25">
      <c r="A28" s="246" t="s">
        <v>19</v>
      </c>
      <c r="B28" s="247" t="s">
        <v>111</v>
      </c>
      <c r="C28" s="239">
        <v>209827</v>
      </c>
      <c r="D28" s="239">
        <v>200000</v>
      </c>
      <c r="E28" s="240">
        <v>200000</v>
      </c>
      <c r="F28" s="245">
        <v>194306</v>
      </c>
      <c r="G28" s="242">
        <f t="shared" si="13"/>
        <v>0.92602953861991066</v>
      </c>
      <c r="H28" s="245">
        <v>265746</v>
      </c>
      <c r="I28" s="239">
        <v>265000</v>
      </c>
      <c r="J28" s="240">
        <v>265000</v>
      </c>
      <c r="K28" s="245">
        <v>253981</v>
      </c>
      <c r="L28" s="242">
        <f t="shared" si="7"/>
        <v>0.95572840230897171</v>
      </c>
      <c r="M28" s="245">
        <v>88035</v>
      </c>
      <c r="N28" s="239">
        <v>61200</v>
      </c>
      <c r="O28" s="240">
        <v>18200</v>
      </c>
      <c r="P28" s="245">
        <v>17466</v>
      </c>
      <c r="Q28" s="242">
        <f t="shared" si="8"/>
        <v>0.19839836428693133</v>
      </c>
      <c r="R28" s="305">
        <v>0</v>
      </c>
      <c r="S28" s="239">
        <v>0</v>
      </c>
      <c r="T28" s="240">
        <v>0</v>
      </c>
      <c r="U28" s="245">
        <v>0</v>
      </c>
      <c r="V28" s="242">
        <v>0</v>
      </c>
      <c r="W28" s="322">
        <f t="shared" si="3"/>
        <v>563608</v>
      </c>
      <c r="X28" s="239">
        <f t="shared" si="10"/>
        <v>526200</v>
      </c>
      <c r="Y28" s="313">
        <f t="shared" si="11"/>
        <v>483200</v>
      </c>
      <c r="Z28" s="245">
        <f t="shared" si="12"/>
        <v>465753</v>
      </c>
      <c r="AA28" s="242">
        <f t="shared" si="4"/>
        <v>0.82637755319299944</v>
      </c>
    </row>
    <row r="29" spans="1:27" ht="15.6" customHeight="1" x14ac:dyDescent="0.25">
      <c r="A29" s="246" t="s">
        <v>20</v>
      </c>
      <c r="B29" s="247" t="s">
        <v>112</v>
      </c>
      <c r="C29" s="239">
        <v>4419140</v>
      </c>
      <c r="D29" s="239">
        <v>4550000</v>
      </c>
      <c r="E29" s="240">
        <v>4550000</v>
      </c>
      <c r="F29" s="245">
        <v>3616455</v>
      </c>
      <c r="G29" s="242">
        <f t="shared" si="13"/>
        <v>0.8183617174382346</v>
      </c>
      <c r="H29" s="245">
        <v>1084596</v>
      </c>
      <c r="I29" s="239">
        <v>1120000</v>
      </c>
      <c r="J29" s="240">
        <v>1234930</v>
      </c>
      <c r="K29" s="245">
        <v>1131489</v>
      </c>
      <c r="L29" s="242">
        <f t="shared" si="7"/>
        <v>1.0432354535698085</v>
      </c>
      <c r="M29" s="245">
        <v>1258831</v>
      </c>
      <c r="N29" s="239">
        <v>1225000</v>
      </c>
      <c r="O29" s="240">
        <v>1298000</v>
      </c>
      <c r="P29" s="245">
        <v>968811</v>
      </c>
      <c r="Q29" s="242">
        <f t="shared" si="8"/>
        <v>0.76961164763181078</v>
      </c>
      <c r="R29" s="305">
        <v>0</v>
      </c>
      <c r="S29" s="239">
        <v>0</v>
      </c>
      <c r="T29" s="240">
        <v>0</v>
      </c>
      <c r="U29" s="245">
        <v>0</v>
      </c>
      <c r="V29" s="242">
        <v>0</v>
      </c>
      <c r="W29" s="322">
        <f t="shared" si="3"/>
        <v>6762567</v>
      </c>
      <c r="X29" s="239">
        <f t="shared" si="10"/>
        <v>6895000</v>
      </c>
      <c r="Y29" s="313">
        <f t="shared" si="11"/>
        <v>7082930</v>
      </c>
      <c r="Z29" s="245">
        <f t="shared" si="12"/>
        <v>5716755</v>
      </c>
      <c r="AA29" s="242">
        <f t="shared" si="4"/>
        <v>0.84535280759510401</v>
      </c>
    </row>
    <row r="30" spans="1:27" ht="15.6" customHeight="1" x14ac:dyDescent="0.25">
      <c r="A30" s="246" t="s">
        <v>21</v>
      </c>
      <c r="B30" s="247" t="s">
        <v>113</v>
      </c>
      <c r="C30" s="239">
        <v>5212589</v>
      </c>
      <c r="D30" s="239">
        <v>5796000</v>
      </c>
      <c r="E30" s="240">
        <v>6020700</v>
      </c>
      <c r="F30" s="245">
        <v>5709834</v>
      </c>
      <c r="G30" s="242">
        <f t="shared" si="13"/>
        <v>1.0953930954464279</v>
      </c>
      <c r="H30" s="245">
        <v>0</v>
      </c>
      <c r="I30" s="239">
        <v>0</v>
      </c>
      <c r="J30" s="240">
        <v>0</v>
      </c>
      <c r="K30" s="245">
        <v>0</v>
      </c>
      <c r="L30" s="242">
        <v>0</v>
      </c>
      <c r="M30" s="245">
        <v>3919772</v>
      </c>
      <c r="N30" s="239">
        <v>4300000</v>
      </c>
      <c r="O30" s="240">
        <v>4540000</v>
      </c>
      <c r="P30" s="245">
        <v>4210207</v>
      </c>
      <c r="Q30" s="242">
        <f t="shared" si="8"/>
        <v>1.0740948708241194</v>
      </c>
      <c r="R30" s="305">
        <v>0</v>
      </c>
      <c r="S30" s="239">
        <v>0</v>
      </c>
      <c r="T30" s="240">
        <v>150000</v>
      </c>
      <c r="U30" s="245">
        <v>85418</v>
      </c>
      <c r="V30" s="242">
        <v>0</v>
      </c>
      <c r="W30" s="322">
        <f t="shared" si="3"/>
        <v>9132361</v>
      </c>
      <c r="X30" s="239">
        <f t="shared" si="10"/>
        <v>10096000</v>
      </c>
      <c r="Y30" s="313">
        <f t="shared" si="11"/>
        <v>10710700</v>
      </c>
      <c r="Z30" s="245">
        <f t="shared" si="12"/>
        <v>10005459</v>
      </c>
      <c r="AA30" s="242">
        <f t="shared" si="4"/>
        <v>1.0956048496111794</v>
      </c>
    </row>
    <row r="31" spans="1:27" ht="15.6" customHeight="1" x14ac:dyDescent="0.25">
      <c r="A31" s="246" t="s">
        <v>22</v>
      </c>
      <c r="B31" s="247" t="s">
        <v>114</v>
      </c>
      <c r="C31" s="239">
        <v>12834</v>
      </c>
      <c r="D31" s="239">
        <f>SUM(Önkormányzat!C33)</f>
        <v>0</v>
      </c>
      <c r="E31" s="240">
        <v>24000</v>
      </c>
      <c r="F31" s="245">
        <v>23622</v>
      </c>
      <c r="G31" s="242">
        <f t="shared" si="13"/>
        <v>1.8405797101449275</v>
      </c>
      <c r="H31" s="245">
        <v>177640</v>
      </c>
      <c r="I31" s="239">
        <v>182400</v>
      </c>
      <c r="J31" s="240">
        <v>72400</v>
      </c>
      <c r="K31" s="245">
        <v>64668</v>
      </c>
      <c r="L31" s="242">
        <f t="shared" ref="L31:L36" si="14">SUM(K31)/H31</f>
        <v>0.36403963071380319</v>
      </c>
      <c r="M31" s="245">
        <v>0</v>
      </c>
      <c r="N31" s="239">
        <v>0</v>
      </c>
      <c r="O31" s="240">
        <v>0</v>
      </c>
      <c r="P31" s="245">
        <v>0</v>
      </c>
      <c r="Q31" s="242">
        <v>0</v>
      </c>
      <c r="R31" s="305">
        <v>0</v>
      </c>
      <c r="S31" s="239">
        <v>0</v>
      </c>
      <c r="T31" s="240">
        <v>0</v>
      </c>
      <c r="U31" s="245">
        <v>0</v>
      </c>
      <c r="V31" s="242">
        <v>0</v>
      </c>
      <c r="W31" s="322">
        <f t="shared" si="3"/>
        <v>190474</v>
      </c>
      <c r="X31" s="239">
        <f t="shared" si="10"/>
        <v>182400</v>
      </c>
      <c r="Y31" s="313">
        <f t="shared" si="11"/>
        <v>96400</v>
      </c>
      <c r="Z31" s="245">
        <f t="shared" si="12"/>
        <v>88290</v>
      </c>
      <c r="AA31" s="242">
        <f t="shared" si="4"/>
        <v>0.46352783057005154</v>
      </c>
    </row>
    <row r="32" spans="1:27" ht="15.6" customHeight="1" x14ac:dyDescent="0.25">
      <c r="A32" s="246" t="s">
        <v>23</v>
      </c>
      <c r="B32" s="247" t="s">
        <v>115</v>
      </c>
      <c r="C32" s="239">
        <v>823829</v>
      </c>
      <c r="D32" s="239">
        <v>460000</v>
      </c>
      <c r="E32" s="240">
        <v>920000</v>
      </c>
      <c r="F32" s="245">
        <v>501877</v>
      </c>
      <c r="G32" s="242">
        <f t="shared" si="13"/>
        <v>0.60920045300663128</v>
      </c>
      <c r="H32" s="245">
        <v>31325</v>
      </c>
      <c r="I32" s="239">
        <v>0</v>
      </c>
      <c r="J32" s="240">
        <v>15000</v>
      </c>
      <c r="K32" s="245">
        <v>10700</v>
      </c>
      <c r="L32" s="242">
        <f t="shared" si="14"/>
        <v>0.34158020750199519</v>
      </c>
      <c r="M32" s="245">
        <v>273854</v>
      </c>
      <c r="N32" s="239">
        <v>0</v>
      </c>
      <c r="O32" s="240">
        <v>2000</v>
      </c>
      <c r="P32" s="245">
        <v>1200</v>
      </c>
      <c r="Q32" s="242">
        <f>SUM(P32)/M32</f>
        <v>4.3818969231780441E-3</v>
      </c>
      <c r="R32" s="305">
        <v>0</v>
      </c>
      <c r="S32" s="239">
        <v>0</v>
      </c>
      <c r="T32" s="240">
        <v>0</v>
      </c>
      <c r="U32" s="245">
        <v>0</v>
      </c>
      <c r="V32" s="242">
        <v>0</v>
      </c>
      <c r="W32" s="322">
        <f t="shared" si="3"/>
        <v>1129008</v>
      </c>
      <c r="X32" s="239">
        <f t="shared" si="10"/>
        <v>460000</v>
      </c>
      <c r="Y32" s="313">
        <f t="shared" si="11"/>
        <v>937000</v>
      </c>
      <c r="Z32" s="245">
        <f t="shared" si="12"/>
        <v>513777</v>
      </c>
      <c r="AA32" s="242">
        <f t="shared" si="4"/>
        <v>0.45506940606266738</v>
      </c>
    </row>
    <row r="33" spans="1:27" ht="15.6" customHeight="1" x14ac:dyDescent="0.25">
      <c r="A33" s="246" t="s">
        <v>24</v>
      </c>
      <c r="B33" s="247" t="s">
        <v>116</v>
      </c>
      <c r="C33" s="239">
        <v>939233</v>
      </c>
      <c r="D33" s="239">
        <v>700000</v>
      </c>
      <c r="E33" s="240">
        <v>2152000</v>
      </c>
      <c r="F33" s="245">
        <v>2150615</v>
      </c>
      <c r="G33" s="242">
        <f t="shared" si="13"/>
        <v>2.2897566418556417</v>
      </c>
      <c r="H33" s="245">
        <v>456000</v>
      </c>
      <c r="I33" s="239">
        <v>450000</v>
      </c>
      <c r="J33" s="240">
        <v>600000</v>
      </c>
      <c r="K33" s="245">
        <v>488000</v>
      </c>
      <c r="L33" s="242">
        <f t="shared" si="14"/>
        <v>1.0701754385964912</v>
      </c>
      <c r="M33" s="245">
        <v>4500</v>
      </c>
      <c r="N33" s="239">
        <v>0</v>
      </c>
      <c r="O33" s="240">
        <v>2000</v>
      </c>
      <c r="P33" s="245">
        <v>1500</v>
      </c>
      <c r="Q33" s="242">
        <f>SUM(P33)/M33</f>
        <v>0.33333333333333331</v>
      </c>
      <c r="R33" s="305">
        <v>0</v>
      </c>
      <c r="S33" s="239">
        <v>0</v>
      </c>
      <c r="T33" s="240">
        <v>0</v>
      </c>
      <c r="U33" s="245">
        <v>0</v>
      </c>
      <c r="V33" s="242">
        <v>0</v>
      </c>
      <c r="W33" s="322">
        <f t="shared" si="3"/>
        <v>1399733</v>
      </c>
      <c r="X33" s="239">
        <f t="shared" si="10"/>
        <v>1150000</v>
      </c>
      <c r="Y33" s="313">
        <f t="shared" si="11"/>
        <v>2754000</v>
      </c>
      <c r="Z33" s="245">
        <f t="shared" si="12"/>
        <v>2640115</v>
      </c>
      <c r="AA33" s="242">
        <f t="shared" si="4"/>
        <v>1.8861561454934619</v>
      </c>
    </row>
    <row r="34" spans="1:27" ht="15.6" customHeight="1" x14ac:dyDescent="0.25">
      <c r="A34" s="246" t="s">
        <v>25</v>
      </c>
      <c r="B34" s="247" t="s">
        <v>117</v>
      </c>
      <c r="C34" s="239">
        <v>7886423</v>
      </c>
      <c r="D34" s="239">
        <v>5860111</v>
      </c>
      <c r="E34" s="240">
        <v>8475241</v>
      </c>
      <c r="F34" s="245">
        <v>8192804</v>
      </c>
      <c r="G34" s="242">
        <f t="shared" si="13"/>
        <v>1.0388491715445647</v>
      </c>
      <c r="H34" s="245">
        <v>1484289</v>
      </c>
      <c r="I34" s="239">
        <v>1435000</v>
      </c>
      <c r="J34" s="240">
        <v>1278125</v>
      </c>
      <c r="K34" s="245">
        <v>933859</v>
      </c>
      <c r="L34" s="242">
        <f t="shared" si="14"/>
        <v>0.629162514847176</v>
      </c>
      <c r="M34" s="245">
        <v>355058</v>
      </c>
      <c r="N34" s="239">
        <v>455000</v>
      </c>
      <c r="O34" s="240">
        <v>454500</v>
      </c>
      <c r="P34" s="245">
        <v>454396</v>
      </c>
      <c r="Q34" s="242">
        <f>SUM(P34)/M34</f>
        <v>1.2797796416360143</v>
      </c>
      <c r="R34" s="305">
        <v>0</v>
      </c>
      <c r="S34" s="239">
        <v>0</v>
      </c>
      <c r="T34" s="240">
        <v>40000</v>
      </c>
      <c r="U34" s="245">
        <v>25303</v>
      </c>
      <c r="V34" s="242">
        <v>0</v>
      </c>
      <c r="W34" s="322">
        <f t="shared" si="3"/>
        <v>9725770</v>
      </c>
      <c r="X34" s="239">
        <f t="shared" si="10"/>
        <v>7750111</v>
      </c>
      <c r="Y34" s="313">
        <f t="shared" si="11"/>
        <v>10247866</v>
      </c>
      <c r="Z34" s="245">
        <f t="shared" si="12"/>
        <v>9606362</v>
      </c>
      <c r="AA34" s="242">
        <f t="shared" si="4"/>
        <v>0.98772251451556026</v>
      </c>
    </row>
    <row r="35" spans="1:27" ht="15.6" customHeight="1" x14ac:dyDescent="0.25">
      <c r="A35" s="246" t="s">
        <v>26</v>
      </c>
      <c r="B35" s="247" t="s">
        <v>118</v>
      </c>
      <c r="C35" s="239">
        <v>205506</v>
      </c>
      <c r="D35" s="239">
        <v>250000</v>
      </c>
      <c r="E35" s="240">
        <v>183500</v>
      </c>
      <c r="F35" s="245">
        <v>183216</v>
      </c>
      <c r="G35" s="242">
        <f t="shared" si="13"/>
        <v>0.8915360135470497</v>
      </c>
      <c r="H35" s="245">
        <v>947212</v>
      </c>
      <c r="I35" s="239">
        <v>760000</v>
      </c>
      <c r="J35" s="240">
        <v>778124</v>
      </c>
      <c r="K35" s="245">
        <v>634574</v>
      </c>
      <c r="L35" s="242">
        <f t="shared" si="14"/>
        <v>0.66993872543844457</v>
      </c>
      <c r="M35" s="245">
        <v>101743</v>
      </c>
      <c r="N35" s="239">
        <v>100000</v>
      </c>
      <c r="O35" s="240">
        <v>139000</v>
      </c>
      <c r="P35" s="245">
        <v>138224</v>
      </c>
      <c r="Q35" s="242">
        <f>SUM(P35)/M35</f>
        <v>1.3585602940742851</v>
      </c>
      <c r="R35" s="305">
        <v>0</v>
      </c>
      <c r="S35" s="239">
        <v>0</v>
      </c>
      <c r="T35" s="240">
        <v>0</v>
      </c>
      <c r="U35" s="245">
        <v>0</v>
      </c>
      <c r="V35" s="242">
        <v>0</v>
      </c>
      <c r="W35" s="322">
        <f t="shared" si="3"/>
        <v>1254461</v>
      </c>
      <c r="X35" s="239">
        <f t="shared" si="10"/>
        <v>1110000</v>
      </c>
      <c r="Y35" s="313">
        <f t="shared" si="11"/>
        <v>1100624</v>
      </c>
      <c r="Z35" s="245">
        <f t="shared" si="12"/>
        <v>956014</v>
      </c>
      <c r="AA35" s="242">
        <f t="shared" si="4"/>
        <v>0.76209144804023399</v>
      </c>
    </row>
    <row r="36" spans="1:27" ht="15.6" customHeight="1" x14ac:dyDescent="0.25">
      <c r="A36" s="246" t="s">
        <v>27</v>
      </c>
      <c r="B36" s="247" t="s">
        <v>119</v>
      </c>
      <c r="C36" s="239">
        <v>5206307</v>
      </c>
      <c r="D36" s="239">
        <v>5991000</v>
      </c>
      <c r="E36" s="240">
        <v>6614817</v>
      </c>
      <c r="F36" s="245">
        <v>5770955</v>
      </c>
      <c r="G36" s="242">
        <f t="shared" si="13"/>
        <v>1.108454610917105</v>
      </c>
      <c r="H36" s="245">
        <v>1203506</v>
      </c>
      <c r="I36" s="239">
        <v>1200000</v>
      </c>
      <c r="J36" s="240">
        <v>1210366</v>
      </c>
      <c r="K36" s="245">
        <v>1000539</v>
      </c>
      <c r="L36" s="242">
        <f t="shared" si="14"/>
        <v>0.83135356200966182</v>
      </c>
      <c r="M36" s="245">
        <v>1734017</v>
      </c>
      <c r="N36" s="239">
        <v>1786000</v>
      </c>
      <c r="O36" s="240">
        <v>1851500</v>
      </c>
      <c r="P36" s="245">
        <v>1675479</v>
      </c>
      <c r="Q36" s="242">
        <f>SUM(P36)/M36</f>
        <v>0.9662413920970786</v>
      </c>
      <c r="R36" s="305">
        <v>0</v>
      </c>
      <c r="S36" s="239">
        <v>0</v>
      </c>
      <c r="T36" s="240">
        <v>77400</v>
      </c>
      <c r="U36" s="245">
        <v>31607</v>
      </c>
      <c r="V36" s="242">
        <v>0</v>
      </c>
      <c r="W36" s="322">
        <f t="shared" si="3"/>
        <v>8143830</v>
      </c>
      <c r="X36" s="239">
        <f t="shared" si="10"/>
        <v>8977000</v>
      </c>
      <c r="Y36" s="313">
        <f t="shared" si="11"/>
        <v>9754083</v>
      </c>
      <c r="Z36" s="245">
        <f t="shared" si="12"/>
        <v>8478580</v>
      </c>
      <c r="AA36" s="242">
        <f t="shared" si="4"/>
        <v>1.0411047381882972</v>
      </c>
    </row>
    <row r="37" spans="1:27" ht="15.6" customHeight="1" x14ac:dyDescent="0.25">
      <c r="A37" s="246" t="s">
        <v>171</v>
      </c>
      <c r="B37" s="247" t="s">
        <v>172</v>
      </c>
      <c r="C37" s="239">
        <v>16000</v>
      </c>
      <c r="D37" s="239">
        <v>447000</v>
      </c>
      <c r="E37" s="240">
        <v>8712000</v>
      </c>
      <c r="F37" s="245">
        <v>5896000</v>
      </c>
      <c r="G37" s="242">
        <f t="shared" si="13"/>
        <v>368.5</v>
      </c>
      <c r="H37" s="245">
        <v>0</v>
      </c>
      <c r="I37" s="239">
        <v>0</v>
      </c>
      <c r="J37" s="240">
        <v>0</v>
      </c>
      <c r="K37" s="245">
        <v>0</v>
      </c>
      <c r="L37" s="242">
        <v>0</v>
      </c>
      <c r="M37" s="245">
        <v>0</v>
      </c>
      <c r="N37" s="239">
        <v>0</v>
      </c>
      <c r="O37" s="240">
        <v>0</v>
      </c>
      <c r="P37" s="245">
        <v>0</v>
      </c>
      <c r="Q37" s="242">
        <v>0</v>
      </c>
      <c r="R37" s="305">
        <v>0</v>
      </c>
      <c r="S37" s="239">
        <v>0</v>
      </c>
      <c r="T37" s="240">
        <v>0</v>
      </c>
      <c r="U37" s="245">
        <v>0</v>
      </c>
      <c r="V37" s="242">
        <v>0</v>
      </c>
      <c r="W37" s="322">
        <f t="shared" si="3"/>
        <v>16000</v>
      </c>
      <c r="X37" s="239">
        <f t="shared" si="10"/>
        <v>447000</v>
      </c>
      <c r="Y37" s="313">
        <f t="shared" si="11"/>
        <v>8712000</v>
      </c>
      <c r="Z37" s="245">
        <f t="shared" si="12"/>
        <v>5896000</v>
      </c>
      <c r="AA37" s="242">
        <f t="shared" si="4"/>
        <v>368.5</v>
      </c>
    </row>
    <row r="38" spans="1:27" s="1" customFormat="1" ht="15.6" customHeight="1" x14ac:dyDescent="0.2">
      <c r="A38" s="246" t="s">
        <v>28</v>
      </c>
      <c r="B38" s="247" t="s">
        <v>120</v>
      </c>
      <c r="C38" s="239">
        <v>0</v>
      </c>
      <c r="D38" s="239">
        <f>SUM(Önkormányzat!C40)</f>
        <v>0</v>
      </c>
      <c r="E38" s="240">
        <f>SUM(Önkormányzat!X40)</f>
        <v>0</v>
      </c>
      <c r="F38" s="245">
        <v>0</v>
      </c>
      <c r="G38" s="242">
        <v>0</v>
      </c>
      <c r="H38" s="245">
        <v>0</v>
      </c>
      <c r="I38" s="239">
        <v>0</v>
      </c>
      <c r="J38" s="240">
        <v>0</v>
      </c>
      <c r="K38" s="245">
        <v>0</v>
      </c>
      <c r="L38" s="242">
        <v>0</v>
      </c>
      <c r="M38" s="245">
        <v>0</v>
      </c>
      <c r="N38" s="239">
        <v>0</v>
      </c>
      <c r="O38" s="240">
        <v>0</v>
      </c>
      <c r="P38" s="245">
        <v>0</v>
      </c>
      <c r="Q38" s="242">
        <v>0</v>
      </c>
      <c r="R38" s="305">
        <v>0</v>
      </c>
      <c r="S38" s="239">
        <v>0</v>
      </c>
      <c r="T38" s="240">
        <v>0</v>
      </c>
      <c r="U38" s="245">
        <v>0</v>
      </c>
      <c r="V38" s="242">
        <v>0</v>
      </c>
      <c r="W38" s="322">
        <f t="shared" si="3"/>
        <v>0</v>
      </c>
      <c r="X38" s="239">
        <f t="shared" si="10"/>
        <v>0</v>
      </c>
      <c r="Y38" s="313">
        <f t="shared" si="11"/>
        <v>0</v>
      </c>
      <c r="Z38" s="245">
        <f t="shared" si="12"/>
        <v>0</v>
      </c>
      <c r="AA38" s="242">
        <v>0</v>
      </c>
    </row>
    <row r="39" spans="1:27" ht="15.6" customHeight="1" x14ac:dyDescent="0.25">
      <c r="A39" s="246" t="s">
        <v>29</v>
      </c>
      <c r="B39" s="247" t="s">
        <v>121</v>
      </c>
      <c r="C39" s="239">
        <v>659006</v>
      </c>
      <c r="D39" s="239">
        <v>650000</v>
      </c>
      <c r="E39" s="240">
        <v>809000</v>
      </c>
      <c r="F39" s="245">
        <v>799449</v>
      </c>
      <c r="G39" s="242">
        <f t="shared" si="13"/>
        <v>1.2131133859175789</v>
      </c>
      <c r="H39" s="245">
        <v>19064</v>
      </c>
      <c r="I39" s="239">
        <v>20000</v>
      </c>
      <c r="J39" s="240">
        <v>20000</v>
      </c>
      <c r="K39" s="245">
        <v>19920</v>
      </c>
      <c r="L39" s="242">
        <f>SUM(K39)/H39</f>
        <v>1.0449013848090642</v>
      </c>
      <c r="M39" s="245">
        <v>7556</v>
      </c>
      <c r="N39" s="239">
        <v>10000</v>
      </c>
      <c r="O39" s="240">
        <v>5600</v>
      </c>
      <c r="P39" s="245">
        <v>5519</v>
      </c>
      <c r="Q39" s="242">
        <f>SUM(P39)/M39</f>
        <v>0.73041291688724197</v>
      </c>
      <c r="R39" s="305">
        <v>0</v>
      </c>
      <c r="S39" s="239">
        <v>0</v>
      </c>
      <c r="T39" s="240">
        <v>0</v>
      </c>
      <c r="U39" s="245">
        <v>0</v>
      </c>
      <c r="V39" s="242">
        <v>0</v>
      </c>
      <c r="W39" s="322">
        <f t="shared" si="3"/>
        <v>685626</v>
      </c>
      <c r="X39" s="239">
        <f t="shared" si="10"/>
        <v>680000</v>
      </c>
      <c r="Y39" s="313">
        <f t="shared" si="11"/>
        <v>834600</v>
      </c>
      <c r="Z39" s="245">
        <f t="shared" si="12"/>
        <v>824888</v>
      </c>
      <c r="AA39" s="242">
        <f>SUM(Z39)/W39</f>
        <v>1.2031165679247871</v>
      </c>
    </row>
    <row r="40" spans="1:27" s="1" customFormat="1" ht="19.899999999999999" customHeight="1" x14ac:dyDescent="0.25">
      <c r="A40" s="733" t="s">
        <v>30</v>
      </c>
      <c r="B40" s="734"/>
      <c r="C40" s="248">
        <f>SUM(C25:C39)</f>
        <v>31554882</v>
      </c>
      <c r="D40" s="248">
        <f>SUM(D25:D39)</f>
        <v>27415111</v>
      </c>
      <c r="E40" s="249">
        <f>SUM(E25:E39)</f>
        <v>46459713</v>
      </c>
      <c r="F40" s="250">
        <f>SUM(F25:F39)</f>
        <v>40020593</v>
      </c>
      <c r="G40" s="251">
        <f>SUM(F40)/C40</f>
        <v>1.2682853005122947</v>
      </c>
      <c r="H40" s="250">
        <f>SUM(H25:H39)</f>
        <v>7574416</v>
      </c>
      <c r="I40" s="253">
        <f>SUM(I25:I39)</f>
        <v>7216400</v>
      </c>
      <c r="J40" s="252">
        <f>SUM(J25:J39)</f>
        <v>7259540</v>
      </c>
      <c r="K40" s="250">
        <f>SUM(K25:K39)</f>
        <v>6198724</v>
      </c>
      <c r="L40" s="251">
        <f t="shared" ref="L40" si="15">SUM(K40)/J40</f>
        <v>0.85387283491791488</v>
      </c>
      <c r="M40" s="250">
        <f>SUM(M25:M39)</f>
        <v>8821005</v>
      </c>
      <c r="N40" s="253">
        <f>SUM(N25:N39)</f>
        <v>9101200</v>
      </c>
      <c r="O40" s="252">
        <f>SUM(O25:O39)</f>
        <v>9519900</v>
      </c>
      <c r="P40" s="250">
        <f>SUM(P25:P39)</f>
        <v>8679549</v>
      </c>
      <c r="Q40" s="251">
        <f>SUM(P40)/M40</f>
        <v>0.983963732023732</v>
      </c>
      <c r="R40" s="266">
        <f>SUM(R25:R39)</f>
        <v>0</v>
      </c>
      <c r="S40" s="253">
        <f>SUM(S25:S39)</f>
        <v>0</v>
      </c>
      <c r="T40" s="252">
        <f>SUM(T25:T39)</f>
        <v>347400</v>
      </c>
      <c r="U40" s="250">
        <f>SUM(U25:U39)</f>
        <v>199971</v>
      </c>
      <c r="V40" s="251">
        <v>0</v>
      </c>
      <c r="W40" s="253">
        <f>SUM(W25:W39)</f>
        <v>47950303</v>
      </c>
      <c r="X40" s="248">
        <f>SUM(X25:X39)</f>
        <v>43732711</v>
      </c>
      <c r="Y40" s="249">
        <f>SUM(Y25:Y39)</f>
        <v>63586553</v>
      </c>
      <c r="Z40" s="250">
        <f>SUM(Z25:Z39)</f>
        <v>55098837</v>
      </c>
      <c r="AA40" s="251">
        <f>SUM(Z40)/W40</f>
        <v>1.1490821444861359</v>
      </c>
    </row>
    <row r="41" spans="1:27" ht="15.6" customHeight="1" x14ac:dyDescent="0.25">
      <c r="A41" s="246" t="s">
        <v>31</v>
      </c>
      <c r="B41" s="247" t="s">
        <v>122</v>
      </c>
      <c r="C41" s="239">
        <v>0</v>
      </c>
      <c r="D41" s="239">
        <f>SUM(Önkormányzat!C43)</f>
        <v>0</v>
      </c>
      <c r="E41" s="240">
        <f>SUM(Önkormányzat!X43)</f>
        <v>0</v>
      </c>
      <c r="F41" s="245">
        <v>0</v>
      </c>
      <c r="G41" s="242">
        <v>0</v>
      </c>
      <c r="H41" s="245">
        <v>0</v>
      </c>
      <c r="I41" s="243">
        <f>SUM(KözösHiv.!C42)</f>
        <v>0</v>
      </c>
      <c r="J41" s="240">
        <f>SUM(KözösHiv.!X42)</f>
        <v>0</v>
      </c>
      <c r="K41" s="245">
        <v>0</v>
      </c>
      <c r="L41" s="242">
        <v>0</v>
      </c>
      <c r="M41" s="245">
        <v>0</v>
      </c>
      <c r="N41" s="243">
        <v>0</v>
      </c>
      <c r="O41" s="240">
        <f>SUM('Óvoda '!S42)</f>
        <v>0</v>
      </c>
      <c r="P41" s="245">
        <v>0</v>
      </c>
      <c r="Q41" s="242">
        <v>0</v>
      </c>
      <c r="R41" s="305">
        <v>0</v>
      </c>
      <c r="S41" s="243">
        <f>SUM('Óvoda '!C42)</f>
        <v>0</v>
      </c>
      <c r="T41" s="240">
        <f>SUM('Óvoda '!X42)</f>
        <v>0</v>
      </c>
      <c r="U41" s="245">
        <v>0</v>
      </c>
      <c r="V41" s="242">
        <v>0</v>
      </c>
      <c r="W41" s="322">
        <f t="shared" si="3"/>
        <v>0</v>
      </c>
      <c r="X41" s="239">
        <f t="shared" ref="X41:Z45" si="16">SUM(D41+I41+S41)+N41</f>
        <v>0</v>
      </c>
      <c r="Y41" s="313">
        <f t="shared" si="16"/>
        <v>0</v>
      </c>
      <c r="Z41" s="245">
        <f t="shared" si="16"/>
        <v>0</v>
      </c>
      <c r="AA41" s="242">
        <v>0</v>
      </c>
    </row>
    <row r="42" spans="1:27" ht="15.6" customHeight="1" x14ac:dyDescent="0.25">
      <c r="A42" s="246" t="s">
        <v>32</v>
      </c>
      <c r="B42" s="247" t="s">
        <v>123</v>
      </c>
      <c r="C42" s="239">
        <v>0</v>
      </c>
      <c r="D42" s="239">
        <f>SUM(Önkormányzat!C44)</f>
        <v>0</v>
      </c>
      <c r="E42" s="240">
        <f>SUM(Önkormányzat!X44)</f>
        <v>0</v>
      </c>
      <c r="F42" s="245">
        <v>0</v>
      </c>
      <c r="G42" s="242">
        <v>0</v>
      </c>
      <c r="H42" s="245">
        <v>0</v>
      </c>
      <c r="I42" s="243">
        <f>SUM(KözösHiv.!C43)</f>
        <v>0</v>
      </c>
      <c r="J42" s="240">
        <f>SUM(KözösHiv.!X43)</f>
        <v>0</v>
      </c>
      <c r="K42" s="245">
        <v>0</v>
      </c>
      <c r="L42" s="242">
        <v>0</v>
      </c>
      <c r="M42" s="245">
        <v>0</v>
      </c>
      <c r="N42" s="243">
        <v>0</v>
      </c>
      <c r="O42" s="240">
        <f>SUM('Óvoda '!S43)</f>
        <v>0</v>
      </c>
      <c r="P42" s="245">
        <v>0</v>
      </c>
      <c r="Q42" s="242">
        <v>0</v>
      </c>
      <c r="R42" s="305">
        <v>0</v>
      </c>
      <c r="S42" s="243">
        <f>SUM('Óvoda '!C43)</f>
        <v>0</v>
      </c>
      <c r="T42" s="240">
        <f>SUM('Óvoda '!X43)</f>
        <v>0</v>
      </c>
      <c r="U42" s="245">
        <v>0</v>
      </c>
      <c r="V42" s="242">
        <v>0</v>
      </c>
      <c r="W42" s="322">
        <f t="shared" si="3"/>
        <v>0</v>
      </c>
      <c r="X42" s="239">
        <f t="shared" si="16"/>
        <v>0</v>
      </c>
      <c r="Y42" s="313">
        <f t="shared" si="16"/>
        <v>0</v>
      </c>
      <c r="Z42" s="245">
        <f t="shared" si="16"/>
        <v>0</v>
      </c>
      <c r="AA42" s="242">
        <v>0</v>
      </c>
    </row>
    <row r="43" spans="1:27" ht="15.6" customHeight="1" x14ac:dyDescent="0.25">
      <c r="A43" s="246" t="s">
        <v>33</v>
      </c>
      <c r="B43" s="247" t="s">
        <v>124</v>
      </c>
      <c r="C43" s="239">
        <v>0</v>
      </c>
      <c r="D43" s="239">
        <f>SUM(Önkormányzat!C45)</f>
        <v>0</v>
      </c>
      <c r="E43" s="240">
        <f>SUM(Önkormányzat!X45)</f>
        <v>0</v>
      </c>
      <c r="F43" s="245">
        <v>0</v>
      </c>
      <c r="G43" s="242">
        <v>0</v>
      </c>
      <c r="H43" s="245">
        <v>0</v>
      </c>
      <c r="I43" s="243">
        <f>SUM(KözösHiv.!C44)</f>
        <v>0</v>
      </c>
      <c r="J43" s="240">
        <f>SUM(KözösHiv.!X44)</f>
        <v>0</v>
      </c>
      <c r="K43" s="245">
        <v>0</v>
      </c>
      <c r="L43" s="242">
        <v>0</v>
      </c>
      <c r="M43" s="245">
        <v>0</v>
      </c>
      <c r="N43" s="243">
        <v>0</v>
      </c>
      <c r="O43" s="240">
        <f>SUM('Óvoda '!S44)</f>
        <v>0</v>
      </c>
      <c r="P43" s="245">
        <v>0</v>
      </c>
      <c r="Q43" s="242">
        <v>0</v>
      </c>
      <c r="R43" s="305">
        <v>0</v>
      </c>
      <c r="S43" s="243">
        <f>SUM('Óvoda '!C44)</f>
        <v>0</v>
      </c>
      <c r="T43" s="240">
        <f>SUM('Óvoda '!X44)</f>
        <v>0</v>
      </c>
      <c r="U43" s="245">
        <v>0</v>
      </c>
      <c r="V43" s="242">
        <v>0</v>
      </c>
      <c r="W43" s="322">
        <f t="shared" si="3"/>
        <v>0</v>
      </c>
      <c r="X43" s="239">
        <f t="shared" si="16"/>
        <v>0</v>
      </c>
      <c r="Y43" s="313">
        <f t="shared" si="16"/>
        <v>0</v>
      </c>
      <c r="Z43" s="245">
        <f t="shared" si="16"/>
        <v>0</v>
      </c>
      <c r="AA43" s="242">
        <v>0</v>
      </c>
    </row>
    <row r="44" spans="1:27" s="1" customFormat="1" ht="15.6" customHeight="1" x14ac:dyDescent="0.2">
      <c r="A44" s="246" t="s">
        <v>34</v>
      </c>
      <c r="B44" s="247" t="s">
        <v>125</v>
      </c>
      <c r="C44" s="239">
        <v>0</v>
      </c>
      <c r="D44" s="239">
        <f>SUM(Önkormányzat!C46)</f>
        <v>0</v>
      </c>
      <c r="E44" s="240">
        <f>SUM(Önkormányzat!X46)</f>
        <v>0</v>
      </c>
      <c r="F44" s="245">
        <v>0</v>
      </c>
      <c r="G44" s="242">
        <v>0</v>
      </c>
      <c r="H44" s="245">
        <v>0</v>
      </c>
      <c r="I44" s="243">
        <f>SUM(KözösHiv.!C45)</f>
        <v>0</v>
      </c>
      <c r="J44" s="240">
        <f>SUM(KözösHiv.!X45)</f>
        <v>0</v>
      </c>
      <c r="K44" s="245">
        <v>0</v>
      </c>
      <c r="L44" s="242">
        <v>0</v>
      </c>
      <c r="M44" s="245">
        <v>0</v>
      </c>
      <c r="N44" s="243">
        <v>0</v>
      </c>
      <c r="O44" s="240">
        <f>SUM('Óvoda '!S45)</f>
        <v>0</v>
      </c>
      <c r="P44" s="245">
        <v>0</v>
      </c>
      <c r="Q44" s="242">
        <v>0</v>
      </c>
      <c r="R44" s="305">
        <v>0</v>
      </c>
      <c r="S44" s="243">
        <f>SUM('Óvoda '!C45)</f>
        <v>0</v>
      </c>
      <c r="T44" s="240">
        <f>SUM('Óvoda '!X45)</f>
        <v>0</v>
      </c>
      <c r="U44" s="245">
        <v>0</v>
      </c>
      <c r="V44" s="242">
        <v>0</v>
      </c>
      <c r="W44" s="322">
        <f t="shared" si="3"/>
        <v>0</v>
      </c>
      <c r="X44" s="239">
        <f t="shared" si="16"/>
        <v>0</v>
      </c>
      <c r="Y44" s="313">
        <f t="shared" si="16"/>
        <v>0</v>
      </c>
      <c r="Z44" s="245">
        <f t="shared" si="16"/>
        <v>0</v>
      </c>
      <c r="AA44" s="242">
        <v>0</v>
      </c>
    </row>
    <row r="45" spans="1:27" ht="15.6" customHeight="1" x14ac:dyDescent="0.25">
      <c r="A45" s="246" t="s">
        <v>35</v>
      </c>
      <c r="B45" s="247" t="s">
        <v>126</v>
      </c>
      <c r="C45" s="239">
        <v>10038126</v>
      </c>
      <c r="D45" s="239">
        <v>9775000</v>
      </c>
      <c r="E45" s="240">
        <v>10384760</v>
      </c>
      <c r="F45" s="245">
        <v>10105957</v>
      </c>
      <c r="G45" s="242">
        <f>SUM(F45)/C45</f>
        <v>1.0067573369770413</v>
      </c>
      <c r="H45" s="245">
        <v>0</v>
      </c>
      <c r="I45" s="243">
        <f>SUM(KözösHiv.!C46)</f>
        <v>0</v>
      </c>
      <c r="J45" s="240">
        <f>SUM(KözösHiv.!X46)</f>
        <v>0</v>
      </c>
      <c r="K45" s="245">
        <v>0</v>
      </c>
      <c r="L45" s="242">
        <v>0</v>
      </c>
      <c r="M45" s="245">
        <v>0</v>
      </c>
      <c r="N45" s="243">
        <v>0</v>
      </c>
      <c r="O45" s="240">
        <f>SUM('Óvoda '!S46)</f>
        <v>0</v>
      </c>
      <c r="P45" s="245">
        <v>0</v>
      </c>
      <c r="Q45" s="242">
        <v>0</v>
      </c>
      <c r="R45" s="305">
        <v>0</v>
      </c>
      <c r="S45" s="243">
        <f>SUM('Óvoda '!C46)</f>
        <v>0</v>
      </c>
      <c r="T45" s="240">
        <f>SUM('Óvoda '!X46)</f>
        <v>0</v>
      </c>
      <c r="U45" s="245">
        <v>0</v>
      </c>
      <c r="V45" s="242">
        <v>0</v>
      </c>
      <c r="W45" s="322">
        <f t="shared" si="3"/>
        <v>10038126</v>
      </c>
      <c r="X45" s="239">
        <f t="shared" si="16"/>
        <v>9775000</v>
      </c>
      <c r="Y45" s="313">
        <f t="shared" si="16"/>
        <v>10384760</v>
      </c>
      <c r="Z45" s="245">
        <f t="shared" si="16"/>
        <v>10105957</v>
      </c>
      <c r="AA45" s="242">
        <f>SUM(Z45)/W45</f>
        <v>1.0067573369770413</v>
      </c>
    </row>
    <row r="46" spans="1:27" s="1" customFormat="1" ht="19.899999999999999" customHeight="1" x14ac:dyDescent="0.25">
      <c r="A46" s="733" t="s">
        <v>36</v>
      </c>
      <c r="B46" s="734"/>
      <c r="C46" s="253">
        <f>SUM(C41:C45)</f>
        <v>10038126</v>
      </c>
      <c r="D46" s="253">
        <f>SUM(D41:D45)</f>
        <v>9775000</v>
      </c>
      <c r="E46" s="252">
        <f>SUM(E41:E45)</f>
        <v>10384760</v>
      </c>
      <c r="F46" s="250">
        <f t="shared" ref="F46" si="17">SUM(F41:F45)</f>
        <v>10105957</v>
      </c>
      <c r="G46" s="251">
        <f>SUM(F46)/C46</f>
        <v>1.0067573369770413</v>
      </c>
      <c r="H46" s="250">
        <f>SUM(H41:H45)</f>
        <v>0</v>
      </c>
      <c r="I46" s="253">
        <f>SUM(KözösHiv.!C47)</f>
        <v>0</v>
      </c>
      <c r="J46" s="252">
        <f>SUM(KözösHiv.!X47)</f>
        <v>0</v>
      </c>
      <c r="K46" s="250">
        <f>SUM(K41:K45)</f>
        <v>0</v>
      </c>
      <c r="L46" s="328">
        <v>0</v>
      </c>
      <c r="M46" s="328">
        <f>SUM(M41:M45)</f>
        <v>0</v>
      </c>
      <c r="N46" s="253">
        <v>0</v>
      </c>
      <c r="O46" s="252">
        <f>SUM('Óvoda '!S47)</f>
        <v>0</v>
      </c>
      <c r="P46" s="250">
        <f>SUM(P41:P45)</f>
        <v>0</v>
      </c>
      <c r="Q46" s="412">
        <v>0</v>
      </c>
      <c r="R46" s="266">
        <f>SUM(R41:R45)</f>
        <v>0</v>
      </c>
      <c r="S46" s="253">
        <f>SUM('Óvoda '!C47)</f>
        <v>0</v>
      </c>
      <c r="T46" s="252">
        <f>SUM('Óvoda '!X47)</f>
        <v>0</v>
      </c>
      <c r="U46" s="250">
        <f>SUM(U41:U45)</f>
        <v>0</v>
      </c>
      <c r="V46" s="414">
        <v>0</v>
      </c>
      <c r="W46" s="253">
        <f>SUM(W41:W45)</f>
        <v>10038126</v>
      </c>
      <c r="X46" s="248">
        <f>SUM(X41:X45)</f>
        <v>9775000</v>
      </c>
      <c r="Y46" s="249">
        <f>SUM(Y41:Y45)</f>
        <v>10384760</v>
      </c>
      <c r="Z46" s="250">
        <f>SUM(Z41:Z45)</f>
        <v>10105957</v>
      </c>
      <c r="AA46" s="251">
        <f>SUM(Z46)/W46</f>
        <v>1.0067573369770413</v>
      </c>
    </row>
    <row r="47" spans="1:27" ht="15.6" customHeight="1" x14ac:dyDescent="0.25">
      <c r="A47" s="246" t="s">
        <v>37</v>
      </c>
      <c r="B47" s="247" t="s">
        <v>127</v>
      </c>
      <c r="C47" s="239">
        <v>170643</v>
      </c>
      <c r="D47" s="239">
        <v>1551480</v>
      </c>
      <c r="E47" s="240">
        <v>3781305</v>
      </c>
      <c r="F47" s="245">
        <v>3781305</v>
      </c>
      <c r="G47" s="242">
        <f>SUM(F47)/C47</f>
        <v>22.159156836201895</v>
      </c>
      <c r="H47" s="245">
        <v>0</v>
      </c>
      <c r="I47" s="243">
        <f>SUM(KözösHiv.!C48)</f>
        <v>0</v>
      </c>
      <c r="J47" s="240">
        <f>SUM(KözösHiv.!X48)</f>
        <v>0</v>
      </c>
      <c r="K47" s="245">
        <v>0</v>
      </c>
      <c r="L47" s="242">
        <v>0</v>
      </c>
      <c r="M47" s="322">
        <v>0</v>
      </c>
      <c r="N47" s="243">
        <v>0</v>
      </c>
      <c r="O47" s="240">
        <f>SUM('Óvoda '!S48)</f>
        <v>0</v>
      </c>
      <c r="P47" s="245">
        <v>0</v>
      </c>
      <c r="Q47" s="242">
        <v>0</v>
      </c>
      <c r="R47" s="305">
        <v>0</v>
      </c>
      <c r="S47" s="243">
        <f>SUM('Óvoda '!C48)</f>
        <v>0</v>
      </c>
      <c r="T47" s="240">
        <f>SUM('Óvoda '!X48)</f>
        <v>0</v>
      </c>
      <c r="U47" s="245">
        <v>0</v>
      </c>
      <c r="V47" s="242">
        <v>0</v>
      </c>
      <c r="W47" s="322">
        <f t="shared" si="3"/>
        <v>170643</v>
      </c>
      <c r="X47" s="239">
        <f t="shared" ref="X47:Z52" si="18">SUM(D47+I47+S47)+N47</f>
        <v>1551480</v>
      </c>
      <c r="Y47" s="313">
        <f t="shared" si="18"/>
        <v>3781305</v>
      </c>
      <c r="Z47" s="245">
        <f t="shared" si="18"/>
        <v>3781305</v>
      </c>
      <c r="AA47" s="242">
        <f>SUM(Z47)/W47</f>
        <v>22.159156836201895</v>
      </c>
    </row>
    <row r="48" spans="1:27" ht="15.6" customHeight="1" x14ac:dyDescent="0.25">
      <c r="A48" s="246" t="s">
        <v>38</v>
      </c>
      <c r="B48" s="247" t="s">
        <v>128</v>
      </c>
      <c r="C48" s="239">
        <v>0</v>
      </c>
      <c r="D48" s="239">
        <f>SUM(Önkormányzat!C50)</f>
        <v>0</v>
      </c>
      <c r="E48" s="240">
        <f>SUM(Önkormányzat!X50)</f>
        <v>0</v>
      </c>
      <c r="F48" s="245">
        <v>0</v>
      </c>
      <c r="G48" s="242">
        <v>0</v>
      </c>
      <c r="H48" s="245">
        <v>0</v>
      </c>
      <c r="I48" s="243">
        <f>SUM(KözösHiv.!C49)</f>
        <v>0</v>
      </c>
      <c r="J48" s="240">
        <f>SUM(KözösHiv.!X49)</f>
        <v>0</v>
      </c>
      <c r="K48" s="245">
        <v>0</v>
      </c>
      <c r="L48" s="242">
        <v>0</v>
      </c>
      <c r="M48" s="322">
        <v>0</v>
      </c>
      <c r="N48" s="243">
        <v>0</v>
      </c>
      <c r="O48" s="240">
        <f>SUM('Óvoda '!S49)</f>
        <v>0</v>
      </c>
      <c r="P48" s="245">
        <v>0</v>
      </c>
      <c r="Q48" s="242">
        <v>0</v>
      </c>
      <c r="R48" s="305">
        <v>0</v>
      </c>
      <c r="S48" s="243">
        <f>SUM('Óvoda '!C49)</f>
        <v>0</v>
      </c>
      <c r="T48" s="240">
        <f>SUM('Óvoda '!X49)</f>
        <v>0</v>
      </c>
      <c r="U48" s="245">
        <v>0</v>
      </c>
      <c r="V48" s="242">
        <v>0</v>
      </c>
      <c r="W48" s="322">
        <f t="shared" si="3"/>
        <v>0</v>
      </c>
      <c r="X48" s="239">
        <f t="shared" si="18"/>
        <v>0</v>
      </c>
      <c r="Y48" s="313">
        <f t="shared" si="18"/>
        <v>0</v>
      </c>
      <c r="Z48" s="245">
        <f t="shared" si="18"/>
        <v>0</v>
      </c>
      <c r="AA48" s="242">
        <v>0</v>
      </c>
    </row>
    <row r="49" spans="1:27" ht="15.6" customHeight="1" x14ac:dyDescent="0.25">
      <c r="A49" s="246" t="s">
        <v>39</v>
      </c>
      <c r="B49" s="247" t="s">
        <v>129</v>
      </c>
      <c r="C49" s="239">
        <v>0</v>
      </c>
      <c r="D49" s="239">
        <v>0</v>
      </c>
      <c r="E49" s="240">
        <v>265000</v>
      </c>
      <c r="F49" s="245">
        <v>263324</v>
      </c>
      <c r="G49" s="242">
        <v>0</v>
      </c>
      <c r="H49" s="245">
        <v>0</v>
      </c>
      <c r="I49" s="243">
        <f>SUM(KözösHiv.!C50)</f>
        <v>0</v>
      </c>
      <c r="J49" s="240">
        <f>SUM(KözösHiv.!X50)</f>
        <v>0</v>
      </c>
      <c r="K49" s="245">
        <v>0</v>
      </c>
      <c r="L49" s="242">
        <v>0</v>
      </c>
      <c r="M49" s="322">
        <v>0</v>
      </c>
      <c r="N49" s="243">
        <v>0</v>
      </c>
      <c r="O49" s="240">
        <f>SUM('Óvoda '!S50)</f>
        <v>0</v>
      </c>
      <c r="P49" s="245">
        <v>0</v>
      </c>
      <c r="Q49" s="242">
        <v>0</v>
      </c>
      <c r="R49" s="305">
        <v>0</v>
      </c>
      <c r="S49" s="243">
        <f>SUM('Óvoda '!C50)</f>
        <v>0</v>
      </c>
      <c r="T49" s="240">
        <f>SUM('Óvoda '!X50)</f>
        <v>0</v>
      </c>
      <c r="U49" s="245">
        <v>0</v>
      </c>
      <c r="V49" s="242">
        <v>0</v>
      </c>
      <c r="W49" s="322">
        <f t="shared" si="3"/>
        <v>0</v>
      </c>
      <c r="X49" s="239">
        <f t="shared" si="18"/>
        <v>0</v>
      </c>
      <c r="Y49" s="313">
        <f t="shared" si="18"/>
        <v>265000</v>
      </c>
      <c r="Z49" s="245">
        <f t="shared" si="18"/>
        <v>263324</v>
      </c>
      <c r="AA49" s="242">
        <v>0</v>
      </c>
    </row>
    <row r="50" spans="1:27" s="1" customFormat="1" ht="15.6" customHeight="1" x14ac:dyDescent="0.2">
      <c r="A50" s="246" t="s">
        <v>283</v>
      </c>
      <c r="B50" s="247" t="s">
        <v>284</v>
      </c>
      <c r="C50" s="239">
        <v>0</v>
      </c>
      <c r="D50" s="239">
        <v>0</v>
      </c>
      <c r="E50" s="240">
        <v>106600</v>
      </c>
      <c r="F50" s="245">
        <v>106600</v>
      </c>
      <c r="G50" s="242">
        <v>0</v>
      </c>
      <c r="H50" s="245">
        <v>0</v>
      </c>
      <c r="I50" s="243">
        <f>SUM(KözösHiv.!C51)</f>
        <v>0</v>
      </c>
      <c r="J50" s="240">
        <f>SUM(KözösHiv.!X51)</f>
        <v>0</v>
      </c>
      <c r="K50" s="245">
        <v>0</v>
      </c>
      <c r="L50" s="242">
        <v>0</v>
      </c>
      <c r="M50" s="322">
        <v>0</v>
      </c>
      <c r="N50" s="243">
        <v>0</v>
      </c>
      <c r="O50" s="240">
        <f>SUM('Óvoda '!S51)</f>
        <v>0</v>
      </c>
      <c r="P50" s="245">
        <v>0</v>
      </c>
      <c r="Q50" s="242">
        <v>0</v>
      </c>
      <c r="R50" s="305">
        <v>0</v>
      </c>
      <c r="S50" s="243">
        <f>SUM('Óvoda '!C51)</f>
        <v>0</v>
      </c>
      <c r="T50" s="240">
        <f>SUM('Óvoda '!X51)</f>
        <v>0</v>
      </c>
      <c r="U50" s="245">
        <v>0</v>
      </c>
      <c r="V50" s="242">
        <v>0</v>
      </c>
      <c r="W50" s="322">
        <f t="shared" si="3"/>
        <v>0</v>
      </c>
      <c r="X50" s="239">
        <f t="shared" si="18"/>
        <v>0</v>
      </c>
      <c r="Y50" s="313">
        <f t="shared" si="18"/>
        <v>106600</v>
      </c>
      <c r="Z50" s="245">
        <f t="shared" si="18"/>
        <v>106600</v>
      </c>
      <c r="AA50" s="242">
        <f t="shared" ref="AA50:AA63" si="19">SUM(Z50)/Y50</f>
        <v>1</v>
      </c>
    </row>
    <row r="51" spans="1:27" s="1" customFormat="1" ht="15.6" customHeight="1" x14ac:dyDescent="0.2">
      <c r="A51" s="246" t="s">
        <v>40</v>
      </c>
      <c r="B51" s="247" t="s">
        <v>285</v>
      </c>
      <c r="C51" s="239">
        <v>684713</v>
      </c>
      <c r="D51" s="239">
        <v>600000</v>
      </c>
      <c r="E51" s="240">
        <v>1410000</v>
      </c>
      <c r="F51" s="245">
        <v>1330000</v>
      </c>
      <c r="G51" s="242">
        <f>SUM(F51)/C51</f>
        <v>1.9424196707233541</v>
      </c>
      <c r="H51" s="245"/>
      <c r="I51" s="243">
        <v>0</v>
      </c>
      <c r="J51" s="240">
        <v>47901</v>
      </c>
      <c r="K51" s="245">
        <v>47901</v>
      </c>
      <c r="L51" s="242">
        <v>0</v>
      </c>
      <c r="M51" s="322"/>
      <c r="N51" s="243">
        <v>0</v>
      </c>
      <c r="O51" s="240"/>
      <c r="P51" s="245"/>
      <c r="Q51" s="242">
        <v>0</v>
      </c>
      <c r="R51" s="305">
        <v>0</v>
      </c>
      <c r="S51" s="243">
        <v>0</v>
      </c>
      <c r="T51" s="240"/>
      <c r="U51" s="245"/>
      <c r="V51" s="242">
        <v>0</v>
      </c>
      <c r="W51" s="322">
        <f t="shared" si="3"/>
        <v>684713</v>
      </c>
      <c r="X51" s="239">
        <f t="shared" si="18"/>
        <v>600000</v>
      </c>
      <c r="Y51" s="313">
        <f t="shared" si="18"/>
        <v>1457901</v>
      </c>
      <c r="Z51" s="245">
        <f t="shared" si="18"/>
        <v>1377901</v>
      </c>
      <c r="AA51" s="242">
        <f>SUM(Z51)/W51</f>
        <v>2.0123774486536696</v>
      </c>
    </row>
    <row r="52" spans="1:27" ht="15.6" customHeight="1" x14ac:dyDescent="0.25">
      <c r="A52" s="246" t="s">
        <v>41</v>
      </c>
      <c r="B52" s="247" t="s">
        <v>130</v>
      </c>
      <c r="C52" s="239">
        <v>0</v>
      </c>
      <c r="D52" s="239">
        <f>SUM(Önkormányzat!C53)</f>
        <v>1000000</v>
      </c>
      <c r="E52" s="240">
        <v>53643</v>
      </c>
      <c r="F52" s="245">
        <v>0</v>
      </c>
      <c r="G52" s="242">
        <v>0</v>
      </c>
      <c r="H52" s="245">
        <v>0</v>
      </c>
      <c r="I52" s="243">
        <f>SUM(KözösHiv.!C52)</f>
        <v>0</v>
      </c>
      <c r="J52" s="240">
        <f>SUM(KözösHiv.!X52)</f>
        <v>0</v>
      </c>
      <c r="K52" s="245">
        <v>0</v>
      </c>
      <c r="L52" s="242">
        <v>0</v>
      </c>
      <c r="M52" s="322">
        <v>0</v>
      </c>
      <c r="N52" s="243">
        <v>0</v>
      </c>
      <c r="O52" s="240">
        <f>SUM('Óvoda '!S52)</f>
        <v>0</v>
      </c>
      <c r="P52" s="245">
        <v>0</v>
      </c>
      <c r="Q52" s="242">
        <v>0</v>
      </c>
      <c r="R52" s="305">
        <v>0</v>
      </c>
      <c r="S52" s="243">
        <f>SUM('Óvoda '!C52)</f>
        <v>0</v>
      </c>
      <c r="T52" s="240">
        <f>SUM('Óvoda '!X52)</f>
        <v>0</v>
      </c>
      <c r="U52" s="245">
        <v>0</v>
      </c>
      <c r="V52" s="242">
        <v>0</v>
      </c>
      <c r="W52" s="322">
        <f t="shared" si="3"/>
        <v>0</v>
      </c>
      <c r="X52" s="239">
        <f t="shared" si="18"/>
        <v>1000000</v>
      </c>
      <c r="Y52" s="313">
        <f t="shared" si="18"/>
        <v>53643</v>
      </c>
      <c r="Z52" s="245">
        <f t="shared" si="18"/>
        <v>0</v>
      </c>
      <c r="AA52" s="242">
        <v>0</v>
      </c>
    </row>
    <row r="53" spans="1:27" s="1" customFormat="1" ht="19.899999999999999" customHeight="1" thickBot="1" x14ac:dyDescent="0.3">
      <c r="A53" s="735" t="s">
        <v>42</v>
      </c>
      <c r="B53" s="736"/>
      <c r="C53" s="257">
        <f>SUM(C47:C52)</f>
        <v>855356</v>
      </c>
      <c r="D53" s="257">
        <f>SUM(D47:D52)</f>
        <v>3151480</v>
      </c>
      <c r="E53" s="258">
        <f>SUM(E47:E52)</f>
        <v>5616548</v>
      </c>
      <c r="F53" s="259">
        <f t="shared" ref="F53" si="20">SUM(F47:F52)</f>
        <v>5481229</v>
      </c>
      <c r="G53" s="260">
        <f t="shared" ref="G53:G72" si="21">SUM(F53)/E53</f>
        <v>0.97590708741383503</v>
      </c>
      <c r="H53" s="259">
        <f>SUM(H47:H52)</f>
        <v>0</v>
      </c>
      <c r="I53" s="309">
        <f>SUM(KözösHiv.!C53)</f>
        <v>0</v>
      </c>
      <c r="J53" s="310">
        <f>SUM(J47:J52)</f>
        <v>47901</v>
      </c>
      <c r="K53" s="259">
        <f>SUM(K47:K52)</f>
        <v>47901</v>
      </c>
      <c r="L53" s="329">
        <v>0</v>
      </c>
      <c r="M53" s="330">
        <f>SUM(M47:M52)</f>
        <v>0</v>
      </c>
      <c r="N53" s="257">
        <v>0</v>
      </c>
      <c r="O53" s="258">
        <f>SUM('Óvoda '!S53)</f>
        <v>0</v>
      </c>
      <c r="P53" s="259">
        <f>SUM(P47:P52)</f>
        <v>0</v>
      </c>
      <c r="Q53" s="413">
        <v>0</v>
      </c>
      <c r="R53" s="306">
        <f>SUM(R47:R52)</f>
        <v>0</v>
      </c>
      <c r="S53" s="257">
        <f>SUM('Óvoda '!C53)</f>
        <v>0</v>
      </c>
      <c r="T53" s="258">
        <f>SUM('Óvoda '!X53)</f>
        <v>0</v>
      </c>
      <c r="U53" s="259">
        <f>SUM(U47:U52)</f>
        <v>0</v>
      </c>
      <c r="V53" s="334">
        <v>0</v>
      </c>
      <c r="W53" s="330">
        <f>SUM(W47:W52)</f>
        <v>855356</v>
      </c>
      <c r="X53" s="309">
        <f>SUM(X47:X52)</f>
        <v>3151480</v>
      </c>
      <c r="Y53" s="310">
        <f>SUM(Y47:Y52)</f>
        <v>5664449</v>
      </c>
      <c r="Z53" s="259">
        <f>SUM(Z47:Z52)</f>
        <v>5529130</v>
      </c>
      <c r="AA53" s="260">
        <f>SUM(Z54)/W54</f>
        <v>1.1008324861625889</v>
      </c>
    </row>
    <row r="54" spans="1:27" s="1" customFormat="1" ht="19.899999999999999" customHeight="1" thickBot="1" x14ac:dyDescent="0.3">
      <c r="A54" s="741" t="s">
        <v>289</v>
      </c>
      <c r="B54" s="742"/>
      <c r="C54" s="261">
        <f>SUM(C53,C46,C40,C24,C22)</f>
        <v>89953445</v>
      </c>
      <c r="D54" s="261">
        <f>SUM(D22)+D24+D40+D46+D53</f>
        <v>82019344</v>
      </c>
      <c r="E54" s="262">
        <f>SUM(E22)+E24+E40+E46+E53</f>
        <v>119729405</v>
      </c>
      <c r="F54" s="263">
        <f>SUM(F22)+F24+F40+F46+F53</f>
        <v>108045093</v>
      </c>
      <c r="G54" s="264">
        <f t="shared" ref="G54:G60" si="22">SUM(F54)/C54</f>
        <v>1.2011223472319488</v>
      </c>
      <c r="H54" s="263">
        <f>SUM(H22)+H24+H40+H46+H53</f>
        <v>52359484</v>
      </c>
      <c r="I54" s="311">
        <f>SUM(I22)+I24+I40+I46+I53</f>
        <v>49748729</v>
      </c>
      <c r="J54" s="311">
        <f>SUM(J22)+J24+J40+J46+J53</f>
        <v>51648095</v>
      </c>
      <c r="K54" s="263">
        <f>SUM(K22)+K24+K40+K46+K53</f>
        <v>47961987</v>
      </c>
      <c r="L54" s="331">
        <f>SUM(K54)/I54</f>
        <v>0.96408467038424239</v>
      </c>
      <c r="M54" s="332">
        <f>SUM(M22)+M24+M40+M46+M53</f>
        <v>38348212</v>
      </c>
      <c r="N54" s="261">
        <f>SUM(N22)+N24+N40+N46+N53</f>
        <v>42162635</v>
      </c>
      <c r="O54" s="311">
        <f>SUM(O22)+O24+O40+O46+O53</f>
        <v>41219962</v>
      </c>
      <c r="P54" s="263">
        <f>SUM(P22)+P24+P40+P46+P53</f>
        <v>40308533</v>
      </c>
      <c r="Q54" s="264">
        <f>SUM(P54)/M54</f>
        <v>1.0511189674240875</v>
      </c>
      <c r="R54" s="405">
        <f>SUM(R22)+R24+R40+R46+R53</f>
        <v>0</v>
      </c>
      <c r="S54" s="261">
        <f>SUM(S22)+S24+S40+S46+S53</f>
        <v>0</v>
      </c>
      <c r="T54" s="311">
        <f>SUM(T22)+T24+T40+T46+T53</f>
        <v>2712400</v>
      </c>
      <c r="U54" s="263">
        <f>SUM(U22)+U24+U40+U46+U53</f>
        <v>2562040</v>
      </c>
      <c r="V54" s="415">
        <v>0</v>
      </c>
      <c r="W54" s="332">
        <f>SUM(W22)+W24+W40+W46+W53</f>
        <v>180661141</v>
      </c>
      <c r="X54" s="261">
        <f>SUM(X22)+X24+X40+X46+X53</f>
        <v>173930708</v>
      </c>
      <c r="Y54" s="311">
        <f>SUM(Y22)+Y24+Y40+Y46+Y53</f>
        <v>215309862</v>
      </c>
      <c r="Z54" s="263">
        <f>SUM(Z22)+Z24+Z40+Z46+Z53</f>
        <v>198877653</v>
      </c>
      <c r="AA54" s="264">
        <f t="shared" ref="AA54:AA62" si="23">SUM(Z54)/W54</f>
        <v>1.1008324861625889</v>
      </c>
    </row>
    <row r="55" spans="1:27" ht="15.6" customHeight="1" x14ac:dyDescent="0.25">
      <c r="A55" s="233" t="s">
        <v>188</v>
      </c>
      <c r="B55" s="234" t="s">
        <v>189</v>
      </c>
      <c r="C55" s="243">
        <v>8979160</v>
      </c>
      <c r="D55" s="243">
        <v>35000000</v>
      </c>
      <c r="E55" s="244">
        <v>38580275</v>
      </c>
      <c r="F55" s="241">
        <v>38039082</v>
      </c>
      <c r="G55" s="265">
        <f t="shared" si="22"/>
        <v>4.236374226542349</v>
      </c>
      <c r="H55" s="241"/>
      <c r="I55" s="243"/>
      <c r="J55" s="312"/>
      <c r="K55" s="241"/>
      <c r="L55" s="265">
        <v>0</v>
      </c>
      <c r="M55" s="241">
        <v>0</v>
      </c>
      <c r="N55" s="243">
        <v>0</v>
      </c>
      <c r="O55" s="244">
        <f>SUM('Óvoda '!S53)</f>
        <v>0</v>
      </c>
      <c r="P55" s="241">
        <v>0</v>
      </c>
      <c r="Q55" s="265">
        <v>0</v>
      </c>
      <c r="R55" s="403">
        <v>0</v>
      </c>
      <c r="S55" s="243">
        <f>SUM('Óvoda '!C53)</f>
        <v>0</v>
      </c>
      <c r="T55" s="244">
        <f>SUM('Óvoda '!X53)</f>
        <v>0</v>
      </c>
      <c r="U55" s="241">
        <v>0</v>
      </c>
      <c r="V55" s="265">
        <v>0</v>
      </c>
      <c r="W55" s="337">
        <f t="shared" si="3"/>
        <v>8979160</v>
      </c>
      <c r="X55" s="243">
        <f t="shared" ref="X55:Z58" si="24">SUM(D55+I55+S55)+N55</f>
        <v>35000000</v>
      </c>
      <c r="Y55" s="312">
        <f t="shared" si="24"/>
        <v>38580275</v>
      </c>
      <c r="Z55" s="241">
        <f t="shared" si="24"/>
        <v>38039082</v>
      </c>
      <c r="AA55" s="265">
        <f t="shared" si="23"/>
        <v>4.236374226542349</v>
      </c>
    </row>
    <row r="56" spans="1:27" ht="15.6" customHeight="1" x14ac:dyDescent="0.25">
      <c r="A56" s="246" t="s">
        <v>43</v>
      </c>
      <c r="B56" s="247" t="s">
        <v>131</v>
      </c>
      <c r="C56" s="239">
        <v>2903166</v>
      </c>
      <c r="D56" s="239">
        <v>0</v>
      </c>
      <c r="E56" s="240">
        <v>58825</v>
      </c>
      <c r="F56" s="245">
        <v>58825</v>
      </c>
      <c r="G56" s="242">
        <f t="shared" si="22"/>
        <v>2.0262361849098538E-2</v>
      </c>
      <c r="H56" s="245"/>
      <c r="I56" s="239"/>
      <c r="J56" s="313"/>
      <c r="K56" s="245"/>
      <c r="L56" s="242">
        <v>0</v>
      </c>
      <c r="M56" s="245">
        <v>0</v>
      </c>
      <c r="N56" s="239">
        <v>0</v>
      </c>
      <c r="O56" s="240">
        <f>SUM('Óvoda '!S54)</f>
        <v>0</v>
      </c>
      <c r="P56" s="245">
        <v>0</v>
      </c>
      <c r="Q56" s="242">
        <v>0</v>
      </c>
      <c r="R56" s="305">
        <v>0</v>
      </c>
      <c r="S56" s="239">
        <f>SUM('Óvoda '!C54)</f>
        <v>0</v>
      </c>
      <c r="T56" s="240">
        <f>SUM('Óvoda '!X54)</f>
        <v>0</v>
      </c>
      <c r="U56" s="245">
        <v>0</v>
      </c>
      <c r="V56" s="242">
        <v>0</v>
      </c>
      <c r="W56" s="322">
        <f t="shared" si="3"/>
        <v>2903166</v>
      </c>
      <c r="X56" s="239">
        <f t="shared" si="24"/>
        <v>0</v>
      </c>
      <c r="Y56" s="313">
        <f t="shared" si="24"/>
        <v>58825</v>
      </c>
      <c r="Z56" s="245">
        <f t="shared" si="24"/>
        <v>58825</v>
      </c>
      <c r="AA56" s="242">
        <f t="shared" si="23"/>
        <v>2.0262361849098538E-2</v>
      </c>
    </row>
    <row r="57" spans="1:27" s="1" customFormat="1" ht="15.6" customHeight="1" x14ac:dyDescent="0.2">
      <c r="A57" s="246" t="s">
        <v>44</v>
      </c>
      <c r="B57" s="247" t="s">
        <v>132</v>
      </c>
      <c r="C57" s="239">
        <v>5245907</v>
      </c>
      <c r="D57" s="239">
        <v>13219725</v>
      </c>
      <c r="E57" s="240">
        <v>2745105</v>
      </c>
      <c r="F57" s="245">
        <v>2680435</v>
      </c>
      <c r="G57" s="242">
        <f t="shared" si="22"/>
        <v>0.5109573997404071</v>
      </c>
      <c r="H57" s="245">
        <v>68764</v>
      </c>
      <c r="I57" s="239">
        <v>70000</v>
      </c>
      <c r="J57" s="313">
        <v>70000</v>
      </c>
      <c r="K57" s="245">
        <v>0</v>
      </c>
      <c r="L57" s="242">
        <f t="shared" ref="L57:L59" si="25">SUM(K57)/J57</f>
        <v>0</v>
      </c>
      <c r="M57" s="245">
        <v>188582</v>
      </c>
      <c r="N57" s="239">
        <v>332400</v>
      </c>
      <c r="O57" s="240">
        <v>287400</v>
      </c>
      <c r="P57" s="245">
        <v>286951</v>
      </c>
      <c r="Q57" s="242">
        <f>SUM(P57)/M57</f>
        <v>1.5216245452906427</v>
      </c>
      <c r="R57" s="305">
        <v>0</v>
      </c>
      <c r="S57" s="239">
        <v>0</v>
      </c>
      <c r="T57" s="240">
        <v>0</v>
      </c>
      <c r="U57" s="245">
        <v>0</v>
      </c>
      <c r="V57" s="242">
        <v>0</v>
      </c>
      <c r="W57" s="322">
        <f t="shared" si="3"/>
        <v>5503253</v>
      </c>
      <c r="X57" s="239">
        <f t="shared" si="24"/>
        <v>13622125</v>
      </c>
      <c r="Y57" s="313">
        <f t="shared" si="24"/>
        <v>3102505</v>
      </c>
      <c r="Z57" s="245">
        <f t="shared" si="24"/>
        <v>2967386</v>
      </c>
      <c r="AA57" s="242">
        <f t="shared" si="23"/>
        <v>0.53920581154455371</v>
      </c>
    </row>
    <row r="58" spans="1:27" ht="15.6" customHeight="1" x14ac:dyDescent="0.25">
      <c r="A58" s="246" t="s">
        <v>45</v>
      </c>
      <c r="B58" s="247" t="s">
        <v>133</v>
      </c>
      <c r="C58" s="239">
        <v>2306050</v>
      </c>
      <c r="D58" s="239">
        <v>13020000</v>
      </c>
      <c r="E58" s="240">
        <v>7766605</v>
      </c>
      <c r="F58" s="245">
        <v>2663143</v>
      </c>
      <c r="G58" s="242">
        <f t="shared" si="22"/>
        <v>1.1548505019405477</v>
      </c>
      <c r="H58" s="245">
        <v>18566</v>
      </c>
      <c r="I58" s="239">
        <v>18900</v>
      </c>
      <c r="J58" s="313">
        <v>18900</v>
      </c>
      <c r="K58" s="245">
        <v>0</v>
      </c>
      <c r="L58" s="242">
        <f t="shared" si="25"/>
        <v>0</v>
      </c>
      <c r="M58" s="245">
        <v>50918</v>
      </c>
      <c r="N58" s="239">
        <v>50000</v>
      </c>
      <c r="O58" s="240">
        <v>78000</v>
      </c>
      <c r="P58" s="245">
        <v>77476</v>
      </c>
      <c r="Q58" s="242">
        <f>SUM(P58)/M58</f>
        <v>1.5215837228485014</v>
      </c>
      <c r="R58" s="305">
        <v>0</v>
      </c>
      <c r="S58" s="239">
        <v>0</v>
      </c>
      <c r="T58" s="240">
        <v>0</v>
      </c>
      <c r="U58" s="245">
        <v>0</v>
      </c>
      <c r="V58" s="242">
        <v>0</v>
      </c>
      <c r="W58" s="322">
        <f t="shared" si="3"/>
        <v>2375534</v>
      </c>
      <c r="X58" s="239">
        <f t="shared" si="24"/>
        <v>13088900</v>
      </c>
      <c r="Y58" s="313">
        <f t="shared" si="24"/>
        <v>7863505</v>
      </c>
      <c r="Z58" s="245">
        <f t="shared" si="24"/>
        <v>2740619</v>
      </c>
      <c r="AA58" s="242">
        <f t="shared" si="23"/>
        <v>1.1536854450409886</v>
      </c>
    </row>
    <row r="59" spans="1:27" s="1" customFormat="1" ht="19.899999999999999" customHeight="1" x14ac:dyDescent="0.25">
      <c r="A59" s="733" t="s">
        <v>46</v>
      </c>
      <c r="B59" s="734"/>
      <c r="C59" s="248">
        <f>SUM(C55:C58)</f>
        <v>19434283</v>
      </c>
      <c r="D59" s="248">
        <f>SUM(D55:D58)</f>
        <v>61239725</v>
      </c>
      <c r="E59" s="249">
        <f>SUM(E55:E58)</f>
        <v>49150810</v>
      </c>
      <c r="F59" s="266">
        <f>SUM(F55:F58)</f>
        <v>43441485</v>
      </c>
      <c r="G59" s="304">
        <f t="shared" si="22"/>
        <v>2.2353016573855595</v>
      </c>
      <c r="H59" s="250">
        <f>SUM(H56:H58)</f>
        <v>87330</v>
      </c>
      <c r="I59" s="252">
        <f>SUM(I55:I58)</f>
        <v>88900</v>
      </c>
      <c r="J59" s="249">
        <f>SUM(J55:J58)</f>
        <v>88900</v>
      </c>
      <c r="K59" s="250">
        <f>SUM(K56:K58)</f>
        <v>0</v>
      </c>
      <c r="L59" s="251">
        <f t="shared" si="25"/>
        <v>0</v>
      </c>
      <c r="M59" s="250">
        <f>SUM(M56:M58)</f>
        <v>239500</v>
      </c>
      <c r="N59" s="253">
        <f>SUM(N55:N58)</f>
        <v>382400</v>
      </c>
      <c r="O59" s="252">
        <f>SUM(O55:O58)</f>
        <v>365400</v>
      </c>
      <c r="P59" s="250">
        <f>SUM(P56:P58)</f>
        <v>364427</v>
      </c>
      <c r="Q59" s="251">
        <f>SUM(P59)/M59</f>
        <v>1.521615866388309</v>
      </c>
      <c r="R59" s="266">
        <v>0</v>
      </c>
      <c r="S59" s="253">
        <f>SUM('Óvoda '!C58)</f>
        <v>0</v>
      </c>
      <c r="T59" s="252">
        <f>SUM(T55:T58)</f>
        <v>0</v>
      </c>
      <c r="U59" s="250">
        <f>SUM(U56:U58)</f>
        <v>0</v>
      </c>
      <c r="V59" s="251">
        <v>0</v>
      </c>
      <c r="W59" s="253">
        <f>SUM(W55:W58)</f>
        <v>19761113</v>
      </c>
      <c r="X59" s="253">
        <f>SUM(X55:X58)</f>
        <v>61711025</v>
      </c>
      <c r="Y59" s="423">
        <f>SUM(Y55:Y58)</f>
        <v>49605110</v>
      </c>
      <c r="Z59" s="423">
        <f>SUM(Z55:Z58)</f>
        <v>43805912</v>
      </c>
      <c r="AA59" s="251">
        <f t="shared" si="23"/>
        <v>2.2167735187790285</v>
      </c>
    </row>
    <row r="60" spans="1:27" ht="15.6" customHeight="1" x14ac:dyDescent="0.25">
      <c r="A60" s="246" t="s">
        <v>47</v>
      </c>
      <c r="B60" s="247" t="s">
        <v>134</v>
      </c>
      <c r="C60" s="239">
        <v>15426343</v>
      </c>
      <c r="D60" s="239">
        <v>4300000</v>
      </c>
      <c r="E60" s="240">
        <v>3547400</v>
      </c>
      <c r="F60" s="245">
        <v>3128331</v>
      </c>
      <c r="G60" s="242">
        <f t="shared" si="22"/>
        <v>0.20279148467008676</v>
      </c>
      <c r="H60" s="245">
        <v>0</v>
      </c>
      <c r="I60" s="239">
        <f>SUM(KözösHiv.!C57)</f>
        <v>0</v>
      </c>
      <c r="J60" s="313">
        <f>SUM(KözösHiv.!X57)</f>
        <v>0</v>
      </c>
      <c r="K60" s="245">
        <v>0</v>
      </c>
      <c r="L60" s="242">
        <v>0</v>
      </c>
      <c r="M60" s="245">
        <v>0</v>
      </c>
      <c r="N60" s="243">
        <v>0</v>
      </c>
      <c r="O60" s="240">
        <f>SUM('Óvoda '!S59)</f>
        <v>0</v>
      </c>
      <c r="P60" s="245">
        <v>0</v>
      </c>
      <c r="Q60" s="242">
        <v>0</v>
      </c>
      <c r="R60" s="305">
        <v>0</v>
      </c>
      <c r="S60" s="243">
        <f>SUM('Óvoda '!C59)</f>
        <v>0</v>
      </c>
      <c r="T60" s="240">
        <f>SUM('Óvoda '!X59)</f>
        <v>0</v>
      </c>
      <c r="U60" s="245">
        <v>0</v>
      </c>
      <c r="V60" s="242">
        <v>0</v>
      </c>
      <c r="W60" s="322">
        <f t="shared" si="3"/>
        <v>15426343</v>
      </c>
      <c r="X60" s="239">
        <f t="shared" ref="X60:Z62" si="26">SUM(D60+I60+S60)+N60</f>
        <v>4300000</v>
      </c>
      <c r="Y60" s="313">
        <f t="shared" si="26"/>
        <v>3547400</v>
      </c>
      <c r="Z60" s="245">
        <f t="shared" si="26"/>
        <v>3128331</v>
      </c>
      <c r="AA60" s="242">
        <f t="shared" si="23"/>
        <v>0.20279148467008676</v>
      </c>
    </row>
    <row r="61" spans="1:27" s="1" customFormat="1" ht="15.6" customHeight="1" x14ac:dyDescent="0.2">
      <c r="A61" s="246" t="s">
        <v>48</v>
      </c>
      <c r="B61" s="247" t="s">
        <v>135</v>
      </c>
      <c r="C61" s="239">
        <v>792136</v>
      </c>
      <c r="D61" s="239">
        <f>SUM(Önkormányzat!C61)</f>
        <v>0</v>
      </c>
      <c r="E61" s="240">
        <v>2119725</v>
      </c>
      <c r="F61" s="245">
        <v>2119725</v>
      </c>
      <c r="G61" s="242">
        <v>0</v>
      </c>
      <c r="H61" s="245">
        <v>0</v>
      </c>
      <c r="I61" s="239">
        <f>SUM(KözösHiv.!C58)</f>
        <v>0</v>
      </c>
      <c r="J61" s="313">
        <f>SUM(KözösHiv.!X58)</f>
        <v>0</v>
      </c>
      <c r="K61" s="245">
        <v>0</v>
      </c>
      <c r="L61" s="242">
        <v>0</v>
      </c>
      <c r="M61" s="245">
        <v>0</v>
      </c>
      <c r="N61" s="243">
        <v>0</v>
      </c>
      <c r="O61" s="240">
        <f>SUM('Óvoda '!S60)</f>
        <v>0</v>
      </c>
      <c r="P61" s="245">
        <v>0</v>
      </c>
      <c r="Q61" s="242">
        <v>0</v>
      </c>
      <c r="R61" s="305">
        <v>0</v>
      </c>
      <c r="S61" s="243">
        <f>SUM('Óvoda '!C60)</f>
        <v>0</v>
      </c>
      <c r="T61" s="240">
        <f>SUM('Óvoda '!X60)</f>
        <v>0</v>
      </c>
      <c r="U61" s="245">
        <v>0</v>
      </c>
      <c r="V61" s="242">
        <v>0</v>
      </c>
      <c r="W61" s="322">
        <f t="shared" si="3"/>
        <v>792136</v>
      </c>
      <c r="X61" s="239">
        <f t="shared" si="26"/>
        <v>0</v>
      </c>
      <c r="Y61" s="313">
        <f t="shared" si="26"/>
        <v>2119725</v>
      </c>
      <c r="Z61" s="245">
        <f t="shared" si="26"/>
        <v>2119725</v>
      </c>
      <c r="AA61" s="242">
        <f t="shared" si="23"/>
        <v>2.6759609461001648</v>
      </c>
    </row>
    <row r="62" spans="1:27" ht="15.6" customHeight="1" x14ac:dyDescent="0.25">
      <c r="A62" s="246" t="s">
        <v>49</v>
      </c>
      <c r="B62" s="247" t="s">
        <v>136</v>
      </c>
      <c r="C62" s="239">
        <v>4060480</v>
      </c>
      <c r="D62" s="239">
        <v>1161000</v>
      </c>
      <c r="E62" s="240">
        <v>1733326</v>
      </c>
      <c r="F62" s="245">
        <v>1094163</v>
      </c>
      <c r="G62" s="242">
        <f>SUM(F62)/C62</f>
        <v>0.26946641776341712</v>
      </c>
      <c r="H62" s="245">
        <v>0</v>
      </c>
      <c r="I62" s="239">
        <f>SUM(KözösHiv.!C59)</f>
        <v>0</v>
      </c>
      <c r="J62" s="313">
        <f>SUM(KözösHiv.!X59)</f>
        <v>0</v>
      </c>
      <c r="K62" s="245">
        <v>0</v>
      </c>
      <c r="L62" s="242">
        <v>0</v>
      </c>
      <c r="M62" s="245">
        <v>0</v>
      </c>
      <c r="N62" s="243">
        <v>0</v>
      </c>
      <c r="O62" s="240">
        <f>SUM('Óvoda '!S61)</f>
        <v>0</v>
      </c>
      <c r="P62" s="245">
        <v>0</v>
      </c>
      <c r="Q62" s="242">
        <v>0</v>
      </c>
      <c r="R62" s="305">
        <v>0</v>
      </c>
      <c r="S62" s="243">
        <f>SUM('Óvoda '!C61)</f>
        <v>0</v>
      </c>
      <c r="T62" s="240">
        <f>SUM('Óvoda '!X61)</f>
        <v>0</v>
      </c>
      <c r="U62" s="245">
        <v>0</v>
      </c>
      <c r="V62" s="242">
        <v>0</v>
      </c>
      <c r="W62" s="322">
        <f t="shared" si="3"/>
        <v>4060480</v>
      </c>
      <c r="X62" s="239">
        <f t="shared" si="26"/>
        <v>1161000</v>
      </c>
      <c r="Y62" s="313">
        <f t="shared" si="26"/>
        <v>1733326</v>
      </c>
      <c r="Z62" s="245">
        <f t="shared" si="26"/>
        <v>1094163</v>
      </c>
      <c r="AA62" s="242">
        <f t="shared" si="23"/>
        <v>0.26946641776341712</v>
      </c>
    </row>
    <row r="63" spans="1:27" s="1" customFormat="1" ht="19.899999999999999" customHeight="1" x14ac:dyDescent="0.25">
      <c r="A63" s="733" t="s">
        <v>50</v>
      </c>
      <c r="B63" s="734"/>
      <c r="C63" s="253">
        <f>SUM(C60:C62)</f>
        <v>20278959</v>
      </c>
      <c r="D63" s="253">
        <f>SUM(D60:D62)</f>
        <v>5461000</v>
      </c>
      <c r="E63" s="252">
        <f>SUM(E60:E62)</f>
        <v>7400451</v>
      </c>
      <c r="F63" s="250">
        <f t="shared" ref="F63" si="27">SUM(F60:F62)</f>
        <v>6342219</v>
      </c>
      <c r="G63" s="251">
        <f>SUM(F63)/C63</f>
        <v>0.31274874612646536</v>
      </c>
      <c r="H63" s="250">
        <f>SUM(H60:H62)</f>
        <v>0</v>
      </c>
      <c r="I63" s="253">
        <f>SUM(KözösHiv.!C62)</f>
        <v>0</v>
      </c>
      <c r="J63" s="249">
        <f>SUM(KözösHiv.!X62)</f>
        <v>0</v>
      </c>
      <c r="K63" s="250">
        <f>SUM(K60:K62)</f>
        <v>0</v>
      </c>
      <c r="L63" s="333">
        <v>0</v>
      </c>
      <c r="M63" s="328">
        <f>SUM(M60:M62)</f>
        <v>0</v>
      </c>
      <c r="N63" s="253">
        <f>SUM(N60:N62)</f>
        <v>0</v>
      </c>
      <c r="O63" s="252">
        <f>SUM(O60:O62)</f>
        <v>0</v>
      </c>
      <c r="P63" s="250">
        <f>SUM(P60:P62)</f>
        <v>0</v>
      </c>
      <c r="Q63" s="412">
        <v>0</v>
      </c>
      <c r="R63" s="266">
        <f>SUM(R60:R62)</f>
        <v>0</v>
      </c>
      <c r="S63" s="253">
        <f>SUM('Óvoda '!C62)</f>
        <v>0</v>
      </c>
      <c r="T63" s="252">
        <f>SUM('Óvoda '!X62)</f>
        <v>0</v>
      </c>
      <c r="U63" s="250">
        <f>SUM(U60:U62)</f>
        <v>0</v>
      </c>
      <c r="V63" s="414">
        <v>0</v>
      </c>
      <c r="W63" s="253">
        <f>SUM(W60:W62)</f>
        <v>20278959</v>
      </c>
      <c r="X63" s="253">
        <f>SUM(X60:X62)</f>
        <v>5461000</v>
      </c>
      <c r="Y63" s="423">
        <f>SUM(Y60:Y62)</f>
        <v>7400451</v>
      </c>
      <c r="Z63" s="423">
        <f>SUM(Z60:Z62)</f>
        <v>6342219</v>
      </c>
      <c r="AA63" s="251">
        <f t="shared" si="19"/>
        <v>0.85700439067835188</v>
      </c>
    </row>
    <row r="64" spans="1:27" ht="15.6" customHeight="1" x14ac:dyDescent="0.25">
      <c r="A64" s="246" t="s">
        <v>286</v>
      </c>
      <c r="B64" s="247" t="s">
        <v>137</v>
      </c>
      <c r="C64" s="243">
        <v>0</v>
      </c>
      <c r="D64" s="243">
        <v>0</v>
      </c>
      <c r="E64" s="240">
        <v>255000</v>
      </c>
      <c r="F64" s="245">
        <v>254928</v>
      </c>
      <c r="G64" s="242">
        <v>0</v>
      </c>
      <c r="H64" s="305">
        <v>0</v>
      </c>
      <c r="I64" s="239">
        <f>SUM(KözösHiv.!C61)</f>
        <v>0</v>
      </c>
      <c r="J64" s="313">
        <f>SUM(KözösHiv.!X61)</f>
        <v>0</v>
      </c>
      <c r="K64" s="245">
        <v>0</v>
      </c>
      <c r="L64" s="242">
        <v>0</v>
      </c>
      <c r="M64" s="322">
        <v>0</v>
      </c>
      <c r="N64" s="243">
        <v>0</v>
      </c>
      <c r="O64" s="240">
        <f>SUM('Óvoda '!S63)</f>
        <v>0</v>
      </c>
      <c r="P64" s="245">
        <v>0</v>
      </c>
      <c r="Q64" s="242">
        <v>0</v>
      </c>
      <c r="R64" s="305">
        <v>0</v>
      </c>
      <c r="S64" s="243">
        <f>SUM('Óvoda '!C63)</f>
        <v>0</v>
      </c>
      <c r="T64" s="240">
        <f>SUM('Óvoda '!X63)</f>
        <v>0</v>
      </c>
      <c r="U64" s="245">
        <v>0</v>
      </c>
      <c r="V64" s="242">
        <v>0</v>
      </c>
      <c r="W64" s="322">
        <f t="shared" si="3"/>
        <v>0</v>
      </c>
      <c r="X64" s="239">
        <f>SUM(D64+I64+S64)+N64</f>
        <v>0</v>
      </c>
      <c r="Y64" s="313">
        <f>SUM(E64+J64+T64)+O64</f>
        <v>255000</v>
      </c>
      <c r="Z64" s="245">
        <f>SUM(F64+K64+U64)+P64</f>
        <v>254928</v>
      </c>
      <c r="AA64" s="242">
        <v>0</v>
      </c>
    </row>
    <row r="65" spans="1:27" ht="19.899999999999999" customHeight="1" thickBot="1" x14ac:dyDescent="0.3">
      <c r="A65" s="735" t="s">
        <v>52</v>
      </c>
      <c r="B65" s="736"/>
      <c r="C65" s="267">
        <f>SUM(C64)</f>
        <v>0</v>
      </c>
      <c r="D65" s="267">
        <f>SUM(D64)</f>
        <v>0</v>
      </c>
      <c r="E65" s="268">
        <f>SUM(E64)</f>
        <v>255000</v>
      </c>
      <c r="F65" s="259">
        <f t="shared" ref="F65" si="28">SUM(F64)</f>
        <v>254928</v>
      </c>
      <c r="G65" s="502">
        <v>0</v>
      </c>
      <c r="H65" s="306">
        <f>SUM(H64)</f>
        <v>0</v>
      </c>
      <c r="I65" s="267">
        <f>SUM(KözösHiv.!C64)</f>
        <v>0</v>
      </c>
      <c r="J65" s="314">
        <f>SUM(KözösHiv.!X64)</f>
        <v>0</v>
      </c>
      <c r="K65" s="259">
        <f>SUM(K64)</f>
        <v>0</v>
      </c>
      <c r="L65" s="334">
        <v>0</v>
      </c>
      <c r="M65" s="330">
        <f>SUM(M64)</f>
        <v>0</v>
      </c>
      <c r="N65" s="267">
        <f>SUM(N64)</f>
        <v>0</v>
      </c>
      <c r="O65" s="268">
        <f>SUM('Óvoda '!S64)</f>
        <v>0</v>
      </c>
      <c r="P65" s="259">
        <f>SUM(P64)</f>
        <v>0</v>
      </c>
      <c r="Q65" s="413">
        <v>0</v>
      </c>
      <c r="R65" s="306">
        <f>SUM(R64)</f>
        <v>0</v>
      </c>
      <c r="S65" s="267">
        <f>SUM('Óvoda '!C64)</f>
        <v>0</v>
      </c>
      <c r="T65" s="268">
        <f>SUM('Óvoda '!X64)</f>
        <v>0</v>
      </c>
      <c r="U65" s="259">
        <f>SUM(U64)</f>
        <v>0</v>
      </c>
      <c r="V65" s="334">
        <v>0</v>
      </c>
      <c r="W65" s="267">
        <f>SUM(W64)</f>
        <v>0</v>
      </c>
      <c r="X65" s="267">
        <f>SUM(X64)</f>
        <v>0</v>
      </c>
      <c r="Y65" s="424">
        <f>SUM(Y64)</f>
        <v>255000</v>
      </c>
      <c r="Z65" s="424">
        <f>SUM(Z64)</f>
        <v>254928</v>
      </c>
      <c r="AA65" s="260">
        <v>0</v>
      </c>
    </row>
    <row r="66" spans="1:27" ht="19.899999999999999" customHeight="1" thickBot="1" x14ac:dyDescent="0.3">
      <c r="A66" s="752" t="s">
        <v>290</v>
      </c>
      <c r="B66" s="753"/>
      <c r="C66" s="398">
        <f>SUM(C65,C63,C59)</f>
        <v>39713242</v>
      </c>
      <c r="D66" s="398">
        <f>SUM(D59)+D63+D65</f>
        <v>66700725</v>
      </c>
      <c r="E66" s="514">
        <f>SUM(E59)+E63+E65</f>
        <v>56806261</v>
      </c>
      <c r="F66" s="515">
        <f>SUM(F59)+F63+F65</f>
        <v>50038632</v>
      </c>
      <c r="G66" s="516">
        <f t="shared" ref="G66:G71" si="29">SUM(F66)/C66</f>
        <v>1.2599986674469941</v>
      </c>
      <c r="H66" s="515">
        <f>SUM(H59)+H63+H65</f>
        <v>87330</v>
      </c>
      <c r="I66" s="517">
        <f>SUM(I59)+I63+I65</f>
        <v>88900</v>
      </c>
      <c r="J66" s="517">
        <f>SUM(J59)+J63+J65</f>
        <v>88900</v>
      </c>
      <c r="K66" s="515">
        <f>SUM(K59)+K63+K65</f>
        <v>0</v>
      </c>
      <c r="L66" s="518">
        <v>0</v>
      </c>
      <c r="M66" s="398">
        <f>SUM(M59+M63+M65)</f>
        <v>239500</v>
      </c>
      <c r="N66" s="398">
        <f>SUM(N59+N63+N65)</f>
        <v>382400</v>
      </c>
      <c r="O66" s="399">
        <f>SUM(O59+O63+O65)</f>
        <v>365400</v>
      </c>
      <c r="P66" s="400">
        <f>SUM(P59+P63+P65)</f>
        <v>364427</v>
      </c>
      <c r="Q66" s="519">
        <f>SUM(P66)/M66</f>
        <v>1.521615866388309</v>
      </c>
      <c r="R66" s="520">
        <v>0</v>
      </c>
      <c r="S66" s="398">
        <v>0</v>
      </c>
      <c r="T66" s="514">
        <v>0</v>
      </c>
      <c r="U66" s="515">
        <f>SUM(U59)+U63+U65</f>
        <v>0</v>
      </c>
      <c r="V66" s="518">
        <v>0</v>
      </c>
      <c r="W66" s="420">
        <f>SUM(W59)+W63+W65</f>
        <v>40040072</v>
      </c>
      <c r="X66" s="398">
        <f>SUM(X59)+X63+X65</f>
        <v>67172025</v>
      </c>
      <c r="Y66" s="399">
        <f>SUM(Y59)+Y63+Y65</f>
        <v>57260561</v>
      </c>
      <c r="Z66" s="400">
        <f>SUM(Z59)+Z63+Z65</f>
        <v>50403059</v>
      </c>
      <c r="AA66" s="518">
        <f t="shared" ref="AA66:AA78" si="30">SUM(Z66)/W66</f>
        <v>1.2588153937385527</v>
      </c>
    </row>
    <row r="67" spans="1:27" ht="19.899999999999999" customHeight="1" thickTop="1" thickBot="1" x14ac:dyDescent="0.3">
      <c r="A67" s="754" t="s">
        <v>205</v>
      </c>
      <c r="B67" s="755"/>
      <c r="C67" s="503">
        <f>SUM(C66,C54)</f>
        <v>129666687</v>
      </c>
      <c r="D67" s="503">
        <f>SUM(D54)+D66</f>
        <v>148720069</v>
      </c>
      <c r="E67" s="504">
        <f>SUM(E54)+E66</f>
        <v>176535666</v>
      </c>
      <c r="F67" s="505">
        <f>SUM(F54)+F66</f>
        <v>158083725</v>
      </c>
      <c r="G67" s="506">
        <f t="shared" si="29"/>
        <v>1.2191545003382402</v>
      </c>
      <c r="H67" s="507">
        <f>SUM(H54)+H66</f>
        <v>52446814</v>
      </c>
      <c r="I67" s="504">
        <f>SUM(I54)+I66</f>
        <v>49837629</v>
      </c>
      <c r="J67" s="508">
        <f>SUM(J54)+J66</f>
        <v>51736995</v>
      </c>
      <c r="K67" s="509">
        <f>SUM(K54)+K66</f>
        <v>47961987</v>
      </c>
      <c r="L67" s="510">
        <f>SUM(K67)/H67</f>
        <v>0.91448809454850777</v>
      </c>
      <c r="M67" s="503">
        <f>SUM(M54)+M66</f>
        <v>38587712</v>
      </c>
      <c r="N67" s="503">
        <f>SUM(N54)+N66</f>
        <v>42545035</v>
      </c>
      <c r="O67" s="511">
        <f>SUM(O54)+O66</f>
        <v>41585362</v>
      </c>
      <c r="P67" s="509">
        <f>SUM(P54)+P66</f>
        <v>40672960</v>
      </c>
      <c r="Q67" s="510">
        <f>SUM(P67)/M67</f>
        <v>1.0540391718482816</v>
      </c>
      <c r="R67" s="512">
        <v>0</v>
      </c>
      <c r="S67" s="503">
        <v>0</v>
      </c>
      <c r="T67" s="504">
        <v>0</v>
      </c>
      <c r="U67" s="505">
        <f>SUM(U54)+U66</f>
        <v>2562040</v>
      </c>
      <c r="V67" s="513">
        <v>0</v>
      </c>
      <c r="W67" s="503">
        <f>SUM(W54)+W66</f>
        <v>220701213</v>
      </c>
      <c r="X67" s="503">
        <f>SUM(X54)+X66</f>
        <v>241102733</v>
      </c>
      <c r="Y67" s="511">
        <f>SUM(Y54)+Y66</f>
        <v>272570423</v>
      </c>
      <c r="Z67" s="511">
        <f>SUM(Z54)+Z66</f>
        <v>249280712</v>
      </c>
      <c r="AA67" s="513">
        <f t="shared" si="30"/>
        <v>1.1294940730570429</v>
      </c>
    </row>
    <row r="68" spans="1:27" s="1" customFormat="1" ht="15.6" customHeight="1" thickTop="1" x14ac:dyDescent="0.2">
      <c r="A68" s="233" t="s">
        <v>53</v>
      </c>
      <c r="B68" s="234" t="s">
        <v>138</v>
      </c>
      <c r="C68" s="243">
        <v>4201113</v>
      </c>
      <c r="D68" s="243">
        <v>4287895</v>
      </c>
      <c r="E68" s="244">
        <v>4287895</v>
      </c>
      <c r="F68" s="241">
        <v>4287895</v>
      </c>
      <c r="G68" s="265">
        <f t="shared" si="29"/>
        <v>1.0206569068720599</v>
      </c>
      <c r="H68" s="241">
        <v>0</v>
      </c>
      <c r="I68" s="243">
        <f>SUM(KözösHiv.!C63)</f>
        <v>0</v>
      </c>
      <c r="J68" s="312">
        <f>SUM(KözösHiv.!X63)</f>
        <v>0</v>
      </c>
      <c r="K68" s="241">
        <v>0</v>
      </c>
      <c r="L68" s="265">
        <v>0</v>
      </c>
      <c r="M68" s="337">
        <v>0</v>
      </c>
      <c r="N68" s="243">
        <v>0</v>
      </c>
      <c r="O68" s="244">
        <f>SUM('Óvoda '!S65)</f>
        <v>0</v>
      </c>
      <c r="P68" s="241">
        <v>0</v>
      </c>
      <c r="Q68" s="265">
        <v>0</v>
      </c>
      <c r="R68" s="403">
        <v>0</v>
      </c>
      <c r="S68" s="243">
        <f>SUM('Óvoda '!C65)</f>
        <v>0</v>
      </c>
      <c r="T68" s="244">
        <f>SUM('Óvoda '!X65)</f>
        <v>0</v>
      </c>
      <c r="U68" s="241">
        <v>0</v>
      </c>
      <c r="V68" s="265">
        <v>0</v>
      </c>
      <c r="W68" s="419">
        <f t="shared" si="3"/>
        <v>4201113</v>
      </c>
      <c r="X68" s="239">
        <f t="shared" ref="X68:Z69" si="31">SUM(D68+I68+S68)+N68</f>
        <v>4287895</v>
      </c>
      <c r="Y68" s="313">
        <f t="shared" si="31"/>
        <v>4287895</v>
      </c>
      <c r="Z68" s="245">
        <f t="shared" si="31"/>
        <v>4287895</v>
      </c>
      <c r="AA68" s="242">
        <f t="shared" si="30"/>
        <v>1.0206569068720599</v>
      </c>
    </row>
    <row r="69" spans="1:27" s="1" customFormat="1" ht="15.6" customHeight="1" x14ac:dyDescent="0.2">
      <c r="A69" s="271" t="s">
        <v>54</v>
      </c>
      <c r="B69" s="272" t="s">
        <v>139</v>
      </c>
      <c r="C69" s="273">
        <v>87972773</v>
      </c>
      <c r="D69" s="273">
        <v>86756594</v>
      </c>
      <c r="E69" s="274">
        <v>88237426</v>
      </c>
      <c r="F69" s="275">
        <v>87390313</v>
      </c>
      <c r="G69" s="276">
        <f t="shared" si="29"/>
        <v>0.9933790878684704</v>
      </c>
      <c r="H69" s="275">
        <v>0</v>
      </c>
      <c r="I69" s="277">
        <f>SUM(KözösHiv.!C64)</f>
        <v>0</v>
      </c>
      <c r="J69" s="315">
        <f>SUM(KözösHiv.!X64)</f>
        <v>0</v>
      </c>
      <c r="K69" s="275">
        <v>0</v>
      </c>
      <c r="L69" s="276">
        <v>0</v>
      </c>
      <c r="M69" s="338">
        <v>0</v>
      </c>
      <c r="N69" s="273">
        <v>0</v>
      </c>
      <c r="O69" s="274">
        <f>SUM('Óvoda '!S66)</f>
        <v>0</v>
      </c>
      <c r="P69" s="275">
        <v>0</v>
      </c>
      <c r="Q69" s="276">
        <v>0</v>
      </c>
      <c r="R69" s="406">
        <v>0</v>
      </c>
      <c r="S69" s="273">
        <f>SUM('Óvoda '!C66)</f>
        <v>0</v>
      </c>
      <c r="T69" s="274">
        <f>SUM('Óvoda '!X66)</f>
        <v>0</v>
      </c>
      <c r="U69" s="275">
        <v>0</v>
      </c>
      <c r="V69" s="276">
        <v>0</v>
      </c>
      <c r="W69" s="338">
        <f t="shared" si="3"/>
        <v>87972773</v>
      </c>
      <c r="X69" s="239">
        <f t="shared" si="31"/>
        <v>86756594</v>
      </c>
      <c r="Y69" s="313">
        <f t="shared" si="31"/>
        <v>88237426</v>
      </c>
      <c r="Z69" s="245">
        <f t="shared" si="31"/>
        <v>87390313</v>
      </c>
      <c r="AA69" s="242">
        <f t="shared" si="30"/>
        <v>0.9933790878684704</v>
      </c>
    </row>
    <row r="70" spans="1:27" s="1" customFormat="1" ht="19.899999999999999" customHeight="1" thickBot="1" x14ac:dyDescent="0.3">
      <c r="A70" s="748" t="s">
        <v>55</v>
      </c>
      <c r="B70" s="749"/>
      <c r="C70" s="278">
        <f>SUM(C68:C69)</f>
        <v>92173886</v>
      </c>
      <c r="D70" s="278">
        <f>SUM(D68:D69)</f>
        <v>91044489</v>
      </c>
      <c r="E70" s="279">
        <f>SUM(E68:E69)</f>
        <v>92525321</v>
      </c>
      <c r="F70" s="280">
        <f t="shared" ref="F70" si="32">SUM(F68:F69)</f>
        <v>91678208</v>
      </c>
      <c r="G70" s="281">
        <f t="shared" si="29"/>
        <v>0.9946223597429753</v>
      </c>
      <c r="H70" s="280">
        <f>SUM(H68:H69)</f>
        <v>0</v>
      </c>
      <c r="I70" s="278">
        <f>SUM(KözösHiv.!C67)</f>
        <v>0</v>
      </c>
      <c r="J70" s="316">
        <f>SUM(KözösHiv.!X67)</f>
        <v>0</v>
      </c>
      <c r="K70" s="280">
        <f>SUM(K68:K69)</f>
        <v>0</v>
      </c>
      <c r="L70" s="343">
        <v>0</v>
      </c>
      <c r="M70" s="340">
        <f>SUM(M68:M69)</f>
        <v>0</v>
      </c>
      <c r="N70" s="278">
        <f>SUM(N68:N69)</f>
        <v>0</v>
      </c>
      <c r="O70" s="279">
        <f>SUM(O68:O69)</f>
        <v>0</v>
      </c>
      <c r="P70" s="280">
        <f>SUM(P68:P69)</f>
        <v>0</v>
      </c>
      <c r="Q70" s="281">
        <v>0</v>
      </c>
      <c r="R70" s="339">
        <f>SUM(R68:R69)</f>
        <v>0</v>
      </c>
      <c r="S70" s="278">
        <f>SUM(S68:S69)</f>
        <v>0</v>
      </c>
      <c r="T70" s="279">
        <f>SUM(T68:T69)</f>
        <v>0</v>
      </c>
      <c r="U70" s="280">
        <f>SUM(U68:U69)</f>
        <v>0</v>
      </c>
      <c r="V70" s="343">
        <v>0</v>
      </c>
      <c r="W70" s="340">
        <f t="shared" si="3"/>
        <v>92173886</v>
      </c>
      <c r="X70" s="278">
        <f t="shared" ref="X70:Z70" si="33">SUM(D70+I70+S70)</f>
        <v>91044489</v>
      </c>
      <c r="Y70" s="316">
        <f t="shared" si="33"/>
        <v>92525321</v>
      </c>
      <c r="Z70" s="280">
        <f t="shared" si="33"/>
        <v>91678208</v>
      </c>
      <c r="AA70" s="281">
        <f t="shared" si="30"/>
        <v>0.9946223597429753</v>
      </c>
    </row>
    <row r="71" spans="1:27" s="1" customFormat="1" ht="19.899999999999999" customHeight="1" thickTop="1" thickBot="1" x14ac:dyDescent="0.3">
      <c r="A71" s="756" t="s">
        <v>206</v>
      </c>
      <c r="B71" s="757"/>
      <c r="C71" s="282">
        <f>SUM(C70)</f>
        <v>92173886</v>
      </c>
      <c r="D71" s="282">
        <f>SUM(D70)</f>
        <v>91044489</v>
      </c>
      <c r="E71" s="283">
        <f>SUM(E70)</f>
        <v>92525321</v>
      </c>
      <c r="F71" s="269">
        <f>SUM(F70)</f>
        <v>91678208</v>
      </c>
      <c r="G71" s="284">
        <f t="shared" si="29"/>
        <v>0.9946223597429753</v>
      </c>
      <c r="H71" s="269">
        <f>SUM(H70)</f>
        <v>0</v>
      </c>
      <c r="I71" s="283">
        <f>SUM(I70)</f>
        <v>0</v>
      </c>
      <c r="J71" s="283">
        <f>SUM(J70)</f>
        <v>0</v>
      </c>
      <c r="K71" s="269">
        <f>SUM(K70)</f>
        <v>0</v>
      </c>
      <c r="L71" s="335">
        <v>0</v>
      </c>
      <c r="M71" s="336">
        <f>SUM(M70)</f>
        <v>0</v>
      </c>
      <c r="N71" s="282">
        <f>SUM(N70)</f>
        <v>0</v>
      </c>
      <c r="O71" s="285">
        <f>SUM(O70)</f>
        <v>0</v>
      </c>
      <c r="P71" s="269">
        <f>SUM(P70)</f>
        <v>0</v>
      </c>
      <c r="Q71" s="284">
        <v>0</v>
      </c>
      <c r="R71" s="270">
        <v>0</v>
      </c>
      <c r="S71" s="282">
        <v>0</v>
      </c>
      <c r="T71" s="285">
        <v>0</v>
      </c>
      <c r="U71" s="269">
        <v>0</v>
      </c>
      <c r="V71" s="335">
        <v>0</v>
      </c>
      <c r="W71" s="282">
        <f>SUM(W70)</f>
        <v>92173886</v>
      </c>
      <c r="X71" s="282">
        <f>SUM(X70)</f>
        <v>91044489</v>
      </c>
      <c r="Y71" s="283">
        <f>SUM(Y70)</f>
        <v>92525321</v>
      </c>
      <c r="Z71" s="283">
        <f>SUM(Z70)</f>
        <v>91678208</v>
      </c>
      <c r="AA71" s="284">
        <f t="shared" si="30"/>
        <v>0.9946223597429753</v>
      </c>
    </row>
    <row r="72" spans="1:27" s="1" customFormat="1" ht="19.899999999999999" customHeight="1" thickTop="1" thickBot="1" x14ac:dyDescent="0.3">
      <c r="A72" s="750" t="s">
        <v>56</v>
      </c>
      <c r="B72" s="751"/>
      <c r="C72" s="286">
        <f>SUM(C71)+C67</f>
        <v>221840573</v>
      </c>
      <c r="D72" s="286">
        <f>SUM(D67)+D71</f>
        <v>239764558</v>
      </c>
      <c r="E72" s="287">
        <f>SUM(E67)+E71</f>
        <v>269060987</v>
      </c>
      <c r="F72" s="288">
        <f>SUM(F67)+F71</f>
        <v>249761933</v>
      </c>
      <c r="G72" s="289">
        <f t="shared" si="21"/>
        <v>0.92827256669507419</v>
      </c>
      <c r="H72" s="288">
        <f>SUM(H22)+H24+H40+H46+H53+H59+H63+H65+H70</f>
        <v>52446814</v>
      </c>
      <c r="I72" s="286">
        <f>SUM(I22)+I24+I40+I46+I53+I59+I63+I65+I70</f>
        <v>49837629</v>
      </c>
      <c r="J72" s="287">
        <f>SUM(J22)+J24+J40+J46+J53+J59+J63+J65+J70</f>
        <v>51736995</v>
      </c>
      <c r="K72" s="288">
        <f>SUM(K22)+K24+K40+K46+K53+K59+K63+K65+K70</f>
        <v>47961987</v>
      </c>
      <c r="L72" s="289">
        <f t="shared" ref="L72" si="34">SUM(K72)/J72</f>
        <v>0.9270346489972987</v>
      </c>
      <c r="M72" s="341">
        <f>SUM(M67)+M71</f>
        <v>38587712</v>
      </c>
      <c r="N72" s="286">
        <f>SUM(N67)+N71</f>
        <v>42545035</v>
      </c>
      <c r="O72" s="287">
        <f>SUM(O67)+O71</f>
        <v>41585362</v>
      </c>
      <c r="P72" s="288">
        <f>SUM(P67)+P71</f>
        <v>40672960</v>
      </c>
      <c r="Q72" s="289">
        <f>SUM(P72)/M72</f>
        <v>1.0540391718482816</v>
      </c>
      <c r="R72" s="290">
        <f>SUM(R22)+R24+R40+R46+R53+R59+R63+R65+R70</f>
        <v>0</v>
      </c>
      <c r="S72" s="286">
        <f>SUM(S22)+S24+S40+S46+S53+S59+S63+S65+S70</f>
        <v>0</v>
      </c>
      <c r="T72" s="287">
        <f>SUM(T22)+T24+T40+T46+T53+T59+T63+T65+T70</f>
        <v>2712400</v>
      </c>
      <c r="U72" s="287">
        <f>SUM(U22)+U24+U40+U46+U53+U59+U63+U65+U70</f>
        <v>2562040</v>
      </c>
      <c r="V72" s="289">
        <v>0</v>
      </c>
      <c r="W72" s="286">
        <f>SUM(W67)+W71</f>
        <v>312875099</v>
      </c>
      <c r="X72" s="286">
        <f>SUM(X67)+X71</f>
        <v>332147222</v>
      </c>
      <c r="Y72" s="287">
        <f>SUM(Y67)+Y71</f>
        <v>365095744</v>
      </c>
      <c r="Z72" s="287">
        <f>SUM(Z67)+Z71</f>
        <v>340958920</v>
      </c>
      <c r="AA72" s="289">
        <f t="shared" si="30"/>
        <v>1.0897604861804615</v>
      </c>
    </row>
    <row r="73" spans="1:27" ht="15.6" customHeight="1" thickTop="1" x14ac:dyDescent="0.25">
      <c r="A73" s="233" t="s">
        <v>68</v>
      </c>
      <c r="B73" s="234" t="s">
        <v>140</v>
      </c>
      <c r="C73" s="243">
        <v>55912729</v>
      </c>
      <c r="D73" s="243">
        <v>55760520</v>
      </c>
      <c r="E73" s="244">
        <v>55779064</v>
      </c>
      <c r="F73" s="241">
        <v>55779064</v>
      </c>
      <c r="G73" s="265">
        <f t="shared" ref="G73:G79" si="35">SUM(F73)/C73</f>
        <v>0.99760939946250882</v>
      </c>
      <c r="H73" s="241">
        <v>0</v>
      </c>
      <c r="I73" s="239">
        <f>SUM(KözösHiv.!C67)</f>
        <v>0</v>
      </c>
      <c r="J73" s="240">
        <f>SUM(KözösHiv.!X67)</f>
        <v>0</v>
      </c>
      <c r="K73" s="241">
        <v>0</v>
      </c>
      <c r="L73" s="265">
        <v>0</v>
      </c>
      <c r="M73" s="241">
        <v>0</v>
      </c>
      <c r="N73" s="243">
        <v>0</v>
      </c>
      <c r="O73" s="244">
        <f>SUM('Óvoda '!S69)</f>
        <v>0</v>
      </c>
      <c r="P73" s="241">
        <v>0</v>
      </c>
      <c r="Q73" s="265">
        <v>0</v>
      </c>
      <c r="R73" s="403">
        <v>0</v>
      </c>
      <c r="S73" s="243">
        <f>SUM('Óvoda '!C69)</f>
        <v>0</v>
      </c>
      <c r="T73" s="244">
        <f>SUM('Óvoda '!X69)</f>
        <v>0</v>
      </c>
      <c r="U73" s="241">
        <v>0</v>
      </c>
      <c r="V73" s="265">
        <v>0</v>
      </c>
      <c r="W73" s="419">
        <f t="shared" si="3"/>
        <v>55912729</v>
      </c>
      <c r="X73" s="239">
        <f t="shared" ref="X73:Z78" si="36">SUM(D73+I73+S73)+N73</f>
        <v>55760520</v>
      </c>
      <c r="Y73" s="313">
        <f t="shared" si="36"/>
        <v>55779064</v>
      </c>
      <c r="Z73" s="245">
        <f t="shared" si="36"/>
        <v>55779064</v>
      </c>
      <c r="AA73" s="265">
        <f t="shared" si="30"/>
        <v>0.99760939946250882</v>
      </c>
    </row>
    <row r="74" spans="1:27" ht="15.6" customHeight="1" x14ac:dyDescent="0.25">
      <c r="A74" s="246" t="s">
        <v>69</v>
      </c>
      <c r="B74" s="247" t="s">
        <v>141</v>
      </c>
      <c r="C74" s="243">
        <v>34720070</v>
      </c>
      <c r="D74" s="243">
        <v>28912700</v>
      </c>
      <c r="E74" s="244">
        <v>30068600</v>
      </c>
      <c r="F74" s="245">
        <v>30068600</v>
      </c>
      <c r="G74" s="265">
        <f t="shared" si="35"/>
        <v>0.866029359963848</v>
      </c>
      <c r="H74" s="245">
        <v>0</v>
      </c>
      <c r="I74" s="239">
        <f>SUM(KözösHiv.!C68)</f>
        <v>0</v>
      </c>
      <c r="J74" s="240">
        <f>SUM(KözösHiv.!X68)</f>
        <v>0</v>
      </c>
      <c r="K74" s="245">
        <v>0</v>
      </c>
      <c r="L74" s="242">
        <v>0</v>
      </c>
      <c r="M74" s="245">
        <v>0</v>
      </c>
      <c r="N74" s="243">
        <v>0</v>
      </c>
      <c r="O74" s="240">
        <f>SUM('Óvoda '!S70)</f>
        <v>0</v>
      </c>
      <c r="P74" s="245">
        <v>0</v>
      </c>
      <c r="Q74" s="242">
        <v>0</v>
      </c>
      <c r="R74" s="305">
        <v>0</v>
      </c>
      <c r="S74" s="243">
        <f>SUM('Óvoda '!C70)</f>
        <v>0</v>
      </c>
      <c r="T74" s="240">
        <f>SUM('Óvoda '!X70)</f>
        <v>0</v>
      </c>
      <c r="U74" s="245">
        <v>0</v>
      </c>
      <c r="V74" s="242">
        <v>0</v>
      </c>
      <c r="W74" s="322">
        <f t="shared" ref="W74:W112" si="37">SUM(C74)+H74+M74+R74</f>
        <v>34720070</v>
      </c>
      <c r="X74" s="239">
        <f t="shared" si="36"/>
        <v>28912700</v>
      </c>
      <c r="Y74" s="313">
        <f t="shared" si="36"/>
        <v>30068600</v>
      </c>
      <c r="Z74" s="245">
        <f t="shared" si="36"/>
        <v>30068600</v>
      </c>
      <c r="AA74" s="265">
        <f t="shared" si="30"/>
        <v>0.866029359963848</v>
      </c>
    </row>
    <row r="75" spans="1:27" ht="15.6" customHeight="1" x14ac:dyDescent="0.25">
      <c r="A75" s="246" t="s">
        <v>70</v>
      </c>
      <c r="B75" s="247" t="s">
        <v>142</v>
      </c>
      <c r="C75" s="243">
        <v>30056801</v>
      </c>
      <c r="D75" s="243">
        <v>29429188</v>
      </c>
      <c r="E75" s="244">
        <v>32655964</v>
      </c>
      <c r="F75" s="245">
        <v>32655964</v>
      </c>
      <c r="G75" s="265">
        <f t="shared" si="35"/>
        <v>1.0864750377127625</v>
      </c>
      <c r="H75" s="245">
        <v>0</v>
      </c>
      <c r="I75" s="239">
        <f>SUM(KözösHiv.!C69)</f>
        <v>0</v>
      </c>
      <c r="J75" s="240">
        <f>SUM(KözösHiv.!X69)</f>
        <v>0</v>
      </c>
      <c r="K75" s="245">
        <v>0</v>
      </c>
      <c r="L75" s="242">
        <v>0</v>
      </c>
      <c r="M75" s="245">
        <v>0</v>
      </c>
      <c r="N75" s="243">
        <v>0</v>
      </c>
      <c r="O75" s="240">
        <f>SUM('Óvoda '!S71)</f>
        <v>0</v>
      </c>
      <c r="P75" s="245">
        <v>0</v>
      </c>
      <c r="Q75" s="242">
        <v>0</v>
      </c>
      <c r="R75" s="305">
        <v>0</v>
      </c>
      <c r="S75" s="243">
        <f>SUM('Óvoda '!C71)</f>
        <v>0</v>
      </c>
      <c r="T75" s="240">
        <f>SUM('Óvoda '!X71)</f>
        <v>0</v>
      </c>
      <c r="U75" s="245">
        <v>0</v>
      </c>
      <c r="V75" s="242">
        <v>0</v>
      </c>
      <c r="W75" s="322">
        <f t="shared" si="37"/>
        <v>30056801</v>
      </c>
      <c r="X75" s="239">
        <f t="shared" si="36"/>
        <v>29429188</v>
      </c>
      <c r="Y75" s="313">
        <f t="shared" si="36"/>
        <v>32655964</v>
      </c>
      <c r="Z75" s="245">
        <f t="shared" si="36"/>
        <v>32655964</v>
      </c>
      <c r="AA75" s="265">
        <f t="shared" si="30"/>
        <v>1.0864750377127625</v>
      </c>
    </row>
    <row r="76" spans="1:27" ht="15.6" customHeight="1" x14ac:dyDescent="0.25">
      <c r="A76" s="246" t="s">
        <v>71</v>
      </c>
      <c r="B76" s="247" t="s">
        <v>143</v>
      </c>
      <c r="C76" s="243">
        <v>1715700</v>
      </c>
      <c r="D76" s="243">
        <v>1800000</v>
      </c>
      <c r="E76" s="244">
        <v>1800000</v>
      </c>
      <c r="F76" s="245">
        <v>1800000</v>
      </c>
      <c r="G76" s="265">
        <f t="shared" si="35"/>
        <v>1.0491344640671445</v>
      </c>
      <c r="H76" s="245">
        <v>0</v>
      </c>
      <c r="I76" s="239">
        <f>SUM(KözösHiv.!C70)</f>
        <v>0</v>
      </c>
      <c r="J76" s="240">
        <f>SUM(KözösHiv.!X70)</f>
        <v>0</v>
      </c>
      <c r="K76" s="245">
        <v>0</v>
      </c>
      <c r="L76" s="242">
        <v>0</v>
      </c>
      <c r="M76" s="245">
        <v>0</v>
      </c>
      <c r="N76" s="243">
        <v>0</v>
      </c>
      <c r="O76" s="240">
        <f>SUM('Óvoda '!S72)</f>
        <v>0</v>
      </c>
      <c r="P76" s="245">
        <v>0</v>
      </c>
      <c r="Q76" s="242">
        <v>0</v>
      </c>
      <c r="R76" s="305">
        <v>0</v>
      </c>
      <c r="S76" s="243">
        <f>SUM('Óvoda '!C72)</f>
        <v>0</v>
      </c>
      <c r="T76" s="240">
        <f>SUM('Óvoda '!X72)</f>
        <v>0</v>
      </c>
      <c r="U76" s="245">
        <v>0</v>
      </c>
      <c r="V76" s="242">
        <v>0</v>
      </c>
      <c r="W76" s="322">
        <f t="shared" si="37"/>
        <v>1715700</v>
      </c>
      <c r="X76" s="239">
        <f t="shared" si="36"/>
        <v>1800000</v>
      </c>
      <c r="Y76" s="313">
        <f t="shared" si="36"/>
        <v>1800000</v>
      </c>
      <c r="Z76" s="245">
        <f t="shared" si="36"/>
        <v>1800000</v>
      </c>
      <c r="AA76" s="265">
        <f t="shared" si="30"/>
        <v>1.0491344640671445</v>
      </c>
    </row>
    <row r="77" spans="1:27" s="1" customFormat="1" ht="15.6" customHeight="1" x14ac:dyDescent="0.2">
      <c r="A77" s="246" t="s">
        <v>72</v>
      </c>
      <c r="B77" s="247" t="s">
        <v>144</v>
      </c>
      <c r="C77" s="243">
        <v>3520566</v>
      </c>
      <c r="D77" s="243">
        <v>0</v>
      </c>
      <c r="E77" s="244">
        <v>3019220</v>
      </c>
      <c r="F77" s="245">
        <v>3019220</v>
      </c>
      <c r="G77" s="265">
        <f t="shared" si="35"/>
        <v>0.85759505715842277</v>
      </c>
      <c r="H77" s="245">
        <v>0</v>
      </c>
      <c r="I77" s="239">
        <f>SUM(KözösHiv.!C71)</f>
        <v>0</v>
      </c>
      <c r="J77" s="240">
        <f>SUM(KözösHiv.!X71)</f>
        <v>0</v>
      </c>
      <c r="K77" s="245">
        <v>0</v>
      </c>
      <c r="L77" s="242">
        <v>0</v>
      </c>
      <c r="M77" s="245">
        <v>0</v>
      </c>
      <c r="N77" s="243">
        <v>0</v>
      </c>
      <c r="O77" s="240">
        <f>SUM('Óvoda '!S73)</f>
        <v>0</v>
      </c>
      <c r="P77" s="245">
        <v>0</v>
      </c>
      <c r="Q77" s="242">
        <v>0</v>
      </c>
      <c r="R77" s="305">
        <v>0</v>
      </c>
      <c r="S77" s="243">
        <f>SUM('Óvoda '!C73)</f>
        <v>0</v>
      </c>
      <c r="T77" s="240">
        <f>SUM('Óvoda '!X73)</f>
        <v>0</v>
      </c>
      <c r="U77" s="245">
        <v>0</v>
      </c>
      <c r="V77" s="242">
        <v>0</v>
      </c>
      <c r="W77" s="322">
        <f t="shared" si="37"/>
        <v>3520566</v>
      </c>
      <c r="X77" s="239">
        <f t="shared" si="36"/>
        <v>0</v>
      </c>
      <c r="Y77" s="313">
        <f t="shared" si="36"/>
        <v>3019220</v>
      </c>
      <c r="Z77" s="245">
        <f t="shared" si="36"/>
        <v>3019220</v>
      </c>
      <c r="AA77" s="265">
        <f t="shared" si="30"/>
        <v>0.85759505715842277</v>
      </c>
    </row>
    <row r="78" spans="1:27" ht="15.6" customHeight="1" x14ac:dyDescent="0.25">
      <c r="A78" s="246" t="s">
        <v>73</v>
      </c>
      <c r="B78" s="247" t="s">
        <v>145</v>
      </c>
      <c r="C78" s="243">
        <v>17093976</v>
      </c>
      <c r="D78" s="243">
        <v>3972000</v>
      </c>
      <c r="E78" s="244">
        <v>15177814</v>
      </c>
      <c r="F78" s="245">
        <v>15177814</v>
      </c>
      <c r="G78" s="265">
        <f t="shared" si="35"/>
        <v>0.88790425352182545</v>
      </c>
      <c r="H78" s="245">
        <v>1405442</v>
      </c>
      <c r="I78" s="239">
        <v>4371017</v>
      </c>
      <c r="J78" s="240">
        <v>5398918</v>
      </c>
      <c r="K78" s="245">
        <v>3015302</v>
      </c>
      <c r="L78" s="242">
        <f>SUM(K78)/H78</f>
        <v>2.1454474820021034</v>
      </c>
      <c r="M78" s="322">
        <v>0</v>
      </c>
      <c r="N78" s="243">
        <v>0</v>
      </c>
      <c r="O78" s="240">
        <v>1109765</v>
      </c>
      <c r="P78" s="245">
        <v>1109765</v>
      </c>
      <c r="Q78" s="242">
        <v>0</v>
      </c>
      <c r="R78" s="305">
        <v>0</v>
      </c>
      <c r="S78" s="243">
        <f>SUM('Óvoda '!C74)</f>
        <v>0</v>
      </c>
      <c r="T78" s="240">
        <f>SUM('Óvoda '!X74)</f>
        <v>0</v>
      </c>
      <c r="U78" s="245">
        <v>0</v>
      </c>
      <c r="V78" s="242">
        <v>0</v>
      </c>
      <c r="W78" s="322">
        <f t="shared" si="37"/>
        <v>18499418</v>
      </c>
      <c r="X78" s="239">
        <f t="shared" si="36"/>
        <v>8343017</v>
      </c>
      <c r="Y78" s="313">
        <f t="shared" si="36"/>
        <v>21686497</v>
      </c>
      <c r="Z78" s="245">
        <f t="shared" si="36"/>
        <v>19302881</v>
      </c>
      <c r="AA78" s="265">
        <f t="shared" si="30"/>
        <v>1.0434317987733452</v>
      </c>
    </row>
    <row r="79" spans="1:27" ht="19.899999999999999" customHeight="1" x14ac:dyDescent="0.25">
      <c r="A79" s="728" t="s">
        <v>74</v>
      </c>
      <c r="B79" s="729"/>
      <c r="C79" s="299">
        <f>SUM(C73:C78)</f>
        <v>143019842</v>
      </c>
      <c r="D79" s="299">
        <f>SUM(D73:D78)</f>
        <v>119874408</v>
      </c>
      <c r="E79" s="300">
        <f>SUM(E73:E78)</f>
        <v>138500662</v>
      </c>
      <c r="F79" s="301">
        <f t="shared" ref="F79" si="38">SUM(F73:F78)</f>
        <v>138500662</v>
      </c>
      <c r="G79" s="302">
        <f t="shared" si="35"/>
        <v>0.96840172708343508</v>
      </c>
      <c r="H79" s="301">
        <f>SUM(H73:H78)</f>
        <v>1405442</v>
      </c>
      <c r="I79" s="299">
        <f>SUM(I73:I78)</f>
        <v>4371017</v>
      </c>
      <c r="J79" s="300">
        <f>SUM(J73:J78)</f>
        <v>5398918</v>
      </c>
      <c r="K79" s="301">
        <f>SUM(K73:K78)</f>
        <v>3015302</v>
      </c>
      <c r="L79" s="342">
        <f>SUM(K79)/H79</f>
        <v>2.1454474820021034</v>
      </c>
      <c r="M79" s="325">
        <f>SUM(M73:M78)</f>
        <v>0</v>
      </c>
      <c r="N79" s="299">
        <f>SUM(N73:N78)</f>
        <v>0</v>
      </c>
      <c r="O79" s="300">
        <f>SUM(O73:O78)</f>
        <v>1109765</v>
      </c>
      <c r="P79" s="301">
        <f>SUM(P73:P78)</f>
        <v>1109765</v>
      </c>
      <c r="Q79" s="342">
        <v>0</v>
      </c>
      <c r="R79" s="407">
        <f>SUM(R73:R78)</f>
        <v>0</v>
      </c>
      <c r="S79" s="299">
        <f>SUM('Óvoda '!C75)</f>
        <v>0</v>
      </c>
      <c r="T79" s="300">
        <f>SUM('Óvoda '!X75)</f>
        <v>0</v>
      </c>
      <c r="U79" s="301">
        <f>SUM(U73:U78)</f>
        <v>0</v>
      </c>
      <c r="V79" s="416">
        <v>0</v>
      </c>
      <c r="W79" s="299">
        <f>SUM(W73:W78)</f>
        <v>144425284</v>
      </c>
      <c r="X79" s="299">
        <f>SUM(X73:X78)</f>
        <v>124245425</v>
      </c>
      <c r="Y79" s="425">
        <f>SUM(Y73:Y78)</f>
        <v>145009345</v>
      </c>
      <c r="Z79" s="425">
        <f>SUM(Z73:Z78)</f>
        <v>142625729</v>
      </c>
      <c r="AA79" s="302">
        <f t="shared" ref="AA79" si="39">SUM(Z79)/Y79</f>
        <v>0.98356232834511459</v>
      </c>
    </row>
    <row r="80" spans="1:27" s="1" customFormat="1" ht="15.6" customHeight="1" x14ac:dyDescent="0.2">
      <c r="A80" s="246" t="s">
        <v>190</v>
      </c>
      <c r="B80" s="247" t="s">
        <v>191</v>
      </c>
      <c r="C80" s="243">
        <v>11595660</v>
      </c>
      <c r="D80" s="243">
        <f>SUM(Önkormányzat!C77)</f>
        <v>0</v>
      </c>
      <c r="E80" s="244">
        <v>0</v>
      </c>
      <c r="F80" s="245">
        <v>0</v>
      </c>
      <c r="G80" s="242">
        <v>0</v>
      </c>
      <c r="H80" s="245">
        <v>0</v>
      </c>
      <c r="I80" s="239">
        <f>SUM(KözösHiv.!C74)</f>
        <v>0</v>
      </c>
      <c r="J80" s="240">
        <f>SUM(KözösHiv.!X74)</f>
        <v>0</v>
      </c>
      <c r="K80" s="245">
        <v>0</v>
      </c>
      <c r="L80" s="242">
        <v>0</v>
      </c>
      <c r="M80" s="322">
        <v>0</v>
      </c>
      <c r="N80" s="243">
        <v>0</v>
      </c>
      <c r="O80" s="240">
        <v>0</v>
      </c>
      <c r="P80" s="245">
        <v>0</v>
      </c>
      <c r="Q80" s="242">
        <v>0</v>
      </c>
      <c r="R80" s="305">
        <v>0</v>
      </c>
      <c r="S80" s="243">
        <v>0</v>
      </c>
      <c r="T80" s="240">
        <v>0</v>
      </c>
      <c r="U80" s="245">
        <v>0</v>
      </c>
      <c r="V80" s="242">
        <v>0</v>
      </c>
      <c r="W80" s="322">
        <f t="shared" si="37"/>
        <v>11595660</v>
      </c>
      <c r="X80" s="239">
        <f t="shared" ref="X80:Z81" si="40">SUM(D80+I80+S80)+N80</f>
        <v>0</v>
      </c>
      <c r="Y80" s="313">
        <f t="shared" si="40"/>
        <v>0</v>
      </c>
      <c r="Z80" s="245">
        <f t="shared" si="40"/>
        <v>0</v>
      </c>
      <c r="AA80" s="242">
        <v>0</v>
      </c>
    </row>
    <row r="81" spans="1:27" ht="15.6" customHeight="1" x14ac:dyDescent="0.25">
      <c r="A81" s="246" t="s">
        <v>196</v>
      </c>
      <c r="B81" s="247" t="s">
        <v>197</v>
      </c>
      <c r="C81" s="243">
        <v>38860000</v>
      </c>
      <c r="D81" s="243">
        <f>SUM(Önkormányzat!C78)</f>
        <v>0</v>
      </c>
      <c r="E81" s="244">
        <v>0</v>
      </c>
      <c r="F81" s="245">
        <v>0</v>
      </c>
      <c r="G81" s="242">
        <v>0</v>
      </c>
      <c r="H81" s="245">
        <v>0</v>
      </c>
      <c r="I81" s="239">
        <f>SUM(KözösHiv.!C75)</f>
        <v>0</v>
      </c>
      <c r="J81" s="240">
        <f>SUM(KözösHiv.!X75)</f>
        <v>0</v>
      </c>
      <c r="K81" s="245">
        <v>0</v>
      </c>
      <c r="L81" s="242">
        <v>0</v>
      </c>
      <c r="M81" s="322">
        <v>0</v>
      </c>
      <c r="N81" s="243">
        <v>0</v>
      </c>
      <c r="O81" s="240">
        <v>0</v>
      </c>
      <c r="P81" s="245">
        <v>0</v>
      </c>
      <c r="Q81" s="242">
        <v>0</v>
      </c>
      <c r="R81" s="305">
        <v>0</v>
      </c>
      <c r="S81" s="243">
        <v>0</v>
      </c>
      <c r="T81" s="240">
        <v>0</v>
      </c>
      <c r="U81" s="245">
        <v>0</v>
      </c>
      <c r="V81" s="242">
        <v>0</v>
      </c>
      <c r="W81" s="322">
        <f t="shared" si="37"/>
        <v>38860000</v>
      </c>
      <c r="X81" s="239">
        <f t="shared" si="40"/>
        <v>0</v>
      </c>
      <c r="Y81" s="313">
        <f t="shared" si="40"/>
        <v>0</v>
      </c>
      <c r="Z81" s="245">
        <f t="shared" si="40"/>
        <v>0</v>
      </c>
      <c r="AA81" s="242">
        <v>0</v>
      </c>
    </row>
    <row r="82" spans="1:27" ht="19.899999999999999" customHeight="1" x14ac:dyDescent="0.25">
      <c r="A82" s="728" t="s">
        <v>192</v>
      </c>
      <c r="B82" s="729"/>
      <c r="C82" s="299">
        <f>SUM(C80:C81)</f>
        <v>50455660</v>
      </c>
      <c r="D82" s="299">
        <f>SUM(Önkormányzat!C78)</f>
        <v>0</v>
      </c>
      <c r="E82" s="300">
        <f>SUM(E80:E81)</f>
        <v>0</v>
      </c>
      <c r="F82" s="301">
        <f>SUM(F80:F81)</f>
        <v>0</v>
      </c>
      <c r="G82" s="302">
        <v>0</v>
      </c>
      <c r="H82" s="301">
        <v>0</v>
      </c>
      <c r="I82" s="299">
        <v>0</v>
      </c>
      <c r="J82" s="300">
        <v>0</v>
      </c>
      <c r="K82" s="301">
        <v>0</v>
      </c>
      <c r="L82" s="324"/>
      <c r="M82" s="325">
        <v>0</v>
      </c>
      <c r="N82" s="299">
        <v>0</v>
      </c>
      <c r="O82" s="300">
        <v>0</v>
      </c>
      <c r="P82" s="301">
        <v>0</v>
      </c>
      <c r="Q82" s="342">
        <v>0</v>
      </c>
      <c r="R82" s="407">
        <v>0</v>
      </c>
      <c r="S82" s="299">
        <v>0</v>
      </c>
      <c r="T82" s="300">
        <v>0</v>
      </c>
      <c r="U82" s="301">
        <v>0</v>
      </c>
      <c r="V82" s="416">
        <v>0</v>
      </c>
      <c r="W82" s="299">
        <f>SUM(W80:W81)</f>
        <v>50455660</v>
      </c>
      <c r="X82" s="299">
        <f>SUM(X80:X81)</f>
        <v>0</v>
      </c>
      <c r="Y82" s="425">
        <f>SUM(Y80:Y81)</f>
        <v>0</v>
      </c>
      <c r="Z82" s="425">
        <f>SUM(Z80:Z81)</f>
        <v>0</v>
      </c>
      <c r="AA82" s="302">
        <v>0</v>
      </c>
    </row>
    <row r="83" spans="1:27" ht="15.6" customHeight="1" x14ac:dyDescent="0.25">
      <c r="A83" s="246" t="s">
        <v>75</v>
      </c>
      <c r="B83" s="247" t="s">
        <v>146</v>
      </c>
      <c r="C83" s="243">
        <v>47545</v>
      </c>
      <c r="D83" s="243">
        <v>50000</v>
      </c>
      <c r="E83" s="244">
        <v>76700</v>
      </c>
      <c r="F83" s="245">
        <v>72935</v>
      </c>
      <c r="G83" s="242">
        <f>SUM(F83)/C83</f>
        <v>1.5340204017246819</v>
      </c>
      <c r="H83" s="245">
        <v>0</v>
      </c>
      <c r="I83" s="239">
        <f>SUM(KözösHiv.!C77)</f>
        <v>0</v>
      </c>
      <c r="J83" s="240">
        <f>SUM(KözösHiv.!X77)</f>
        <v>0</v>
      </c>
      <c r="K83" s="245">
        <v>0</v>
      </c>
      <c r="L83" s="242">
        <v>0</v>
      </c>
      <c r="M83" s="322">
        <v>0</v>
      </c>
      <c r="N83" s="243">
        <v>0</v>
      </c>
      <c r="O83" s="240">
        <f>SUM('Óvoda '!S76)</f>
        <v>0</v>
      </c>
      <c r="P83" s="245">
        <v>0</v>
      </c>
      <c r="Q83" s="242">
        <v>0</v>
      </c>
      <c r="R83" s="305">
        <v>0</v>
      </c>
      <c r="S83" s="243">
        <f>SUM('Óvoda '!C76)</f>
        <v>0</v>
      </c>
      <c r="T83" s="240">
        <f>SUM('Óvoda '!X76)</f>
        <v>0</v>
      </c>
      <c r="U83" s="245">
        <v>0</v>
      </c>
      <c r="V83" s="242">
        <v>0</v>
      </c>
      <c r="W83" s="322">
        <f t="shared" si="37"/>
        <v>47545</v>
      </c>
      <c r="X83" s="239">
        <f t="shared" ref="X83:Z89" si="41">SUM(D83+I83+S83)+N83</f>
        <v>50000</v>
      </c>
      <c r="Y83" s="313">
        <f t="shared" si="41"/>
        <v>76700</v>
      </c>
      <c r="Z83" s="245">
        <f t="shared" si="41"/>
        <v>72935</v>
      </c>
      <c r="AA83" s="265">
        <f>SUM(Z83)/W83</f>
        <v>1.5340204017246819</v>
      </c>
    </row>
    <row r="84" spans="1:27" ht="15.6" customHeight="1" x14ac:dyDescent="0.25">
      <c r="A84" s="246" t="s">
        <v>76</v>
      </c>
      <c r="B84" s="247" t="s">
        <v>147</v>
      </c>
      <c r="C84" s="243">
        <v>4469684</v>
      </c>
      <c r="D84" s="243">
        <v>4500000</v>
      </c>
      <c r="E84" s="244">
        <v>4706000</v>
      </c>
      <c r="F84" s="245">
        <v>4735548</v>
      </c>
      <c r="G84" s="242">
        <f>SUM(F84)/C84</f>
        <v>1.0594816098856206</v>
      </c>
      <c r="H84" s="245">
        <v>0</v>
      </c>
      <c r="I84" s="239">
        <f>SUM(KözösHiv.!C78)</f>
        <v>0</v>
      </c>
      <c r="J84" s="240">
        <f>SUM(KözösHiv.!X78)</f>
        <v>0</v>
      </c>
      <c r="K84" s="245">
        <v>0</v>
      </c>
      <c r="L84" s="242">
        <v>0</v>
      </c>
      <c r="M84" s="322">
        <v>0</v>
      </c>
      <c r="N84" s="243">
        <v>0</v>
      </c>
      <c r="O84" s="240">
        <f>SUM('Óvoda '!S77)</f>
        <v>0</v>
      </c>
      <c r="P84" s="245">
        <v>0</v>
      </c>
      <c r="Q84" s="242">
        <v>0</v>
      </c>
      <c r="R84" s="305">
        <v>0</v>
      </c>
      <c r="S84" s="243">
        <f>SUM('Óvoda '!C77)</f>
        <v>0</v>
      </c>
      <c r="T84" s="240">
        <f>SUM('Óvoda '!X77)</f>
        <v>0</v>
      </c>
      <c r="U84" s="245">
        <v>0</v>
      </c>
      <c r="V84" s="242">
        <v>0</v>
      </c>
      <c r="W84" s="322">
        <f t="shared" si="37"/>
        <v>4469684</v>
      </c>
      <c r="X84" s="239">
        <f t="shared" si="41"/>
        <v>4500000</v>
      </c>
      <c r="Y84" s="313">
        <f t="shared" si="41"/>
        <v>4706000</v>
      </c>
      <c r="Z84" s="245">
        <f t="shared" si="41"/>
        <v>4735548</v>
      </c>
      <c r="AA84" s="265">
        <f>SUM(Z84)/W84</f>
        <v>1.0594816098856206</v>
      </c>
    </row>
    <row r="85" spans="1:27" ht="15.6" customHeight="1" x14ac:dyDescent="0.25">
      <c r="A85" s="246" t="s">
        <v>77</v>
      </c>
      <c r="B85" s="247" t="s">
        <v>148</v>
      </c>
      <c r="C85" s="243">
        <v>33261715</v>
      </c>
      <c r="D85" s="243">
        <v>29000000</v>
      </c>
      <c r="E85" s="244">
        <v>36894290</v>
      </c>
      <c r="F85" s="245">
        <v>35023165</v>
      </c>
      <c r="G85" s="242">
        <f>SUM(F85)/C85</f>
        <v>1.0529572813668808</v>
      </c>
      <c r="H85" s="245">
        <v>0</v>
      </c>
      <c r="I85" s="239">
        <f>SUM(KözösHiv.!C79)</f>
        <v>0</v>
      </c>
      <c r="J85" s="240">
        <f>SUM(KözösHiv.!X79)</f>
        <v>0</v>
      </c>
      <c r="K85" s="245">
        <v>0</v>
      </c>
      <c r="L85" s="242">
        <v>0</v>
      </c>
      <c r="M85" s="322">
        <v>0</v>
      </c>
      <c r="N85" s="243">
        <v>0</v>
      </c>
      <c r="O85" s="240">
        <f>SUM('Óvoda '!S78)</f>
        <v>0</v>
      </c>
      <c r="P85" s="245">
        <v>0</v>
      </c>
      <c r="Q85" s="242">
        <v>0</v>
      </c>
      <c r="R85" s="305">
        <v>0</v>
      </c>
      <c r="S85" s="243">
        <f>SUM('Óvoda '!C78)</f>
        <v>0</v>
      </c>
      <c r="T85" s="240">
        <f>SUM('Óvoda '!X78)</f>
        <v>0</v>
      </c>
      <c r="U85" s="245">
        <v>0</v>
      </c>
      <c r="V85" s="242">
        <v>0</v>
      </c>
      <c r="W85" s="322">
        <f t="shared" si="37"/>
        <v>33261715</v>
      </c>
      <c r="X85" s="239">
        <f t="shared" si="41"/>
        <v>29000000</v>
      </c>
      <c r="Y85" s="313">
        <f t="shared" si="41"/>
        <v>36894290</v>
      </c>
      <c r="Z85" s="245">
        <f t="shared" si="41"/>
        <v>35023165</v>
      </c>
      <c r="AA85" s="265">
        <f>SUM(Z85)/W85</f>
        <v>1.0529572813668808</v>
      </c>
    </row>
    <row r="86" spans="1:27" ht="15.6" customHeight="1" x14ac:dyDescent="0.25">
      <c r="A86" s="246" t="s">
        <v>173</v>
      </c>
      <c r="B86" s="247" t="s">
        <v>174</v>
      </c>
      <c r="C86" s="243">
        <v>0</v>
      </c>
      <c r="D86" s="243">
        <f>SUM(Önkormányzat!C83)</f>
        <v>0</v>
      </c>
      <c r="E86" s="244">
        <f>SUM(Önkormányzat!X83)</f>
        <v>0</v>
      </c>
      <c r="F86" s="245">
        <v>0</v>
      </c>
      <c r="G86" s="242">
        <v>0</v>
      </c>
      <c r="H86" s="245">
        <v>0</v>
      </c>
      <c r="I86" s="239">
        <f>SUM(KözösHiv.!C80)</f>
        <v>0</v>
      </c>
      <c r="J86" s="240">
        <f>SUM(KözösHiv.!X80)</f>
        <v>0</v>
      </c>
      <c r="K86" s="245">
        <v>0</v>
      </c>
      <c r="L86" s="242">
        <v>0</v>
      </c>
      <c r="M86" s="322">
        <v>0</v>
      </c>
      <c r="N86" s="243">
        <v>0</v>
      </c>
      <c r="O86" s="240">
        <f>SUM('Óvoda '!S82)</f>
        <v>0</v>
      </c>
      <c r="P86" s="245">
        <v>0</v>
      </c>
      <c r="Q86" s="242">
        <v>0</v>
      </c>
      <c r="R86" s="305">
        <v>0</v>
      </c>
      <c r="S86" s="243">
        <f>SUM('Óvoda '!C82)</f>
        <v>0</v>
      </c>
      <c r="T86" s="240">
        <f>SUM('Óvoda '!X82)</f>
        <v>0</v>
      </c>
      <c r="U86" s="245">
        <v>0</v>
      </c>
      <c r="V86" s="242">
        <v>0</v>
      </c>
      <c r="W86" s="322">
        <f t="shared" si="37"/>
        <v>0</v>
      </c>
      <c r="X86" s="239">
        <f t="shared" si="41"/>
        <v>0</v>
      </c>
      <c r="Y86" s="313">
        <f t="shared" si="41"/>
        <v>0</v>
      </c>
      <c r="Z86" s="245">
        <f t="shared" si="41"/>
        <v>0</v>
      </c>
      <c r="AA86" s="265">
        <v>0</v>
      </c>
    </row>
    <row r="87" spans="1:27" ht="15.6" customHeight="1" x14ac:dyDescent="0.25">
      <c r="A87" s="246" t="s">
        <v>78</v>
      </c>
      <c r="B87" s="247" t="s">
        <v>149</v>
      </c>
      <c r="C87" s="243">
        <v>3894347</v>
      </c>
      <c r="D87" s="243">
        <v>3900000</v>
      </c>
      <c r="E87" s="244">
        <v>3565000</v>
      </c>
      <c r="F87" s="245">
        <v>3533100</v>
      </c>
      <c r="G87" s="242">
        <f>SUM(F87)/C87</f>
        <v>0.90723810692781104</v>
      </c>
      <c r="H87" s="245">
        <v>0</v>
      </c>
      <c r="I87" s="239">
        <f>SUM(KözösHiv.!C81)</f>
        <v>0</v>
      </c>
      <c r="J87" s="240">
        <f>SUM(KözösHiv.!X81)</f>
        <v>0</v>
      </c>
      <c r="K87" s="245">
        <v>0</v>
      </c>
      <c r="L87" s="242">
        <v>0</v>
      </c>
      <c r="M87" s="322">
        <v>0</v>
      </c>
      <c r="N87" s="243">
        <v>0</v>
      </c>
      <c r="O87" s="240">
        <f>SUM('Óvoda '!S83)</f>
        <v>0</v>
      </c>
      <c r="P87" s="245">
        <v>0</v>
      </c>
      <c r="Q87" s="242">
        <v>0</v>
      </c>
      <c r="R87" s="305">
        <v>0</v>
      </c>
      <c r="S87" s="243">
        <f>SUM('Óvoda '!C83)</f>
        <v>0</v>
      </c>
      <c r="T87" s="240">
        <f>SUM('Óvoda '!X83)</f>
        <v>0</v>
      </c>
      <c r="U87" s="245">
        <v>0</v>
      </c>
      <c r="V87" s="242">
        <v>0</v>
      </c>
      <c r="W87" s="322">
        <f t="shared" si="37"/>
        <v>3894347</v>
      </c>
      <c r="X87" s="239">
        <f t="shared" si="41"/>
        <v>3900000</v>
      </c>
      <c r="Y87" s="313">
        <f t="shared" si="41"/>
        <v>3565000</v>
      </c>
      <c r="Z87" s="245">
        <f t="shared" si="41"/>
        <v>3533100</v>
      </c>
      <c r="AA87" s="265">
        <f>SUM(Z87)/W87</f>
        <v>0.90723810692781104</v>
      </c>
    </row>
    <row r="88" spans="1:27" s="1" customFormat="1" ht="15.6" customHeight="1" x14ac:dyDescent="0.2">
      <c r="A88" s="246" t="s">
        <v>79</v>
      </c>
      <c r="B88" s="247" t="s">
        <v>150</v>
      </c>
      <c r="C88" s="243">
        <v>0</v>
      </c>
      <c r="D88" s="243">
        <f>SUM(Önkormányzat!C85)</f>
        <v>0</v>
      </c>
      <c r="E88" s="244">
        <f>SUM(Önkormányzat!X85)</f>
        <v>0</v>
      </c>
      <c r="F88" s="245">
        <v>0</v>
      </c>
      <c r="G88" s="242">
        <v>0</v>
      </c>
      <c r="H88" s="245">
        <v>0</v>
      </c>
      <c r="I88" s="239">
        <f>SUM(KözösHiv.!C82)</f>
        <v>0</v>
      </c>
      <c r="J88" s="240">
        <f>SUM(KözösHiv.!X82)</f>
        <v>0</v>
      </c>
      <c r="K88" s="245">
        <v>0</v>
      </c>
      <c r="L88" s="242">
        <v>0</v>
      </c>
      <c r="M88" s="322">
        <v>0</v>
      </c>
      <c r="N88" s="243">
        <v>0</v>
      </c>
      <c r="O88" s="240">
        <f>SUM('Óvoda '!S84)</f>
        <v>0</v>
      </c>
      <c r="P88" s="245">
        <v>0</v>
      </c>
      <c r="Q88" s="242">
        <v>0</v>
      </c>
      <c r="R88" s="305">
        <v>0</v>
      </c>
      <c r="S88" s="243">
        <f>SUM('Óvoda '!C84)</f>
        <v>0</v>
      </c>
      <c r="T88" s="240">
        <f>SUM('Óvoda '!X84)</f>
        <v>0</v>
      </c>
      <c r="U88" s="245">
        <v>0</v>
      </c>
      <c r="V88" s="242">
        <v>0</v>
      </c>
      <c r="W88" s="322">
        <f t="shared" si="37"/>
        <v>0</v>
      </c>
      <c r="X88" s="239">
        <f t="shared" si="41"/>
        <v>0</v>
      </c>
      <c r="Y88" s="313">
        <f t="shared" si="41"/>
        <v>0</v>
      </c>
      <c r="Z88" s="245">
        <f t="shared" si="41"/>
        <v>0</v>
      </c>
      <c r="AA88" s="265">
        <v>0</v>
      </c>
    </row>
    <row r="89" spans="1:27" ht="15.6" customHeight="1" x14ac:dyDescent="0.25">
      <c r="A89" s="246" t="s">
        <v>80</v>
      </c>
      <c r="B89" s="247" t="s">
        <v>151</v>
      </c>
      <c r="C89" s="243">
        <v>500044</v>
      </c>
      <c r="D89" s="243">
        <v>500000</v>
      </c>
      <c r="E89" s="244">
        <v>500000</v>
      </c>
      <c r="F89" s="245">
        <v>382258</v>
      </c>
      <c r="G89" s="242">
        <f t="shared" ref="G89:G96" si="42">SUM(F89)/C89</f>
        <v>0.76444872851189094</v>
      </c>
      <c r="H89" s="245">
        <v>0</v>
      </c>
      <c r="I89" s="239">
        <f>SUM(KözösHiv.!C83)</f>
        <v>0</v>
      </c>
      <c r="J89" s="240">
        <f>SUM(KözösHiv.!X83)</f>
        <v>0</v>
      </c>
      <c r="K89" s="245">
        <v>0</v>
      </c>
      <c r="L89" s="242">
        <v>0</v>
      </c>
      <c r="M89" s="322">
        <v>0</v>
      </c>
      <c r="N89" s="243">
        <v>0</v>
      </c>
      <c r="O89" s="240">
        <f>SUM('Óvoda '!S85)</f>
        <v>0</v>
      </c>
      <c r="P89" s="245">
        <v>0</v>
      </c>
      <c r="Q89" s="242">
        <v>0</v>
      </c>
      <c r="R89" s="305">
        <v>0</v>
      </c>
      <c r="S89" s="243">
        <f>SUM('Óvoda '!C85)</f>
        <v>0</v>
      </c>
      <c r="T89" s="240">
        <f>SUM('Óvoda '!X85)</f>
        <v>0</v>
      </c>
      <c r="U89" s="245">
        <v>0</v>
      </c>
      <c r="V89" s="242">
        <v>0</v>
      </c>
      <c r="W89" s="322">
        <f t="shared" si="37"/>
        <v>500044</v>
      </c>
      <c r="X89" s="239">
        <f t="shared" si="41"/>
        <v>500000</v>
      </c>
      <c r="Y89" s="313">
        <f t="shared" si="41"/>
        <v>500000</v>
      </c>
      <c r="Z89" s="245">
        <f t="shared" si="41"/>
        <v>382258</v>
      </c>
      <c r="AA89" s="265">
        <f>SUM(Z89)/W89</f>
        <v>0.76444872851189094</v>
      </c>
    </row>
    <row r="90" spans="1:27" ht="19.899999999999999" customHeight="1" x14ac:dyDescent="0.25">
      <c r="A90" s="728" t="s">
        <v>81</v>
      </c>
      <c r="B90" s="729"/>
      <c r="C90" s="299">
        <f>SUM(C83:C89)</f>
        <v>42173335</v>
      </c>
      <c r="D90" s="299">
        <f>SUM(D83:D89)</f>
        <v>37950000</v>
      </c>
      <c r="E90" s="300">
        <f>SUM(E83:E89)</f>
        <v>45741990</v>
      </c>
      <c r="F90" s="301">
        <f>SUM(F83:F89)</f>
        <v>43747006</v>
      </c>
      <c r="G90" s="302">
        <f t="shared" si="42"/>
        <v>1.0373143598911492</v>
      </c>
      <c r="H90" s="301">
        <f>SUM(H83:H89)</f>
        <v>0</v>
      </c>
      <c r="I90" s="299">
        <f>SUM(KözösHiv.!C86)</f>
        <v>0</v>
      </c>
      <c r="J90" s="300">
        <f>SUM(KözösHiv.!X86)</f>
        <v>0</v>
      </c>
      <c r="K90" s="301">
        <f>SUM(K83:K89)</f>
        <v>0</v>
      </c>
      <c r="L90" s="324">
        <v>0</v>
      </c>
      <c r="M90" s="325">
        <f>SUM(M83:M89)</f>
        <v>0</v>
      </c>
      <c r="N90" s="299">
        <v>0</v>
      </c>
      <c r="O90" s="300">
        <f>SUM('Óvoda '!S86)</f>
        <v>0</v>
      </c>
      <c r="P90" s="301">
        <f>SUM(P83:P89)</f>
        <v>0</v>
      </c>
      <c r="Q90" s="342">
        <v>0</v>
      </c>
      <c r="R90" s="407">
        <f>SUM(R83:R89)</f>
        <v>0</v>
      </c>
      <c r="S90" s="299">
        <f>SUM('Óvoda '!C86)</f>
        <v>0</v>
      </c>
      <c r="T90" s="300">
        <f>SUM('Óvoda '!X86)</f>
        <v>0</v>
      </c>
      <c r="U90" s="301">
        <f>SUM(U83:U89)</f>
        <v>0</v>
      </c>
      <c r="V90" s="416">
        <v>0</v>
      </c>
      <c r="W90" s="299">
        <f>SUM(W83:W89)</f>
        <v>42173335</v>
      </c>
      <c r="X90" s="299">
        <f>SUM(X83:X89)</f>
        <v>37950000</v>
      </c>
      <c r="Y90" s="425">
        <f>SUM(Y83:Y89)</f>
        <v>45741990</v>
      </c>
      <c r="Z90" s="425">
        <f>SUM(Z83:Z89)</f>
        <v>43747006</v>
      </c>
      <c r="AA90" s="302">
        <f t="shared" ref="AA90" si="43">SUM(Z90)/Y90</f>
        <v>0.95638615635218316</v>
      </c>
    </row>
    <row r="91" spans="1:27" ht="15.6" customHeight="1" x14ac:dyDescent="0.25">
      <c r="A91" s="246" t="s">
        <v>82</v>
      </c>
      <c r="B91" s="247" t="s">
        <v>152</v>
      </c>
      <c r="C91" s="243">
        <v>855200</v>
      </c>
      <c r="D91" s="243">
        <v>871650</v>
      </c>
      <c r="E91" s="244">
        <v>807650</v>
      </c>
      <c r="F91" s="245">
        <v>732400</v>
      </c>
      <c r="G91" s="242">
        <f t="shared" si="42"/>
        <v>0.85640785781103834</v>
      </c>
      <c r="H91" s="245">
        <v>0</v>
      </c>
      <c r="I91" s="239">
        <f>SUM(KözösHiv.!C85)</f>
        <v>0</v>
      </c>
      <c r="J91" s="240">
        <f>SUM(KözösHiv.!X85)</f>
        <v>0</v>
      </c>
      <c r="K91" s="245">
        <v>0</v>
      </c>
      <c r="L91" s="242">
        <v>0</v>
      </c>
      <c r="M91" s="322">
        <v>0</v>
      </c>
      <c r="N91" s="239">
        <v>0</v>
      </c>
      <c r="O91" s="240">
        <f>SUM('Óvoda '!S86)</f>
        <v>0</v>
      </c>
      <c r="P91" s="245">
        <v>0</v>
      </c>
      <c r="Q91" s="242">
        <v>0</v>
      </c>
      <c r="R91" s="305">
        <v>0</v>
      </c>
      <c r="S91" s="239">
        <f>SUM('Óvoda '!C86)</f>
        <v>0</v>
      </c>
      <c r="T91" s="240">
        <f>SUM('Óvoda '!X86)</f>
        <v>0</v>
      </c>
      <c r="U91" s="245">
        <v>0</v>
      </c>
      <c r="V91" s="242">
        <v>0</v>
      </c>
      <c r="W91" s="322">
        <f t="shared" si="37"/>
        <v>855200</v>
      </c>
      <c r="X91" s="239">
        <f t="shared" ref="X91:Z98" si="44">SUM(D91+I91+S91)+N91</f>
        <v>871650</v>
      </c>
      <c r="Y91" s="313">
        <f t="shared" si="44"/>
        <v>807650</v>
      </c>
      <c r="Z91" s="245">
        <f t="shared" si="44"/>
        <v>732400</v>
      </c>
      <c r="AA91" s="265">
        <f t="shared" ref="AA91:AA96" si="45">SUM(Z91)/W91</f>
        <v>0.85640785781103834</v>
      </c>
    </row>
    <row r="92" spans="1:27" ht="15.6" customHeight="1" x14ac:dyDescent="0.25">
      <c r="A92" s="246" t="s">
        <v>83</v>
      </c>
      <c r="B92" s="247" t="s">
        <v>153</v>
      </c>
      <c r="C92" s="243">
        <v>500177</v>
      </c>
      <c r="D92" s="243">
        <v>550000</v>
      </c>
      <c r="E92" s="244">
        <v>813000</v>
      </c>
      <c r="F92" s="245">
        <v>766546</v>
      </c>
      <c r="G92" s="242">
        <f t="shared" si="42"/>
        <v>1.5325494774849704</v>
      </c>
      <c r="H92" s="245">
        <v>0</v>
      </c>
      <c r="I92" s="239">
        <f>SUM(KözösHiv.!C86)</f>
        <v>0</v>
      </c>
      <c r="J92" s="240">
        <f>SUM(KözösHiv.!X86)</f>
        <v>0</v>
      </c>
      <c r="K92" s="245">
        <v>0</v>
      </c>
      <c r="L92" s="242">
        <v>0</v>
      </c>
      <c r="M92" s="322">
        <v>0</v>
      </c>
      <c r="N92" s="239">
        <v>0</v>
      </c>
      <c r="O92" s="240">
        <f>SUM('Óvoda '!S87)</f>
        <v>0</v>
      </c>
      <c r="P92" s="245">
        <v>0</v>
      </c>
      <c r="Q92" s="242">
        <v>0</v>
      </c>
      <c r="R92" s="305">
        <v>0</v>
      </c>
      <c r="S92" s="239">
        <f>SUM('Óvoda '!C87)</f>
        <v>0</v>
      </c>
      <c r="T92" s="240">
        <f>SUM('Óvoda '!X87)</f>
        <v>0</v>
      </c>
      <c r="U92" s="245">
        <v>0</v>
      </c>
      <c r="V92" s="242">
        <v>0</v>
      </c>
      <c r="W92" s="322">
        <f t="shared" si="37"/>
        <v>500177</v>
      </c>
      <c r="X92" s="239">
        <f t="shared" si="44"/>
        <v>550000</v>
      </c>
      <c r="Y92" s="313">
        <f t="shared" si="44"/>
        <v>813000</v>
      </c>
      <c r="Z92" s="245">
        <f t="shared" si="44"/>
        <v>766546</v>
      </c>
      <c r="AA92" s="265">
        <f t="shared" si="45"/>
        <v>1.5325494774849704</v>
      </c>
    </row>
    <row r="93" spans="1:27" ht="15.6" customHeight="1" x14ac:dyDescent="0.25">
      <c r="A93" s="246" t="s">
        <v>84</v>
      </c>
      <c r="B93" s="247" t="s">
        <v>154</v>
      </c>
      <c r="C93" s="243">
        <v>7181467</v>
      </c>
      <c r="D93" s="243">
        <v>7311500</v>
      </c>
      <c r="E93" s="244">
        <v>8852224</v>
      </c>
      <c r="F93" s="245">
        <v>8616790</v>
      </c>
      <c r="G93" s="242">
        <f t="shared" si="42"/>
        <v>1.1998648744051876</v>
      </c>
      <c r="H93" s="245">
        <v>0</v>
      </c>
      <c r="I93" s="239">
        <f>SUM(KözösHiv.!C87)</f>
        <v>0</v>
      </c>
      <c r="J93" s="240">
        <f>SUM(KözösHiv.!X87)</f>
        <v>0</v>
      </c>
      <c r="K93" s="245">
        <v>0</v>
      </c>
      <c r="L93" s="242">
        <v>0</v>
      </c>
      <c r="M93" s="322">
        <v>0</v>
      </c>
      <c r="N93" s="239">
        <v>0</v>
      </c>
      <c r="O93" s="240">
        <f>SUM('Óvoda '!S88)</f>
        <v>0</v>
      </c>
      <c r="P93" s="245">
        <v>0</v>
      </c>
      <c r="Q93" s="242">
        <v>0</v>
      </c>
      <c r="R93" s="305">
        <v>0</v>
      </c>
      <c r="S93" s="239">
        <f>SUM('Óvoda '!C88)</f>
        <v>0</v>
      </c>
      <c r="T93" s="240">
        <f>SUM('Óvoda '!X88)</f>
        <v>0</v>
      </c>
      <c r="U93" s="245">
        <v>0</v>
      </c>
      <c r="V93" s="242">
        <v>0</v>
      </c>
      <c r="W93" s="322">
        <f t="shared" si="37"/>
        <v>7181467</v>
      </c>
      <c r="X93" s="239">
        <f t="shared" si="44"/>
        <v>7311500</v>
      </c>
      <c r="Y93" s="313">
        <f t="shared" si="44"/>
        <v>8852224</v>
      </c>
      <c r="Z93" s="245">
        <f t="shared" si="44"/>
        <v>8616790</v>
      </c>
      <c r="AA93" s="265">
        <f t="shared" si="45"/>
        <v>1.1998648744051876</v>
      </c>
    </row>
    <row r="94" spans="1:27" ht="15.6" customHeight="1" x14ac:dyDescent="0.25">
      <c r="A94" s="246" t="s">
        <v>85</v>
      </c>
      <c r="B94" s="247" t="s">
        <v>155</v>
      </c>
      <c r="C94" s="243">
        <v>2779386</v>
      </c>
      <c r="D94" s="243">
        <v>2870000</v>
      </c>
      <c r="E94" s="244">
        <v>2620000</v>
      </c>
      <c r="F94" s="245">
        <v>2511054</v>
      </c>
      <c r="G94" s="242">
        <f t="shared" si="42"/>
        <v>0.90345637489718955</v>
      </c>
      <c r="H94" s="245">
        <v>0</v>
      </c>
      <c r="I94" s="239">
        <f>SUM(KözösHiv.!C88)</f>
        <v>0</v>
      </c>
      <c r="J94" s="240">
        <f>SUM(KözösHiv.!X88)</f>
        <v>0</v>
      </c>
      <c r="K94" s="245">
        <v>0</v>
      </c>
      <c r="L94" s="242">
        <v>0</v>
      </c>
      <c r="M94" s="322">
        <v>324101</v>
      </c>
      <c r="N94" s="239">
        <v>222000</v>
      </c>
      <c r="O94" s="240">
        <v>232010</v>
      </c>
      <c r="P94" s="245">
        <v>224770</v>
      </c>
      <c r="Q94" s="242">
        <f>SUM(P94)/M94</f>
        <v>0.69351837853014953</v>
      </c>
      <c r="R94" s="305">
        <v>0</v>
      </c>
      <c r="S94" s="239">
        <v>0</v>
      </c>
      <c r="T94" s="240">
        <v>0</v>
      </c>
      <c r="U94" s="245">
        <v>0</v>
      </c>
      <c r="V94" s="242">
        <v>0</v>
      </c>
      <c r="W94" s="322">
        <f t="shared" si="37"/>
        <v>3103487</v>
      </c>
      <c r="X94" s="239">
        <f t="shared" si="44"/>
        <v>3092000</v>
      </c>
      <c r="Y94" s="313">
        <f t="shared" si="44"/>
        <v>2852010</v>
      </c>
      <c r="Z94" s="245">
        <f t="shared" si="44"/>
        <v>2735824</v>
      </c>
      <c r="AA94" s="265">
        <f t="shared" si="45"/>
        <v>0.8815322893248787</v>
      </c>
    </row>
    <row r="95" spans="1:27" ht="15.6" customHeight="1" x14ac:dyDescent="0.25">
      <c r="A95" s="246" t="s">
        <v>157</v>
      </c>
      <c r="B95" s="247" t="s">
        <v>156</v>
      </c>
      <c r="C95" s="243">
        <v>1362841</v>
      </c>
      <c r="D95" s="243">
        <v>1363000</v>
      </c>
      <c r="E95" s="244">
        <v>1366000</v>
      </c>
      <c r="F95" s="245">
        <v>1338768</v>
      </c>
      <c r="G95" s="242">
        <f t="shared" si="42"/>
        <v>0.98233616393988732</v>
      </c>
      <c r="H95" s="245">
        <v>0</v>
      </c>
      <c r="I95" s="239">
        <v>0</v>
      </c>
      <c r="J95" s="240">
        <v>0</v>
      </c>
      <c r="K95" s="245">
        <v>0</v>
      </c>
      <c r="L95" s="242">
        <v>0</v>
      </c>
      <c r="M95" s="322">
        <v>0</v>
      </c>
      <c r="N95" s="239">
        <v>0</v>
      </c>
      <c r="O95" s="240">
        <v>0</v>
      </c>
      <c r="P95" s="245">
        <v>0</v>
      </c>
      <c r="Q95" s="242">
        <v>0</v>
      </c>
      <c r="R95" s="305">
        <v>0</v>
      </c>
      <c r="S95" s="239">
        <v>0</v>
      </c>
      <c r="T95" s="240">
        <v>0</v>
      </c>
      <c r="U95" s="245">
        <v>0</v>
      </c>
      <c r="V95" s="242">
        <v>0</v>
      </c>
      <c r="W95" s="322">
        <f t="shared" si="37"/>
        <v>1362841</v>
      </c>
      <c r="X95" s="239">
        <f t="shared" si="44"/>
        <v>1363000</v>
      </c>
      <c r="Y95" s="313">
        <f t="shared" si="44"/>
        <v>1366000</v>
      </c>
      <c r="Z95" s="245">
        <f t="shared" si="44"/>
        <v>1338768</v>
      </c>
      <c r="AA95" s="265">
        <f t="shared" si="45"/>
        <v>0.98233616393988732</v>
      </c>
    </row>
    <row r="96" spans="1:27" s="68" customFormat="1" ht="15.6" customHeight="1" x14ac:dyDescent="0.2">
      <c r="A96" s="291" t="s">
        <v>86</v>
      </c>
      <c r="B96" s="292" t="s">
        <v>158</v>
      </c>
      <c r="C96" s="243">
        <v>189505</v>
      </c>
      <c r="D96" s="243">
        <v>190000</v>
      </c>
      <c r="E96" s="244">
        <v>5000</v>
      </c>
      <c r="F96" s="293">
        <v>4002</v>
      </c>
      <c r="G96" s="242">
        <f t="shared" si="42"/>
        <v>2.1118176301416849E-2</v>
      </c>
      <c r="H96" s="293">
        <v>794</v>
      </c>
      <c r="I96" s="239">
        <v>1000</v>
      </c>
      <c r="J96" s="240">
        <v>1000</v>
      </c>
      <c r="K96" s="293">
        <v>77</v>
      </c>
      <c r="L96" s="242">
        <f>SUM(K96)/H96</f>
        <v>9.697732997481108E-2</v>
      </c>
      <c r="M96" s="323">
        <v>0</v>
      </c>
      <c r="N96" s="239">
        <v>0</v>
      </c>
      <c r="O96" s="240">
        <v>0</v>
      </c>
      <c r="P96" s="293">
        <v>0</v>
      </c>
      <c r="Q96" s="242">
        <v>0</v>
      </c>
      <c r="R96" s="408">
        <v>0</v>
      </c>
      <c r="S96" s="239">
        <v>0</v>
      </c>
      <c r="T96" s="240">
        <v>0</v>
      </c>
      <c r="U96" s="293">
        <v>0</v>
      </c>
      <c r="V96" s="242">
        <v>0</v>
      </c>
      <c r="W96" s="322">
        <f t="shared" si="37"/>
        <v>190299</v>
      </c>
      <c r="X96" s="239">
        <f t="shared" si="44"/>
        <v>191000</v>
      </c>
      <c r="Y96" s="313">
        <f t="shared" si="44"/>
        <v>6000</v>
      </c>
      <c r="Z96" s="245">
        <f t="shared" si="44"/>
        <v>4079</v>
      </c>
      <c r="AA96" s="265">
        <f t="shared" si="45"/>
        <v>2.1434689620019022E-2</v>
      </c>
    </row>
    <row r="97" spans="1:27" s="68" customFormat="1" ht="15.6" customHeight="1" x14ac:dyDescent="0.2">
      <c r="A97" s="291" t="s">
        <v>277</v>
      </c>
      <c r="B97" s="292" t="s">
        <v>279</v>
      </c>
      <c r="C97" s="243">
        <v>122530</v>
      </c>
      <c r="D97" s="243">
        <v>0</v>
      </c>
      <c r="E97" s="244">
        <v>0</v>
      </c>
      <c r="F97" s="293">
        <v>0</v>
      </c>
      <c r="G97" s="242">
        <v>0</v>
      </c>
      <c r="H97" s="293">
        <v>0</v>
      </c>
      <c r="I97" s="239">
        <v>0</v>
      </c>
      <c r="J97" s="240">
        <v>0</v>
      </c>
      <c r="K97" s="293">
        <v>0</v>
      </c>
      <c r="L97" s="242">
        <v>0</v>
      </c>
      <c r="M97" s="323">
        <v>0</v>
      </c>
      <c r="N97" s="239">
        <v>0</v>
      </c>
      <c r="O97" s="240">
        <v>0</v>
      </c>
      <c r="P97" s="293">
        <v>0</v>
      </c>
      <c r="Q97" s="242">
        <v>0</v>
      </c>
      <c r="R97" s="408">
        <v>0</v>
      </c>
      <c r="S97" s="239">
        <v>0</v>
      </c>
      <c r="T97" s="240">
        <v>0</v>
      </c>
      <c r="U97" s="293">
        <v>0</v>
      </c>
      <c r="V97" s="242">
        <v>0</v>
      </c>
      <c r="W97" s="322">
        <f t="shared" si="37"/>
        <v>122530</v>
      </c>
      <c r="X97" s="239">
        <f t="shared" si="44"/>
        <v>0</v>
      </c>
      <c r="Y97" s="313">
        <f t="shared" si="44"/>
        <v>0</v>
      </c>
      <c r="Z97" s="245">
        <f t="shared" si="44"/>
        <v>0</v>
      </c>
      <c r="AA97" s="242">
        <v>0</v>
      </c>
    </row>
    <row r="98" spans="1:27" s="67" customFormat="1" ht="15.6" customHeight="1" x14ac:dyDescent="0.25">
      <c r="A98" s="291" t="s">
        <v>87</v>
      </c>
      <c r="B98" s="292" t="s">
        <v>159</v>
      </c>
      <c r="C98" s="243">
        <v>2581322</v>
      </c>
      <c r="D98" s="243">
        <v>600000</v>
      </c>
      <c r="E98" s="244">
        <v>600000</v>
      </c>
      <c r="F98" s="293">
        <v>594605</v>
      </c>
      <c r="G98" s="242">
        <f>SUM(F98)/C98</f>
        <v>0.23034902271006871</v>
      </c>
      <c r="H98" s="293">
        <v>1951</v>
      </c>
      <c r="I98" s="239">
        <v>0</v>
      </c>
      <c r="J98" s="240">
        <v>3872</v>
      </c>
      <c r="K98" s="293">
        <v>3595</v>
      </c>
      <c r="L98" s="242">
        <v>0</v>
      </c>
      <c r="M98" s="323">
        <v>2856</v>
      </c>
      <c r="N98" s="239">
        <v>0</v>
      </c>
      <c r="O98" s="240">
        <v>20000</v>
      </c>
      <c r="P98" s="293">
        <v>17063</v>
      </c>
      <c r="Q98" s="242">
        <f>SUM(P98)/M98</f>
        <v>5.9744397759103638</v>
      </c>
      <c r="R98" s="408">
        <v>0</v>
      </c>
      <c r="S98" s="239">
        <v>0</v>
      </c>
      <c r="T98" s="240">
        <v>0</v>
      </c>
      <c r="U98" s="293">
        <v>2</v>
      </c>
      <c r="V98" s="242">
        <v>0</v>
      </c>
      <c r="W98" s="322">
        <f t="shared" si="37"/>
        <v>2586129</v>
      </c>
      <c r="X98" s="239">
        <f t="shared" si="44"/>
        <v>600000</v>
      </c>
      <c r="Y98" s="313">
        <f t="shared" si="44"/>
        <v>623872</v>
      </c>
      <c r="Z98" s="245">
        <f t="shared" si="44"/>
        <v>615265</v>
      </c>
      <c r="AA98" s="265">
        <f>SUM(Z98)/W98</f>
        <v>0.23790963250479771</v>
      </c>
    </row>
    <row r="99" spans="1:27" ht="19.899999999999999" customHeight="1" thickBot="1" x14ac:dyDescent="0.3">
      <c r="A99" s="730" t="s">
        <v>88</v>
      </c>
      <c r="B99" s="731"/>
      <c r="C99" s="521">
        <f>SUM(C91:C98)</f>
        <v>15572428</v>
      </c>
      <c r="D99" s="521">
        <f>SUM(D91:D98)</f>
        <v>13756150</v>
      </c>
      <c r="E99" s="522">
        <f>SUM(E91:E98)</f>
        <v>15063874</v>
      </c>
      <c r="F99" s="523">
        <f>SUM(F91:F98)</f>
        <v>14564165</v>
      </c>
      <c r="G99" s="524">
        <f>SUM(F99)/C99</f>
        <v>0.93525332080520773</v>
      </c>
      <c r="H99" s="523">
        <f>SUM(H91:H98)</f>
        <v>2745</v>
      </c>
      <c r="I99" s="522">
        <f>SUM(I91:I98)</f>
        <v>1000</v>
      </c>
      <c r="J99" s="522">
        <f>SUM(J91:J98)</f>
        <v>4872</v>
      </c>
      <c r="K99" s="523">
        <f>SUM(K91:K98)</f>
        <v>3672</v>
      </c>
      <c r="L99" s="539">
        <f t="shared" ref="L99" si="46">SUM(K99)/J99</f>
        <v>0.75369458128078815</v>
      </c>
      <c r="M99" s="525">
        <f>SUM(M91:M98)</f>
        <v>326957</v>
      </c>
      <c r="N99" s="521">
        <f>SUM(N91:N98)</f>
        <v>222000</v>
      </c>
      <c r="O99" s="522">
        <f>SUM(O91:O98)</f>
        <v>252010</v>
      </c>
      <c r="P99" s="523">
        <f>SUM(P91:P98)</f>
        <v>241833</v>
      </c>
      <c r="Q99" s="526">
        <f>SUM(P99)/M99</f>
        <v>0.73964772125998224</v>
      </c>
      <c r="R99" s="527">
        <f>SUM(R91:R98)</f>
        <v>0</v>
      </c>
      <c r="S99" s="521">
        <f>SUM(S91:S98)</f>
        <v>0</v>
      </c>
      <c r="T99" s="522">
        <f>SUM(T91:T98)</f>
        <v>0</v>
      </c>
      <c r="U99" s="523">
        <f>SUM(U91:U98)</f>
        <v>2</v>
      </c>
      <c r="V99" s="528">
        <v>0</v>
      </c>
      <c r="W99" s="521">
        <f>SUM(W91:W98)</f>
        <v>15902130</v>
      </c>
      <c r="X99" s="521">
        <f>SUM(X91:X98)</f>
        <v>13979150</v>
      </c>
      <c r="Y99" s="529">
        <f>SUM(Y91:Y98)</f>
        <v>15320756</v>
      </c>
      <c r="Z99" s="529">
        <f>SUM(Z91:Z98)</f>
        <v>14809672</v>
      </c>
      <c r="AA99" s="524">
        <f>SUM(Z99)/W99</f>
        <v>0.93130115273865832</v>
      </c>
    </row>
    <row r="100" spans="1:27" s="68" customFormat="1" ht="19.899999999999999" customHeight="1" thickBot="1" x14ac:dyDescent="0.3">
      <c r="A100" s="758" t="s">
        <v>217</v>
      </c>
      <c r="B100" s="759"/>
      <c r="C100" s="532">
        <f>SUM(C79)+C82+C90+C99</f>
        <v>251221265</v>
      </c>
      <c r="D100" s="532">
        <f>SUM(D79)+D82+D90+D99</f>
        <v>171580558</v>
      </c>
      <c r="E100" s="533">
        <f>SUM(E79)+E82+E90+E99</f>
        <v>199306526</v>
      </c>
      <c r="F100" s="534">
        <f>SUM(F79)+F82+F90+F99</f>
        <v>196811833</v>
      </c>
      <c r="G100" s="535">
        <f>SUM(F100)/C100</f>
        <v>0.78342027694192207</v>
      </c>
      <c r="H100" s="534">
        <f>SUM(H79)+H82+H90+H99</f>
        <v>1408187</v>
      </c>
      <c r="I100" s="532">
        <f>SUM(I79)+I82+I90+I99</f>
        <v>4372017</v>
      </c>
      <c r="J100" s="533">
        <f>SUM(J79)+J82+J90+J99</f>
        <v>5403790</v>
      </c>
      <c r="K100" s="534">
        <f>SUM(K79)+K82+K90+K99</f>
        <v>3018974</v>
      </c>
      <c r="L100" s="535">
        <f>SUM(K100)/H100</f>
        <v>2.1438729373300562</v>
      </c>
      <c r="M100" s="536">
        <f>SUM(M79)+M82+M90+M99</f>
        <v>326957</v>
      </c>
      <c r="N100" s="532">
        <f>SUM(N79)+N90+N99+N82</f>
        <v>222000</v>
      </c>
      <c r="O100" s="537">
        <f>SUM(O79)+O82+O90+O99</f>
        <v>1361775</v>
      </c>
      <c r="P100" s="534">
        <f>SUM(P79)+P82+P90+P99</f>
        <v>1351598</v>
      </c>
      <c r="Q100" s="535">
        <f>SUM(P100)/M100</f>
        <v>4.1338708148166274</v>
      </c>
      <c r="R100" s="538">
        <v>0</v>
      </c>
      <c r="S100" s="532">
        <v>0</v>
      </c>
      <c r="T100" s="537">
        <v>0</v>
      </c>
      <c r="U100" s="534">
        <v>2</v>
      </c>
      <c r="V100" s="535">
        <v>0</v>
      </c>
      <c r="W100" s="532">
        <f>SUM(W79)+W82+W90+W99</f>
        <v>252956409</v>
      </c>
      <c r="X100" s="532">
        <f>SUM(X79)+X82+X90+X99</f>
        <v>176174575</v>
      </c>
      <c r="Y100" s="533">
        <f>SUM(Y79)+Y82+Y90+Y99</f>
        <v>206072091</v>
      </c>
      <c r="Z100" s="533">
        <f>SUM(Z79)+Z82+Z90+Z99</f>
        <v>201182407</v>
      </c>
      <c r="AA100" s="535">
        <f>SUM(Z100)/W100</f>
        <v>0.79532441101344065</v>
      </c>
    </row>
    <row r="101" spans="1:27" s="67" customFormat="1" ht="15.6" customHeight="1" x14ac:dyDescent="0.25">
      <c r="A101" s="233" t="s">
        <v>193</v>
      </c>
      <c r="B101" s="234" t="s">
        <v>194</v>
      </c>
      <c r="C101" s="243">
        <v>338400</v>
      </c>
      <c r="D101" s="243">
        <f>SUM(Önkormányzat!C97)</f>
        <v>0</v>
      </c>
      <c r="E101" s="244">
        <v>1109760</v>
      </c>
      <c r="F101" s="367">
        <v>1109760</v>
      </c>
      <c r="G101" s="265">
        <f>SUM(F101)/C101</f>
        <v>3.279432624113475</v>
      </c>
      <c r="H101" s="367">
        <v>0</v>
      </c>
      <c r="I101" s="243">
        <f>SUM(KözösHiv.!C94)</f>
        <v>0</v>
      </c>
      <c r="J101" s="244">
        <f>SUM(KözösHiv.!X94)</f>
        <v>0</v>
      </c>
      <c r="K101" s="367">
        <v>0</v>
      </c>
      <c r="L101" s="265">
        <v>0</v>
      </c>
      <c r="M101" s="530">
        <v>0</v>
      </c>
      <c r="N101" s="294">
        <v>0</v>
      </c>
      <c r="O101" s="368">
        <v>0</v>
      </c>
      <c r="P101" s="367">
        <v>0</v>
      </c>
      <c r="Q101" s="265">
        <v>0</v>
      </c>
      <c r="R101" s="531">
        <v>0</v>
      </c>
      <c r="S101" s="294">
        <v>0</v>
      </c>
      <c r="T101" s="368">
        <v>0</v>
      </c>
      <c r="U101" s="367">
        <v>0</v>
      </c>
      <c r="V101" s="265">
        <v>0</v>
      </c>
      <c r="W101" s="337">
        <f t="shared" si="37"/>
        <v>338400</v>
      </c>
      <c r="X101" s="243">
        <f>SUM(D101+I101+S101)+N101</f>
        <v>0</v>
      </c>
      <c r="Y101" s="312">
        <f>SUM(E101+J101+T101)+O101</f>
        <v>1109760</v>
      </c>
      <c r="Z101" s="241">
        <f>SUM(F101+K101+U101)+P101</f>
        <v>1109760</v>
      </c>
      <c r="AA101" s="265">
        <f>SUM(Z101)/W101</f>
        <v>3.279432624113475</v>
      </c>
    </row>
    <row r="102" spans="1:27" ht="19.899999999999999" customHeight="1" x14ac:dyDescent="0.25">
      <c r="A102" s="728" t="s">
        <v>195</v>
      </c>
      <c r="B102" s="729"/>
      <c r="C102" s="299">
        <f>SUM(C101)</f>
        <v>338400</v>
      </c>
      <c r="D102" s="299">
        <f>SUM(D101)</f>
        <v>0</v>
      </c>
      <c r="E102" s="300">
        <f>SUM(E101)</f>
        <v>1109760</v>
      </c>
      <c r="F102" s="301">
        <f>SUM(F101)</f>
        <v>1109760</v>
      </c>
      <c r="G102" s="302">
        <f>SUM(F102)/C102</f>
        <v>3.279432624113475</v>
      </c>
      <c r="H102" s="301">
        <v>0</v>
      </c>
      <c r="I102" s="299">
        <v>0</v>
      </c>
      <c r="J102" s="300">
        <v>0</v>
      </c>
      <c r="K102" s="301">
        <v>0</v>
      </c>
      <c r="L102" s="324">
        <v>0</v>
      </c>
      <c r="M102" s="325">
        <v>0</v>
      </c>
      <c r="N102" s="299">
        <v>0</v>
      </c>
      <c r="O102" s="300">
        <v>0</v>
      </c>
      <c r="P102" s="301">
        <v>0</v>
      </c>
      <c r="Q102" s="342">
        <v>0</v>
      </c>
      <c r="R102" s="407">
        <v>0</v>
      </c>
      <c r="S102" s="299">
        <v>0</v>
      </c>
      <c r="T102" s="300">
        <v>0</v>
      </c>
      <c r="U102" s="301">
        <v>0</v>
      </c>
      <c r="V102" s="416">
        <v>0</v>
      </c>
      <c r="W102" s="299">
        <f>SUM(W101)</f>
        <v>338400</v>
      </c>
      <c r="X102" s="299">
        <f>SUM(X101)</f>
        <v>0</v>
      </c>
      <c r="Y102" s="425">
        <f>SUM(Y101)</f>
        <v>1109760</v>
      </c>
      <c r="Z102" s="425">
        <f>SUM(Z101)</f>
        <v>1109760</v>
      </c>
      <c r="AA102" s="302">
        <f>SUM(Z102)/W102</f>
        <v>3.279432624113475</v>
      </c>
    </row>
    <row r="103" spans="1:27" s="67" customFormat="1" ht="15.6" customHeight="1" x14ac:dyDescent="0.25">
      <c r="A103" s="291" t="s">
        <v>287</v>
      </c>
      <c r="B103" s="292" t="s">
        <v>288</v>
      </c>
      <c r="C103" s="243">
        <v>0</v>
      </c>
      <c r="D103" s="243">
        <v>0</v>
      </c>
      <c r="E103" s="244">
        <v>106600</v>
      </c>
      <c r="F103" s="293">
        <v>106600</v>
      </c>
      <c r="G103" s="242">
        <v>0</v>
      </c>
      <c r="H103" s="293"/>
      <c r="I103" s="239">
        <v>0</v>
      </c>
      <c r="J103" s="240">
        <v>0</v>
      </c>
      <c r="K103" s="293">
        <v>0</v>
      </c>
      <c r="L103" s="242">
        <v>0</v>
      </c>
      <c r="M103" s="323"/>
      <c r="N103" s="294"/>
      <c r="O103" s="295"/>
      <c r="P103" s="293"/>
      <c r="Q103" s="242">
        <v>0</v>
      </c>
      <c r="R103" s="408">
        <v>0</v>
      </c>
      <c r="S103" s="294">
        <v>0</v>
      </c>
      <c r="T103" s="295"/>
      <c r="U103" s="293"/>
      <c r="V103" s="242">
        <v>0</v>
      </c>
      <c r="W103" s="322">
        <f t="shared" si="37"/>
        <v>0</v>
      </c>
      <c r="X103" s="239">
        <f t="shared" ref="X103:Z104" si="47">SUM(D103+I103+S103)+N103</f>
        <v>0</v>
      </c>
      <c r="Y103" s="313">
        <f t="shared" si="47"/>
        <v>106600</v>
      </c>
      <c r="Z103" s="245">
        <f t="shared" si="47"/>
        <v>106600</v>
      </c>
      <c r="AA103" s="242">
        <v>0</v>
      </c>
    </row>
    <row r="104" spans="1:27" s="67" customFormat="1" ht="15.6" customHeight="1" x14ac:dyDescent="0.25">
      <c r="A104" s="291" t="s">
        <v>89</v>
      </c>
      <c r="B104" s="292" t="s">
        <v>160</v>
      </c>
      <c r="C104" s="243">
        <v>260000</v>
      </c>
      <c r="D104" s="243">
        <f>SUM(Önkormányzat!C99)</f>
        <v>0</v>
      </c>
      <c r="E104" s="244">
        <v>220000</v>
      </c>
      <c r="F104" s="293">
        <v>220000</v>
      </c>
      <c r="G104" s="242">
        <f>SUM(F104)/C104</f>
        <v>0.84615384615384615</v>
      </c>
      <c r="H104" s="293">
        <v>0</v>
      </c>
      <c r="I104" s="239">
        <v>0</v>
      </c>
      <c r="J104" s="240">
        <f>SUM(KözösHiv.!X96)</f>
        <v>0</v>
      </c>
      <c r="K104" s="293">
        <v>0</v>
      </c>
      <c r="L104" s="242">
        <v>0</v>
      </c>
      <c r="M104" s="323">
        <v>0</v>
      </c>
      <c r="N104" s="294">
        <v>0</v>
      </c>
      <c r="O104" s="295">
        <f>SUM('Óvoda '!S96)</f>
        <v>0</v>
      </c>
      <c r="P104" s="293">
        <v>0</v>
      </c>
      <c r="Q104" s="242">
        <v>0</v>
      </c>
      <c r="R104" s="408">
        <v>0</v>
      </c>
      <c r="S104" s="294">
        <f>SUM('Óvoda '!C96)</f>
        <v>0</v>
      </c>
      <c r="T104" s="295">
        <f>SUM('Óvoda '!X96)</f>
        <v>0</v>
      </c>
      <c r="U104" s="293">
        <v>0</v>
      </c>
      <c r="V104" s="242">
        <v>0</v>
      </c>
      <c r="W104" s="322">
        <f t="shared" si="37"/>
        <v>260000</v>
      </c>
      <c r="X104" s="239">
        <f t="shared" si="47"/>
        <v>0</v>
      </c>
      <c r="Y104" s="313">
        <f t="shared" si="47"/>
        <v>220000</v>
      </c>
      <c r="Z104" s="245">
        <f t="shared" si="47"/>
        <v>220000</v>
      </c>
      <c r="AA104" s="265">
        <f>SUM(Z104)/W104</f>
        <v>0.84615384615384615</v>
      </c>
    </row>
    <row r="105" spans="1:27" ht="19.899999999999999" customHeight="1" x14ac:dyDescent="0.25">
      <c r="A105" s="728" t="s">
        <v>90</v>
      </c>
      <c r="B105" s="729"/>
      <c r="C105" s="299">
        <f>SUM(C103:C104)</f>
        <v>260000</v>
      </c>
      <c r="D105" s="299">
        <f>SUM(Önkormányzat!C99)</f>
        <v>0</v>
      </c>
      <c r="E105" s="300">
        <f>SUM(E103:E104)</f>
        <v>326600</v>
      </c>
      <c r="F105" s="301">
        <f>SUM(F103:F104)</f>
        <v>326600</v>
      </c>
      <c r="G105" s="302">
        <f>SUM(F105)/C105</f>
        <v>1.2561538461538462</v>
      </c>
      <c r="H105" s="301">
        <f>SUM(H104)</f>
        <v>0</v>
      </c>
      <c r="I105" s="299">
        <f>SUM(I103:I104)</f>
        <v>0</v>
      </c>
      <c r="J105" s="300">
        <f>SUM(KözösHiv.!X97)</f>
        <v>0</v>
      </c>
      <c r="K105" s="301">
        <f>SUM(K104)</f>
        <v>0</v>
      </c>
      <c r="L105" s="324">
        <v>0</v>
      </c>
      <c r="M105" s="325">
        <f>SUM(M104)</f>
        <v>0</v>
      </c>
      <c r="N105" s="299">
        <v>0</v>
      </c>
      <c r="O105" s="300">
        <f>SUM('Óvoda '!S97)</f>
        <v>0</v>
      </c>
      <c r="P105" s="301">
        <f>SUM(P104)</f>
        <v>0</v>
      </c>
      <c r="Q105" s="342">
        <v>0</v>
      </c>
      <c r="R105" s="407">
        <f>SUM(R104)</f>
        <v>0</v>
      </c>
      <c r="S105" s="299">
        <f>SUM('Óvoda '!C97)</f>
        <v>0</v>
      </c>
      <c r="T105" s="300">
        <f>SUM('Óvoda '!X97)</f>
        <v>0</v>
      </c>
      <c r="U105" s="301">
        <f>SUM(U104)</f>
        <v>0</v>
      </c>
      <c r="V105" s="416">
        <v>0</v>
      </c>
      <c r="W105" s="299">
        <f>SUM(W103:W104)</f>
        <v>260000</v>
      </c>
      <c r="X105" s="299">
        <f>SUM(X103:X104)</f>
        <v>0</v>
      </c>
      <c r="Y105" s="425">
        <f>SUM(Y103:Y104)</f>
        <v>326600</v>
      </c>
      <c r="Z105" s="425">
        <f>SUM(Z103:Z104)</f>
        <v>326600</v>
      </c>
      <c r="AA105" s="302">
        <f>SUM(Z105)/W105</f>
        <v>1.2561538461538462</v>
      </c>
    </row>
    <row r="106" spans="1:27" s="69" customFormat="1" ht="15.6" customHeight="1" x14ac:dyDescent="0.25">
      <c r="A106" s="291" t="s">
        <v>91</v>
      </c>
      <c r="B106" s="292" t="s">
        <v>161</v>
      </c>
      <c r="C106" s="243">
        <v>4508510</v>
      </c>
      <c r="D106" s="243">
        <f>SUM(Önkormányzat!C101)</f>
        <v>0</v>
      </c>
      <c r="E106" s="244">
        <v>0</v>
      </c>
      <c r="F106" s="293">
        <v>0</v>
      </c>
      <c r="G106" s="242">
        <v>0</v>
      </c>
      <c r="H106" s="293">
        <v>0</v>
      </c>
      <c r="I106" s="239">
        <f>SUM(KözösHiv.!C98)</f>
        <v>0</v>
      </c>
      <c r="J106" s="240">
        <f>SUM(KözösHiv.!X98)</f>
        <v>0</v>
      </c>
      <c r="K106" s="293">
        <v>0</v>
      </c>
      <c r="L106" s="242">
        <v>0</v>
      </c>
      <c r="M106" s="323">
        <v>0</v>
      </c>
      <c r="N106" s="294">
        <v>0</v>
      </c>
      <c r="O106" s="295">
        <f>SUM('Óvoda '!S98)</f>
        <v>0</v>
      </c>
      <c r="P106" s="293">
        <v>0</v>
      </c>
      <c r="Q106" s="242">
        <v>0</v>
      </c>
      <c r="R106" s="408">
        <v>0</v>
      </c>
      <c r="S106" s="294">
        <f>SUM('Óvoda '!C98)</f>
        <v>0</v>
      </c>
      <c r="T106" s="295">
        <f>SUM('Óvoda '!X98)</f>
        <v>0</v>
      </c>
      <c r="U106" s="293">
        <v>0</v>
      </c>
      <c r="V106" s="242">
        <v>0</v>
      </c>
      <c r="W106" s="322">
        <f t="shared" si="37"/>
        <v>4508510</v>
      </c>
      <c r="X106" s="239">
        <f>SUM(D106+I106+S106)+N106</f>
        <v>0</v>
      </c>
      <c r="Y106" s="313">
        <f>SUM(E106+J106+T106)+O106</f>
        <v>0</v>
      </c>
      <c r="Z106" s="245">
        <f>SUM(F106+K106+U106)+P106</f>
        <v>0</v>
      </c>
      <c r="AA106" s="242">
        <v>0</v>
      </c>
    </row>
    <row r="107" spans="1:27" ht="19.899999999999999" customHeight="1" thickBot="1" x14ac:dyDescent="0.3">
      <c r="A107" s="730" t="s">
        <v>92</v>
      </c>
      <c r="B107" s="731"/>
      <c r="C107" s="521">
        <f>SUM(C106)</f>
        <v>4508510</v>
      </c>
      <c r="D107" s="540">
        <f>SUM(D106)</f>
        <v>0</v>
      </c>
      <c r="E107" s="541">
        <f>SUM(E106)</f>
        <v>0</v>
      </c>
      <c r="F107" s="523">
        <f>SUM(F106)</f>
        <v>0</v>
      </c>
      <c r="G107" s="524">
        <v>0</v>
      </c>
      <c r="H107" s="523">
        <f>SUM(H106)</f>
        <v>0</v>
      </c>
      <c r="I107" s="521">
        <f>SUM(KözösHiv.!C99)</f>
        <v>0</v>
      </c>
      <c r="J107" s="522">
        <f>SUM(KözösHiv.!X99)</f>
        <v>0</v>
      </c>
      <c r="K107" s="523">
        <f>SUM(K106)</f>
        <v>0</v>
      </c>
      <c r="L107" s="526">
        <v>0</v>
      </c>
      <c r="M107" s="525">
        <f>SUM(M106)</f>
        <v>0</v>
      </c>
      <c r="N107" s="521">
        <v>0</v>
      </c>
      <c r="O107" s="522">
        <f>SUM('Óvoda '!S99)</f>
        <v>0</v>
      </c>
      <c r="P107" s="523">
        <f>SUM(P106)</f>
        <v>0</v>
      </c>
      <c r="Q107" s="526">
        <v>0</v>
      </c>
      <c r="R107" s="527">
        <f>SUM(R106)</f>
        <v>0</v>
      </c>
      <c r="S107" s="521">
        <f>SUM('Óvoda '!C99)</f>
        <v>0</v>
      </c>
      <c r="T107" s="522">
        <f>SUM('Óvoda '!X99)</f>
        <v>0</v>
      </c>
      <c r="U107" s="523">
        <f>SUM(U106)</f>
        <v>0</v>
      </c>
      <c r="V107" s="528">
        <v>0</v>
      </c>
      <c r="W107" s="521">
        <f>SUM(W106)</f>
        <v>4508510</v>
      </c>
      <c r="X107" s="521">
        <f>SUM(X106)</f>
        <v>0</v>
      </c>
      <c r="Y107" s="529">
        <f>SUM(Y106)</f>
        <v>0</v>
      </c>
      <c r="Z107" s="529">
        <f>SUM(Z106)</f>
        <v>0</v>
      </c>
      <c r="AA107" s="524">
        <v>0</v>
      </c>
    </row>
    <row r="108" spans="1:27" s="68" customFormat="1" ht="19.899999999999999" customHeight="1" thickBot="1" x14ac:dyDescent="0.3">
      <c r="A108" s="760" t="s">
        <v>218</v>
      </c>
      <c r="B108" s="761"/>
      <c r="C108" s="542">
        <f>SUM(C107,C105,C102)</f>
        <v>5106910</v>
      </c>
      <c r="D108" s="542">
        <f>SUM(D107,D105,D102)</f>
        <v>0</v>
      </c>
      <c r="E108" s="543">
        <f>SUM(E107,E105,E102)</f>
        <v>1436360</v>
      </c>
      <c r="F108" s="544">
        <f>SUM(F107,F105,F102)</f>
        <v>1436360</v>
      </c>
      <c r="G108" s="545">
        <f>SUM(F108)/C108</f>
        <v>0.28125813848295739</v>
      </c>
      <c r="H108" s="544">
        <f>SUM(H107,H105,H102)</f>
        <v>0</v>
      </c>
      <c r="I108" s="542">
        <f>SUM(I107,I105,I102)</f>
        <v>0</v>
      </c>
      <c r="J108" s="543">
        <f>SUM(J107,J105,J102)</f>
        <v>0</v>
      </c>
      <c r="K108" s="544">
        <f>SUM(K107,K105,K102)</f>
        <v>0</v>
      </c>
      <c r="L108" s="545">
        <v>0</v>
      </c>
      <c r="M108" s="546">
        <v>0</v>
      </c>
      <c r="N108" s="542">
        <v>0</v>
      </c>
      <c r="O108" s="547">
        <v>0</v>
      </c>
      <c r="P108" s="544">
        <v>0</v>
      </c>
      <c r="Q108" s="545">
        <v>0</v>
      </c>
      <c r="R108" s="548">
        <v>0</v>
      </c>
      <c r="S108" s="542">
        <v>0</v>
      </c>
      <c r="T108" s="547">
        <v>0</v>
      </c>
      <c r="U108" s="544">
        <v>0</v>
      </c>
      <c r="V108" s="545">
        <v>0</v>
      </c>
      <c r="W108" s="542">
        <f>SUM(W102)+W105+W107</f>
        <v>5106910</v>
      </c>
      <c r="X108" s="542">
        <f>SUM(X102)+X105+X107</f>
        <v>0</v>
      </c>
      <c r="Y108" s="543">
        <f>SUM(Y102)+Y105+Y107</f>
        <v>1436360</v>
      </c>
      <c r="Z108" s="543">
        <f>SUM(Z102)+Z105+Z107</f>
        <v>1436360</v>
      </c>
      <c r="AA108" s="545">
        <f t="shared" ref="AA108:AA115" si="48">SUM(Z108)/W108</f>
        <v>0.28125813848295739</v>
      </c>
    </row>
    <row r="109" spans="1:27" s="67" customFormat="1" ht="19.899999999999999" customHeight="1" thickTop="1" thickBot="1" x14ac:dyDescent="0.3">
      <c r="A109" s="762" t="s">
        <v>221</v>
      </c>
      <c r="B109" s="763"/>
      <c r="C109" s="554">
        <f>SUM(C100)+C108</f>
        <v>256328175</v>
      </c>
      <c r="D109" s="554">
        <f>SUM(D100)+D108</f>
        <v>171580558</v>
      </c>
      <c r="E109" s="555">
        <f>SUM(E100)+E108</f>
        <v>200742886</v>
      </c>
      <c r="F109" s="556">
        <f>SUM(F100)+F108</f>
        <v>198248193</v>
      </c>
      <c r="G109" s="557">
        <f>SUM(F109)/C109</f>
        <v>0.77341553654802087</v>
      </c>
      <c r="H109" s="556">
        <f>SUM(H100)+H108</f>
        <v>1408187</v>
      </c>
      <c r="I109" s="554">
        <f>SUM(I100)+I108</f>
        <v>4372017</v>
      </c>
      <c r="J109" s="555">
        <f>SUM(J100)+J108</f>
        <v>5403790</v>
      </c>
      <c r="K109" s="556">
        <f>SUM(K100)+K108</f>
        <v>3018974</v>
      </c>
      <c r="L109" s="557">
        <f>SUM(K109)/H109</f>
        <v>2.1438729373300562</v>
      </c>
      <c r="M109" s="558">
        <f>SUM(M100)+M108</f>
        <v>326957</v>
      </c>
      <c r="N109" s="554">
        <f>SUM(N100)+N108</f>
        <v>222000</v>
      </c>
      <c r="O109" s="559">
        <f>SUM(O100)+O108</f>
        <v>1361775</v>
      </c>
      <c r="P109" s="556">
        <f>SUM(P100)+P108</f>
        <v>1351598</v>
      </c>
      <c r="Q109" s="557">
        <f>SUM(P109)/M109</f>
        <v>4.1338708148166274</v>
      </c>
      <c r="R109" s="560">
        <v>0</v>
      </c>
      <c r="S109" s="554">
        <v>0</v>
      </c>
      <c r="T109" s="559">
        <v>0</v>
      </c>
      <c r="U109" s="556">
        <v>2</v>
      </c>
      <c r="V109" s="561">
        <v>0</v>
      </c>
      <c r="W109" s="554">
        <f>SUM(W100)+W108</f>
        <v>258063319</v>
      </c>
      <c r="X109" s="554">
        <f>SUM(X100)+X108</f>
        <v>176174575</v>
      </c>
      <c r="Y109" s="555">
        <f>SUM(Y100)+Y108</f>
        <v>207508451</v>
      </c>
      <c r="Z109" s="555">
        <f>SUM(Z100)+Z108</f>
        <v>202618767</v>
      </c>
      <c r="AA109" s="557">
        <f t="shared" si="48"/>
        <v>0.78515136434403532</v>
      </c>
    </row>
    <row r="110" spans="1:27" s="68" customFormat="1" ht="15.6" customHeight="1" thickTop="1" x14ac:dyDescent="0.2">
      <c r="A110" s="549" t="s">
        <v>93</v>
      </c>
      <c r="B110" s="550" t="s">
        <v>162</v>
      </c>
      <c r="C110" s="243">
        <v>25801964</v>
      </c>
      <c r="D110" s="243">
        <v>63984000</v>
      </c>
      <c r="E110" s="244">
        <v>63983101</v>
      </c>
      <c r="F110" s="551">
        <v>63983101</v>
      </c>
      <c r="G110" s="265">
        <f>SUM(F110)/C110</f>
        <v>2.4797763844643765</v>
      </c>
      <c r="H110" s="551">
        <v>1850600</v>
      </c>
      <c r="I110" s="243">
        <v>647000</v>
      </c>
      <c r="J110" s="312">
        <v>646723</v>
      </c>
      <c r="K110" s="551">
        <v>646723</v>
      </c>
      <c r="L110" s="265">
        <f>SUM(K110)/H110</f>
        <v>0.34946665946179617</v>
      </c>
      <c r="M110" s="552">
        <v>507775</v>
      </c>
      <c r="N110" s="243">
        <v>385053</v>
      </c>
      <c r="O110" s="244">
        <v>385043</v>
      </c>
      <c r="P110" s="551">
        <v>385043</v>
      </c>
      <c r="Q110" s="265">
        <f>SUM(P110)/M110</f>
        <v>0.7582945202107233</v>
      </c>
      <c r="R110" s="553">
        <v>0</v>
      </c>
      <c r="S110" s="243">
        <v>0</v>
      </c>
      <c r="T110" s="244">
        <v>0</v>
      </c>
      <c r="U110" s="551">
        <v>0</v>
      </c>
      <c r="V110" s="265">
        <v>0</v>
      </c>
      <c r="W110" s="337">
        <f t="shared" si="37"/>
        <v>28160339</v>
      </c>
      <c r="X110" s="243">
        <f t="shared" ref="X110:Z112" si="49">SUM(D110+I110+S110)+N110</f>
        <v>65016053</v>
      </c>
      <c r="Y110" s="312">
        <f t="shared" si="49"/>
        <v>65014867</v>
      </c>
      <c r="Z110" s="241">
        <f t="shared" si="49"/>
        <v>65014867</v>
      </c>
      <c r="AA110" s="265">
        <f t="shared" si="48"/>
        <v>2.3087387903959535</v>
      </c>
    </row>
    <row r="111" spans="1:27" s="68" customFormat="1" ht="15.6" customHeight="1" x14ac:dyDescent="0.2">
      <c r="A111" s="296" t="s">
        <v>94</v>
      </c>
      <c r="B111" s="297" t="s">
        <v>183</v>
      </c>
      <c r="C111" s="243">
        <v>4287895</v>
      </c>
      <c r="D111" s="243">
        <v>4200000</v>
      </c>
      <c r="E111" s="244">
        <v>4335000</v>
      </c>
      <c r="F111" s="298">
        <v>4333961</v>
      </c>
      <c r="G111" s="242">
        <f>SUM(F111)/C111</f>
        <v>1.0107432668010761</v>
      </c>
      <c r="H111" s="298">
        <v>0</v>
      </c>
      <c r="I111" s="239">
        <v>0</v>
      </c>
      <c r="J111" s="313">
        <v>0</v>
      </c>
      <c r="K111" s="298">
        <v>0</v>
      </c>
      <c r="L111" s="242">
        <v>0</v>
      </c>
      <c r="M111" s="326">
        <v>0</v>
      </c>
      <c r="N111" s="239">
        <v>0</v>
      </c>
      <c r="O111" s="240">
        <v>0</v>
      </c>
      <c r="P111" s="298">
        <v>0</v>
      </c>
      <c r="Q111" s="242">
        <v>0</v>
      </c>
      <c r="R111" s="409">
        <v>0</v>
      </c>
      <c r="S111" s="239">
        <v>0</v>
      </c>
      <c r="T111" s="240">
        <v>0</v>
      </c>
      <c r="U111" s="298">
        <v>0</v>
      </c>
      <c r="V111" s="242">
        <v>0</v>
      </c>
      <c r="W111" s="322">
        <f t="shared" si="37"/>
        <v>4287895</v>
      </c>
      <c r="X111" s="239">
        <f t="shared" si="49"/>
        <v>4200000</v>
      </c>
      <c r="Y111" s="313">
        <f t="shared" si="49"/>
        <v>4335000</v>
      </c>
      <c r="Z111" s="245">
        <f t="shared" si="49"/>
        <v>4333961</v>
      </c>
      <c r="AA111" s="265">
        <f t="shared" si="48"/>
        <v>1.0107432668010761</v>
      </c>
    </row>
    <row r="112" spans="1:27" s="68" customFormat="1" ht="15.6" customHeight="1" x14ac:dyDescent="0.2">
      <c r="A112" s="291" t="s">
        <v>170</v>
      </c>
      <c r="B112" s="292" t="s">
        <v>176</v>
      </c>
      <c r="C112" s="243">
        <v>0</v>
      </c>
      <c r="D112" s="243">
        <f>SUM(Önkormányzat!C105)</f>
        <v>0</v>
      </c>
      <c r="E112" s="244">
        <f>SUM(Önkormányzat!X105)</f>
        <v>0</v>
      </c>
      <c r="F112" s="293">
        <v>0</v>
      </c>
      <c r="G112" s="242">
        <v>0</v>
      </c>
      <c r="H112" s="293">
        <v>49834750</v>
      </c>
      <c r="I112" s="239">
        <v>44818612</v>
      </c>
      <c r="J112" s="313">
        <v>45686482</v>
      </c>
      <c r="K112" s="293">
        <v>44839700</v>
      </c>
      <c r="L112" s="242">
        <f>SUM(K112)/H112</f>
        <v>0.89976773235543472</v>
      </c>
      <c r="M112" s="323">
        <v>38138023</v>
      </c>
      <c r="N112" s="239">
        <v>41937982</v>
      </c>
      <c r="O112" s="240">
        <v>39838544</v>
      </c>
      <c r="P112" s="293">
        <v>39838544</v>
      </c>
      <c r="Q112" s="242">
        <f>SUM(P112)/M112</f>
        <v>1.0445885986276739</v>
      </c>
      <c r="R112" s="408">
        <v>0</v>
      </c>
      <c r="S112" s="239">
        <v>0</v>
      </c>
      <c r="T112" s="240">
        <v>2712400</v>
      </c>
      <c r="U112" s="293">
        <v>2712069</v>
      </c>
      <c r="V112" s="242">
        <v>0</v>
      </c>
      <c r="W112" s="322">
        <f t="shared" si="37"/>
        <v>87972773</v>
      </c>
      <c r="X112" s="239">
        <f t="shared" si="49"/>
        <v>86756594</v>
      </c>
      <c r="Y112" s="313">
        <f t="shared" si="49"/>
        <v>88237426</v>
      </c>
      <c r="Z112" s="245">
        <f t="shared" si="49"/>
        <v>87390313</v>
      </c>
      <c r="AA112" s="265">
        <f t="shared" si="48"/>
        <v>0.9933790878684704</v>
      </c>
    </row>
    <row r="113" spans="1:27" ht="19.899999999999999" customHeight="1" thickBot="1" x14ac:dyDescent="0.3">
      <c r="A113" s="730" t="s">
        <v>95</v>
      </c>
      <c r="B113" s="731"/>
      <c r="C113" s="521">
        <f>SUM(C110:C112)</f>
        <v>30089859</v>
      </c>
      <c r="D113" s="521">
        <f>SUM(D110:D112)</f>
        <v>68184000</v>
      </c>
      <c r="E113" s="522">
        <f>SUM(E110:E112)</f>
        <v>68318101</v>
      </c>
      <c r="F113" s="523">
        <f t="shared" ref="F113" si="50">SUM(F110:F112)</f>
        <v>68317062</v>
      </c>
      <c r="G113" s="524">
        <f>SUM(F113)/C113</f>
        <v>2.2704347667431741</v>
      </c>
      <c r="H113" s="523">
        <f>SUM(H110:H112)</f>
        <v>51685350</v>
      </c>
      <c r="I113" s="521">
        <f>SUM(I110:I112)</f>
        <v>45465612</v>
      </c>
      <c r="J113" s="541">
        <f>SUM(J110:J112)</f>
        <v>46333205</v>
      </c>
      <c r="K113" s="523">
        <f>SUM(K110:K112)</f>
        <v>45486423</v>
      </c>
      <c r="L113" s="526">
        <f>SUM(K113)/H113</f>
        <v>0.88006413809715911</v>
      </c>
      <c r="M113" s="525">
        <f>SUM(M110:M112)</f>
        <v>38645798</v>
      </c>
      <c r="N113" s="521">
        <f>SUM(N110:N112)</f>
        <v>42323035</v>
      </c>
      <c r="O113" s="522">
        <f>SUM(O110:O112)</f>
        <v>40223587</v>
      </c>
      <c r="P113" s="523">
        <f>SUM(P110:P112)</f>
        <v>40223587</v>
      </c>
      <c r="Q113" s="526">
        <f>SUM(P113)/M113</f>
        <v>1.0408269225026741</v>
      </c>
      <c r="R113" s="527">
        <v>0</v>
      </c>
      <c r="S113" s="521">
        <v>0</v>
      </c>
      <c r="T113" s="522">
        <f>SUM(T110:T112)</f>
        <v>2712400</v>
      </c>
      <c r="U113" s="523">
        <f>SUM(U110:U112)</f>
        <v>2712069</v>
      </c>
      <c r="V113" s="528">
        <v>0</v>
      </c>
      <c r="W113" s="521">
        <f>SUM(W110:W112)</f>
        <v>120421007</v>
      </c>
      <c r="X113" s="521">
        <f>SUM(X110:X112)</f>
        <v>155972647</v>
      </c>
      <c r="Y113" s="529">
        <f>SUM(Y110:Y112)</f>
        <v>157587293</v>
      </c>
      <c r="Z113" s="529">
        <f>SUM(Z110:Z112)</f>
        <v>156739141</v>
      </c>
      <c r="AA113" s="524">
        <f t="shared" si="48"/>
        <v>1.301593010262736</v>
      </c>
    </row>
    <row r="114" spans="1:27" s="67" customFormat="1" ht="19.899999999999999" customHeight="1" thickBot="1" x14ac:dyDescent="0.3">
      <c r="A114" s="764" t="s">
        <v>222</v>
      </c>
      <c r="B114" s="765"/>
      <c r="C114" s="562">
        <f>SUM(C113)</f>
        <v>30089859</v>
      </c>
      <c r="D114" s="562">
        <f>SUM(D113)</f>
        <v>68184000</v>
      </c>
      <c r="E114" s="563">
        <f>SUM(E113)</f>
        <v>68318101</v>
      </c>
      <c r="F114" s="564">
        <f>SUM(F113)</f>
        <v>68317062</v>
      </c>
      <c r="G114" s="565">
        <f>SUM(F114)/C114</f>
        <v>2.2704347667431741</v>
      </c>
      <c r="H114" s="564">
        <f>SUM(H113)</f>
        <v>51685350</v>
      </c>
      <c r="I114" s="562">
        <f>SUM(I113)</f>
        <v>45465612</v>
      </c>
      <c r="J114" s="563">
        <f>SUM(J113)</f>
        <v>46333205</v>
      </c>
      <c r="K114" s="564">
        <f>SUM(K113)</f>
        <v>45486423</v>
      </c>
      <c r="L114" s="565">
        <f>SUM(K114)/I114</f>
        <v>1.0004577305590872</v>
      </c>
      <c r="M114" s="566">
        <f>SUM(M113)</f>
        <v>38645798</v>
      </c>
      <c r="N114" s="562">
        <f>SUM(N113)</f>
        <v>42323035</v>
      </c>
      <c r="O114" s="567">
        <f>SUM(O113)</f>
        <v>40223587</v>
      </c>
      <c r="P114" s="564">
        <f>SUM(P113)</f>
        <v>40223587</v>
      </c>
      <c r="Q114" s="565">
        <f>SUM(P114)/M114</f>
        <v>1.0408269225026741</v>
      </c>
      <c r="R114" s="568">
        <v>0</v>
      </c>
      <c r="S114" s="562">
        <v>0</v>
      </c>
      <c r="T114" s="567">
        <f>SUM(T113)</f>
        <v>2712400</v>
      </c>
      <c r="U114" s="564">
        <f>SUM(U113)</f>
        <v>2712069</v>
      </c>
      <c r="V114" s="569">
        <v>0</v>
      </c>
      <c r="W114" s="562">
        <f>SUM(W113)</f>
        <v>120421007</v>
      </c>
      <c r="X114" s="562">
        <f>SUM(X113)</f>
        <v>155972647</v>
      </c>
      <c r="Y114" s="563">
        <f>SUM(Y113)</f>
        <v>157587293</v>
      </c>
      <c r="Z114" s="563">
        <f>SUM(Z113)</f>
        <v>156739141</v>
      </c>
      <c r="AA114" s="565">
        <f t="shared" si="48"/>
        <v>1.301593010262736</v>
      </c>
    </row>
    <row r="115" spans="1:27" s="67" customFormat="1" ht="19.899999999999999" customHeight="1" thickTop="1" thickBot="1" x14ac:dyDescent="0.3">
      <c r="A115" s="746" t="s">
        <v>96</v>
      </c>
      <c r="B115" s="747"/>
      <c r="C115" s="317">
        <f>SUM(C109)+C114</f>
        <v>286418034</v>
      </c>
      <c r="D115" s="317">
        <f>SUM(D109)+D114</f>
        <v>239764558</v>
      </c>
      <c r="E115" s="318">
        <f>SUM(E109)+E114</f>
        <v>269060987</v>
      </c>
      <c r="F115" s="319">
        <f>SUM(F109)+F114</f>
        <v>266565255</v>
      </c>
      <c r="G115" s="320">
        <f>SUM(F115)/C115</f>
        <v>0.93068600212513153</v>
      </c>
      <c r="H115" s="319">
        <f>SUM(H79)+H82+H90+H99+H102+H105+H107+H113</f>
        <v>53093537</v>
      </c>
      <c r="I115" s="317">
        <f>SUM(I79)+I82+I90+I99+I102+I105+I107+I113</f>
        <v>49837629</v>
      </c>
      <c r="J115" s="321">
        <f>SUM(J79)+J82+J90+J99+J102+J105+J107+J113</f>
        <v>51736995</v>
      </c>
      <c r="K115" s="319">
        <f>SUM(K79)+K82+K90+K99+K102+K105+K107+K113</f>
        <v>48505397</v>
      </c>
      <c r="L115" s="320">
        <f>SUM(K115)/H115</f>
        <v>0.91358383224685147</v>
      </c>
      <c r="M115" s="327">
        <f>SUM(M109)+M114</f>
        <v>38972755</v>
      </c>
      <c r="N115" s="317">
        <f>SUM(N109)+N114</f>
        <v>42545035</v>
      </c>
      <c r="O115" s="321">
        <f>SUM(O109)+O114</f>
        <v>41585362</v>
      </c>
      <c r="P115" s="319">
        <f>SUM(P109)+P114</f>
        <v>41575185</v>
      </c>
      <c r="Q115" s="320">
        <f>SUM(P115)/M115</f>
        <v>1.066775623124411</v>
      </c>
      <c r="R115" s="410">
        <v>0</v>
      </c>
      <c r="S115" s="317">
        <f>SUM(S79)+S82+S90+S99+S102+S105+S107+S113</f>
        <v>0</v>
      </c>
      <c r="T115" s="321">
        <f>SUM(T79)+T82+T90+T99+T102+T105+T107+T113</f>
        <v>2712400</v>
      </c>
      <c r="U115" s="319">
        <f>SUM(U113+U107+U105+U99+U90+U79)</f>
        <v>2712071</v>
      </c>
      <c r="V115" s="417">
        <v>0</v>
      </c>
      <c r="W115" s="317">
        <f>SUM(W109)+W114</f>
        <v>378484326</v>
      </c>
      <c r="X115" s="317">
        <f>SUM(X109)+X114</f>
        <v>332147222</v>
      </c>
      <c r="Y115" s="318">
        <f>SUM(Y109)+Y114</f>
        <v>365095744</v>
      </c>
      <c r="Z115" s="318">
        <f>SUM(Z109)+Z114</f>
        <v>359357908</v>
      </c>
      <c r="AA115" s="320">
        <f t="shared" si="48"/>
        <v>0.94946575938259592</v>
      </c>
    </row>
    <row r="116" spans="1:27" ht="16.5" thickTop="1" x14ac:dyDescent="0.25"/>
  </sheetData>
  <mergeCells count="38">
    <mergeCell ref="Z1:AA1"/>
    <mergeCell ref="J5:P5"/>
    <mergeCell ref="A115:B115"/>
    <mergeCell ref="A65:B65"/>
    <mergeCell ref="A70:B70"/>
    <mergeCell ref="A72:B72"/>
    <mergeCell ref="A79:B79"/>
    <mergeCell ref="A90:B90"/>
    <mergeCell ref="A82:B82"/>
    <mergeCell ref="A102:B102"/>
    <mergeCell ref="A66:B66"/>
    <mergeCell ref="A67:B67"/>
    <mergeCell ref="A71:B71"/>
    <mergeCell ref="A100:B100"/>
    <mergeCell ref="A108:B108"/>
    <mergeCell ref="A109:B109"/>
    <mergeCell ref="A114:B114"/>
    <mergeCell ref="A4:Z4"/>
    <mergeCell ref="A1:E1"/>
    <mergeCell ref="A99:B99"/>
    <mergeCell ref="A40:B40"/>
    <mergeCell ref="A46:B46"/>
    <mergeCell ref="A53:B53"/>
    <mergeCell ref="A59:B59"/>
    <mergeCell ref="A63:B63"/>
    <mergeCell ref="A22:B22"/>
    <mergeCell ref="A7:A8"/>
    <mergeCell ref="A24:B24"/>
    <mergeCell ref="B7:B8"/>
    <mergeCell ref="A54:B54"/>
    <mergeCell ref="W7:AA7"/>
    <mergeCell ref="R7:V7"/>
    <mergeCell ref="M7:Q7"/>
    <mergeCell ref="H7:L7"/>
    <mergeCell ref="C7:G7"/>
    <mergeCell ref="A105:B105"/>
    <mergeCell ref="A107:B107"/>
    <mergeCell ref="A113:B113"/>
  </mergeCells>
  <pageMargins left="0.19685039370078741" right="0.19685039370078741" top="0.39370078740157483" bottom="0.39370078740157483" header="0.31496062992125984" footer="0.31496062992125984"/>
  <pageSetup paperSize="8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07743-B05F-4C10-8D40-BAFDA839DEFD}">
  <dimension ref="A1:Q117"/>
  <sheetViews>
    <sheetView topLeftCell="C1" workbookViewId="0">
      <selection activeCell="A5" sqref="A5:Q5"/>
    </sheetView>
  </sheetViews>
  <sheetFormatPr defaultColWidth="8.85546875" defaultRowHeight="15.75" x14ac:dyDescent="0.25"/>
  <cols>
    <col min="1" max="1" width="11.5703125" style="4" customWidth="1"/>
    <col min="2" max="2" width="25.7109375" style="4" customWidth="1"/>
    <col min="3" max="3" width="16.7109375" style="5" customWidth="1"/>
    <col min="4" max="4" width="16.7109375" style="4" customWidth="1"/>
    <col min="5" max="6" width="16.7109375" style="5" customWidth="1"/>
    <col min="7" max="7" width="16.7109375" style="4" customWidth="1"/>
    <col min="8" max="9" width="16.7109375" style="5" customWidth="1"/>
    <col min="10" max="10" width="16.7109375" style="4" customWidth="1"/>
    <col min="11" max="12" width="16.7109375" style="5" customWidth="1"/>
    <col min="13" max="13" width="16.7109375" style="4" customWidth="1"/>
    <col min="14" max="15" width="16.7109375" style="5" customWidth="1"/>
    <col min="16" max="16" width="16.7109375" style="4" customWidth="1"/>
    <col min="17" max="17" width="16.7109375" style="5" customWidth="1"/>
    <col min="18" max="16384" width="8.85546875" style="4"/>
  </cols>
  <sheetData>
    <row r="1" spans="1:17" s="59" customFormat="1" ht="20.25" x14ac:dyDescent="0.3">
      <c r="A1" s="732" t="s">
        <v>187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60"/>
      <c r="O1" s="60"/>
      <c r="P1" s="805" t="s">
        <v>379</v>
      </c>
      <c r="Q1" s="805"/>
    </row>
    <row r="2" spans="1:17" s="59" customFormat="1" ht="36.75" customHeight="1" x14ac:dyDescent="0.3">
      <c r="C2" s="60"/>
      <c r="E2" s="60"/>
      <c r="F2" s="60"/>
      <c r="H2" s="60"/>
      <c r="I2" s="60"/>
      <c r="K2" s="60"/>
      <c r="L2" s="60"/>
      <c r="N2" s="60"/>
      <c r="O2" s="60"/>
      <c r="Q2" s="60"/>
    </row>
    <row r="3" spans="1:17" s="58" customFormat="1" ht="39.75" customHeight="1" x14ac:dyDescent="0.3">
      <c r="A3" s="59"/>
      <c r="B3" s="59"/>
      <c r="C3" s="60"/>
      <c r="D3" s="59"/>
      <c r="E3" s="60"/>
      <c r="F3" s="60"/>
      <c r="G3" s="59"/>
      <c r="H3" s="60"/>
      <c r="I3" s="60"/>
      <c r="J3" s="59"/>
      <c r="K3" s="60"/>
      <c r="L3" s="60"/>
      <c r="M3" s="59"/>
      <c r="N3" s="60"/>
      <c r="O3" s="60"/>
      <c r="P3" s="59"/>
      <c r="Q3" s="60"/>
    </row>
    <row r="4" spans="1:17" s="6" customFormat="1" ht="49.5" customHeight="1" x14ac:dyDescent="0.25">
      <c r="A4" s="721" t="s">
        <v>359</v>
      </c>
      <c r="B4" s="721"/>
      <c r="C4" s="721"/>
      <c r="D4" s="721"/>
      <c r="E4" s="721"/>
      <c r="F4" s="721"/>
      <c r="G4" s="721"/>
      <c r="H4" s="721"/>
      <c r="I4" s="721"/>
      <c r="J4" s="721"/>
      <c r="K4" s="721"/>
      <c r="L4" s="721"/>
      <c r="M4" s="721"/>
      <c r="N4" s="721"/>
      <c r="O4" s="721"/>
      <c r="P4" s="721"/>
      <c r="Q4" s="721"/>
    </row>
    <row r="5" spans="1:17" s="6" customFormat="1" ht="49.5" customHeight="1" x14ac:dyDescent="0.25">
      <c r="A5" s="721" t="s">
        <v>378</v>
      </c>
      <c r="B5" s="721"/>
      <c r="C5" s="721"/>
      <c r="D5" s="721"/>
      <c r="E5" s="721"/>
      <c r="F5" s="721"/>
      <c r="G5" s="721"/>
      <c r="H5" s="721"/>
      <c r="I5" s="721"/>
      <c r="J5" s="721"/>
      <c r="K5" s="721"/>
      <c r="L5" s="721"/>
      <c r="M5" s="721"/>
      <c r="N5" s="721"/>
      <c r="O5" s="721"/>
      <c r="P5" s="721"/>
      <c r="Q5" s="721"/>
    </row>
    <row r="6" spans="1:17" s="6" customFormat="1" ht="41.45" customHeight="1" x14ac:dyDescent="0.25">
      <c r="A6" s="307"/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</row>
    <row r="7" spans="1:17" s="6" customFormat="1" ht="31.15" customHeight="1" thickBot="1" x14ac:dyDescent="0.3">
      <c r="A7" s="4"/>
      <c r="B7" s="4"/>
      <c r="C7" s="5"/>
      <c r="D7" s="4"/>
      <c r="E7" s="5"/>
      <c r="F7" s="5"/>
      <c r="G7" s="4"/>
      <c r="H7" s="5"/>
      <c r="I7" s="5"/>
      <c r="J7" s="4"/>
      <c r="K7" s="5"/>
      <c r="L7" s="5"/>
      <c r="M7" s="4"/>
      <c r="N7" s="5"/>
      <c r="O7" s="5"/>
      <c r="P7" s="4"/>
      <c r="Q7" s="5"/>
    </row>
    <row r="8" spans="1:17" ht="48" customHeight="1" thickTop="1" x14ac:dyDescent="0.25">
      <c r="A8" s="737" t="s">
        <v>2</v>
      </c>
      <c r="B8" s="739" t="s">
        <v>3</v>
      </c>
      <c r="C8" s="743" t="s">
        <v>0</v>
      </c>
      <c r="D8" s="744"/>
      <c r="E8" s="745"/>
      <c r="F8" s="726" t="s">
        <v>166</v>
      </c>
      <c r="G8" s="726"/>
      <c r="H8" s="726"/>
      <c r="I8" s="766" t="s">
        <v>185</v>
      </c>
      <c r="J8" s="766"/>
      <c r="K8" s="766"/>
      <c r="L8" s="766" t="s">
        <v>298</v>
      </c>
      <c r="M8" s="766"/>
      <c r="N8" s="766"/>
      <c r="O8" s="743" t="s">
        <v>186</v>
      </c>
      <c r="P8" s="744"/>
      <c r="Q8" s="745"/>
    </row>
    <row r="9" spans="1:17" ht="24.75" thickBot="1" x14ac:dyDescent="0.3">
      <c r="A9" s="738"/>
      <c r="B9" s="740"/>
      <c r="C9" s="229" t="s">
        <v>364</v>
      </c>
      <c r="D9" s="2" t="s">
        <v>365</v>
      </c>
      <c r="E9" s="344" t="s">
        <v>186</v>
      </c>
      <c r="F9" s="229" t="s">
        <v>364</v>
      </c>
      <c r="G9" s="2" t="s">
        <v>365</v>
      </c>
      <c r="H9" s="344" t="s">
        <v>186</v>
      </c>
      <c r="I9" s="229" t="s">
        <v>364</v>
      </c>
      <c r="J9" s="2" t="s">
        <v>365</v>
      </c>
      <c r="K9" s="344" t="s">
        <v>186</v>
      </c>
      <c r="L9" s="229" t="s">
        <v>364</v>
      </c>
      <c r="M9" s="2" t="s">
        <v>365</v>
      </c>
      <c r="N9" s="344" t="s">
        <v>186</v>
      </c>
      <c r="O9" s="229" t="s">
        <v>364</v>
      </c>
      <c r="P9" s="2" t="s">
        <v>365</v>
      </c>
      <c r="Q9" s="231" t="s">
        <v>186</v>
      </c>
    </row>
    <row r="10" spans="1:17" ht="15.6" customHeight="1" thickTop="1" x14ac:dyDescent="0.25">
      <c r="A10" s="233" t="s">
        <v>5</v>
      </c>
      <c r="B10" s="234" t="s">
        <v>97</v>
      </c>
      <c r="C10" s="421">
        <f>SUM(E10)-D10</f>
        <v>19458908</v>
      </c>
      <c r="D10" s="236">
        <v>10145641</v>
      </c>
      <c r="E10" s="237">
        <f>SUM('Teljesítési adatok'!F9)</f>
        <v>29604549</v>
      </c>
      <c r="F10" s="235">
        <f>SUM(H10)-G10</f>
        <v>27811023</v>
      </c>
      <c r="G10" s="236">
        <v>0</v>
      </c>
      <c r="H10" s="237">
        <v>27811023</v>
      </c>
      <c r="I10" s="421">
        <f t="shared" ref="I10:I22" si="0">SUM(K10)-J10</f>
        <v>22900170</v>
      </c>
      <c r="J10" s="236">
        <v>0</v>
      </c>
      <c r="K10" s="237">
        <v>22900170</v>
      </c>
      <c r="L10" s="235">
        <f>SUM(N10)-M10</f>
        <v>1808148</v>
      </c>
      <c r="M10" s="236">
        <v>0</v>
      </c>
      <c r="N10" s="237">
        <v>1808148</v>
      </c>
      <c r="O10" s="421">
        <f t="shared" ref="O10:O22" si="1">SUM(C10+F10+L10)+I10</f>
        <v>71978249</v>
      </c>
      <c r="P10" s="422">
        <f t="shared" ref="P10:P22" si="2">SUM(D10+G10+M10)+J10</f>
        <v>10145641</v>
      </c>
      <c r="Q10" s="237">
        <f t="shared" ref="Q10:Q22" si="3">SUM(E10+H10+N10)+K10</f>
        <v>82123890</v>
      </c>
    </row>
    <row r="11" spans="1:17" ht="15.6" customHeight="1" x14ac:dyDescent="0.25">
      <c r="A11" s="233" t="s">
        <v>167</v>
      </c>
      <c r="B11" s="234" t="s">
        <v>168</v>
      </c>
      <c r="C11" s="239">
        <f>SUM(E11)-D11</f>
        <v>903380</v>
      </c>
      <c r="D11" s="240"/>
      <c r="E11" s="245">
        <f>SUM('Teljesítési adatok'!F10)</f>
        <v>903380</v>
      </c>
      <c r="F11" s="239">
        <f>SUM(H11)-G11</f>
        <v>1519775</v>
      </c>
      <c r="G11" s="240">
        <v>0</v>
      </c>
      <c r="H11" s="241">
        <v>1519775</v>
      </c>
      <c r="I11" s="239">
        <f t="shared" si="0"/>
        <v>946069</v>
      </c>
      <c r="J11" s="240">
        <v>0</v>
      </c>
      <c r="K11" s="241">
        <v>946069</v>
      </c>
      <c r="L11" s="239">
        <f t="shared" ref="L11:L53" si="4">SUM(N11)-M11</f>
        <v>0</v>
      </c>
      <c r="M11" s="240">
        <v>0</v>
      </c>
      <c r="N11" s="241">
        <v>0</v>
      </c>
      <c r="O11" s="239">
        <f t="shared" si="1"/>
        <v>3369224</v>
      </c>
      <c r="P11" s="313">
        <f t="shared" si="2"/>
        <v>0</v>
      </c>
      <c r="Q11" s="245">
        <f t="shared" si="3"/>
        <v>3369224</v>
      </c>
    </row>
    <row r="12" spans="1:17" ht="15.6" customHeight="1" x14ac:dyDescent="0.25">
      <c r="A12" s="233" t="s">
        <v>179</v>
      </c>
      <c r="B12" s="234" t="s">
        <v>180</v>
      </c>
      <c r="C12" s="239">
        <f t="shared" ref="C12:C53" si="5">SUM(E12)-D12</f>
        <v>0</v>
      </c>
      <c r="D12" s="240"/>
      <c r="E12" s="245">
        <f>SUM('Teljesítési adatok'!F11)</f>
        <v>0</v>
      </c>
      <c r="F12" s="239">
        <f t="shared" ref="F12:F53" si="6">SUM(H12)-G12</f>
        <v>426768</v>
      </c>
      <c r="G12" s="240">
        <v>0</v>
      </c>
      <c r="H12" s="241">
        <v>426768</v>
      </c>
      <c r="I12" s="239">
        <f t="shared" si="0"/>
        <v>0</v>
      </c>
      <c r="J12" s="240">
        <v>0</v>
      </c>
      <c r="K12" s="241">
        <v>0</v>
      </c>
      <c r="L12" s="239">
        <f t="shared" si="4"/>
        <v>0</v>
      </c>
      <c r="M12" s="240">
        <v>0</v>
      </c>
      <c r="N12" s="241">
        <v>0</v>
      </c>
      <c r="O12" s="239">
        <f t="shared" si="1"/>
        <v>426768</v>
      </c>
      <c r="P12" s="313">
        <f t="shared" si="2"/>
        <v>0</v>
      </c>
      <c r="Q12" s="245">
        <f t="shared" si="3"/>
        <v>426768</v>
      </c>
    </row>
    <row r="13" spans="1:17" ht="15.6" customHeight="1" x14ac:dyDescent="0.25">
      <c r="A13" s="233" t="s">
        <v>181</v>
      </c>
      <c r="B13" s="234" t="s">
        <v>182</v>
      </c>
      <c r="C13" s="239">
        <f t="shared" si="5"/>
        <v>0</v>
      </c>
      <c r="D13" s="240"/>
      <c r="E13" s="245">
        <f>SUM('Teljesítési adatok'!F12)</f>
        <v>0</v>
      </c>
      <c r="F13" s="239">
        <f t="shared" si="6"/>
        <v>0</v>
      </c>
      <c r="G13" s="240">
        <v>0</v>
      </c>
      <c r="H13" s="241">
        <v>0</v>
      </c>
      <c r="I13" s="239">
        <f t="shared" si="0"/>
        <v>0</v>
      </c>
      <c r="J13" s="240">
        <v>0</v>
      </c>
      <c r="K13" s="241">
        <v>0</v>
      </c>
      <c r="L13" s="239">
        <f t="shared" si="4"/>
        <v>0</v>
      </c>
      <c r="M13" s="240">
        <v>0</v>
      </c>
      <c r="N13" s="241">
        <v>0</v>
      </c>
      <c r="O13" s="239">
        <f t="shared" si="1"/>
        <v>0</v>
      </c>
      <c r="P13" s="313">
        <f t="shared" si="2"/>
        <v>0</v>
      </c>
      <c r="Q13" s="245">
        <f t="shared" si="3"/>
        <v>0</v>
      </c>
    </row>
    <row r="14" spans="1:17" ht="15.6" customHeight="1" x14ac:dyDescent="0.25">
      <c r="A14" s="246" t="s">
        <v>6</v>
      </c>
      <c r="B14" s="247" t="s">
        <v>98</v>
      </c>
      <c r="C14" s="239">
        <f t="shared" si="5"/>
        <v>0</v>
      </c>
      <c r="D14" s="240"/>
      <c r="E14" s="245">
        <f>SUM('Teljesítési adatok'!F13)</f>
        <v>0</v>
      </c>
      <c r="F14" s="239">
        <f t="shared" si="6"/>
        <v>0</v>
      </c>
      <c r="G14" s="240">
        <v>0</v>
      </c>
      <c r="H14" s="245">
        <v>0</v>
      </c>
      <c r="I14" s="239">
        <f t="shared" si="0"/>
        <v>0</v>
      </c>
      <c r="J14" s="240">
        <v>0</v>
      </c>
      <c r="K14" s="245">
        <v>0</v>
      </c>
      <c r="L14" s="239">
        <f t="shared" si="4"/>
        <v>0</v>
      </c>
      <c r="M14" s="240">
        <v>0</v>
      </c>
      <c r="N14" s="245">
        <v>0</v>
      </c>
      <c r="O14" s="239">
        <f t="shared" si="1"/>
        <v>0</v>
      </c>
      <c r="P14" s="313">
        <f t="shared" si="2"/>
        <v>0</v>
      </c>
      <c r="Q14" s="245">
        <f t="shared" si="3"/>
        <v>0</v>
      </c>
    </row>
    <row r="15" spans="1:17" ht="15.6" customHeight="1" x14ac:dyDescent="0.25">
      <c r="A15" s="246" t="s">
        <v>7</v>
      </c>
      <c r="B15" s="247" t="s">
        <v>99</v>
      </c>
      <c r="C15" s="239">
        <f t="shared" si="5"/>
        <v>1662697</v>
      </c>
      <c r="D15" s="240">
        <v>300000</v>
      </c>
      <c r="E15" s="245">
        <f>SUM('Teljesítési adatok'!F14)</f>
        <v>1962697</v>
      </c>
      <c r="F15" s="239">
        <f t="shared" si="6"/>
        <v>2370000</v>
      </c>
      <c r="G15" s="240">
        <v>0</v>
      </c>
      <c r="H15" s="245">
        <v>2370000</v>
      </c>
      <c r="I15" s="239">
        <f t="shared" si="0"/>
        <v>1786665</v>
      </c>
      <c r="J15" s="240">
        <v>0</v>
      </c>
      <c r="K15" s="245">
        <v>1786665</v>
      </c>
      <c r="L15" s="239">
        <f t="shared" si="4"/>
        <v>150000</v>
      </c>
      <c r="M15" s="240">
        <v>0</v>
      </c>
      <c r="N15" s="245">
        <v>150000</v>
      </c>
      <c r="O15" s="239">
        <f t="shared" si="1"/>
        <v>5969362</v>
      </c>
      <c r="P15" s="313">
        <f t="shared" si="2"/>
        <v>300000</v>
      </c>
      <c r="Q15" s="245">
        <f t="shared" si="3"/>
        <v>6269362</v>
      </c>
    </row>
    <row r="16" spans="1:17" ht="15.6" customHeight="1" x14ac:dyDescent="0.25">
      <c r="A16" s="246" t="s">
        <v>8</v>
      </c>
      <c r="B16" s="247" t="s">
        <v>100</v>
      </c>
      <c r="C16" s="239">
        <f t="shared" si="5"/>
        <v>25000</v>
      </c>
      <c r="D16" s="240"/>
      <c r="E16" s="245">
        <f>SUM('Teljesítési adatok'!F15)</f>
        <v>25000</v>
      </c>
      <c r="F16" s="239">
        <f t="shared" si="6"/>
        <v>386500</v>
      </c>
      <c r="G16" s="240">
        <v>0</v>
      </c>
      <c r="H16" s="245">
        <v>386500</v>
      </c>
      <c r="I16" s="239">
        <f t="shared" si="0"/>
        <v>0</v>
      </c>
      <c r="J16" s="240">
        <v>0</v>
      </c>
      <c r="K16" s="245">
        <v>0</v>
      </c>
      <c r="L16" s="239">
        <f t="shared" si="4"/>
        <v>0</v>
      </c>
      <c r="M16" s="240">
        <v>0</v>
      </c>
      <c r="N16" s="245">
        <v>0</v>
      </c>
      <c r="O16" s="239">
        <f t="shared" si="1"/>
        <v>411500</v>
      </c>
      <c r="P16" s="313">
        <f t="shared" si="2"/>
        <v>0</v>
      </c>
      <c r="Q16" s="245">
        <f t="shared" si="3"/>
        <v>411500</v>
      </c>
    </row>
    <row r="17" spans="1:17" ht="15.6" customHeight="1" x14ac:dyDescent="0.25">
      <c r="A17" s="246" t="s">
        <v>169</v>
      </c>
      <c r="B17" s="247" t="s">
        <v>175</v>
      </c>
      <c r="C17" s="239">
        <f t="shared" si="5"/>
        <v>0</v>
      </c>
      <c r="D17" s="240"/>
      <c r="E17" s="245">
        <f>SUM('Teljesítési adatok'!F16)</f>
        <v>0</v>
      </c>
      <c r="F17" s="239">
        <f t="shared" si="6"/>
        <v>337104</v>
      </c>
      <c r="G17" s="240">
        <v>0</v>
      </c>
      <c r="H17" s="245">
        <v>337104</v>
      </c>
      <c r="I17" s="239">
        <f t="shared" si="0"/>
        <v>341396</v>
      </c>
      <c r="J17" s="240">
        <v>0</v>
      </c>
      <c r="K17" s="245">
        <v>341396</v>
      </c>
      <c r="L17" s="239">
        <f t="shared" si="4"/>
        <v>0</v>
      </c>
      <c r="M17" s="240">
        <v>0</v>
      </c>
      <c r="N17" s="245">
        <v>0</v>
      </c>
      <c r="O17" s="239">
        <f t="shared" si="1"/>
        <v>678500</v>
      </c>
      <c r="P17" s="313">
        <f t="shared" si="2"/>
        <v>0</v>
      </c>
      <c r="Q17" s="245">
        <f t="shared" si="3"/>
        <v>678500</v>
      </c>
    </row>
    <row r="18" spans="1:17" ht="15.6" customHeight="1" x14ac:dyDescent="0.25">
      <c r="A18" s="246" t="s">
        <v>9</v>
      </c>
      <c r="B18" s="247" t="s">
        <v>101</v>
      </c>
      <c r="C18" s="239">
        <f t="shared" si="5"/>
        <v>26700</v>
      </c>
      <c r="D18" s="240"/>
      <c r="E18" s="245">
        <f>SUM('Teljesítési adatok'!F17)</f>
        <v>26700</v>
      </c>
      <c r="F18" s="239">
        <f t="shared" si="6"/>
        <v>38650</v>
      </c>
      <c r="G18" s="240">
        <v>0</v>
      </c>
      <c r="H18" s="245">
        <v>38650</v>
      </c>
      <c r="I18" s="239">
        <f t="shared" si="0"/>
        <v>200000</v>
      </c>
      <c r="J18" s="240">
        <v>0</v>
      </c>
      <c r="K18" s="245">
        <v>200000</v>
      </c>
      <c r="L18" s="239">
        <f t="shared" si="4"/>
        <v>0</v>
      </c>
      <c r="M18" s="240">
        <v>0</v>
      </c>
      <c r="N18" s="245">
        <v>0</v>
      </c>
      <c r="O18" s="239">
        <f t="shared" si="1"/>
        <v>265350</v>
      </c>
      <c r="P18" s="313">
        <f t="shared" si="2"/>
        <v>0</v>
      </c>
      <c r="Q18" s="245">
        <f t="shared" si="3"/>
        <v>265350</v>
      </c>
    </row>
    <row r="19" spans="1:17" ht="15.6" customHeight="1" x14ac:dyDescent="0.25">
      <c r="A19" s="246" t="s">
        <v>10</v>
      </c>
      <c r="B19" s="247" t="s">
        <v>102</v>
      </c>
      <c r="C19" s="239">
        <f t="shared" si="5"/>
        <v>9500</v>
      </c>
      <c r="D19" s="240"/>
      <c r="E19" s="245">
        <f>SUM('Teljesítési adatok'!F18)</f>
        <v>9500</v>
      </c>
      <c r="F19" s="239">
        <f t="shared" si="6"/>
        <v>758500</v>
      </c>
      <c r="G19" s="240">
        <v>0</v>
      </c>
      <c r="H19" s="245">
        <v>758500</v>
      </c>
      <c r="I19" s="239">
        <f t="shared" si="0"/>
        <v>0</v>
      </c>
      <c r="J19" s="240">
        <v>0</v>
      </c>
      <c r="K19" s="245">
        <v>0</v>
      </c>
      <c r="L19" s="239">
        <f t="shared" si="4"/>
        <v>0</v>
      </c>
      <c r="M19" s="240">
        <v>0</v>
      </c>
      <c r="N19" s="245">
        <v>0</v>
      </c>
      <c r="O19" s="239">
        <f t="shared" si="1"/>
        <v>768000</v>
      </c>
      <c r="P19" s="313">
        <f t="shared" si="2"/>
        <v>0</v>
      </c>
      <c r="Q19" s="245">
        <f t="shared" si="3"/>
        <v>768000</v>
      </c>
    </row>
    <row r="20" spans="1:17" ht="15.6" customHeight="1" x14ac:dyDescent="0.25">
      <c r="A20" s="246" t="s">
        <v>11</v>
      </c>
      <c r="B20" s="247" t="s">
        <v>103</v>
      </c>
      <c r="C20" s="239">
        <f t="shared" si="5"/>
        <v>10186259</v>
      </c>
      <c r="D20" s="240"/>
      <c r="E20" s="245">
        <f>SUM('Teljesítési adatok'!F19)</f>
        <v>10186259</v>
      </c>
      <c r="F20" s="239">
        <f t="shared" si="6"/>
        <v>0</v>
      </c>
      <c r="G20" s="240">
        <v>0</v>
      </c>
      <c r="H20" s="245"/>
      <c r="I20" s="239">
        <f t="shared" si="0"/>
        <v>0</v>
      </c>
      <c r="J20" s="240">
        <v>0</v>
      </c>
      <c r="K20" s="245">
        <v>0</v>
      </c>
      <c r="L20" s="239">
        <f t="shared" si="4"/>
        <v>0</v>
      </c>
      <c r="M20" s="240">
        <v>0</v>
      </c>
      <c r="N20" s="245">
        <v>0</v>
      </c>
      <c r="O20" s="239">
        <f t="shared" si="1"/>
        <v>10186259</v>
      </c>
      <c r="P20" s="313">
        <f t="shared" si="2"/>
        <v>0</v>
      </c>
      <c r="Q20" s="245">
        <f t="shared" si="3"/>
        <v>10186259</v>
      </c>
    </row>
    <row r="21" spans="1:17" s="1" customFormat="1" ht="15.6" customHeight="1" x14ac:dyDescent="0.2">
      <c r="A21" s="246" t="s">
        <v>12</v>
      </c>
      <c r="B21" s="247" t="s">
        <v>104</v>
      </c>
      <c r="C21" s="239">
        <f t="shared" si="5"/>
        <v>361299</v>
      </c>
      <c r="D21" s="240">
        <v>282540</v>
      </c>
      <c r="E21" s="245">
        <f>SUM('Teljesítési adatok'!F20)</f>
        <v>643839</v>
      </c>
      <c r="F21" s="239">
        <f t="shared" si="6"/>
        <v>585000</v>
      </c>
      <c r="G21" s="240">
        <v>0</v>
      </c>
      <c r="H21" s="245">
        <v>585000</v>
      </c>
      <c r="I21" s="239">
        <f t="shared" si="0"/>
        <v>0</v>
      </c>
      <c r="J21" s="240">
        <v>0</v>
      </c>
      <c r="K21" s="245">
        <v>0</v>
      </c>
      <c r="L21" s="239">
        <f t="shared" si="4"/>
        <v>0</v>
      </c>
      <c r="M21" s="240">
        <v>0</v>
      </c>
      <c r="N21" s="245">
        <v>0</v>
      </c>
      <c r="O21" s="239">
        <f t="shared" si="1"/>
        <v>946299</v>
      </c>
      <c r="P21" s="313">
        <f t="shared" si="2"/>
        <v>282540</v>
      </c>
      <c r="Q21" s="245">
        <f t="shared" si="3"/>
        <v>1228839</v>
      </c>
    </row>
    <row r="22" spans="1:17" s="27" customFormat="1" ht="15.6" customHeight="1" x14ac:dyDescent="0.25">
      <c r="A22" s="246" t="s">
        <v>13</v>
      </c>
      <c r="B22" s="247" t="s">
        <v>105</v>
      </c>
      <c r="C22" s="239">
        <f t="shared" si="5"/>
        <v>162456</v>
      </c>
      <c r="D22" s="240">
        <v>434926</v>
      </c>
      <c r="E22" s="245">
        <f>SUM('Teljesítési adatok'!F21)</f>
        <v>597382</v>
      </c>
      <c r="F22" s="239">
        <f t="shared" si="6"/>
        <v>178456</v>
      </c>
      <c r="G22" s="240">
        <v>0</v>
      </c>
      <c r="H22" s="245">
        <v>178456</v>
      </c>
      <c r="I22" s="239">
        <f t="shared" si="0"/>
        <v>1443</v>
      </c>
      <c r="J22" s="240">
        <v>0</v>
      </c>
      <c r="K22" s="245">
        <v>1443</v>
      </c>
      <c r="L22" s="239">
        <f t="shared" si="4"/>
        <v>0</v>
      </c>
      <c r="M22" s="240">
        <v>0</v>
      </c>
      <c r="N22" s="245">
        <v>0</v>
      </c>
      <c r="O22" s="239">
        <f t="shared" si="1"/>
        <v>342355</v>
      </c>
      <c r="P22" s="313">
        <f t="shared" si="2"/>
        <v>434926</v>
      </c>
      <c r="Q22" s="245">
        <f t="shared" si="3"/>
        <v>777281</v>
      </c>
    </row>
    <row r="23" spans="1:17" s="1" customFormat="1" ht="19.899999999999999" customHeight="1" x14ac:dyDescent="0.25">
      <c r="A23" s="733" t="s">
        <v>14</v>
      </c>
      <c r="B23" s="734"/>
      <c r="C23" s="248">
        <f t="shared" ref="C23:Q23" si="7">SUM(C10:C22)</f>
        <v>32796199</v>
      </c>
      <c r="D23" s="249">
        <f t="shared" si="7"/>
        <v>11163107</v>
      </c>
      <c r="E23" s="250">
        <f t="shared" si="7"/>
        <v>43959306</v>
      </c>
      <c r="F23" s="253">
        <f t="shared" si="7"/>
        <v>34411776</v>
      </c>
      <c r="G23" s="252">
        <f t="shared" si="7"/>
        <v>0</v>
      </c>
      <c r="H23" s="252">
        <f t="shared" si="7"/>
        <v>34411776</v>
      </c>
      <c r="I23" s="253">
        <f t="shared" si="7"/>
        <v>26175743</v>
      </c>
      <c r="J23" s="252">
        <f t="shared" si="7"/>
        <v>0</v>
      </c>
      <c r="K23" s="250">
        <f t="shared" si="7"/>
        <v>26175743</v>
      </c>
      <c r="L23" s="253">
        <f t="shared" si="7"/>
        <v>1958148</v>
      </c>
      <c r="M23" s="252">
        <f t="shared" si="7"/>
        <v>0</v>
      </c>
      <c r="N23" s="250">
        <f t="shared" si="7"/>
        <v>1958148</v>
      </c>
      <c r="O23" s="253">
        <f t="shared" si="7"/>
        <v>95341866</v>
      </c>
      <c r="P23" s="249">
        <f t="shared" si="7"/>
        <v>11163107</v>
      </c>
      <c r="Q23" s="250">
        <f t="shared" si="7"/>
        <v>106504973</v>
      </c>
    </row>
    <row r="24" spans="1:17" ht="15.6" customHeight="1" x14ac:dyDescent="0.25">
      <c r="A24" s="254" t="s">
        <v>106</v>
      </c>
      <c r="B24" s="255" t="s">
        <v>107</v>
      </c>
      <c r="C24" s="239">
        <f t="shared" si="5"/>
        <v>6705008</v>
      </c>
      <c r="D24" s="240">
        <v>1773000</v>
      </c>
      <c r="E24" s="245">
        <f>SUM('Teljesítési adatok'!F23)</f>
        <v>8478008</v>
      </c>
      <c r="F24" s="239">
        <f t="shared" si="6"/>
        <v>7303586</v>
      </c>
      <c r="G24" s="240">
        <v>0</v>
      </c>
      <c r="H24" s="256">
        <v>7303586</v>
      </c>
      <c r="I24" s="239">
        <f>SUM(K24)-J24</f>
        <v>5453241</v>
      </c>
      <c r="J24" s="240">
        <v>0</v>
      </c>
      <c r="K24" s="256">
        <v>5453241</v>
      </c>
      <c r="L24" s="239">
        <f t="shared" si="4"/>
        <v>403921</v>
      </c>
      <c r="M24" s="240">
        <v>0</v>
      </c>
      <c r="N24" s="256">
        <v>403921</v>
      </c>
      <c r="O24" s="239">
        <f>SUM(C24+F24+L24)+I24</f>
        <v>19865756</v>
      </c>
      <c r="P24" s="313">
        <f>SUM(D24+G24+M24)+J24</f>
        <v>1773000</v>
      </c>
      <c r="Q24" s="245">
        <f>SUM(E24+H24+N24)+K24</f>
        <v>21638756</v>
      </c>
    </row>
    <row r="25" spans="1:17" ht="19.899999999999999" customHeight="1" x14ac:dyDescent="0.25">
      <c r="A25" s="733" t="s">
        <v>15</v>
      </c>
      <c r="B25" s="734"/>
      <c r="C25" s="248">
        <f>SUM(C24)</f>
        <v>6705008</v>
      </c>
      <c r="D25" s="252">
        <f>SUM(D24)</f>
        <v>1773000</v>
      </c>
      <c r="E25" s="250">
        <f t="shared" ref="E25" si="8">SUM(E24)</f>
        <v>8478008</v>
      </c>
      <c r="F25" s="253">
        <f t="shared" ref="F25:Q25" si="9">SUM(F24)</f>
        <v>7303586</v>
      </c>
      <c r="G25" s="252">
        <f t="shared" si="9"/>
        <v>0</v>
      </c>
      <c r="H25" s="252">
        <f t="shared" si="9"/>
        <v>7303586</v>
      </c>
      <c r="I25" s="253">
        <f t="shared" si="9"/>
        <v>5453241</v>
      </c>
      <c r="J25" s="252">
        <f t="shared" si="9"/>
        <v>0</v>
      </c>
      <c r="K25" s="250">
        <f t="shared" si="9"/>
        <v>5453241</v>
      </c>
      <c r="L25" s="253">
        <f t="shared" si="9"/>
        <v>403921</v>
      </c>
      <c r="M25" s="252">
        <f t="shared" si="9"/>
        <v>0</v>
      </c>
      <c r="N25" s="250">
        <f t="shared" si="9"/>
        <v>403921</v>
      </c>
      <c r="O25" s="253">
        <f t="shared" si="9"/>
        <v>19865756</v>
      </c>
      <c r="P25" s="249">
        <f t="shared" si="9"/>
        <v>1773000</v>
      </c>
      <c r="Q25" s="250">
        <f t="shared" si="9"/>
        <v>21638756</v>
      </c>
    </row>
    <row r="26" spans="1:17" ht="15.6" customHeight="1" x14ac:dyDescent="0.25">
      <c r="A26" s="246" t="s">
        <v>16</v>
      </c>
      <c r="B26" s="247" t="s">
        <v>108</v>
      </c>
      <c r="C26" s="239">
        <f t="shared" si="5"/>
        <v>212515</v>
      </c>
      <c r="D26" s="240"/>
      <c r="E26" s="245">
        <f>SUM('Teljesítési adatok'!F25)</f>
        <v>212515</v>
      </c>
      <c r="F26" s="239">
        <f t="shared" si="6"/>
        <v>29900</v>
      </c>
      <c r="G26" s="240">
        <v>0</v>
      </c>
      <c r="H26" s="245">
        <v>29900</v>
      </c>
      <c r="I26" s="239">
        <f t="shared" ref="I26:I53" si="10">SUM(K26)-J26</f>
        <v>302080</v>
      </c>
      <c r="J26" s="240">
        <v>0</v>
      </c>
      <c r="K26" s="245">
        <v>302080</v>
      </c>
      <c r="L26" s="239">
        <f t="shared" si="4"/>
        <v>0</v>
      </c>
      <c r="M26" s="240">
        <v>0</v>
      </c>
      <c r="N26" s="245"/>
      <c r="O26" s="239">
        <f t="shared" ref="O26:O40" si="11">SUM(C26+F26+L26)+I26</f>
        <v>544495</v>
      </c>
      <c r="P26" s="313">
        <f t="shared" ref="P26:P40" si="12">SUM(D26+G26+M26)+J26</f>
        <v>0</v>
      </c>
      <c r="Q26" s="245">
        <f t="shared" ref="Q26:Q40" si="13">SUM(E26+H26+N26)+K26</f>
        <v>544495</v>
      </c>
    </row>
    <row r="27" spans="1:17" ht="15.6" customHeight="1" x14ac:dyDescent="0.25">
      <c r="A27" s="246" t="s">
        <v>17</v>
      </c>
      <c r="B27" s="247" t="s">
        <v>109</v>
      </c>
      <c r="C27" s="239">
        <f t="shared" si="5"/>
        <v>5893773</v>
      </c>
      <c r="D27" s="240"/>
      <c r="E27" s="245">
        <f>SUM('Teljesítési adatok'!F26)</f>
        <v>5893773</v>
      </c>
      <c r="F27" s="239">
        <f t="shared" si="6"/>
        <v>411850</v>
      </c>
      <c r="G27" s="240">
        <v>0</v>
      </c>
      <c r="H27" s="245">
        <v>411850</v>
      </c>
      <c r="I27" s="239">
        <f t="shared" si="10"/>
        <v>754167</v>
      </c>
      <c r="J27" s="240">
        <v>0</v>
      </c>
      <c r="K27" s="245">
        <v>754167</v>
      </c>
      <c r="L27" s="239">
        <f t="shared" si="4"/>
        <v>57643</v>
      </c>
      <c r="M27" s="240">
        <v>0</v>
      </c>
      <c r="N27" s="245">
        <v>57643</v>
      </c>
      <c r="O27" s="239">
        <f t="shared" si="11"/>
        <v>7117433</v>
      </c>
      <c r="P27" s="313">
        <f t="shared" si="12"/>
        <v>0</v>
      </c>
      <c r="Q27" s="245">
        <f t="shared" si="13"/>
        <v>7117433</v>
      </c>
    </row>
    <row r="28" spans="1:17" ht="15.6" customHeight="1" x14ac:dyDescent="0.25">
      <c r="A28" s="246" t="s">
        <v>18</v>
      </c>
      <c r="B28" s="247" t="s">
        <v>110</v>
      </c>
      <c r="C28" s="239">
        <f t="shared" si="5"/>
        <v>875172</v>
      </c>
      <c r="D28" s="240"/>
      <c r="E28" s="245">
        <f>SUM('Teljesítési adatok'!F27)</f>
        <v>875172</v>
      </c>
      <c r="F28" s="239">
        <f t="shared" si="6"/>
        <v>1219244</v>
      </c>
      <c r="G28" s="240">
        <v>0</v>
      </c>
      <c r="H28" s="245">
        <v>1219244</v>
      </c>
      <c r="I28" s="239">
        <f t="shared" si="10"/>
        <v>150500</v>
      </c>
      <c r="J28" s="240">
        <v>0</v>
      </c>
      <c r="K28" s="245">
        <v>150500</v>
      </c>
      <c r="L28" s="239">
        <f t="shared" si="4"/>
        <v>0</v>
      </c>
      <c r="M28" s="240">
        <v>0</v>
      </c>
      <c r="N28" s="245">
        <v>0</v>
      </c>
      <c r="O28" s="239">
        <f t="shared" si="11"/>
        <v>2244916</v>
      </c>
      <c r="P28" s="313">
        <f t="shared" si="12"/>
        <v>0</v>
      </c>
      <c r="Q28" s="245">
        <f t="shared" si="13"/>
        <v>2244916</v>
      </c>
    </row>
    <row r="29" spans="1:17" ht="15.6" customHeight="1" x14ac:dyDescent="0.25">
      <c r="A29" s="246" t="s">
        <v>19</v>
      </c>
      <c r="B29" s="247" t="s">
        <v>111</v>
      </c>
      <c r="C29" s="239">
        <f t="shared" si="5"/>
        <v>194306</v>
      </c>
      <c r="D29" s="240"/>
      <c r="E29" s="245">
        <f>SUM('Teljesítési adatok'!F28)</f>
        <v>194306</v>
      </c>
      <c r="F29" s="239">
        <f t="shared" si="6"/>
        <v>253981</v>
      </c>
      <c r="G29" s="240">
        <v>0</v>
      </c>
      <c r="H29" s="245">
        <v>253981</v>
      </c>
      <c r="I29" s="239">
        <f t="shared" si="10"/>
        <v>17466</v>
      </c>
      <c r="J29" s="240">
        <v>0</v>
      </c>
      <c r="K29" s="245">
        <v>17466</v>
      </c>
      <c r="L29" s="239">
        <f t="shared" si="4"/>
        <v>0</v>
      </c>
      <c r="M29" s="240">
        <v>0</v>
      </c>
      <c r="N29" s="245">
        <v>0</v>
      </c>
      <c r="O29" s="239">
        <f t="shared" si="11"/>
        <v>465753</v>
      </c>
      <c r="P29" s="313">
        <f t="shared" si="12"/>
        <v>0</v>
      </c>
      <c r="Q29" s="245">
        <f t="shared" si="13"/>
        <v>465753</v>
      </c>
    </row>
    <row r="30" spans="1:17" ht="15.6" customHeight="1" x14ac:dyDescent="0.25">
      <c r="A30" s="246" t="s">
        <v>20</v>
      </c>
      <c r="B30" s="247" t="s">
        <v>112</v>
      </c>
      <c r="C30" s="239">
        <f t="shared" si="5"/>
        <v>3616455</v>
      </c>
      <c r="D30" s="240"/>
      <c r="E30" s="245">
        <f>SUM('Teljesítési adatok'!F29)</f>
        <v>3616455</v>
      </c>
      <c r="F30" s="239">
        <f t="shared" si="6"/>
        <v>1131489</v>
      </c>
      <c r="G30" s="240">
        <v>0</v>
      </c>
      <c r="H30" s="245">
        <v>1131489</v>
      </c>
      <c r="I30" s="239">
        <f t="shared" si="10"/>
        <v>968811</v>
      </c>
      <c r="J30" s="240">
        <v>0</v>
      </c>
      <c r="K30" s="245">
        <v>968811</v>
      </c>
      <c r="L30" s="239">
        <f t="shared" si="4"/>
        <v>0</v>
      </c>
      <c r="M30" s="240">
        <v>0</v>
      </c>
      <c r="N30" s="245">
        <v>0</v>
      </c>
      <c r="O30" s="239">
        <f t="shared" si="11"/>
        <v>5716755</v>
      </c>
      <c r="P30" s="313">
        <f t="shared" si="12"/>
        <v>0</v>
      </c>
      <c r="Q30" s="245">
        <f t="shared" si="13"/>
        <v>5716755</v>
      </c>
    </row>
    <row r="31" spans="1:17" ht="15.6" customHeight="1" x14ac:dyDescent="0.25">
      <c r="A31" s="246" t="s">
        <v>21</v>
      </c>
      <c r="B31" s="247" t="s">
        <v>113</v>
      </c>
      <c r="C31" s="239">
        <f t="shared" si="5"/>
        <v>5709834</v>
      </c>
      <c r="D31" s="240"/>
      <c r="E31" s="245">
        <f>SUM('Teljesítési adatok'!F30)</f>
        <v>5709834</v>
      </c>
      <c r="F31" s="239">
        <f t="shared" si="6"/>
        <v>0</v>
      </c>
      <c r="G31" s="240">
        <v>0</v>
      </c>
      <c r="H31" s="245">
        <v>0</v>
      </c>
      <c r="I31" s="239">
        <f t="shared" si="10"/>
        <v>4210207</v>
      </c>
      <c r="J31" s="240">
        <v>0</v>
      </c>
      <c r="K31" s="245">
        <v>4210207</v>
      </c>
      <c r="L31" s="239">
        <f t="shared" si="4"/>
        <v>85418</v>
      </c>
      <c r="M31" s="240">
        <v>0</v>
      </c>
      <c r="N31" s="245">
        <v>85418</v>
      </c>
      <c r="O31" s="239">
        <f t="shared" si="11"/>
        <v>10005459</v>
      </c>
      <c r="P31" s="313">
        <f t="shared" si="12"/>
        <v>0</v>
      </c>
      <c r="Q31" s="245">
        <f t="shared" si="13"/>
        <v>10005459</v>
      </c>
    </row>
    <row r="32" spans="1:17" ht="15.6" customHeight="1" x14ac:dyDescent="0.25">
      <c r="A32" s="246" t="s">
        <v>22</v>
      </c>
      <c r="B32" s="247" t="s">
        <v>114</v>
      </c>
      <c r="C32" s="239">
        <f t="shared" si="5"/>
        <v>23622</v>
      </c>
      <c r="D32" s="240"/>
      <c r="E32" s="245">
        <f>SUM('Teljesítési adatok'!F31)</f>
        <v>23622</v>
      </c>
      <c r="F32" s="239">
        <f t="shared" si="6"/>
        <v>64668</v>
      </c>
      <c r="G32" s="240">
        <v>0</v>
      </c>
      <c r="H32" s="245">
        <v>64668</v>
      </c>
      <c r="I32" s="239">
        <f t="shared" si="10"/>
        <v>0</v>
      </c>
      <c r="J32" s="240">
        <v>0</v>
      </c>
      <c r="K32" s="245">
        <v>0</v>
      </c>
      <c r="L32" s="239">
        <f t="shared" si="4"/>
        <v>0</v>
      </c>
      <c r="M32" s="240">
        <v>0</v>
      </c>
      <c r="N32" s="245">
        <v>0</v>
      </c>
      <c r="O32" s="239">
        <f t="shared" si="11"/>
        <v>88290</v>
      </c>
      <c r="P32" s="313">
        <f t="shared" si="12"/>
        <v>0</v>
      </c>
      <c r="Q32" s="245">
        <f t="shared" si="13"/>
        <v>88290</v>
      </c>
    </row>
    <row r="33" spans="1:17" ht="15.6" customHeight="1" x14ac:dyDescent="0.25">
      <c r="A33" s="246" t="s">
        <v>23</v>
      </c>
      <c r="B33" s="247" t="s">
        <v>115</v>
      </c>
      <c r="C33" s="239">
        <f t="shared" si="5"/>
        <v>501877</v>
      </c>
      <c r="D33" s="240"/>
      <c r="E33" s="245">
        <f>SUM('Teljesítési adatok'!F32)</f>
        <v>501877</v>
      </c>
      <c r="F33" s="239">
        <f t="shared" si="6"/>
        <v>10700</v>
      </c>
      <c r="G33" s="240">
        <v>0</v>
      </c>
      <c r="H33" s="245">
        <v>10700</v>
      </c>
      <c r="I33" s="239">
        <f t="shared" si="10"/>
        <v>1200</v>
      </c>
      <c r="J33" s="240">
        <v>0</v>
      </c>
      <c r="K33" s="245">
        <v>1200</v>
      </c>
      <c r="L33" s="239">
        <f t="shared" si="4"/>
        <v>0</v>
      </c>
      <c r="M33" s="240">
        <v>0</v>
      </c>
      <c r="N33" s="245">
        <v>0</v>
      </c>
      <c r="O33" s="239">
        <f t="shared" si="11"/>
        <v>513777</v>
      </c>
      <c r="P33" s="313">
        <f t="shared" si="12"/>
        <v>0</v>
      </c>
      <c r="Q33" s="245">
        <f t="shared" si="13"/>
        <v>513777</v>
      </c>
    </row>
    <row r="34" spans="1:17" ht="15.6" customHeight="1" x14ac:dyDescent="0.25">
      <c r="A34" s="246" t="s">
        <v>24</v>
      </c>
      <c r="B34" s="247" t="s">
        <v>116</v>
      </c>
      <c r="C34" s="239">
        <f t="shared" si="5"/>
        <v>2150615</v>
      </c>
      <c r="D34" s="240"/>
      <c r="E34" s="245">
        <f>SUM('Teljesítési adatok'!F33)</f>
        <v>2150615</v>
      </c>
      <c r="F34" s="239">
        <f t="shared" si="6"/>
        <v>488000</v>
      </c>
      <c r="G34" s="240">
        <v>0</v>
      </c>
      <c r="H34" s="245">
        <v>488000</v>
      </c>
      <c r="I34" s="239">
        <f t="shared" si="10"/>
        <v>1500</v>
      </c>
      <c r="J34" s="240">
        <v>0</v>
      </c>
      <c r="K34" s="245">
        <v>1500</v>
      </c>
      <c r="L34" s="239">
        <f t="shared" si="4"/>
        <v>0</v>
      </c>
      <c r="M34" s="240">
        <v>0</v>
      </c>
      <c r="N34" s="245">
        <v>0</v>
      </c>
      <c r="O34" s="239">
        <f t="shared" si="11"/>
        <v>2640115</v>
      </c>
      <c r="P34" s="313">
        <f t="shared" si="12"/>
        <v>0</v>
      </c>
      <c r="Q34" s="245">
        <f t="shared" si="13"/>
        <v>2640115</v>
      </c>
    </row>
    <row r="35" spans="1:17" ht="15.6" customHeight="1" x14ac:dyDescent="0.25">
      <c r="A35" s="246" t="s">
        <v>25</v>
      </c>
      <c r="B35" s="247" t="s">
        <v>117</v>
      </c>
      <c r="C35" s="239">
        <f t="shared" si="5"/>
        <v>6079744</v>
      </c>
      <c r="D35" s="240">
        <v>2113060</v>
      </c>
      <c r="E35" s="245">
        <f>SUM('Teljesítési adatok'!F34)</f>
        <v>8192804</v>
      </c>
      <c r="F35" s="239">
        <f t="shared" si="6"/>
        <v>933859</v>
      </c>
      <c r="G35" s="240">
        <v>0</v>
      </c>
      <c r="H35" s="245">
        <v>933859</v>
      </c>
      <c r="I35" s="239">
        <f t="shared" si="10"/>
        <v>454396</v>
      </c>
      <c r="J35" s="240">
        <v>0</v>
      </c>
      <c r="K35" s="245">
        <v>454396</v>
      </c>
      <c r="L35" s="239">
        <f t="shared" si="4"/>
        <v>25303</v>
      </c>
      <c r="M35" s="240">
        <v>0</v>
      </c>
      <c r="N35" s="245">
        <v>25303</v>
      </c>
      <c r="O35" s="239">
        <f t="shared" si="11"/>
        <v>7493302</v>
      </c>
      <c r="P35" s="313">
        <f t="shared" si="12"/>
        <v>2113060</v>
      </c>
      <c r="Q35" s="245">
        <f t="shared" si="13"/>
        <v>9606362</v>
      </c>
    </row>
    <row r="36" spans="1:17" ht="15.6" customHeight="1" x14ac:dyDescent="0.25">
      <c r="A36" s="246" t="s">
        <v>26</v>
      </c>
      <c r="B36" s="247" t="s">
        <v>118</v>
      </c>
      <c r="C36" s="239">
        <f t="shared" si="5"/>
        <v>183216</v>
      </c>
      <c r="D36" s="240"/>
      <c r="E36" s="245">
        <f>SUM('Teljesítési adatok'!F35)</f>
        <v>183216</v>
      </c>
      <c r="F36" s="239">
        <f t="shared" si="6"/>
        <v>634574</v>
      </c>
      <c r="G36" s="240">
        <v>0</v>
      </c>
      <c r="H36" s="245">
        <v>634574</v>
      </c>
      <c r="I36" s="239">
        <f t="shared" si="10"/>
        <v>138224</v>
      </c>
      <c r="J36" s="240">
        <v>0</v>
      </c>
      <c r="K36" s="245">
        <v>138224</v>
      </c>
      <c r="L36" s="239">
        <f t="shared" si="4"/>
        <v>0</v>
      </c>
      <c r="M36" s="240">
        <v>0</v>
      </c>
      <c r="N36" s="245">
        <v>0</v>
      </c>
      <c r="O36" s="239">
        <f t="shared" si="11"/>
        <v>956014</v>
      </c>
      <c r="P36" s="313">
        <f t="shared" si="12"/>
        <v>0</v>
      </c>
      <c r="Q36" s="245">
        <f t="shared" si="13"/>
        <v>956014</v>
      </c>
    </row>
    <row r="37" spans="1:17" ht="15.6" customHeight="1" x14ac:dyDescent="0.25">
      <c r="A37" s="246" t="s">
        <v>27</v>
      </c>
      <c r="B37" s="247" t="s">
        <v>119</v>
      </c>
      <c r="C37" s="239">
        <f t="shared" si="5"/>
        <v>5441959</v>
      </c>
      <c r="D37" s="240">
        <v>328996</v>
      </c>
      <c r="E37" s="245">
        <f>SUM('Teljesítési adatok'!F36)</f>
        <v>5770955</v>
      </c>
      <c r="F37" s="239">
        <f t="shared" si="6"/>
        <v>1000539</v>
      </c>
      <c r="G37" s="240">
        <v>0</v>
      </c>
      <c r="H37" s="245">
        <v>1000539</v>
      </c>
      <c r="I37" s="239">
        <f t="shared" si="10"/>
        <v>1675479</v>
      </c>
      <c r="J37" s="240">
        <v>0</v>
      </c>
      <c r="K37" s="245">
        <v>1675479</v>
      </c>
      <c r="L37" s="239">
        <f t="shared" si="4"/>
        <v>31607</v>
      </c>
      <c r="M37" s="240">
        <v>0</v>
      </c>
      <c r="N37" s="245">
        <v>31607</v>
      </c>
      <c r="O37" s="239">
        <f t="shared" si="11"/>
        <v>8149584</v>
      </c>
      <c r="P37" s="313">
        <f t="shared" si="12"/>
        <v>328996</v>
      </c>
      <c r="Q37" s="245">
        <f t="shared" si="13"/>
        <v>8478580</v>
      </c>
    </row>
    <row r="38" spans="1:17" ht="15.6" customHeight="1" x14ac:dyDescent="0.25">
      <c r="A38" s="246" t="s">
        <v>171</v>
      </c>
      <c r="B38" s="247" t="s">
        <v>172</v>
      </c>
      <c r="C38" s="239">
        <f t="shared" si="5"/>
        <v>5896000</v>
      </c>
      <c r="D38" s="240"/>
      <c r="E38" s="245">
        <f>SUM('Teljesítési adatok'!F37)</f>
        <v>5896000</v>
      </c>
      <c r="F38" s="239">
        <f t="shared" si="6"/>
        <v>0</v>
      </c>
      <c r="G38" s="240">
        <v>0</v>
      </c>
      <c r="H38" s="245">
        <v>0</v>
      </c>
      <c r="I38" s="239">
        <f t="shared" si="10"/>
        <v>0</v>
      </c>
      <c r="J38" s="240">
        <v>0</v>
      </c>
      <c r="K38" s="245">
        <v>0</v>
      </c>
      <c r="L38" s="239">
        <f t="shared" si="4"/>
        <v>0</v>
      </c>
      <c r="M38" s="240">
        <v>0</v>
      </c>
      <c r="N38" s="245">
        <v>0</v>
      </c>
      <c r="O38" s="239">
        <f t="shared" si="11"/>
        <v>5896000</v>
      </c>
      <c r="P38" s="313">
        <f t="shared" si="12"/>
        <v>0</v>
      </c>
      <c r="Q38" s="245">
        <f t="shared" si="13"/>
        <v>5896000</v>
      </c>
    </row>
    <row r="39" spans="1:17" s="1" customFormat="1" ht="15.6" customHeight="1" x14ac:dyDescent="0.2">
      <c r="A39" s="246" t="s">
        <v>28</v>
      </c>
      <c r="B39" s="247" t="s">
        <v>120</v>
      </c>
      <c r="C39" s="239">
        <f t="shared" si="5"/>
        <v>0</v>
      </c>
      <c r="D39" s="240"/>
      <c r="E39" s="245">
        <f>SUM('Teljesítési adatok'!F38)</f>
        <v>0</v>
      </c>
      <c r="F39" s="239">
        <f t="shared" si="6"/>
        <v>0</v>
      </c>
      <c r="G39" s="240">
        <v>0</v>
      </c>
      <c r="H39" s="245">
        <v>0</v>
      </c>
      <c r="I39" s="239">
        <f t="shared" si="10"/>
        <v>0</v>
      </c>
      <c r="J39" s="240">
        <v>0</v>
      </c>
      <c r="K39" s="245">
        <v>0</v>
      </c>
      <c r="L39" s="239">
        <f t="shared" si="4"/>
        <v>0</v>
      </c>
      <c r="M39" s="240">
        <v>0</v>
      </c>
      <c r="N39" s="245">
        <v>0</v>
      </c>
      <c r="O39" s="239">
        <f t="shared" si="11"/>
        <v>0</v>
      </c>
      <c r="P39" s="313">
        <f t="shared" si="12"/>
        <v>0</v>
      </c>
      <c r="Q39" s="245">
        <f t="shared" si="13"/>
        <v>0</v>
      </c>
    </row>
    <row r="40" spans="1:17" ht="15.6" customHeight="1" x14ac:dyDescent="0.25">
      <c r="A40" s="246" t="s">
        <v>29</v>
      </c>
      <c r="B40" s="247" t="s">
        <v>121</v>
      </c>
      <c r="C40" s="239">
        <f t="shared" si="5"/>
        <v>507234</v>
      </c>
      <c r="D40" s="240">
        <v>292215</v>
      </c>
      <c r="E40" s="245">
        <f>SUM('Teljesítési adatok'!F39)</f>
        <v>799449</v>
      </c>
      <c r="F40" s="239">
        <f t="shared" si="6"/>
        <v>19920</v>
      </c>
      <c r="G40" s="240">
        <v>0</v>
      </c>
      <c r="H40" s="245">
        <v>19920</v>
      </c>
      <c r="I40" s="239">
        <f t="shared" si="10"/>
        <v>5519</v>
      </c>
      <c r="J40" s="240">
        <v>0</v>
      </c>
      <c r="K40" s="245">
        <v>5519</v>
      </c>
      <c r="L40" s="239">
        <f t="shared" si="4"/>
        <v>0</v>
      </c>
      <c r="M40" s="240">
        <v>0</v>
      </c>
      <c r="N40" s="245">
        <v>0</v>
      </c>
      <c r="O40" s="239">
        <f t="shared" si="11"/>
        <v>532673</v>
      </c>
      <c r="P40" s="313">
        <f t="shared" si="12"/>
        <v>292215</v>
      </c>
      <c r="Q40" s="245">
        <f t="shared" si="13"/>
        <v>824888</v>
      </c>
    </row>
    <row r="41" spans="1:17" s="1" customFormat="1" ht="19.899999999999999" customHeight="1" x14ac:dyDescent="0.25">
      <c r="A41" s="733" t="s">
        <v>30</v>
      </c>
      <c r="B41" s="734"/>
      <c r="C41" s="248">
        <f t="shared" ref="C41:Q41" si="14">SUM(C26:C40)</f>
        <v>37286322</v>
      </c>
      <c r="D41" s="249">
        <f t="shared" si="14"/>
        <v>2734271</v>
      </c>
      <c r="E41" s="250">
        <f t="shared" si="14"/>
        <v>40020593</v>
      </c>
      <c r="F41" s="253">
        <f t="shared" si="14"/>
        <v>6198724</v>
      </c>
      <c r="G41" s="252">
        <f t="shared" si="14"/>
        <v>0</v>
      </c>
      <c r="H41" s="250">
        <f t="shared" si="14"/>
        <v>6198724</v>
      </c>
      <c r="I41" s="253">
        <f t="shared" si="14"/>
        <v>8679549</v>
      </c>
      <c r="J41" s="252">
        <f t="shared" si="14"/>
        <v>0</v>
      </c>
      <c r="K41" s="250">
        <f t="shared" si="14"/>
        <v>8679549</v>
      </c>
      <c r="L41" s="253">
        <f t="shared" si="14"/>
        <v>199971</v>
      </c>
      <c r="M41" s="252">
        <f t="shared" si="14"/>
        <v>0</v>
      </c>
      <c r="N41" s="250">
        <f t="shared" si="14"/>
        <v>199971</v>
      </c>
      <c r="O41" s="248">
        <f t="shared" si="14"/>
        <v>52364566</v>
      </c>
      <c r="P41" s="249">
        <f t="shared" si="14"/>
        <v>2734271</v>
      </c>
      <c r="Q41" s="250">
        <f t="shared" si="14"/>
        <v>55098837</v>
      </c>
    </row>
    <row r="42" spans="1:17" ht="15.6" customHeight="1" x14ac:dyDescent="0.25">
      <c r="A42" s="246" t="s">
        <v>31</v>
      </c>
      <c r="B42" s="247" t="s">
        <v>122</v>
      </c>
      <c r="C42" s="239">
        <f t="shared" si="5"/>
        <v>0</v>
      </c>
      <c r="D42" s="240"/>
      <c r="E42" s="245">
        <f>SUM('Teljesítési adatok'!F41)</f>
        <v>0</v>
      </c>
      <c r="F42" s="239">
        <f t="shared" si="6"/>
        <v>0</v>
      </c>
      <c r="G42" s="240">
        <f>SUM(KözösHiv.!X42)</f>
        <v>0</v>
      </c>
      <c r="H42" s="245">
        <v>0</v>
      </c>
      <c r="I42" s="239">
        <f t="shared" si="10"/>
        <v>0</v>
      </c>
      <c r="J42" s="240">
        <f>SUM('Óvoda '!S42)</f>
        <v>0</v>
      </c>
      <c r="K42" s="245">
        <v>0</v>
      </c>
      <c r="L42" s="239">
        <f t="shared" si="4"/>
        <v>0</v>
      </c>
      <c r="M42" s="240">
        <f>SUM('Óvoda '!X42)</f>
        <v>0</v>
      </c>
      <c r="N42" s="245">
        <v>0</v>
      </c>
      <c r="O42" s="239">
        <f t="shared" ref="O42:Q46" si="15">SUM(C42+F42+L42)+I42</f>
        <v>0</v>
      </c>
      <c r="P42" s="313">
        <f t="shared" si="15"/>
        <v>0</v>
      </c>
      <c r="Q42" s="245">
        <f t="shared" si="15"/>
        <v>0</v>
      </c>
    </row>
    <row r="43" spans="1:17" ht="15.6" customHeight="1" x14ac:dyDescent="0.25">
      <c r="A43" s="246" t="s">
        <v>32</v>
      </c>
      <c r="B43" s="247" t="s">
        <v>123</v>
      </c>
      <c r="C43" s="239">
        <f t="shared" si="5"/>
        <v>0</v>
      </c>
      <c r="D43" s="240"/>
      <c r="E43" s="245">
        <f>SUM('Teljesítési adatok'!F42)</f>
        <v>0</v>
      </c>
      <c r="F43" s="239">
        <f t="shared" si="6"/>
        <v>0</v>
      </c>
      <c r="G43" s="240">
        <f>SUM(KözösHiv.!X43)</f>
        <v>0</v>
      </c>
      <c r="H43" s="245">
        <v>0</v>
      </c>
      <c r="I43" s="239">
        <f t="shared" si="10"/>
        <v>0</v>
      </c>
      <c r="J43" s="240">
        <f>SUM('Óvoda '!S43)</f>
        <v>0</v>
      </c>
      <c r="K43" s="245">
        <v>0</v>
      </c>
      <c r="L43" s="239">
        <f t="shared" si="4"/>
        <v>0</v>
      </c>
      <c r="M43" s="240">
        <f>SUM('Óvoda '!X43)</f>
        <v>0</v>
      </c>
      <c r="N43" s="245">
        <v>0</v>
      </c>
      <c r="O43" s="239">
        <f t="shared" si="15"/>
        <v>0</v>
      </c>
      <c r="P43" s="313">
        <f t="shared" si="15"/>
        <v>0</v>
      </c>
      <c r="Q43" s="245">
        <f t="shared" si="15"/>
        <v>0</v>
      </c>
    </row>
    <row r="44" spans="1:17" ht="15.6" customHeight="1" x14ac:dyDescent="0.25">
      <c r="A44" s="246" t="s">
        <v>33</v>
      </c>
      <c r="B44" s="247" t="s">
        <v>124</v>
      </c>
      <c r="C44" s="239">
        <f t="shared" si="5"/>
        <v>0</v>
      </c>
      <c r="D44" s="240"/>
      <c r="E44" s="245">
        <f>SUM('Teljesítési adatok'!F43)</f>
        <v>0</v>
      </c>
      <c r="F44" s="239">
        <f t="shared" si="6"/>
        <v>0</v>
      </c>
      <c r="G44" s="240">
        <f>SUM(KözösHiv.!X44)</f>
        <v>0</v>
      </c>
      <c r="H44" s="245">
        <v>0</v>
      </c>
      <c r="I44" s="239">
        <f t="shared" si="10"/>
        <v>0</v>
      </c>
      <c r="J44" s="240">
        <f>SUM('Óvoda '!S44)</f>
        <v>0</v>
      </c>
      <c r="K44" s="245">
        <v>0</v>
      </c>
      <c r="L44" s="239">
        <f t="shared" si="4"/>
        <v>0</v>
      </c>
      <c r="M44" s="240">
        <f>SUM('Óvoda '!X44)</f>
        <v>0</v>
      </c>
      <c r="N44" s="245">
        <v>0</v>
      </c>
      <c r="O44" s="239">
        <f t="shared" si="15"/>
        <v>0</v>
      </c>
      <c r="P44" s="313">
        <f t="shared" si="15"/>
        <v>0</v>
      </c>
      <c r="Q44" s="245">
        <f t="shared" si="15"/>
        <v>0</v>
      </c>
    </row>
    <row r="45" spans="1:17" s="1" customFormat="1" ht="15.6" customHeight="1" x14ac:dyDescent="0.2">
      <c r="A45" s="246" t="s">
        <v>34</v>
      </c>
      <c r="B45" s="247" t="s">
        <v>125</v>
      </c>
      <c r="C45" s="239">
        <f t="shared" si="5"/>
        <v>0</v>
      </c>
      <c r="D45" s="240"/>
      <c r="E45" s="245">
        <f>SUM('Teljesítési adatok'!F44)</f>
        <v>0</v>
      </c>
      <c r="F45" s="239">
        <f t="shared" si="6"/>
        <v>0</v>
      </c>
      <c r="G45" s="240">
        <f>SUM(KözösHiv.!X45)</f>
        <v>0</v>
      </c>
      <c r="H45" s="245">
        <v>0</v>
      </c>
      <c r="I45" s="239">
        <f t="shared" si="10"/>
        <v>0</v>
      </c>
      <c r="J45" s="240">
        <f>SUM('Óvoda '!S45)</f>
        <v>0</v>
      </c>
      <c r="K45" s="245">
        <v>0</v>
      </c>
      <c r="L45" s="239">
        <f t="shared" si="4"/>
        <v>0</v>
      </c>
      <c r="M45" s="240">
        <f>SUM('Óvoda '!X45)</f>
        <v>0</v>
      </c>
      <c r="N45" s="245">
        <v>0</v>
      </c>
      <c r="O45" s="239">
        <f t="shared" si="15"/>
        <v>0</v>
      </c>
      <c r="P45" s="313">
        <f t="shared" si="15"/>
        <v>0</v>
      </c>
      <c r="Q45" s="245">
        <f t="shared" si="15"/>
        <v>0</v>
      </c>
    </row>
    <row r="46" spans="1:17" ht="15.6" customHeight="1" x14ac:dyDescent="0.25">
      <c r="A46" s="246" t="s">
        <v>35</v>
      </c>
      <c r="B46" s="247" t="s">
        <v>126</v>
      </c>
      <c r="C46" s="239">
        <f t="shared" si="5"/>
        <v>9775000</v>
      </c>
      <c r="D46" s="240">
        <v>330957</v>
      </c>
      <c r="E46" s="245">
        <f>SUM('Teljesítési adatok'!F45)</f>
        <v>10105957</v>
      </c>
      <c r="F46" s="239">
        <f t="shared" si="6"/>
        <v>0</v>
      </c>
      <c r="G46" s="240">
        <f>SUM(KözösHiv.!X46)</f>
        <v>0</v>
      </c>
      <c r="H46" s="245">
        <v>0</v>
      </c>
      <c r="I46" s="239">
        <f t="shared" si="10"/>
        <v>0</v>
      </c>
      <c r="J46" s="240">
        <f>SUM('Óvoda '!S46)</f>
        <v>0</v>
      </c>
      <c r="K46" s="245">
        <v>0</v>
      </c>
      <c r="L46" s="239">
        <f t="shared" si="4"/>
        <v>0</v>
      </c>
      <c r="M46" s="240">
        <f>SUM('Óvoda '!X46)</f>
        <v>0</v>
      </c>
      <c r="N46" s="245">
        <v>0</v>
      </c>
      <c r="O46" s="239">
        <f t="shared" si="15"/>
        <v>9775000</v>
      </c>
      <c r="P46" s="313">
        <f t="shared" si="15"/>
        <v>330957</v>
      </c>
      <c r="Q46" s="245">
        <f t="shared" si="15"/>
        <v>10105957</v>
      </c>
    </row>
    <row r="47" spans="1:17" s="1" customFormat="1" ht="19.899999999999999" customHeight="1" x14ac:dyDescent="0.25">
      <c r="A47" s="733" t="s">
        <v>36</v>
      </c>
      <c r="B47" s="734"/>
      <c r="C47" s="253">
        <f>SUM(C42:C46)</f>
        <v>9775000</v>
      </c>
      <c r="D47" s="252">
        <f>SUM(D42:D46)</f>
        <v>330957</v>
      </c>
      <c r="E47" s="250">
        <f t="shared" ref="E47" si="16">SUM(E42:E46)</f>
        <v>10105957</v>
      </c>
      <c r="F47" s="253">
        <f>SUM(KözösHiv.!C47)</f>
        <v>0</v>
      </c>
      <c r="G47" s="252">
        <f>SUM(KözösHiv.!X47)</f>
        <v>0</v>
      </c>
      <c r="H47" s="250">
        <f>SUM(H42:H46)</f>
        <v>0</v>
      </c>
      <c r="I47" s="253">
        <v>0</v>
      </c>
      <c r="J47" s="252">
        <f>SUM('Óvoda '!S47)</f>
        <v>0</v>
      </c>
      <c r="K47" s="250">
        <f>SUM(K42:K46)</f>
        <v>0</v>
      </c>
      <c r="L47" s="253">
        <f>SUM('Óvoda '!C47)</f>
        <v>0</v>
      </c>
      <c r="M47" s="252">
        <f>SUM('Óvoda '!X47)</f>
        <v>0</v>
      </c>
      <c r="N47" s="250">
        <f>SUM(N42:N46)</f>
        <v>0</v>
      </c>
      <c r="O47" s="248">
        <f>SUM(O42:O46)</f>
        <v>9775000</v>
      </c>
      <c r="P47" s="249">
        <f>SUM(P42:P46)</f>
        <v>330957</v>
      </c>
      <c r="Q47" s="250">
        <f>SUM(Q42:Q46)</f>
        <v>10105957</v>
      </c>
    </row>
    <row r="48" spans="1:17" ht="15.6" customHeight="1" x14ac:dyDescent="0.25">
      <c r="A48" s="246" t="s">
        <v>37</v>
      </c>
      <c r="B48" s="247" t="s">
        <v>127</v>
      </c>
      <c r="C48" s="239">
        <f t="shared" si="5"/>
        <v>3781305</v>
      </c>
      <c r="D48" s="240"/>
      <c r="E48" s="245">
        <f>SUM('Teljesítési adatok'!F47)</f>
        <v>3781305</v>
      </c>
      <c r="F48" s="239">
        <f t="shared" si="6"/>
        <v>0</v>
      </c>
      <c r="G48" s="240">
        <f>SUM(KözösHiv.!X48)</f>
        <v>0</v>
      </c>
      <c r="H48" s="245">
        <v>0</v>
      </c>
      <c r="I48" s="239">
        <f t="shared" si="10"/>
        <v>0</v>
      </c>
      <c r="J48" s="240">
        <f>SUM('Óvoda '!S48)</f>
        <v>0</v>
      </c>
      <c r="K48" s="245">
        <v>0</v>
      </c>
      <c r="L48" s="239">
        <f t="shared" si="4"/>
        <v>0</v>
      </c>
      <c r="M48" s="240">
        <f>SUM('Óvoda '!X48)</f>
        <v>0</v>
      </c>
      <c r="N48" s="245">
        <v>0</v>
      </c>
      <c r="O48" s="239">
        <f t="shared" ref="O48:Q53" si="17">SUM(C48+F48+L48)+I48</f>
        <v>3781305</v>
      </c>
      <c r="P48" s="313">
        <f t="shared" si="17"/>
        <v>0</v>
      </c>
      <c r="Q48" s="245">
        <f t="shared" si="17"/>
        <v>3781305</v>
      </c>
    </row>
    <row r="49" spans="1:17" ht="15.6" customHeight="1" x14ac:dyDescent="0.25">
      <c r="A49" s="246" t="s">
        <v>38</v>
      </c>
      <c r="B49" s="247" t="s">
        <v>128</v>
      </c>
      <c r="C49" s="239">
        <f t="shared" si="5"/>
        <v>0</v>
      </c>
      <c r="D49" s="240"/>
      <c r="E49" s="245">
        <f>SUM('Teljesítési adatok'!F48)</f>
        <v>0</v>
      </c>
      <c r="F49" s="239">
        <f t="shared" si="6"/>
        <v>0</v>
      </c>
      <c r="G49" s="240">
        <f>SUM(KözösHiv.!X49)</f>
        <v>0</v>
      </c>
      <c r="H49" s="245">
        <v>0</v>
      </c>
      <c r="I49" s="239">
        <f t="shared" si="10"/>
        <v>0</v>
      </c>
      <c r="J49" s="240">
        <f>SUM('Óvoda '!S49)</f>
        <v>0</v>
      </c>
      <c r="K49" s="245">
        <v>0</v>
      </c>
      <c r="L49" s="239">
        <f t="shared" si="4"/>
        <v>0</v>
      </c>
      <c r="M49" s="240">
        <f>SUM('Óvoda '!X49)</f>
        <v>0</v>
      </c>
      <c r="N49" s="245">
        <v>0</v>
      </c>
      <c r="O49" s="239">
        <f t="shared" si="17"/>
        <v>0</v>
      </c>
      <c r="P49" s="313">
        <f t="shared" si="17"/>
        <v>0</v>
      </c>
      <c r="Q49" s="245">
        <f t="shared" si="17"/>
        <v>0</v>
      </c>
    </row>
    <row r="50" spans="1:17" ht="15.6" customHeight="1" x14ac:dyDescent="0.25">
      <c r="A50" s="246" t="s">
        <v>39</v>
      </c>
      <c r="B50" s="247" t="s">
        <v>129</v>
      </c>
      <c r="C50" s="239">
        <f t="shared" si="5"/>
        <v>0</v>
      </c>
      <c r="D50" s="240">
        <v>263324</v>
      </c>
      <c r="E50" s="245">
        <f>SUM('Teljesítési adatok'!F49)</f>
        <v>263324</v>
      </c>
      <c r="F50" s="239">
        <f t="shared" si="6"/>
        <v>0</v>
      </c>
      <c r="G50" s="240">
        <f>SUM(KözösHiv.!X50)</f>
        <v>0</v>
      </c>
      <c r="H50" s="245">
        <v>0</v>
      </c>
      <c r="I50" s="239">
        <f t="shared" si="10"/>
        <v>0</v>
      </c>
      <c r="J50" s="240">
        <f>SUM('Óvoda '!S50)</f>
        <v>0</v>
      </c>
      <c r="K50" s="245">
        <v>0</v>
      </c>
      <c r="L50" s="239">
        <f t="shared" si="4"/>
        <v>0</v>
      </c>
      <c r="M50" s="240">
        <f>SUM('Óvoda '!X50)</f>
        <v>0</v>
      </c>
      <c r="N50" s="245">
        <v>0</v>
      </c>
      <c r="O50" s="239">
        <f t="shared" si="17"/>
        <v>0</v>
      </c>
      <c r="P50" s="313">
        <f t="shared" si="17"/>
        <v>263324</v>
      </c>
      <c r="Q50" s="245">
        <f t="shared" si="17"/>
        <v>263324</v>
      </c>
    </row>
    <row r="51" spans="1:17" s="1" customFormat="1" ht="15.6" customHeight="1" x14ac:dyDescent="0.2">
      <c r="A51" s="246" t="s">
        <v>283</v>
      </c>
      <c r="B51" s="247" t="s">
        <v>284</v>
      </c>
      <c r="C51" s="239">
        <f t="shared" si="5"/>
        <v>0</v>
      </c>
      <c r="D51" s="240">
        <v>106600</v>
      </c>
      <c r="E51" s="245">
        <f>SUM('Teljesítési adatok'!F50)</f>
        <v>106600</v>
      </c>
      <c r="F51" s="239">
        <f t="shared" si="6"/>
        <v>0</v>
      </c>
      <c r="G51" s="240">
        <f>SUM(KözösHiv.!X51)</f>
        <v>0</v>
      </c>
      <c r="H51" s="245">
        <v>0</v>
      </c>
      <c r="I51" s="239">
        <f t="shared" si="10"/>
        <v>0</v>
      </c>
      <c r="J51" s="240">
        <f>SUM('Óvoda '!S51)</f>
        <v>0</v>
      </c>
      <c r="K51" s="245">
        <v>0</v>
      </c>
      <c r="L51" s="239">
        <f t="shared" si="4"/>
        <v>0</v>
      </c>
      <c r="M51" s="240">
        <f>SUM('Óvoda '!X51)</f>
        <v>0</v>
      </c>
      <c r="N51" s="245">
        <v>0</v>
      </c>
      <c r="O51" s="239">
        <f t="shared" si="17"/>
        <v>0</v>
      </c>
      <c r="P51" s="313">
        <f t="shared" si="17"/>
        <v>106600</v>
      </c>
      <c r="Q51" s="245">
        <f t="shared" si="17"/>
        <v>106600</v>
      </c>
    </row>
    <row r="52" spans="1:17" s="1" customFormat="1" ht="15.6" customHeight="1" x14ac:dyDescent="0.2">
      <c r="A52" s="246" t="s">
        <v>40</v>
      </c>
      <c r="B52" s="247" t="s">
        <v>285</v>
      </c>
      <c r="C52" s="239">
        <f t="shared" si="5"/>
        <v>0</v>
      </c>
      <c r="D52" s="240">
        <v>1330000</v>
      </c>
      <c r="E52" s="245">
        <f>SUM('Teljesítési adatok'!F51)</f>
        <v>1330000</v>
      </c>
      <c r="F52" s="239">
        <f t="shared" si="6"/>
        <v>47901</v>
      </c>
      <c r="G52" s="240">
        <v>0</v>
      </c>
      <c r="H52" s="245">
        <v>47901</v>
      </c>
      <c r="I52" s="239">
        <f t="shared" si="10"/>
        <v>0</v>
      </c>
      <c r="J52" s="240">
        <v>0</v>
      </c>
      <c r="K52" s="245">
        <v>0</v>
      </c>
      <c r="L52" s="239">
        <f t="shared" si="4"/>
        <v>0</v>
      </c>
      <c r="M52" s="240"/>
      <c r="N52" s="245"/>
      <c r="O52" s="239">
        <f t="shared" si="17"/>
        <v>47901</v>
      </c>
      <c r="P52" s="313">
        <f t="shared" si="17"/>
        <v>1330000</v>
      </c>
      <c r="Q52" s="245">
        <f t="shared" si="17"/>
        <v>1377901</v>
      </c>
    </row>
    <row r="53" spans="1:17" ht="15.6" customHeight="1" x14ac:dyDescent="0.25">
      <c r="A53" s="246" t="s">
        <v>41</v>
      </c>
      <c r="B53" s="247" t="s">
        <v>130</v>
      </c>
      <c r="C53" s="239">
        <f t="shared" si="5"/>
        <v>0</v>
      </c>
      <c r="D53" s="240"/>
      <c r="E53" s="245">
        <f>SUM('Teljesítési adatok'!F52)</f>
        <v>0</v>
      </c>
      <c r="F53" s="239">
        <f t="shared" si="6"/>
        <v>0</v>
      </c>
      <c r="G53" s="240">
        <f>SUM(KözösHiv.!X52)</f>
        <v>0</v>
      </c>
      <c r="H53" s="245">
        <v>0</v>
      </c>
      <c r="I53" s="239">
        <f t="shared" si="10"/>
        <v>0</v>
      </c>
      <c r="J53" s="240">
        <v>0</v>
      </c>
      <c r="K53" s="245">
        <v>0</v>
      </c>
      <c r="L53" s="239">
        <f t="shared" si="4"/>
        <v>0</v>
      </c>
      <c r="M53" s="240">
        <f>SUM('Óvoda '!X52)</f>
        <v>0</v>
      </c>
      <c r="N53" s="245">
        <v>0</v>
      </c>
      <c r="O53" s="239">
        <f t="shared" si="17"/>
        <v>0</v>
      </c>
      <c r="P53" s="313">
        <f t="shared" si="17"/>
        <v>0</v>
      </c>
      <c r="Q53" s="245">
        <f t="shared" si="17"/>
        <v>0</v>
      </c>
    </row>
    <row r="54" spans="1:17" s="1" customFormat="1" ht="19.899999999999999" customHeight="1" thickBot="1" x14ac:dyDescent="0.3">
      <c r="A54" s="735" t="s">
        <v>42</v>
      </c>
      <c r="B54" s="736"/>
      <c r="C54" s="257">
        <f>SUM(C48:C53)</f>
        <v>3781305</v>
      </c>
      <c r="D54" s="258">
        <f>SUM(D48:D53)</f>
        <v>1699924</v>
      </c>
      <c r="E54" s="259">
        <f t="shared" ref="E54" si="18">SUM(E48:E53)</f>
        <v>5481229</v>
      </c>
      <c r="F54" s="309">
        <f>SUM(KözösHiv.!C53)</f>
        <v>0</v>
      </c>
      <c r="G54" s="310">
        <f>SUM(G48:G53)</f>
        <v>0</v>
      </c>
      <c r="H54" s="259">
        <f>SUM(H48:H53)</f>
        <v>47901</v>
      </c>
      <c r="I54" s="257">
        <v>0</v>
      </c>
      <c r="J54" s="258">
        <f>SUM('Óvoda '!S53)</f>
        <v>0</v>
      </c>
      <c r="K54" s="259">
        <f>SUM(K48:K53)</f>
        <v>0</v>
      </c>
      <c r="L54" s="257">
        <f>SUM('Óvoda '!C53)</f>
        <v>0</v>
      </c>
      <c r="M54" s="258">
        <f>SUM('Óvoda '!X53)</f>
        <v>0</v>
      </c>
      <c r="N54" s="259">
        <f>SUM(N48:N53)</f>
        <v>0</v>
      </c>
      <c r="O54" s="309">
        <f>SUM(O48:O53)</f>
        <v>3829206</v>
      </c>
      <c r="P54" s="310">
        <f>SUM(P48:P53)</f>
        <v>1699924</v>
      </c>
      <c r="Q54" s="259">
        <f>SUM(Q48:Q53)</f>
        <v>5529130</v>
      </c>
    </row>
    <row r="55" spans="1:17" s="1" customFormat="1" ht="19.899999999999999" customHeight="1" thickBot="1" x14ac:dyDescent="0.3">
      <c r="A55" s="741" t="s">
        <v>289</v>
      </c>
      <c r="B55" s="742"/>
      <c r="C55" s="261">
        <f t="shared" ref="C55:Q55" si="19">SUM(C23)+C25+C41+C47+C54</f>
        <v>90343834</v>
      </c>
      <c r="D55" s="262">
        <f t="shared" si="19"/>
        <v>17701259</v>
      </c>
      <c r="E55" s="263">
        <f t="shared" si="19"/>
        <v>108045093</v>
      </c>
      <c r="F55" s="311">
        <f t="shared" si="19"/>
        <v>47914086</v>
      </c>
      <c r="G55" s="311">
        <f t="shared" si="19"/>
        <v>0</v>
      </c>
      <c r="H55" s="263">
        <f t="shared" si="19"/>
        <v>47961987</v>
      </c>
      <c r="I55" s="261">
        <f t="shared" si="19"/>
        <v>40308533</v>
      </c>
      <c r="J55" s="311">
        <f t="shared" si="19"/>
        <v>0</v>
      </c>
      <c r="K55" s="263">
        <f t="shared" si="19"/>
        <v>40308533</v>
      </c>
      <c r="L55" s="261">
        <f t="shared" si="19"/>
        <v>2562040</v>
      </c>
      <c r="M55" s="311">
        <f t="shared" si="19"/>
        <v>0</v>
      </c>
      <c r="N55" s="263">
        <f t="shared" si="19"/>
        <v>2562040</v>
      </c>
      <c r="O55" s="261">
        <f t="shared" si="19"/>
        <v>181176394</v>
      </c>
      <c r="P55" s="311">
        <f t="shared" si="19"/>
        <v>17701259</v>
      </c>
      <c r="Q55" s="263">
        <f t="shared" si="19"/>
        <v>198877653</v>
      </c>
    </row>
    <row r="56" spans="1:17" ht="15.6" customHeight="1" x14ac:dyDescent="0.25">
      <c r="A56" s="233" t="s">
        <v>188</v>
      </c>
      <c r="B56" s="234" t="s">
        <v>189</v>
      </c>
      <c r="C56" s="239">
        <f t="shared" ref="C56:C65" si="20">SUM(E56)-D56</f>
        <v>38039082</v>
      </c>
      <c r="D56" s="244"/>
      <c r="E56" s="245">
        <f>SUM('Teljesítési adatok'!F55)</f>
        <v>38039082</v>
      </c>
      <c r="F56" s="239">
        <f t="shared" ref="F56:F65" si="21">SUM(H56)-G56</f>
        <v>0</v>
      </c>
      <c r="G56" s="312">
        <v>0</v>
      </c>
      <c r="H56" s="241">
        <v>0</v>
      </c>
      <c r="I56" s="239">
        <f t="shared" ref="I56:I65" si="22">SUM(K56)-J56</f>
        <v>0</v>
      </c>
      <c r="J56" s="244">
        <f>SUM('Óvoda '!S53)</f>
        <v>0</v>
      </c>
      <c r="K56" s="241">
        <v>0</v>
      </c>
      <c r="L56" s="239">
        <f t="shared" ref="L56:L65" si="23">SUM(N56)-M56</f>
        <v>0</v>
      </c>
      <c r="M56" s="244">
        <f>SUM('Óvoda '!X53)</f>
        <v>0</v>
      </c>
      <c r="N56" s="241">
        <v>0</v>
      </c>
      <c r="O56" s="243">
        <f t="shared" ref="O56:Q59" si="24">SUM(C56+F56+L56)+I56</f>
        <v>38039082</v>
      </c>
      <c r="P56" s="312">
        <f t="shared" si="24"/>
        <v>0</v>
      </c>
      <c r="Q56" s="241">
        <f t="shared" si="24"/>
        <v>38039082</v>
      </c>
    </row>
    <row r="57" spans="1:17" ht="15.6" customHeight="1" x14ac:dyDescent="0.25">
      <c r="A57" s="246" t="s">
        <v>43</v>
      </c>
      <c r="B57" s="247" t="s">
        <v>131</v>
      </c>
      <c r="C57" s="239">
        <f t="shared" si="20"/>
        <v>58825</v>
      </c>
      <c r="D57" s="240"/>
      <c r="E57" s="245">
        <f>SUM('Teljesítési adatok'!F56)</f>
        <v>58825</v>
      </c>
      <c r="F57" s="239">
        <f t="shared" si="21"/>
        <v>0</v>
      </c>
      <c r="G57" s="313">
        <v>0</v>
      </c>
      <c r="H57" s="245">
        <v>0</v>
      </c>
      <c r="I57" s="239">
        <f t="shared" si="22"/>
        <v>0</v>
      </c>
      <c r="J57" s="240">
        <v>0</v>
      </c>
      <c r="K57" s="245">
        <v>0</v>
      </c>
      <c r="L57" s="239">
        <f t="shared" si="23"/>
        <v>0</v>
      </c>
      <c r="M57" s="240">
        <f>SUM('Óvoda '!X54)</f>
        <v>0</v>
      </c>
      <c r="N57" s="245">
        <v>0</v>
      </c>
      <c r="O57" s="239">
        <f t="shared" si="24"/>
        <v>58825</v>
      </c>
      <c r="P57" s="313">
        <f t="shared" si="24"/>
        <v>0</v>
      </c>
      <c r="Q57" s="245">
        <f t="shared" si="24"/>
        <v>58825</v>
      </c>
    </row>
    <row r="58" spans="1:17" s="1" customFormat="1" ht="15.6" customHeight="1" x14ac:dyDescent="0.2">
      <c r="A58" s="246" t="s">
        <v>44</v>
      </c>
      <c r="B58" s="247" t="s">
        <v>132</v>
      </c>
      <c r="C58" s="239">
        <f t="shared" si="20"/>
        <v>2680435</v>
      </c>
      <c r="D58" s="240"/>
      <c r="E58" s="245">
        <f>SUM('Teljesítési adatok'!F57)</f>
        <v>2680435</v>
      </c>
      <c r="F58" s="239">
        <f t="shared" si="21"/>
        <v>0</v>
      </c>
      <c r="G58" s="313">
        <v>0</v>
      </c>
      <c r="H58" s="245">
        <v>0</v>
      </c>
      <c r="I58" s="239">
        <f t="shared" si="22"/>
        <v>286951</v>
      </c>
      <c r="J58" s="240">
        <v>0</v>
      </c>
      <c r="K58" s="245">
        <v>286951</v>
      </c>
      <c r="L58" s="239">
        <f t="shared" si="23"/>
        <v>0</v>
      </c>
      <c r="M58" s="240">
        <v>0</v>
      </c>
      <c r="N58" s="245">
        <v>0</v>
      </c>
      <c r="O58" s="239">
        <f t="shared" si="24"/>
        <v>2967386</v>
      </c>
      <c r="P58" s="313">
        <f t="shared" si="24"/>
        <v>0</v>
      </c>
      <c r="Q58" s="245">
        <f t="shared" si="24"/>
        <v>2967386</v>
      </c>
    </row>
    <row r="59" spans="1:17" ht="15.6" customHeight="1" x14ac:dyDescent="0.25">
      <c r="A59" s="246" t="s">
        <v>45</v>
      </c>
      <c r="B59" s="247" t="s">
        <v>133</v>
      </c>
      <c r="C59" s="239">
        <f t="shared" si="20"/>
        <v>2663143</v>
      </c>
      <c r="D59" s="240"/>
      <c r="E59" s="245">
        <f>SUM('Teljesítési adatok'!F58)</f>
        <v>2663143</v>
      </c>
      <c r="F59" s="239">
        <f t="shared" si="21"/>
        <v>0</v>
      </c>
      <c r="G59" s="313">
        <v>0</v>
      </c>
      <c r="H59" s="245">
        <v>0</v>
      </c>
      <c r="I59" s="239">
        <f t="shared" si="22"/>
        <v>77476</v>
      </c>
      <c r="J59" s="240">
        <v>0</v>
      </c>
      <c r="K59" s="245">
        <v>77476</v>
      </c>
      <c r="L59" s="239">
        <f t="shared" si="23"/>
        <v>0</v>
      </c>
      <c r="M59" s="240">
        <v>0</v>
      </c>
      <c r="N59" s="245">
        <v>0</v>
      </c>
      <c r="O59" s="239">
        <f t="shared" si="24"/>
        <v>2740619</v>
      </c>
      <c r="P59" s="313">
        <f t="shared" si="24"/>
        <v>0</v>
      </c>
      <c r="Q59" s="245">
        <f t="shared" si="24"/>
        <v>2740619</v>
      </c>
    </row>
    <row r="60" spans="1:17" s="1" customFormat="1" ht="19.899999999999999" customHeight="1" x14ac:dyDescent="0.25">
      <c r="A60" s="733" t="s">
        <v>46</v>
      </c>
      <c r="B60" s="734"/>
      <c r="C60" s="248">
        <f>SUM(C56:C59)</f>
        <v>43441485</v>
      </c>
      <c r="D60" s="249">
        <f>SUM(D56:D59)</f>
        <v>0</v>
      </c>
      <c r="E60" s="266">
        <f>SUM(E56:E59)</f>
        <v>43441485</v>
      </c>
      <c r="F60" s="252">
        <f>SUM(F56:F59)</f>
        <v>0</v>
      </c>
      <c r="G60" s="249">
        <f>SUM(G56:G59)</f>
        <v>0</v>
      </c>
      <c r="H60" s="250">
        <f>SUM(H57:H59)</f>
        <v>0</v>
      </c>
      <c r="I60" s="253">
        <f>SUM(I56:I59)</f>
        <v>364427</v>
      </c>
      <c r="J60" s="252">
        <f>SUM(J56:J59)</f>
        <v>0</v>
      </c>
      <c r="K60" s="250">
        <f>SUM(K57:K59)</f>
        <v>364427</v>
      </c>
      <c r="L60" s="253">
        <f>SUM('Óvoda '!C58)</f>
        <v>0</v>
      </c>
      <c r="M60" s="252">
        <f>SUM(M56:M59)</f>
        <v>0</v>
      </c>
      <c r="N60" s="250">
        <f>SUM(N57:N59)</f>
        <v>0</v>
      </c>
      <c r="O60" s="253">
        <f>SUM(O56:O59)</f>
        <v>43805912</v>
      </c>
      <c r="P60" s="423">
        <f>SUM(P56:P59)</f>
        <v>0</v>
      </c>
      <c r="Q60" s="652">
        <f>SUM(Q56:Q59)</f>
        <v>43805912</v>
      </c>
    </row>
    <row r="61" spans="1:17" ht="15.6" customHeight="1" x14ac:dyDescent="0.25">
      <c r="A61" s="246" t="s">
        <v>47</v>
      </c>
      <c r="B61" s="247" t="s">
        <v>134</v>
      </c>
      <c r="C61" s="239">
        <f t="shared" si="20"/>
        <v>3128331</v>
      </c>
      <c r="D61" s="240"/>
      <c r="E61" s="245">
        <f>SUM('Teljesítési adatok'!F60)</f>
        <v>3128331</v>
      </c>
      <c r="F61" s="239">
        <f t="shared" si="21"/>
        <v>0</v>
      </c>
      <c r="G61" s="313">
        <f>SUM(KözösHiv.!X57)</f>
        <v>0</v>
      </c>
      <c r="H61" s="245">
        <v>0</v>
      </c>
      <c r="I61" s="239">
        <f t="shared" si="22"/>
        <v>0</v>
      </c>
      <c r="J61" s="240">
        <f>SUM('Óvoda '!S59)</f>
        <v>0</v>
      </c>
      <c r="K61" s="245">
        <v>0</v>
      </c>
      <c r="L61" s="239">
        <f t="shared" si="23"/>
        <v>0</v>
      </c>
      <c r="M61" s="240">
        <f>SUM('Óvoda '!X59)</f>
        <v>0</v>
      </c>
      <c r="N61" s="245">
        <v>0</v>
      </c>
      <c r="O61" s="239">
        <f t="shared" ref="O61:Q63" si="25">SUM(C61+F61+L61)+I61</f>
        <v>3128331</v>
      </c>
      <c r="P61" s="313">
        <f t="shared" si="25"/>
        <v>0</v>
      </c>
      <c r="Q61" s="245">
        <f t="shared" si="25"/>
        <v>3128331</v>
      </c>
    </row>
    <row r="62" spans="1:17" s="1" customFormat="1" ht="15.6" customHeight="1" x14ac:dyDescent="0.2">
      <c r="A62" s="246" t="s">
        <v>48</v>
      </c>
      <c r="B62" s="247" t="s">
        <v>135</v>
      </c>
      <c r="C62" s="239">
        <f t="shared" si="20"/>
        <v>2119725</v>
      </c>
      <c r="D62" s="240"/>
      <c r="E62" s="245">
        <f>SUM('Teljesítési adatok'!F61)</f>
        <v>2119725</v>
      </c>
      <c r="F62" s="239">
        <f t="shared" si="21"/>
        <v>0</v>
      </c>
      <c r="G62" s="313">
        <f>SUM(KözösHiv.!X58)</f>
        <v>0</v>
      </c>
      <c r="H62" s="245">
        <v>0</v>
      </c>
      <c r="I62" s="239">
        <f t="shared" si="22"/>
        <v>0</v>
      </c>
      <c r="J62" s="240">
        <f>SUM('Óvoda '!S60)</f>
        <v>0</v>
      </c>
      <c r="K62" s="245">
        <v>0</v>
      </c>
      <c r="L62" s="239">
        <f t="shared" si="23"/>
        <v>0</v>
      </c>
      <c r="M62" s="240">
        <f>SUM('Óvoda '!X60)</f>
        <v>0</v>
      </c>
      <c r="N62" s="245">
        <v>0</v>
      </c>
      <c r="O62" s="239">
        <f t="shared" si="25"/>
        <v>2119725</v>
      </c>
      <c r="P62" s="313">
        <f t="shared" si="25"/>
        <v>0</v>
      </c>
      <c r="Q62" s="245">
        <f t="shared" si="25"/>
        <v>2119725</v>
      </c>
    </row>
    <row r="63" spans="1:17" ht="15.6" customHeight="1" x14ac:dyDescent="0.25">
      <c r="A63" s="246" t="s">
        <v>49</v>
      </c>
      <c r="B63" s="247" t="s">
        <v>136</v>
      </c>
      <c r="C63" s="239">
        <f t="shared" si="20"/>
        <v>1094163</v>
      </c>
      <c r="D63" s="240"/>
      <c r="E63" s="245">
        <f>SUM('Teljesítési adatok'!F62)</f>
        <v>1094163</v>
      </c>
      <c r="F63" s="239">
        <f t="shared" si="21"/>
        <v>0</v>
      </c>
      <c r="G63" s="313">
        <f>SUM(KözösHiv.!X59)</f>
        <v>0</v>
      </c>
      <c r="H63" s="245">
        <v>0</v>
      </c>
      <c r="I63" s="239">
        <f t="shared" si="22"/>
        <v>0</v>
      </c>
      <c r="J63" s="240">
        <f>SUM('Óvoda '!S61)</f>
        <v>0</v>
      </c>
      <c r="K63" s="245">
        <v>0</v>
      </c>
      <c r="L63" s="239">
        <f t="shared" si="23"/>
        <v>0</v>
      </c>
      <c r="M63" s="240">
        <f>SUM('Óvoda '!X61)</f>
        <v>0</v>
      </c>
      <c r="N63" s="245">
        <v>0</v>
      </c>
      <c r="O63" s="239">
        <f t="shared" si="25"/>
        <v>1094163</v>
      </c>
      <c r="P63" s="313">
        <f t="shared" si="25"/>
        <v>0</v>
      </c>
      <c r="Q63" s="245">
        <f t="shared" si="25"/>
        <v>1094163</v>
      </c>
    </row>
    <row r="64" spans="1:17" s="1" customFormat="1" ht="19.899999999999999" customHeight="1" x14ac:dyDescent="0.25">
      <c r="A64" s="733" t="s">
        <v>50</v>
      </c>
      <c r="B64" s="734"/>
      <c r="C64" s="253">
        <f>SUM(C61:C63)</f>
        <v>6342219</v>
      </c>
      <c r="D64" s="252">
        <f>SUM(D61:D63)</f>
        <v>0</v>
      </c>
      <c r="E64" s="250">
        <f t="shared" ref="E64" si="26">SUM(E61:E63)</f>
        <v>6342219</v>
      </c>
      <c r="F64" s="253">
        <f>SUM(KözösHiv.!C62)</f>
        <v>0</v>
      </c>
      <c r="G64" s="249">
        <f>SUM(KözösHiv.!X62)</f>
        <v>0</v>
      </c>
      <c r="H64" s="250">
        <f>SUM(H61:H63)</f>
        <v>0</v>
      </c>
      <c r="I64" s="253">
        <f>SUM(I61:I63)</f>
        <v>0</v>
      </c>
      <c r="J64" s="252">
        <f>SUM(J61:J63)</f>
        <v>0</v>
      </c>
      <c r="K64" s="250">
        <f>SUM(K61:K63)</f>
        <v>0</v>
      </c>
      <c r="L64" s="253">
        <f>SUM('Óvoda '!C62)</f>
        <v>0</v>
      </c>
      <c r="M64" s="252">
        <f>SUM('Óvoda '!X62)</f>
        <v>0</v>
      </c>
      <c r="N64" s="250">
        <f>SUM(N61:N63)</f>
        <v>0</v>
      </c>
      <c r="O64" s="253">
        <f>SUM(O61:O63)</f>
        <v>6342219</v>
      </c>
      <c r="P64" s="423">
        <f>SUM(P61:P63)</f>
        <v>0</v>
      </c>
      <c r="Q64" s="652">
        <f>SUM(Q61:Q63)</f>
        <v>6342219</v>
      </c>
    </row>
    <row r="65" spans="1:17" ht="15.6" customHeight="1" x14ac:dyDescent="0.25">
      <c r="A65" s="246" t="s">
        <v>286</v>
      </c>
      <c r="B65" s="247" t="s">
        <v>137</v>
      </c>
      <c r="C65" s="239">
        <f t="shared" si="20"/>
        <v>254928</v>
      </c>
      <c r="D65" s="240"/>
      <c r="E65" s="245">
        <f>SUM('Teljesítési adatok'!F64)</f>
        <v>254928</v>
      </c>
      <c r="F65" s="239">
        <f t="shared" si="21"/>
        <v>0</v>
      </c>
      <c r="G65" s="313">
        <f>SUM(KözösHiv.!X61)</f>
        <v>0</v>
      </c>
      <c r="H65" s="245">
        <v>0</v>
      </c>
      <c r="I65" s="239">
        <f t="shared" si="22"/>
        <v>0</v>
      </c>
      <c r="J65" s="240">
        <f>SUM('Óvoda '!S63)</f>
        <v>0</v>
      </c>
      <c r="K65" s="245">
        <v>0</v>
      </c>
      <c r="L65" s="239">
        <f t="shared" si="23"/>
        <v>0</v>
      </c>
      <c r="M65" s="240">
        <f>SUM('Óvoda '!X63)</f>
        <v>0</v>
      </c>
      <c r="N65" s="245">
        <v>0</v>
      </c>
      <c r="O65" s="239">
        <f>SUM(C65+F65+L65)+I65</f>
        <v>254928</v>
      </c>
      <c r="P65" s="313">
        <f>SUM(D65+G65+M65)+J65</f>
        <v>0</v>
      </c>
      <c r="Q65" s="245">
        <f>SUM(E65+H65+N65)+K65</f>
        <v>254928</v>
      </c>
    </row>
    <row r="66" spans="1:17" ht="19.899999999999999" customHeight="1" thickBot="1" x14ac:dyDescent="0.3">
      <c r="A66" s="735" t="s">
        <v>52</v>
      </c>
      <c r="B66" s="736"/>
      <c r="C66" s="267">
        <f>SUM(C65)</f>
        <v>254928</v>
      </c>
      <c r="D66" s="268">
        <f>SUM(D65)</f>
        <v>0</v>
      </c>
      <c r="E66" s="259">
        <f t="shared" ref="E66" si="27">SUM(E65)</f>
        <v>254928</v>
      </c>
      <c r="F66" s="267">
        <f>SUM(KözösHiv.!C64)</f>
        <v>0</v>
      </c>
      <c r="G66" s="314">
        <f>SUM(KözösHiv.!X64)</f>
        <v>0</v>
      </c>
      <c r="H66" s="259">
        <f>SUM(H65)</f>
        <v>0</v>
      </c>
      <c r="I66" s="267">
        <f>SUM(I65)</f>
        <v>0</v>
      </c>
      <c r="J66" s="268">
        <f>SUM('Óvoda '!S64)</f>
        <v>0</v>
      </c>
      <c r="K66" s="259">
        <f>SUM(K65)</f>
        <v>0</v>
      </c>
      <c r="L66" s="267">
        <f>SUM('Óvoda '!C64)</f>
        <v>0</v>
      </c>
      <c r="M66" s="268">
        <f>SUM('Óvoda '!X64)</f>
        <v>0</v>
      </c>
      <c r="N66" s="259">
        <f>SUM(N65)</f>
        <v>0</v>
      </c>
      <c r="O66" s="267">
        <f>SUM(O65)</f>
        <v>254928</v>
      </c>
      <c r="P66" s="424">
        <f>SUM(P65)</f>
        <v>0</v>
      </c>
      <c r="Q66" s="653">
        <f>SUM(Q65)</f>
        <v>254928</v>
      </c>
    </row>
    <row r="67" spans="1:17" ht="19.899999999999999" customHeight="1" thickBot="1" x14ac:dyDescent="0.3">
      <c r="A67" s="752" t="s">
        <v>290</v>
      </c>
      <c r="B67" s="753"/>
      <c r="C67" s="398">
        <f t="shared" ref="C67:H67" si="28">SUM(C60)+C64+C66</f>
        <v>50038632</v>
      </c>
      <c r="D67" s="514">
        <f t="shared" si="28"/>
        <v>0</v>
      </c>
      <c r="E67" s="515">
        <f t="shared" si="28"/>
        <v>50038632</v>
      </c>
      <c r="F67" s="517">
        <f t="shared" si="28"/>
        <v>0</v>
      </c>
      <c r="G67" s="517">
        <f t="shared" si="28"/>
        <v>0</v>
      </c>
      <c r="H67" s="515">
        <f t="shared" si="28"/>
        <v>0</v>
      </c>
      <c r="I67" s="398">
        <f>SUM(I60+I64+I66)</f>
        <v>364427</v>
      </c>
      <c r="J67" s="399">
        <f>SUM(J60+J64+J66)</f>
        <v>0</v>
      </c>
      <c r="K67" s="400">
        <f>SUM(K60+K64+K66)</f>
        <v>364427</v>
      </c>
      <c r="L67" s="398">
        <v>0</v>
      </c>
      <c r="M67" s="514">
        <v>0</v>
      </c>
      <c r="N67" s="515">
        <f>SUM(N60)+N64+N66</f>
        <v>0</v>
      </c>
      <c r="O67" s="398">
        <f>SUM(O60)+O64+O66</f>
        <v>50403059</v>
      </c>
      <c r="P67" s="399">
        <f>SUM(P60)+P64+P66</f>
        <v>0</v>
      </c>
      <c r="Q67" s="400">
        <f>SUM(Q60)+Q64+Q66</f>
        <v>50403059</v>
      </c>
    </row>
    <row r="68" spans="1:17" ht="19.899999999999999" customHeight="1" thickTop="1" thickBot="1" x14ac:dyDescent="0.3">
      <c r="A68" s="754" t="s">
        <v>205</v>
      </c>
      <c r="B68" s="755"/>
      <c r="C68" s="503">
        <f t="shared" ref="C68:K68" si="29">SUM(C55)+C67</f>
        <v>140382466</v>
      </c>
      <c r="D68" s="504">
        <f t="shared" si="29"/>
        <v>17701259</v>
      </c>
      <c r="E68" s="505">
        <f t="shared" si="29"/>
        <v>158083725</v>
      </c>
      <c r="F68" s="504">
        <f t="shared" si="29"/>
        <v>47914086</v>
      </c>
      <c r="G68" s="508">
        <f t="shared" si="29"/>
        <v>0</v>
      </c>
      <c r="H68" s="509">
        <f t="shared" si="29"/>
        <v>47961987</v>
      </c>
      <c r="I68" s="503">
        <f t="shared" si="29"/>
        <v>40672960</v>
      </c>
      <c r="J68" s="511">
        <f t="shared" si="29"/>
        <v>0</v>
      </c>
      <c r="K68" s="509">
        <f t="shared" si="29"/>
        <v>40672960</v>
      </c>
      <c r="L68" s="503">
        <v>0</v>
      </c>
      <c r="M68" s="504">
        <v>0</v>
      </c>
      <c r="N68" s="505">
        <f>SUM(N55)+N67</f>
        <v>2562040</v>
      </c>
      <c r="O68" s="503">
        <f>SUM(O55)+O67</f>
        <v>231579453</v>
      </c>
      <c r="P68" s="511">
        <f>SUM(P55)+P67</f>
        <v>17701259</v>
      </c>
      <c r="Q68" s="509">
        <f>SUM(Q55)+Q67</f>
        <v>249280712</v>
      </c>
    </row>
    <row r="69" spans="1:17" s="1" customFormat="1" ht="15.6" customHeight="1" thickTop="1" x14ac:dyDescent="0.2">
      <c r="A69" s="233" t="s">
        <v>53</v>
      </c>
      <c r="B69" s="234" t="s">
        <v>138</v>
      </c>
      <c r="C69" s="239">
        <f t="shared" ref="C69:C70" si="30">SUM(E69)-D69</f>
        <v>4287895</v>
      </c>
      <c r="D69" s="244"/>
      <c r="E69" s="245">
        <f>SUM('Teljesítési adatok'!F68)</f>
        <v>4287895</v>
      </c>
      <c r="F69" s="239">
        <f t="shared" ref="F69:F70" si="31">SUM(H69)-G69</f>
        <v>0</v>
      </c>
      <c r="G69" s="312">
        <f>SUM(KözösHiv.!X63)</f>
        <v>0</v>
      </c>
      <c r="H69" s="241">
        <v>0</v>
      </c>
      <c r="I69" s="239">
        <f t="shared" ref="I69:I70" si="32">SUM(K69)-J69</f>
        <v>0</v>
      </c>
      <c r="J69" s="244">
        <f>SUM('Óvoda '!S65)</f>
        <v>0</v>
      </c>
      <c r="K69" s="241">
        <v>0</v>
      </c>
      <c r="L69" s="239">
        <f t="shared" ref="L69:L70" si="33">SUM(N69)-M69</f>
        <v>0</v>
      </c>
      <c r="M69" s="244">
        <f>SUM('Óvoda '!X65)</f>
        <v>0</v>
      </c>
      <c r="N69" s="241">
        <v>0</v>
      </c>
      <c r="O69" s="239">
        <f t="shared" ref="O69:Q70" si="34">SUM(C69+F69+L69)+I69</f>
        <v>4287895</v>
      </c>
      <c r="P69" s="313">
        <f t="shared" si="34"/>
        <v>0</v>
      </c>
      <c r="Q69" s="245">
        <f t="shared" si="34"/>
        <v>4287895</v>
      </c>
    </row>
    <row r="70" spans="1:17" s="1" customFormat="1" ht="15.6" customHeight="1" x14ac:dyDescent="0.2">
      <c r="A70" s="271" t="s">
        <v>54</v>
      </c>
      <c r="B70" s="272" t="s">
        <v>139</v>
      </c>
      <c r="C70" s="239">
        <f t="shared" si="30"/>
        <v>87390313</v>
      </c>
      <c r="D70" s="274"/>
      <c r="E70" s="245">
        <f>SUM('Teljesítési adatok'!F69)</f>
        <v>87390313</v>
      </c>
      <c r="F70" s="239">
        <f t="shared" si="31"/>
        <v>0</v>
      </c>
      <c r="G70" s="315">
        <f>SUM(KözösHiv.!X64)</f>
        <v>0</v>
      </c>
      <c r="H70" s="275">
        <v>0</v>
      </c>
      <c r="I70" s="239">
        <f t="shared" si="32"/>
        <v>0</v>
      </c>
      <c r="J70" s="274">
        <f>SUM('Óvoda '!S66)</f>
        <v>0</v>
      </c>
      <c r="K70" s="275">
        <v>0</v>
      </c>
      <c r="L70" s="239">
        <f t="shared" si="33"/>
        <v>0</v>
      </c>
      <c r="M70" s="274">
        <f>SUM('Óvoda '!X66)</f>
        <v>0</v>
      </c>
      <c r="N70" s="275">
        <v>0</v>
      </c>
      <c r="O70" s="239">
        <f t="shared" si="34"/>
        <v>87390313</v>
      </c>
      <c r="P70" s="313">
        <f t="shared" si="34"/>
        <v>0</v>
      </c>
      <c r="Q70" s="245">
        <f t="shared" si="34"/>
        <v>87390313</v>
      </c>
    </row>
    <row r="71" spans="1:17" s="1" customFormat="1" ht="19.899999999999999" customHeight="1" thickBot="1" x14ac:dyDescent="0.3">
      <c r="A71" s="748" t="s">
        <v>55</v>
      </c>
      <c r="B71" s="749"/>
      <c r="C71" s="278">
        <f>SUM(C69:C70)</f>
        <v>91678208</v>
      </c>
      <c r="D71" s="279">
        <f>SUM(D69:D70)</f>
        <v>0</v>
      </c>
      <c r="E71" s="280">
        <f t="shared" ref="E71" si="35">SUM(E69:E70)</f>
        <v>91678208</v>
      </c>
      <c r="F71" s="278">
        <f>SUM(KözösHiv.!C67)</f>
        <v>0</v>
      </c>
      <c r="G71" s="316">
        <f>SUM(KözösHiv.!X67)</f>
        <v>0</v>
      </c>
      <c r="H71" s="280">
        <f t="shared" ref="H71:N71" si="36">SUM(H69:H70)</f>
        <v>0</v>
      </c>
      <c r="I71" s="278">
        <f t="shared" si="36"/>
        <v>0</v>
      </c>
      <c r="J71" s="279">
        <f t="shared" si="36"/>
        <v>0</v>
      </c>
      <c r="K71" s="280">
        <f t="shared" si="36"/>
        <v>0</v>
      </c>
      <c r="L71" s="278">
        <f t="shared" si="36"/>
        <v>0</v>
      </c>
      <c r="M71" s="279">
        <f t="shared" si="36"/>
        <v>0</v>
      </c>
      <c r="N71" s="280">
        <f t="shared" si="36"/>
        <v>0</v>
      </c>
      <c r="O71" s="278">
        <f>SUM(C71+F71+L71)</f>
        <v>91678208</v>
      </c>
      <c r="P71" s="316">
        <f>SUM(D71+G71+M71)</f>
        <v>0</v>
      </c>
      <c r="Q71" s="280">
        <f>SUM(E71+H71+N71)</f>
        <v>91678208</v>
      </c>
    </row>
    <row r="72" spans="1:17" s="1" customFormat="1" ht="19.899999999999999" customHeight="1" thickTop="1" thickBot="1" x14ac:dyDescent="0.3">
      <c r="A72" s="756" t="s">
        <v>206</v>
      </c>
      <c r="B72" s="757"/>
      <c r="C72" s="282">
        <f t="shared" ref="C72:K72" si="37">SUM(C71)</f>
        <v>91678208</v>
      </c>
      <c r="D72" s="283">
        <f t="shared" si="37"/>
        <v>0</v>
      </c>
      <c r="E72" s="269">
        <f t="shared" si="37"/>
        <v>91678208</v>
      </c>
      <c r="F72" s="283">
        <f t="shared" si="37"/>
        <v>0</v>
      </c>
      <c r="G72" s="283">
        <f t="shared" si="37"/>
        <v>0</v>
      </c>
      <c r="H72" s="269">
        <f t="shared" si="37"/>
        <v>0</v>
      </c>
      <c r="I72" s="282">
        <f t="shared" si="37"/>
        <v>0</v>
      </c>
      <c r="J72" s="285">
        <f t="shared" si="37"/>
        <v>0</v>
      </c>
      <c r="K72" s="269">
        <f t="shared" si="37"/>
        <v>0</v>
      </c>
      <c r="L72" s="282">
        <v>0</v>
      </c>
      <c r="M72" s="285">
        <v>0</v>
      </c>
      <c r="N72" s="269">
        <v>0</v>
      </c>
      <c r="O72" s="282">
        <f>SUM(O71)</f>
        <v>91678208</v>
      </c>
      <c r="P72" s="283">
        <f>SUM(P71)</f>
        <v>0</v>
      </c>
      <c r="Q72" s="269">
        <f>SUM(Q71)</f>
        <v>91678208</v>
      </c>
    </row>
    <row r="73" spans="1:17" s="1" customFormat="1" ht="19.899999999999999" customHeight="1" thickTop="1" thickBot="1" x14ac:dyDescent="0.3">
      <c r="A73" s="750" t="s">
        <v>56</v>
      </c>
      <c r="B73" s="751"/>
      <c r="C73" s="286">
        <f>SUM(C68)+C72</f>
        <v>232060674</v>
      </c>
      <c r="D73" s="287">
        <f>SUM(D68)+D72</f>
        <v>17701259</v>
      </c>
      <c r="E73" s="288">
        <f>SUM(E68)+E72</f>
        <v>249761933</v>
      </c>
      <c r="F73" s="286">
        <f>SUM(F23)+F25+F41+F47+F54+F60+F64+F66+F71</f>
        <v>47914086</v>
      </c>
      <c r="G73" s="287">
        <f>SUM(G23)+G25+G41+G47+G54+G60+G64+G66+G71</f>
        <v>0</v>
      </c>
      <c r="H73" s="288">
        <f>SUM(H23)+H25+H41+H47+H54+H60+H64+H66+H71</f>
        <v>47961987</v>
      </c>
      <c r="I73" s="286">
        <f>SUM(I68)+I72</f>
        <v>40672960</v>
      </c>
      <c r="J73" s="287">
        <f>SUM(J68)+J72</f>
        <v>0</v>
      </c>
      <c r="K73" s="288">
        <f>SUM(K68)+K72</f>
        <v>40672960</v>
      </c>
      <c r="L73" s="286">
        <f>SUM(L23)+L25+L41+L47+L54+L60+L64+L66+L71</f>
        <v>2562040</v>
      </c>
      <c r="M73" s="287">
        <f>SUM(M23)+M25+M41+M47+M54+M60+M64+M66+M71</f>
        <v>0</v>
      </c>
      <c r="N73" s="287">
        <f>SUM(N23)+N25+N41+N47+N54+N60+N64+N66+N71</f>
        <v>2562040</v>
      </c>
      <c r="O73" s="286">
        <f>SUM(O68)+O72</f>
        <v>323257661</v>
      </c>
      <c r="P73" s="287">
        <f>SUM(P68)+P72</f>
        <v>17701259</v>
      </c>
      <c r="Q73" s="288">
        <f>SUM(Q68)+Q72</f>
        <v>340958920</v>
      </c>
    </row>
    <row r="74" spans="1:17" ht="15.6" customHeight="1" thickTop="1" x14ac:dyDescent="0.25">
      <c r="A74" s="233" t="s">
        <v>68</v>
      </c>
      <c r="B74" s="234" t="s">
        <v>140</v>
      </c>
      <c r="C74" s="239">
        <f t="shared" ref="C74:C99" si="38">SUM(E74)-D74</f>
        <v>55779064</v>
      </c>
      <c r="D74" s="244"/>
      <c r="E74" s="245">
        <f>SUM('Teljesítési adatok'!F73)</f>
        <v>55779064</v>
      </c>
      <c r="F74" s="239">
        <f t="shared" ref="F74:F99" si="39">SUM(H74)-G74</f>
        <v>0</v>
      </c>
      <c r="G74" s="240">
        <f>SUM(KözösHiv.!X67)</f>
        <v>0</v>
      </c>
      <c r="H74" s="241">
        <v>0</v>
      </c>
      <c r="I74" s="239">
        <f t="shared" ref="I74:I99" si="40">SUM(K74)-J74</f>
        <v>0</v>
      </c>
      <c r="J74" s="244">
        <f>SUM('Óvoda '!S69)</f>
        <v>0</v>
      </c>
      <c r="K74" s="241">
        <v>0</v>
      </c>
      <c r="L74" s="239">
        <f t="shared" ref="L74:L99" si="41">SUM(N74)-M74</f>
        <v>0</v>
      </c>
      <c r="M74" s="244">
        <f>SUM('Óvoda '!X69)</f>
        <v>0</v>
      </c>
      <c r="N74" s="241">
        <v>0</v>
      </c>
      <c r="O74" s="239">
        <f t="shared" ref="O74:Q79" si="42">SUM(C74+F74+L74)+I74</f>
        <v>55779064</v>
      </c>
      <c r="P74" s="313">
        <f t="shared" si="42"/>
        <v>0</v>
      </c>
      <c r="Q74" s="245">
        <f t="shared" si="42"/>
        <v>55779064</v>
      </c>
    </row>
    <row r="75" spans="1:17" ht="15.6" customHeight="1" x14ac:dyDescent="0.25">
      <c r="A75" s="246" t="s">
        <v>69</v>
      </c>
      <c r="B75" s="247" t="s">
        <v>141</v>
      </c>
      <c r="C75" s="239">
        <f t="shared" si="38"/>
        <v>30068600</v>
      </c>
      <c r="D75" s="244"/>
      <c r="E75" s="245">
        <f>SUM('Teljesítési adatok'!F74)</f>
        <v>30068600</v>
      </c>
      <c r="F75" s="239">
        <f t="shared" si="39"/>
        <v>0</v>
      </c>
      <c r="G75" s="240">
        <f>SUM(KözösHiv.!X68)</f>
        <v>0</v>
      </c>
      <c r="H75" s="245">
        <v>0</v>
      </c>
      <c r="I75" s="239">
        <f t="shared" si="40"/>
        <v>0</v>
      </c>
      <c r="J75" s="240">
        <f>SUM('Óvoda '!S70)</f>
        <v>0</v>
      </c>
      <c r="K75" s="245">
        <v>0</v>
      </c>
      <c r="L75" s="239">
        <f t="shared" si="41"/>
        <v>0</v>
      </c>
      <c r="M75" s="240">
        <f>SUM('Óvoda '!X70)</f>
        <v>0</v>
      </c>
      <c r="N75" s="245">
        <v>0</v>
      </c>
      <c r="O75" s="239">
        <f t="shared" si="42"/>
        <v>30068600</v>
      </c>
      <c r="P75" s="313">
        <f t="shared" si="42"/>
        <v>0</v>
      </c>
      <c r="Q75" s="245">
        <f t="shared" si="42"/>
        <v>30068600</v>
      </c>
    </row>
    <row r="76" spans="1:17" ht="15.6" customHeight="1" x14ac:dyDescent="0.25">
      <c r="A76" s="246" t="s">
        <v>70</v>
      </c>
      <c r="B76" s="247" t="s">
        <v>142</v>
      </c>
      <c r="C76" s="239">
        <f t="shared" si="38"/>
        <v>32655964</v>
      </c>
      <c r="D76" s="244"/>
      <c r="E76" s="245">
        <f>SUM('Teljesítési adatok'!F75)</f>
        <v>32655964</v>
      </c>
      <c r="F76" s="239">
        <f t="shared" si="39"/>
        <v>0</v>
      </c>
      <c r="G76" s="240">
        <f>SUM(KözösHiv.!X69)</f>
        <v>0</v>
      </c>
      <c r="H76" s="245">
        <v>0</v>
      </c>
      <c r="I76" s="239">
        <f t="shared" si="40"/>
        <v>0</v>
      </c>
      <c r="J76" s="240">
        <f>SUM('Óvoda '!S71)</f>
        <v>0</v>
      </c>
      <c r="K76" s="245">
        <v>0</v>
      </c>
      <c r="L76" s="239">
        <f t="shared" si="41"/>
        <v>0</v>
      </c>
      <c r="M76" s="240">
        <f>SUM('Óvoda '!X71)</f>
        <v>0</v>
      </c>
      <c r="N76" s="245">
        <v>0</v>
      </c>
      <c r="O76" s="239">
        <f t="shared" si="42"/>
        <v>32655964</v>
      </c>
      <c r="P76" s="313">
        <f t="shared" si="42"/>
        <v>0</v>
      </c>
      <c r="Q76" s="245">
        <f t="shared" si="42"/>
        <v>32655964</v>
      </c>
    </row>
    <row r="77" spans="1:17" ht="15.6" customHeight="1" x14ac:dyDescent="0.25">
      <c r="A77" s="246" t="s">
        <v>71</v>
      </c>
      <c r="B77" s="247" t="s">
        <v>143</v>
      </c>
      <c r="C77" s="239">
        <f t="shared" si="38"/>
        <v>1800000</v>
      </c>
      <c r="D77" s="244"/>
      <c r="E77" s="245">
        <f>SUM('Teljesítési adatok'!F76)</f>
        <v>1800000</v>
      </c>
      <c r="F77" s="239">
        <f t="shared" si="39"/>
        <v>0</v>
      </c>
      <c r="G77" s="240">
        <f>SUM(KözösHiv.!X70)</f>
        <v>0</v>
      </c>
      <c r="H77" s="245">
        <v>0</v>
      </c>
      <c r="I77" s="239">
        <f t="shared" si="40"/>
        <v>0</v>
      </c>
      <c r="J77" s="240">
        <f>SUM('Óvoda '!S72)</f>
        <v>0</v>
      </c>
      <c r="K77" s="245">
        <v>0</v>
      </c>
      <c r="L77" s="239">
        <f t="shared" si="41"/>
        <v>0</v>
      </c>
      <c r="M77" s="240">
        <f>SUM('Óvoda '!X72)</f>
        <v>0</v>
      </c>
      <c r="N77" s="245">
        <v>0</v>
      </c>
      <c r="O77" s="239">
        <f t="shared" si="42"/>
        <v>1800000</v>
      </c>
      <c r="P77" s="313">
        <f t="shared" si="42"/>
        <v>0</v>
      </c>
      <c r="Q77" s="245">
        <f t="shared" si="42"/>
        <v>1800000</v>
      </c>
    </row>
    <row r="78" spans="1:17" s="1" customFormat="1" ht="15.6" customHeight="1" x14ac:dyDescent="0.2">
      <c r="A78" s="246" t="s">
        <v>72</v>
      </c>
      <c r="B78" s="247" t="s">
        <v>144</v>
      </c>
      <c r="C78" s="239">
        <f t="shared" si="38"/>
        <v>3019220</v>
      </c>
      <c r="D78" s="244"/>
      <c r="E78" s="245">
        <f>SUM('Teljesítési adatok'!F77)</f>
        <v>3019220</v>
      </c>
      <c r="F78" s="239">
        <f t="shared" si="39"/>
        <v>0</v>
      </c>
      <c r="G78" s="240">
        <f>SUM(KözösHiv.!X71)</f>
        <v>0</v>
      </c>
      <c r="H78" s="245">
        <v>0</v>
      </c>
      <c r="I78" s="239">
        <f t="shared" si="40"/>
        <v>0</v>
      </c>
      <c r="J78" s="240">
        <f>SUM('Óvoda '!S73)</f>
        <v>0</v>
      </c>
      <c r="K78" s="245">
        <v>0</v>
      </c>
      <c r="L78" s="239">
        <f t="shared" si="41"/>
        <v>0</v>
      </c>
      <c r="M78" s="240">
        <f>SUM('Óvoda '!X73)</f>
        <v>0</v>
      </c>
      <c r="N78" s="245">
        <v>0</v>
      </c>
      <c r="O78" s="239">
        <f t="shared" si="42"/>
        <v>3019220</v>
      </c>
      <c r="P78" s="313">
        <f t="shared" si="42"/>
        <v>0</v>
      </c>
      <c r="Q78" s="245">
        <f t="shared" si="42"/>
        <v>3019220</v>
      </c>
    </row>
    <row r="79" spans="1:17" ht="15.6" customHeight="1" x14ac:dyDescent="0.25">
      <c r="A79" s="246" t="s">
        <v>73</v>
      </c>
      <c r="B79" s="247" t="s">
        <v>145</v>
      </c>
      <c r="C79" s="239">
        <f t="shared" si="38"/>
        <v>4293676</v>
      </c>
      <c r="D79" s="244">
        <v>10884138</v>
      </c>
      <c r="E79" s="245">
        <f>SUM('Teljesítési adatok'!F78)</f>
        <v>15177814</v>
      </c>
      <c r="F79" s="239">
        <f t="shared" si="39"/>
        <v>3015302</v>
      </c>
      <c r="G79" s="240">
        <v>0</v>
      </c>
      <c r="H79" s="245">
        <v>3015302</v>
      </c>
      <c r="I79" s="239">
        <f t="shared" si="40"/>
        <v>1109765</v>
      </c>
      <c r="J79" s="240">
        <v>0</v>
      </c>
      <c r="K79" s="245">
        <v>1109765</v>
      </c>
      <c r="L79" s="239">
        <f t="shared" si="41"/>
        <v>0</v>
      </c>
      <c r="M79" s="240">
        <f>SUM('Óvoda '!X74)</f>
        <v>0</v>
      </c>
      <c r="N79" s="245">
        <v>0</v>
      </c>
      <c r="O79" s="239">
        <f t="shared" si="42"/>
        <v>8418743</v>
      </c>
      <c r="P79" s="313">
        <f t="shared" si="42"/>
        <v>10884138</v>
      </c>
      <c r="Q79" s="245">
        <f t="shared" si="42"/>
        <v>19302881</v>
      </c>
    </row>
    <row r="80" spans="1:17" ht="19.899999999999999" customHeight="1" x14ac:dyDescent="0.25">
      <c r="A80" s="728" t="s">
        <v>74</v>
      </c>
      <c r="B80" s="729"/>
      <c r="C80" s="299">
        <f>SUM(C74:C79)</f>
        <v>127616524</v>
      </c>
      <c r="D80" s="300">
        <f>SUM(D74:D79)</f>
        <v>10884138</v>
      </c>
      <c r="E80" s="301">
        <f t="shared" ref="E80" si="43">SUM(E74:E79)</f>
        <v>138500662</v>
      </c>
      <c r="F80" s="299">
        <f t="shared" ref="F80:K80" si="44">SUM(F74:F79)</f>
        <v>3015302</v>
      </c>
      <c r="G80" s="300">
        <f t="shared" si="44"/>
        <v>0</v>
      </c>
      <c r="H80" s="301">
        <f t="shared" si="44"/>
        <v>3015302</v>
      </c>
      <c r="I80" s="299">
        <f t="shared" si="44"/>
        <v>1109765</v>
      </c>
      <c r="J80" s="300">
        <f t="shared" si="44"/>
        <v>0</v>
      </c>
      <c r="K80" s="301">
        <f t="shared" si="44"/>
        <v>1109765</v>
      </c>
      <c r="L80" s="299">
        <f>SUM('Óvoda '!C75)</f>
        <v>0</v>
      </c>
      <c r="M80" s="300">
        <f>SUM('Óvoda '!X75)</f>
        <v>0</v>
      </c>
      <c r="N80" s="301">
        <f>SUM(N74:N79)</f>
        <v>0</v>
      </c>
      <c r="O80" s="299">
        <f>SUM(O74:O79)</f>
        <v>131741591</v>
      </c>
      <c r="P80" s="425">
        <f>SUM(P74:P79)</f>
        <v>10884138</v>
      </c>
      <c r="Q80" s="654">
        <f>SUM(Q74:Q79)</f>
        <v>142625729</v>
      </c>
    </row>
    <row r="81" spans="1:17" s="1" customFormat="1" ht="15.6" customHeight="1" x14ac:dyDescent="0.2">
      <c r="A81" s="246" t="s">
        <v>190</v>
      </c>
      <c r="B81" s="247" t="s">
        <v>191</v>
      </c>
      <c r="C81" s="239">
        <f t="shared" si="38"/>
        <v>0</v>
      </c>
      <c r="D81" s="244"/>
      <c r="E81" s="245">
        <f>SUM('Teljesítési adatok'!F80)</f>
        <v>0</v>
      </c>
      <c r="F81" s="239">
        <f t="shared" si="39"/>
        <v>0</v>
      </c>
      <c r="G81" s="240">
        <f>SUM(KözösHiv.!X74)</f>
        <v>0</v>
      </c>
      <c r="H81" s="245">
        <v>0</v>
      </c>
      <c r="I81" s="239">
        <f t="shared" si="40"/>
        <v>0</v>
      </c>
      <c r="J81" s="240">
        <v>0</v>
      </c>
      <c r="K81" s="245">
        <v>0</v>
      </c>
      <c r="L81" s="239">
        <f t="shared" si="41"/>
        <v>0</v>
      </c>
      <c r="M81" s="240">
        <v>0</v>
      </c>
      <c r="N81" s="245">
        <v>0</v>
      </c>
      <c r="O81" s="239">
        <f t="shared" ref="O81:Q82" si="45">SUM(C81+F81+L81)+I81</f>
        <v>0</v>
      </c>
      <c r="P81" s="313">
        <f t="shared" si="45"/>
        <v>0</v>
      </c>
      <c r="Q81" s="245">
        <f t="shared" si="45"/>
        <v>0</v>
      </c>
    </row>
    <row r="82" spans="1:17" ht="15.6" customHeight="1" x14ac:dyDescent="0.25">
      <c r="A82" s="246" t="s">
        <v>196</v>
      </c>
      <c r="B82" s="247" t="s">
        <v>197</v>
      </c>
      <c r="C82" s="239">
        <f t="shared" si="38"/>
        <v>0</v>
      </c>
      <c r="D82" s="244"/>
      <c r="E82" s="245">
        <f>SUM('Teljesítési adatok'!F81)</f>
        <v>0</v>
      </c>
      <c r="F82" s="239">
        <f t="shared" si="39"/>
        <v>0</v>
      </c>
      <c r="G82" s="240">
        <f>SUM(KözösHiv.!X75)</f>
        <v>0</v>
      </c>
      <c r="H82" s="245">
        <v>0</v>
      </c>
      <c r="I82" s="239">
        <f t="shared" si="40"/>
        <v>0</v>
      </c>
      <c r="J82" s="240">
        <v>0</v>
      </c>
      <c r="K82" s="245">
        <v>0</v>
      </c>
      <c r="L82" s="239">
        <f t="shared" si="41"/>
        <v>0</v>
      </c>
      <c r="M82" s="240">
        <v>0</v>
      </c>
      <c r="N82" s="245">
        <v>0</v>
      </c>
      <c r="O82" s="239">
        <f t="shared" si="45"/>
        <v>0</v>
      </c>
      <c r="P82" s="313">
        <f t="shared" si="45"/>
        <v>0</v>
      </c>
      <c r="Q82" s="245">
        <f t="shared" si="45"/>
        <v>0</v>
      </c>
    </row>
    <row r="83" spans="1:17" ht="19.899999999999999" customHeight="1" x14ac:dyDescent="0.25">
      <c r="A83" s="728" t="s">
        <v>192</v>
      </c>
      <c r="B83" s="729"/>
      <c r="C83" s="299">
        <f>SUM(Önkormányzat!C78)</f>
        <v>0</v>
      </c>
      <c r="D83" s="300">
        <f>SUM(D81:D82)</f>
        <v>0</v>
      </c>
      <c r="E83" s="301">
        <f>SUM(E81:E82)</f>
        <v>0</v>
      </c>
      <c r="F83" s="299">
        <v>0</v>
      </c>
      <c r="G83" s="300">
        <v>0</v>
      </c>
      <c r="H83" s="301">
        <v>0</v>
      </c>
      <c r="I83" s="299">
        <v>0</v>
      </c>
      <c r="J83" s="300">
        <v>0</v>
      </c>
      <c r="K83" s="301">
        <v>0</v>
      </c>
      <c r="L83" s="299">
        <v>0</v>
      </c>
      <c r="M83" s="300">
        <v>0</v>
      </c>
      <c r="N83" s="301">
        <v>0</v>
      </c>
      <c r="O83" s="299">
        <f>SUM(O81:O82)</f>
        <v>0</v>
      </c>
      <c r="P83" s="425">
        <f>SUM(P81:P82)</f>
        <v>0</v>
      </c>
      <c r="Q83" s="654">
        <f>SUM(Q81:Q82)</f>
        <v>0</v>
      </c>
    </row>
    <row r="84" spans="1:17" ht="15.6" customHeight="1" x14ac:dyDescent="0.25">
      <c r="A84" s="246" t="s">
        <v>75</v>
      </c>
      <c r="B84" s="247" t="s">
        <v>146</v>
      </c>
      <c r="C84" s="239">
        <f t="shared" si="38"/>
        <v>72935</v>
      </c>
      <c r="D84" s="244"/>
      <c r="E84" s="245">
        <f>SUM('Teljesítési adatok'!F83)</f>
        <v>72935</v>
      </c>
      <c r="F84" s="239">
        <f t="shared" si="39"/>
        <v>0</v>
      </c>
      <c r="G84" s="240">
        <f>SUM(KözösHiv.!X77)</f>
        <v>0</v>
      </c>
      <c r="H84" s="245">
        <v>0</v>
      </c>
      <c r="I84" s="239">
        <f t="shared" si="40"/>
        <v>0</v>
      </c>
      <c r="J84" s="240">
        <f>SUM('Óvoda '!S76)</f>
        <v>0</v>
      </c>
      <c r="K84" s="245">
        <v>0</v>
      </c>
      <c r="L84" s="239">
        <f t="shared" si="41"/>
        <v>0</v>
      </c>
      <c r="M84" s="240">
        <f>SUM('Óvoda '!X76)</f>
        <v>0</v>
      </c>
      <c r="N84" s="245">
        <v>0</v>
      </c>
      <c r="O84" s="239">
        <f t="shared" ref="O84:Q90" si="46">SUM(C84+F84+L84)+I84</f>
        <v>72935</v>
      </c>
      <c r="P84" s="313">
        <f t="shared" si="46"/>
        <v>0</v>
      </c>
      <c r="Q84" s="245">
        <f t="shared" si="46"/>
        <v>72935</v>
      </c>
    </row>
    <row r="85" spans="1:17" ht="15.6" customHeight="1" x14ac:dyDescent="0.25">
      <c r="A85" s="246" t="s">
        <v>76</v>
      </c>
      <c r="B85" s="247" t="s">
        <v>147</v>
      </c>
      <c r="C85" s="239">
        <f t="shared" si="38"/>
        <v>4735548</v>
      </c>
      <c r="D85" s="244"/>
      <c r="E85" s="245">
        <f>SUM('Teljesítési adatok'!F84)</f>
        <v>4735548</v>
      </c>
      <c r="F85" s="239">
        <f t="shared" si="39"/>
        <v>0</v>
      </c>
      <c r="G85" s="240">
        <f>SUM(KözösHiv.!X78)</f>
        <v>0</v>
      </c>
      <c r="H85" s="245">
        <v>0</v>
      </c>
      <c r="I85" s="239">
        <f t="shared" si="40"/>
        <v>0</v>
      </c>
      <c r="J85" s="240">
        <f>SUM('Óvoda '!S77)</f>
        <v>0</v>
      </c>
      <c r="K85" s="245">
        <v>0</v>
      </c>
      <c r="L85" s="239">
        <f t="shared" si="41"/>
        <v>0</v>
      </c>
      <c r="M85" s="240">
        <f>SUM('Óvoda '!X77)</f>
        <v>0</v>
      </c>
      <c r="N85" s="245">
        <v>0</v>
      </c>
      <c r="O85" s="239">
        <f t="shared" si="46"/>
        <v>4735548</v>
      </c>
      <c r="P85" s="313">
        <f t="shared" si="46"/>
        <v>0</v>
      </c>
      <c r="Q85" s="245">
        <f t="shared" si="46"/>
        <v>4735548</v>
      </c>
    </row>
    <row r="86" spans="1:17" ht="15.6" customHeight="1" x14ac:dyDescent="0.25">
      <c r="A86" s="246" t="s">
        <v>77</v>
      </c>
      <c r="B86" s="247" t="s">
        <v>148</v>
      </c>
      <c r="C86" s="239">
        <f t="shared" si="38"/>
        <v>35023165</v>
      </c>
      <c r="D86" s="244"/>
      <c r="E86" s="245">
        <f>SUM('Teljesítési adatok'!F85)</f>
        <v>35023165</v>
      </c>
      <c r="F86" s="239">
        <f t="shared" si="39"/>
        <v>0</v>
      </c>
      <c r="G86" s="240">
        <f>SUM(KözösHiv.!X79)</f>
        <v>0</v>
      </c>
      <c r="H86" s="245">
        <v>0</v>
      </c>
      <c r="I86" s="239">
        <f t="shared" si="40"/>
        <v>0</v>
      </c>
      <c r="J86" s="240">
        <f>SUM('Óvoda '!S78)</f>
        <v>0</v>
      </c>
      <c r="K86" s="245">
        <v>0</v>
      </c>
      <c r="L86" s="239">
        <f t="shared" si="41"/>
        <v>0</v>
      </c>
      <c r="M86" s="240">
        <f>SUM('Óvoda '!X78)</f>
        <v>0</v>
      </c>
      <c r="N86" s="245">
        <v>0</v>
      </c>
      <c r="O86" s="239">
        <f t="shared" si="46"/>
        <v>35023165</v>
      </c>
      <c r="P86" s="313">
        <f t="shared" si="46"/>
        <v>0</v>
      </c>
      <c r="Q86" s="245">
        <f t="shared" si="46"/>
        <v>35023165</v>
      </c>
    </row>
    <row r="87" spans="1:17" ht="15.6" customHeight="1" x14ac:dyDescent="0.25">
      <c r="A87" s="246" t="s">
        <v>173</v>
      </c>
      <c r="B87" s="247" t="s">
        <v>174</v>
      </c>
      <c r="C87" s="239">
        <f t="shared" si="38"/>
        <v>0</v>
      </c>
      <c r="D87" s="244"/>
      <c r="E87" s="245">
        <f>SUM('Teljesítési adatok'!F86)</f>
        <v>0</v>
      </c>
      <c r="F87" s="239">
        <f t="shared" si="39"/>
        <v>0</v>
      </c>
      <c r="G87" s="240">
        <f>SUM(KözösHiv.!X80)</f>
        <v>0</v>
      </c>
      <c r="H87" s="245">
        <v>0</v>
      </c>
      <c r="I87" s="239">
        <f t="shared" si="40"/>
        <v>0</v>
      </c>
      <c r="J87" s="240">
        <f>SUM('Óvoda '!S82)</f>
        <v>0</v>
      </c>
      <c r="K87" s="245">
        <v>0</v>
      </c>
      <c r="L87" s="239">
        <f t="shared" si="41"/>
        <v>0</v>
      </c>
      <c r="M87" s="240">
        <f>SUM('Óvoda '!X82)</f>
        <v>0</v>
      </c>
      <c r="N87" s="245">
        <v>0</v>
      </c>
      <c r="O87" s="239">
        <f t="shared" si="46"/>
        <v>0</v>
      </c>
      <c r="P87" s="313">
        <f t="shared" si="46"/>
        <v>0</v>
      </c>
      <c r="Q87" s="245">
        <f t="shared" si="46"/>
        <v>0</v>
      </c>
    </row>
    <row r="88" spans="1:17" ht="15.6" customHeight="1" x14ac:dyDescent="0.25">
      <c r="A88" s="246" t="s">
        <v>78</v>
      </c>
      <c r="B88" s="247" t="s">
        <v>149</v>
      </c>
      <c r="C88" s="239">
        <f t="shared" si="38"/>
        <v>3533100</v>
      </c>
      <c r="D88" s="244"/>
      <c r="E88" s="245">
        <f>SUM('Teljesítési adatok'!F87)</f>
        <v>3533100</v>
      </c>
      <c r="F88" s="239">
        <f t="shared" si="39"/>
        <v>0</v>
      </c>
      <c r="G88" s="240">
        <f>SUM(KözösHiv.!X81)</f>
        <v>0</v>
      </c>
      <c r="H88" s="245">
        <v>0</v>
      </c>
      <c r="I88" s="239">
        <f t="shared" si="40"/>
        <v>0</v>
      </c>
      <c r="J88" s="240">
        <f>SUM('Óvoda '!S83)</f>
        <v>0</v>
      </c>
      <c r="K88" s="245">
        <v>0</v>
      </c>
      <c r="L88" s="239">
        <f t="shared" si="41"/>
        <v>0</v>
      </c>
      <c r="M88" s="240">
        <f>SUM('Óvoda '!X83)</f>
        <v>0</v>
      </c>
      <c r="N88" s="245">
        <v>0</v>
      </c>
      <c r="O88" s="239">
        <f t="shared" si="46"/>
        <v>3533100</v>
      </c>
      <c r="P88" s="313">
        <f t="shared" si="46"/>
        <v>0</v>
      </c>
      <c r="Q88" s="245">
        <f t="shared" si="46"/>
        <v>3533100</v>
      </c>
    </row>
    <row r="89" spans="1:17" s="1" customFormat="1" ht="15.6" customHeight="1" x14ac:dyDescent="0.2">
      <c r="A89" s="246" t="s">
        <v>79</v>
      </c>
      <c r="B89" s="247" t="s">
        <v>150</v>
      </c>
      <c r="C89" s="239">
        <f t="shared" si="38"/>
        <v>0</v>
      </c>
      <c r="D89" s="244"/>
      <c r="E89" s="245">
        <f>SUM('Teljesítési adatok'!F88)</f>
        <v>0</v>
      </c>
      <c r="F89" s="239">
        <f t="shared" si="39"/>
        <v>0</v>
      </c>
      <c r="G89" s="240">
        <f>SUM(KözösHiv.!X82)</f>
        <v>0</v>
      </c>
      <c r="H89" s="245">
        <v>0</v>
      </c>
      <c r="I89" s="239">
        <f t="shared" si="40"/>
        <v>0</v>
      </c>
      <c r="J89" s="240">
        <f>SUM('Óvoda '!S84)</f>
        <v>0</v>
      </c>
      <c r="K89" s="245">
        <v>0</v>
      </c>
      <c r="L89" s="239">
        <f t="shared" si="41"/>
        <v>0</v>
      </c>
      <c r="M89" s="240">
        <f>SUM('Óvoda '!X84)</f>
        <v>0</v>
      </c>
      <c r="N89" s="245">
        <v>0</v>
      </c>
      <c r="O89" s="239">
        <f t="shared" si="46"/>
        <v>0</v>
      </c>
      <c r="P89" s="313">
        <f t="shared" si="46"/>
        <v>0</v>
      </c>
      <c r="Q89" s="245">
        <f t="shared" si="46"/>
        <v>0</v>
      </c>
    </row>
    <row r="90" spans="1:17" ht="15.6" customHeight="1" x14ac:dyDescent="0.25">
      <c r="A90" s="246" t="s">
        <v>80</v>
      </c>
      <c r="B90" s="247" t="s">
        <v>151</v>
      </c>
      <c r="C90" s="239">
        <f t="shared" si="38"/>
        <v>382258</v>
      </c>
      <c r="D90" s="244"/>
      <c r="E90" s="245">
        <f>SUM('Teljesítési adatok'!F89)</f>
        <v>382258</v>
      </c>
      <c r="F90" s="239">
        <f t="shared" si="39"/>
        <v>0</v>
      </c>
      <c r="G90" s="240">
        <f>SUM(KözösHiv.!X83)</f>
        <v>0</v>
      </c>
      <c r="H90" s="245">
        <v>0</v>
      </c>
      <c r="I90" s="239">
        <f t="shared" si="40"/>
        <v>0</v>
      </c>
      <c r="J90" s="240">
        <f>SUM('Óvoda '!S85)</f>
        <v>0</v>
      </c>
      <c r="K90" s="245">
        <v>0</v>
      </c>
      <c r="L90" s="239">
        <f t="shared" si="41"/>
        <v>0</v>
      </c>
      <c r="M90" s="240">
        <f>SUM('Óvoda '!X85)</f>
        <v>0</v>
      </c>
      <c r="N90" s="245">
        <v>0</v>
      </c>
      <c r="O90" s="239">
        <f t="shared" si="46"/>
        <v>382258</v>
      </c>
      <c r="P90" s="313">
        <f t="shared" si="46"/>
        <v>0</v>
      </c>
      <c r="Q90" s="245">
        <f t="shared" si="46"/>
        <v>382258</v>
      </c>
    </row>
    <row r="91" spans="1:17" ht="19.899999999999999" customHeight="1" x14ac:dyDescent="0.25">
      <c r="A91" s="728" t="s">
        <v>81</v>
      </c>
      <c r="B91" s="729"/>
      <c r="C91" s="299">
        <f>SUM(C84:C90)</f>
        <v>43747006</v>
      </c>
      <c r="D91" s="300">
        <f>SUM(D84:D90)</f>
        <v>0</v>
      </c>
      <c r="E91" s="301">
        <f>SUM(E84:E90)</f>
        <v>43747006</v>
      </c>
      <c r="F91" s="299">
        <f>SUM(KözösHiv.!C86)</f>
        <v>0</v>
      </c>
      <c r="G91" s="300">
        <f>SUM(KözösHiv.!X86)</f>
        <v>0</v>
      </c>
      <c r="H91" s="301">
        <f>SUM(H84:H90)</f>
        <v>0</v>
      </c>
      <c r="I91" s="299">
        <v>0</v>
      </c>
      <c r="J91" s="300">
        <f>SUM('Óvoda '!S86)</f>
        <v>0</v>
      </c>
      <c r="K91" s="301">
        <f>SUM(K84:K90)</f>
        <v>0</v>
      </c>
      <c r="L91" s="299">
        <f>SUM('Óvoda '!C86)</f>
        <v>0</v>
      </c>
      <c r="M91" s="300">
        <f>SUM('Óvoda '!X86)</f>
        <v>0</v>
      </c>
      <c r="N91" s="301">
        <f>SUM(N84:N90)</f>
        <v>0</v>
      </c>
      <c r="O91" s="299">
        <f>SUM(O84:O90)</f>
        <v>43747006</v>
      </c>
      <c r="P91" s="425">
        <f>SUM(P84:P90)</f>
        <v>0</v>
      </c>
      <c r="Q91" s="654">
        <f>SUM(Q84:Q90)</f>
        <v>43747006</v>
      </c>
    </row>
    <row r="92" spans="1:17" ht="15.6" customHeight="1" x14ac:dyDescent="0.25">
      <c r="A92" s="246" t="s">
        <v>82</v>
      </c>
      <c r="B92" s="247" t="s">
        <v>152</v>
      </c>
      <c r="C92" s="239">
        <f t="shared" si="38"/>
        <v>0</v>
      </c>
      <c r="D92" s="244">
        <v>732400</v>
      </c>
      <c r="E92" s="245">
        <f>SUM('Teljesítési adatok'!F91)</f>
        <v>732400</v>
      </c>
      <c r="F92" s="239">
        <f t="shared" si="39"/>
        <v>0</v>
      </c>
      <c r="G92" s="240">
        <f>SUM(KözösHiv.!X85)</f>
        <v>0</v>
      </c>
      <c r="H92" s="245">
        <v>0</v>
      </c>
      <c r="I92" s="239">
        <f t="shared" si="40"/>
        <v>0</v>
      </c>
      <c r="J92" s="240">
        <f>SUM('Óvoda '!S86)</f>
        <v>0</v>
      </c>
      <c r="K92" s="245">
        <v>0</v>
      </c>
      <c r="L92" s="239">
        <f t="shared" si="41"/>
        <v>0</v>
      </c>
      <c r="M92" s="240">
        <f>SUM('Óvoda '!X86)</f>
        <v>0</v>
      </c>
      <c r="N92" s="245">
        <v>0</v>
      </c>
      <c r="O92" s="239">
        <f t="shared" ref="O92:Q99" si="47">SUM(C92+F92+L92)+I92</f>
        <v>0</v>
      </c>
      <c r="P92" s="313">
        <f t="shared" si="47"/>
        <v>732400</v>
      </c>
      <c r="Q92" s="245">
        <f t="shared" si="47"/>
        <v>732400</v>
      </c>
    </row>
    <row r="93" spans="1:17" ht="15.6" customHeight="1" x14ac:dyDescent="0.25">
      <c r="A93" s="246" t="s">
        <v>83</v>
      </c>
      <c r="B93" s="247" t="s">
        <v>153</v>
      </c>
      <c r="C93" s="239">
        <f t="shared" si="38"/>
        <v>0</v>
      </c>
      <c r="D93" s="244">
        <v>766546</v>
      </c>
      <c r="E93" s="245">
        <f>SUM('Teljesítési adatok'!F92)</f>
        <v>766546</v>
      </c>
      <c r="F93" s="239">
        <f t="shared" si="39"/>
        <v>0</v>
      </c>
      <c r="G93" s="240">
        <f>SUM(KözösHiv.!X86)</f>
        <v>0</v>
      </c>
      <c r="H93" s="245">
        <v>0</v>
      </c>
      <c r="I93" s="239">
        <f t="shared" si="40"/>
        <v>0</v>
      </c>
      <c r="J93" s="240">
        <f>SUM('Óvoda '!S87)</f>
        <v>0</v>
      </c>
      <c r="K93" s="245">
        <v>0</v>
      </c>
      <c r="L93" s="239">
        <f t="shared" si="41"/>
        <v>0</v>
      </c>
      <c r="M93" s="240">
        <f>SUM('Óvoda '!X87)</f>
        <v>0</v>
      </c>
      <c r="N93" s="245">
        <v>0</v>
      </c>
      <c r="O93" s="239">
        <f t="shared" si="47"/>
        <v>0</v>
      </c>
      <c r="P93" s="313">
        <f t="shared" si="47"/>
        <v>766546</v>
      </c>
      <c r="Q93" s="245">
        <f t="shared" si="47"/>
        <v>766546</v>
      </c>
    </row>
    <row r="94" spans="1:17" ht="15.6" customHeight="1" x14ac:dyDescent="0.25">
      <c r="A94" s="246" t="s">
        <v>84</v>
      </c>
      <c r="B94" s="247" t="s">
        <v>154</v>
      </c>
      <c r="C94" s="239">
        <f t="shared" si="38"/>
        <v>1931200</v>
      </c>
      <c r="D94" s="244">
        <v>6685590</v>
      </c>
      <c r="E94" s="245">
        <f>SUM('Teljesítési adatok'!F93)</f>
        <v>8616790</v>
      </c>
      <c r="F94" s="239">
        <f t="shared" si="39"/>
        <v>0</v>
      </c>
      <c r="G94" s="240">
        <f>SUM(KözösHiv.!X87)</f>
        <v>0</v>
      </c>
      <c r="H94" s="245">
        <v>0</v>
      </c>
      <c r="I94" s="239">
        <f t="shared" si="40"/>
        <v>0</v>
      </c>
      <c r="J94" s="240">
        <f>SUM('Óvoda '!S88)</f>
        <v>0</v>
      </c>
      <c r="K94" s="245">
        <v>0</v>
      </c>
      <c r="L94" s="239">
        <f t="shared" si="41"/>
        <v>0</v>
      </c>
      <c r="M94" s="240">
        <f>SUM('Óvoda '!X88)</f>
        <v>0</v>
      </c>
      <c r="N94" s="245">
        <v>0</v>
      </c>
      <c r="O94" s="239">
        <f t="shared" si="47"/>
        <v>1931200</v>
      </c>
      <c r="P94" s="313">
        <f t="shared" si="47"/>
        <v>6685590</v>
      </c>
      <c r="Q94" s="245">
        <f t="shared" si="47"/>
        <v>8616790</v>
      </c>
    </row>
    <row r="95" spans="1:17" ht="15.6" customHeight="1" x14ac:dyDescent="0.25">
      <c r="A95" s="246" t="s">
        <v>85</v>
      </c>
      <c r="B95" s="247" t="s">
        <v>155</v>
      </c>
      <c r="C95" s="239">
        <f t="shared" si="38"/>
        <v>2511054</v>
      </c>
      <c r="D95" s="244"/>
      <c r="E95" s="245">
        <f>SUM('Teljesítési adatok'!F94)</f>
        <v>2511054</v>
      </c>
      <c r="F95" s="239">
        <f t="shared" si="39"/>
        <v>0</v>
      </c>
      <c r="G95" s="240">
        <f>SUM(KözösHiv.!X88)</f>
        <v>0</v>
      </c>
      <c r="H95" s="245">
        <v>0</v>
      </c>
      <c r="I95" s="239">
        <f t="shared" si="40"/>
        <v>224770</v>
      </c>
      <c r="J95" s="240">
        <v>0</v>
      </c>
      <c r="K95" s="245">
        <v>224770</v>
      </c>
      <c r="L95" s="239">
        <f t="shared" si="41"/>
        <v>0</v>
      </c>
      <c r="M95" s="240">
        <v>0</v>
      </c>
      <c r="N95" s="245">
        <v>0</v>
      </c>
      <c r="O95" s="239">
        <f t="shared" si="47"/>
        <v>2735824</v>
      </c>
      <c r="P95" s="313">
        <f t="shared" si="47"/>
        <v>0</v>
      </c>
      <c r="Q95" s="245">
        <f t="shared" si="47"/>
        <v>2735824</v>
      </c>
    </row>
    <row r="96" spans="1:17" ht="15.6" customHeight="1" x14ac:dyDescent="0.25">
      <c r="A96" s="246" t="s">
        <v>157</v>
      </c>
      <c r="B96" s="247" t="s">
        <v>156</v>
      </c>
      <c r="C96" s="239">
        <f t="shared" si="38"/>
        <v>1338768</v>
      </c>
      <c r="D96" s="244"/>
      <c r="E96" s="245">
        <f>SUM('Teljesítési adatok'!F95)</f>
        <v>1338768</v>
      </c>
      <c r="F96" s="239">
        <f t="shared" si="39"/>
        <v>0</v>
      </c>
      <c r="G96" s="240">
        <v>0</v>
      </c>
      <c r="H96" s="245">
        <v>0</v>
      </c>
      <c r="I96" s="239">
        <f t="shared" si="40"/>
        <v>0</v>
      </c>
      <c r="J96" s="240">
        <v>0</v>
      </c>
      <c r="K96" s="245">
        <v>0</v>
      </c>
      <c r="L96" s="239">
        <f t="shared" si="41"/>
        <v>0</v>
      </c>
      <c r="M96" s="240">
        <v>0</v>
      </c>
      <c r="N96" s="245">
        <v>0</v>
      </c>
      <c r="O96" s="239">
        <f t="shared" si="47"/>
        <v>1338768</v>
      </c>
      <c r="P96" s="313">
        <f t="shared" si="47"/>
        <v>0</v>
      </c>
      <c r="Q96" s="245">
        <f t="shared" si="47"/>
        <v>1338768</v>
      </c>
    </row>
    <row r="97" spans="1:17" s="68" customFormat="1" ht="15.6" customHeight="1" x14ac:dyDescent="0.2">
      <c r="A97" s="291" t="s">
        <v>86</v>
      </c>
      <c r="B97" s="292" t="s">
        <v>158</v>
      </c>
      <c r="C97" s="239">
        <f t="shared" si="38"/>
        <v>4002</v>
      </c>
      <c r="D97" s="244"/>
      <c r="E97" s="245">
        <f>SUM('Teljesítési adatok'!F96)</f>
        <v>4002</v>
      </c>
      <c r="F97" s="239">
        <f t="shared" si="39"/>
        <v>77</v>
      </c>
      <c r="G97" s="240">
        <v>0</v>
      </c>
      <c r="H97" s="293">
        <v>77</v>
      </c>
      <c r="I97" s="239">
        <f t="shared" si="40"/>
        <v>0</v>
      </c>
      <c r="J97" s="240">
        <v>0</v>
      </c>
      <c r="K97" s="293">
        <v>0</v>
      </c>
      <c r="L97" s="239">
        <f t="shared" si="41"/>
        <v>0</v>
      </c>
      <c r="M97" s="240">
        <v>0</v>
      </c>
      <c r="N97" s="293">
        <v>0</v>
      </c>
      <c r="O97" s="239">
        <f t="shared" si="47"/>
        <v>4079</v>
      </c>
      <c r="P97" s="313">
        <f t="shared" si="47"/>
        <v>0</v>
      </c>
      <c r="Q97" s="245">
        <f t="shared" si="47"/>
        <v>4079</v>
      </c>
    </row>
    <row r="98" spans="1:17" s="68" customFormat="1" ht="15.6" customHeight="1" x14ac:dyDescent="0.2">
      <c r="A98" s="291" t="s">
        <v>277</v>
      </c>
      <c r="B98" s="292" t="s">
        <v>279</v>
      </c>
      <c r="C98" s="239">
        <f t="shared" si="38"/>
        <v>0</v>
      </c>
      <c r="D98" s="244"/>
      <c r="E98" s="245">
        <f>SUM('Teljesítési adatok'!F97)</f>
        <v>0</v>
      </c>
      <c r="F98" s="239">
        <f t="shared" si="39"/>
        <v>0</v>
      </c>
      <c r="G98" s="240">
        <v>0</v>
      </c>
      <c r="H98" s="293">
        <v>0</v>
      </c>
      <c r="I98" s="239">
        <f t="shared" si="40"/>
        <v>0</v>
      </c>
      <c r="J98" s="240">
        <v>0</v>
      </c>
      <c r="K98" s="293">
        <v>0</v>
      </c>
      <c r="L98" s="239">
        <f t="shared" si="41"/>
        <v>0</v>
      </c>
      <c r="M98" s="240">
        <v>0</v>
      </c>
      <c r="N98" s="293">
        <v>0</v>
      </c>
      <c r="O98" s="239">
        <f t="shared" si="47"/>
        <v>0</v>
      </c>
      <c r="P98" s="313">
        <f t="shared" si="47"/>
        <v>0</v>
      </c>
      <c r="Q98" s="245">
        <f t="shared" si="47"/>
        <v>0</v>
      </c>
    </row>
    <row r="99" spans="1:17" s="67" customFormat="1" ht="15.6" customHeight="1" x14ac:dyDescent="0.25">
      <c r="A99" s="291" t="s">
        <v>87</v>
      </c>
      <c r="B99" s="292" t="s">
        <v>159</v>
      </c>
      <c r="C99" s="239">
        <f t="shared" si="38"/>
        <v>1500</v>
      </c>
      <c r="D99" s="244">
        <v>593105</v>
      </c>
      <c r="E99" s="245">
        <f>SUM('Teljesítési adatok'!F98)</f>
        <v>594605</v>
      </c>
      <c r="F99" s="239">
        <f t="shared" si="39"/>
        <v>3595</v>
      </c>
      <c r="G99" s="240">
        <v>0</v>
      </c>
      <c r="H99" s="293">
        <v>3595</v>
      </c>
      <c r="I99" s="239">
        <f t="shared" si="40"/>
        <v>17063</v>
      </c>
      <c r="J99" s="240">
        <v>0</v>
      </c>
      <c r="K99" s="293">
        <v>17063</v>
      </c>
      <c r="L99" s="239">
        <f t="shared" si="41"/>
        <v>2</v>
      </c>
      <c r="M99" s="240">
        <v>0</v>
      </c>
      <c r="N99" s="293">
        <v>2</v>
      </c>
      <c r="O99" s="239">
        <f t="shared" si="47"/>
        <v>22160</v>
      </c>
      <c r="P99" s="313">
        <f t="shared" si="47"/>
        <v>593105</v>
      </c>
      <c r="Q99" s="245">
        <f t="shared" si="47"/>
        <v>615265</v>
      </c>
    </row>
    <row r="100" spans="1:17" ht="19.899999999999999" customHeight="1" thickBot="1" x14ac:dyDescent="0.3">
      <c r="A100" s="730" t="s">
        <v>88</v>
      </c>
      <c r="B100" s="731"/>
      <c r="C100" s="521">
        <f t="shared" ref="C100:Q100" si="48">SUM(C92:C99)</f>
        <v>5786524</v>
      </c>
      <c r="D100" s="522">
        <f t="shared" si="48"/>
        <v>8777641</v>
      </c>
      <c r="E100" s="523">
        <f t="shared" si="48"/>
        <v>14564165</v>
      </c>
      <c r="F100" s="522">
        <f t="shared" si="48"/>
        <v>3672</v>
      </c>
      <c r="G100" s="522">
        <f t="shared" si="48"/>
        <v>0</v>
      </c>
      <c r="H100" s="523">
        <f t="shared" si="48"/>
        <v>3672</v>
      </c>
      <c r="I100" s="521">
        <f t="shared" si="48"/>
        <v>241833</v>
      </c>
      <c r="J100" s="522">
        <f t="shared" si="48"/>
        <v>0</v>
      </c>
      <c r="K100" s="523">
        <f t="shared" si="48"/>
        <v>241833</v>
      </c>
      <c r="L100" s="521">
        <f t="shared" si="48"/>
        <v>2</v>
      </c>
      <c r="M100" s="522">
        <f t="shared" si="48"/>
        <v>0</v>
      </c>
      <c r="N100" s="523">
        <f t="shared" si="48"/>
        <v>2</v>
      </c>
      <c r="O100" s="521">
        <f t="shared" si="48"/>
        <v>6032031</v>
      </c>
      <c r="P100" s="529">
        <f t="shared" si="48"/>
        <v>8777641</v>
      </c>
      <c r="Q100" s="655">
        <f t="shared" si="48"/>
        <v>14809672</v>
      </c>
    </row>
    <row r="101" spans="1:17" s="68" customFormat="1" ht="19.899999999999999" customHeight="1" thickBot="1" x14ac:dyDescent="0.3">
      <c r="A101" s="758" t="s">
        <v>217</v>
      </c>
      <c r="B101" s="759"/>
      <c r="C101" s="532">
        <f t="shared" ref="C101:H101" si="49">SUM(C80)+C83+C91+C100</f>
        <v>177150054</v>
      </c>
      <c r="D101" s="533">
        <f t="shared" si="49"/>
        <v>19661779</v>
      </c>
      <c r="E101" s="534">
        <f t="shared" si="49"/>
        <v>196811833</v>
      </c>
      <c r="F101" s="532">
        <f t="shared" si="49"/>
        <v>3018974</v>
      </c>
      <c r="G101" s="533">
        <f t="shared" si="49"/>
        <v>0</v>
      </c>
      <c r="H101" s="534">
        <f t="shared" si="49"/>
        <v>3018974</v>
      </c>
      <c r="I101" s="532">
        <f>SUM(I80)+I91+I100+I83</f>
        <v>1351598</v>
      </c>
      <c r="J101" s="537">
        <f>SUM(J80)+J83+J91+J100</f>
        <v>0</v>
      </c>
      <c r="K101" s="534">
        <f>SUM(K80)+K83+K91+K100</f>
        <v>1351598</v>
      </c>
      <c r="L101" s="532">
        <v>2</v>
      </c>
      <c r="M101" s="533">
        <v>0</v>
      </c>
      <c r="N101" s="534">
        <v>2</v>
      </c>
      <c r="O101" s="532">
        <f>SUM(O80)+O83+O91+O100</f>
        <v>181520628</v>
      </c>
      <c r="P101" s="533">
        <f>SUM(P80)+P83+P91+P100</f>
        <v>19661779</v>
      </c>
      <c r="Q101" s="534">
        <f>SUM(Q80)+Q83+Q91+Q100</f>
        <v>201182407</v>
      </c>
    </row>
    <row r="102" spans="1:17" s="67" customFormat="1" ht="15.6" customHeight="1" x14ac:dyDescent="0.25">
      <c r="A102" s="233" t="s">
        <v>193</v>
      </c>
      <c r="B102" s="234" t="s">
        <v>194</v>
      </c>
      <c r="C102" s="239">
        <f t="shared" ref="C102:C107" si="50">SUM(E102)-D102</f>
        <v>0</v>
      </c>
      <c r="D102" s="244">
        <v>1109760</v>
      </c>
      <c r="E102" s="245">
        <f>SUM('Teljesítési adatok'!F101)</f>
        <v>1109760</v>
      </c>
      <c r="F102" s="239">
        <f t="shared" ref="F102:F107" si="51">SUM(H102)-G102</f>
        <v>0</v>
      </c>
      <c r="G102" s="244">
        <f>SUM(KözösHiv.!X94)</f>
        <v>0</v>
      </c>
      <c r="H102" s="367">
        <v>0</v>
      </c>
      <c r="I102" s="239">
        <f t="shared" ref="I102:I107" si="52">SUM(K102)-J102</f>
        <v>0</v>
      </c>
      <c r="J102" s="368">
        <v>0</v>
      </c>
      <c r="K102" s="367">
        <v>0</v>
      </c>
      <c r="L102" s="239">
        <f t="shared" ref="L102:L107" si="53">SUM(N102)-M102</f>
        <v>0</v>
      </c>
      <c r="M102" s="368">
        <v>0</v>
      </c>
      <c r="N102" s="367">
        <v>0</v>
      </c>
      <c r="O102" s="243">
        <f>SUM(C102+F102+L102)+I102</f>
        <v>0</v>
      </c>
      <c r="P102" s="312">
        <f>SUM(D102+G102+M102)+J102</f>
        <v>1109760</v>
      </c>
      <c r="Q102" s="241">
        <f>SUM(E102+H102+N102)+K102</f>
        <v>1109760</v>
      </c>
    </row>
    <row r="103" spans="1:17" ht="19.899999999999999" customHeight="1" x14ac:dyDescent="0.25">
      <c r="A103" s="728" t="s">
        <v>195</v>
      </c>
      <c r="B103" s="729"/>
      <c r="C103" s="299">
        <f>SUM(C102)</f>
        <v>0</v>
      </c>
      <c r="D103" s="300">
        <f>SUM(D102)</f>
        <v>1109760</v>
      </c>
      <c r="E103" s="301">
        <f>SUM(E102)</f>
        <v>1109760</v>
      </c>
      <c r="F103" s="299">
        <v>0</v>
      </c>
      <c r="G103" s="300">
        <v>0</v>
      </c>
      <c r="H103" s="301">
        <v>0</v>
      </c>
      <c r="I103" s="299">
        <v>0</v>
      </c>
      <c r="J103" s="300">
        <v>0</v>
      </c>
      <c r="K103" s="301">
        <v>0</v>
      </c>
      <c r="L103" s="299">
        <v>0</v>
      </c>
      <c r="M103" s="300">
        <v>0</v>
      </c>
      <c r="N103" s="301">
        <v>0</v>
      </c>
      <c r="O103" s="299">
        <f>SUM(O102)</f>
        <v>0</v>
      </c>
      <c r="P103" s="425">
        <f>SUM(P102)</f>
        <v>1109760</v>
      </c>
      <c r="Q103" s="654">
        <f>SUM(Q102)</f>
        <v>1109760</v>
      </c>
    </row>
    <row r="104" spans="1:17" s="67" customFormat="1" ht="15.6" customHeight="1" x14ac:dyDescent="0.25">
      <c r="A104" s="291" t="s">
        <v>287</v>
      </c>
      <c r="B104" s="292" t="s">
        <v>288</v>
      </c>
      <c r="C104" s="239">
        <f t="shared" si="50"/>
        <v>106600</v>
      </c>
      <c r="D104" s="244"/>
      <c r="E104" s="245">
        <f>SUM('Teljesítési adatok'!F103)</f>
        <v>106600</v>
      </c>
      <c r="F104" s="239">
        <f t="shared" si="51"/>
        <v>0</v>
      </c>
      <c r="G104" s="240">
        <v>0</v>
      </c>
      <c r="H104" s="293">
        <v>0</v>
      </c>
      <c r="I104" s="239">
        <f t="shared" si="52"/>
        <v>0</v>
      </c>
      <c r="J104" s="295">
        <v>0</v>
      </c>
      <c r="K104" s="293">
        <v>0</v>
      </c>
      <c r="L104" s="239">
        <f t="shared" si="53"/>
        <v>0</v>
      </c>
      <c r="M104" s="295">
        <v>0</v>
      </c>
      <c r="N104" s="293">
        <v>0</v>
      </c>
      <c r="O104" s="239">
        <f t="shared" ref="O104:Q105" si="54">SUM(C104+F104+L104)+I104</f>
        <v>106600</v>
      </c>
      <c r="P104" s="313">
        <f t="shared" si="54"/>
        <v>0</v>
      </c>
      <c r="Q104" s="245">
        <f t="shared" si="54"/>
        <v>106600</v>
      </c>
    </row>
    <row r="105" spans="1:17" s="67" customFormat="1" ht="15.6" customHeight="1" x14ac:dyDescent="0.25">
      <c r="A105" s="291" t="s">
        <v>89</v>
      </c>
      <c r="B105" s="292" t="s">
        <v>160</v>
      </c>
      <c r="C105" s="239">
        <f t="shared" si="50"/>
        <v>0</v>
      </c>
      <c r="D105" s="244">
        <v>220000</v>
      </c>
      <c r="E105" s="245">
        <f>SUM('Teljesítési adatok'!F104)</f>
        <v>220000</v>
      </c>
      <c r="F105" s="239">
        <f t="shared" si="51"/>
        <v>0</v>
      </c>
      <c r="G105" s="240">
        <f>SUM(KözösHiv.!X96)</f>
        <v>0</v>
      </c>
      <c r="H105" s="293">
        <v>0</v>
      </c>
      <c r="I105" s="239">
        <f t="shared" si="52"/>
        <v>0</v>
      </c>
      <c r="J105" s="295">
        <f>SUM('Óvoda '!S96)</f>
        <v>0</v>
      </c>
      <c r="K105" s="293">
        <v>0</v>
      </c>
      <c r="L105" s="239">
        <f t="shared" si="53"/>
        <v>0</v>
      </c>
      <c r="M105" s="295">
        <f>SUM('Óvoda '!X96)</f>
        <v>0</v>
      </c>
      <c r="N105" s="293">
        <v>0</v>
      </c>
      <c r="O105" s="239">
        <f t="shared" si="54"/>
        <v>0</v>
      </c>
      <c r="P105" s="313">
        <f t="shared" si="54"/>
        <v>220000</v>
      </c>
      <c r="Q105" s="245">
        <f t="shared" si="54"/>
        <v>220000</v>
      </c>
    </row>
    <row r="106" spans="1:17" ht="19.899999999999999" customHeight="1" x14ac:dyDescent="0.25">
      <c r="A106" s="728" t="s">
        <v>90</v>
      </c>
      <c r="B106" s="729"/>
      <c r="C106" s="299">
        <f>SUM(C104:C105)</f>
        <v>106600</v>
      </c>
      <c r="D106" s="300">
        <f>SUM(D104:D105)</f>
        <v>220000</v>
      </c>
      <c r="E106" s="301">
        <f>SUM(E104:E105)</f>
        <v>326600</v>
      </c>
      <c r="F106" s="299">
        <f>SUM(F104:F105)</f>
        <v>0</v>
      </c>
      <c r="G106" s="300">
        <f>SUM(KözösHiv.!X97)</f>
        <v>0</v>
      </c>
      <c r="H106" s="301">
        <f>SUM(H105)</f>
        <v>0</v>
      </c>
      <c r="I106" s="299">
        <v>0</v>
      </c>
      <c r="J106" s="300">
        <f>SUM('Óvoda '!S97)</f>
        <v>0</v>
      </c>
      <c r="K106" s="301">
        <f>SUM(K105)</f>
        <v>0</v>
      </c>
      <c r="L106" s="299">
        <f>SUM('Óvoda '!C97)</f>
        <v>0</v>
      </c>
      <c r="M106" s="300">
        <f>SUM('Óvoda '!X97)</f>
        <v>0</v>
      </c>
      <c r="N106" s="301">
        <f>SUM(N105)</f>
        <v>0</v>
      </c>
      <c r="O106" s="299">
        <f>SUM(O104:O105)</f>
        <v>106600</v>
      </c>
      <c r="P106" s="425">
        <f>SUM(P104:P105)</f>
        <v>220000</v>
      </c>
      <c r="Q106" s="654">
        <f>SUM(Q104:Q105)</f>
        <v>326600</v>
      </c>
    </row>
    <row r="107" spans="1:17" s="69" customFormat="1" ht="15.6" customHeight="1" x14ac:dyDescent="0.25">
      <c r="A107" s="291" t="s">
        <v>91</v>
      </c>
      <c r="B107" s="292" t="s">
        <v>161</v>
      </c>
      <c r="C107" s="239">
        <f t="shared" si="50"/>
        <v>0</v>
      </c>
      <c r="D107" s="244">
        <v>0</v>
      </c>
      <c r="E107" s="245">
        <f>SUM('Teljesítési adatok'!F106)</f>
        <v>0</v>
      </c>
      <c r="F107" s="239">
        <f t="shared" si="51"/>
        <v>0</v>
      </c>
      <c r="G107" s="240">
        <f>SUM(KözösHiv.!X98)</f>
        <v>0</v>
      </c>
      <c r="H107" s="293">
        <v>0</v>
      </c>
      <c r="I107" s="239">
        <f t="shared" si="52"/>
        <v>0</v>
      </c>
      <c r="J107" s="295">
        <f>SUM('Óvoda '!S98)</f>
        <v>0</v>
      </c>
      <c r="K107" s="293">
        <v>0</v>
      </c>
      <c r="L107" s="239">
        <f t="shared" si="53"/>
        <v>0</v>
      </c>
      <c r="M107" s="295">
        <f>SUM('Óvoda '!X98)</f>
        <v>0</v>
      </c>
      <c r="N107" s="293">
        <v>0</v>
      </c>
      <c r="O107" s="239">
        <f>SUM(C107+F107+L107)+I107</f>
        <v>0</v>
      </c>
      <c r="P107" s="313">
        <f>SUM(D107+G107+M107)+J107</f>
        <v>0</v>
      </c>
      <c r="Q107" s="245">
        <f>SUM(E107+H107+N107)+K107</f>
        <v>0</v>
      </c>
    </row>
    <row r="108" spans="1:17" ht="19.899999999999999" customHeight="1" thickBot="1" x14ac:dyDescent="0.3">
      <c r="A108" s="730" t="s">
        <v>92</v>
      </c>
      <c r="B108" s="731"/>
      <c r="C108" s="540">
        <f>SUM(C107)</f>
        <v>0</v>
      </c>
      <c r="D108" s="541">
        <f>SUM(D107)</f>
        <v>0</v>
      </c>
      <c r="E108" s="523">
        <f>SUM(E107)</f>
        <v>0</v>
      </c>
      <c r="F108" s="521">
        <f>SUM(KözösHiv.!C99)</f>
        <v>0</v>
      </c>
      <c r="G108" s="522">
        <f>SUM(KözösHiv.!X99)</f>
        <v>0</v>
      </c>
      <c r="H108" s="523">
        <f>SUM(H107)</f>
        <v>0</v>
      </c>
      <c r="I108" s="521">
        <v>0</v>
      </c>
      <c r="J108" s="522">
        <f>SUM('Óvoda '!S99)</f>
        <v>0</v>
      </c>
      <c r="K108" s="523">
        <f>SUM(K107)</f>
        <v>0</v>
      </c>
      <c r="L108" s="521">
        <f>SUM('Óvoda '!C99)</f>
        <v>0</v>
      </c>
      <c r="M108" s="522">
        <f>SUM('Óvoda '!X99)</f>
        <v>0</v>
      </c>
      <c r="N108" s="523">
        <f>SUM(N107)</f>
        <v>0</v>
      </c>
      <c r="O108" s="521">
        <f>SUM(O107)</f>
        <v>0</v>
      </c>
      <c r="P108" s="529">
        <f>SUM(P107)</f>
        <v>0</v>
      </c>
      <c r="Q108" s="655">
        <f>SUM(Q107)</f>
        <v>0</v>
      </c>
    </row>
    <row r="109" spans="1:17" s="68" customFormat="1" ht="19.899999999999999" customHeight="1" thickBot="1" x14ac:dyDescent="0.3">
      <c r="A109" s="760" t="s">
        <v>218</v>
      </c>
      <c r="B109" s="761"/>
      <c r="C109" s="542">
        <f t="shared" ref="C109:H109" si="55">SUM(C108,C106,C103)</f>
        <v>106600</v>
      </c>
      <c r="D109" s="543">
        <f t="shared" si="55"/>
        <v>1329760</v>
      </c>
      <c r="E109" s="544">
        <f t="shared" si="55"/>
        <v>1436360</v>
      </c>
      <c r="F109" s="542">
        <f t="shared" si="55"/>
        <v>0</v>
      </c>
      <c r="G109" s="543">
        <f t="shared" si="55"/>
        <v>0</v>
      </c>
      <c r="H109" s="544">
        <f t="shared" si="55"/>
        <v>0</v>
      </c>
      <c r="I109" s="542">
        <v>0</v>
      </c>
      <c r="J109" s="547">
        <v>0</v>
      </c>
      <c r="K109" s="544">
        <v>0</v>
      </c>
      <c r="L109" s="542">
        <v>0</v>
      </c>
      <c r="M109" s="547">
        <v>0</v>
      </c>
      <c r="N109" s="544">
        <v>0</v>
      </c>
      <c r="O109" s="542">
        <f>SUM(O103)+O106+O108</f>
        <v>106600</v>
      </c>
      <c r="P109" s="543">
        <f>SUM(P103)+P106+P108</f>
        <v>1329760</v>
      </c>
      <c r="Q109" s="544">
        <f>SUM(Q103)+Q106+Q108</f>
        <v>1436360</v>
      </c>
    </row>
    <row r="110" spans="1:17" s="67" customFormat="1" ht="19.899999999999999" customHeight="1" thickTop="1" thickBot="1" x14ac:dyDescent="0.3">
      <c r="A110" s="762" t="s">
        <v>221</v>
      </c>
      <c r="B110" s="763"/>
      <c r="C110" s="554">
        <f t="shared" ref="C110:K110" si="56">SUM(C101)+C109</f>
        <v>177256654</v>
      </c>
      <c r="D110" s="555">
        <f t="shared" si="56"/>
        <v>20991539</v>
      </c>
      <c r="E110" s="556">
        <f t="shared" si="56"/>
        <v>198248193</v>
      </c>
      <c r="F110" s="554">
        <f t="shared" si="56"/>
        <v>3018974</v>
      </c>
      <c r="G110" s="555">
        <f t="shared" si="56"/>
        <v>0</v>
      </c>
      <c r="H110" s="556">
        <f t="shared" si="56"/>
        <v>3018974</v>
      </c>
      <c r="I110" s="554">
        <f t="shared" si="56"/>
        <v>1351598</v>
      </c>
      <c r="J110" s="559">
        <f t="shared" si="56"/>
        <v>0</v>
      </c>
      <c r="K110" s="556">
        <f t="shared" si="56"/>
        <v>1351598</v>
      </c>
      <c r="L110" s="554">
        <v>2</v>
      </c>
      <c r="M110" s="555">
        <v>0</v>
      </c>
      <c r="N110" s="556">
        <v>2</v>
      </c>
      <c r="O110" s="554">
        <f>SUM(O101)+O109</f>
        <v>181627228</v>
      </c>
      <c r="P110" s="555">
        <f>SUM(P101)+P109</f>
        <v>20991539</v>
      </c>
      <c r="Q110" s="556">
        <f>SUM(Q101)+Q109</f>
        <v>202618767</v>
      </c>
    </row>
    <row r="111" spans="1:17" s="68" customFormat="1" ht="15.6" customHeight="1" thickTop="1" x14ac:dyDescent="0.2">
      <c r="A111" s="549" t="s">
        <v>93</v>
      </c>
      <c r="B111" s="550" t="s">
        <v>162</v>
      </c>
      <c r="C111" s="239">
        <f t="shared" ref="C111:C113" si="57">SUM(E111)-D111</f>
        <v>63983101</v>
      </c>
      <c r="D111" s="244"/>
      <c r="E111" s="245">
        <f>SUM('Teljesítési adatok'!F110)</f>
        <v>63983101</v>
      </c>
      <c r="F111" s="239">
        <f t="shared" ref="F111:F113" si="58">SUM(H111)-G111</f>
        <v>646723</v>
      </c>
      <c r="G111" s="312">
        <v>0</v>
      </c>
      <c r="H111" s="551">
        <v>646723</v>
      </c>
      <c r="I111" s="239">
        <f t="shared" ref="I111:I113" si="59">SUM(K111)-J111</f>
        <v>385043</v>
      </c>
      <c r="J111" s="244">
        <v>0</v>
      </c>
      <c r="K111" s="551">
        <v>385043</v>
      </c>
      <c r="L111" s="239">
        <f t="shared" ref="L111:L113" si="60">SUM(N111)-M111</f>
        <v>0</v>
      </c>
      <c r="M111" s="244">
        <v>0</v>
      </c>
      <c r="N111" s="551">
        <v>0</v>
      </c>
      <c r="O111" s="243">
        <f t="shared" ref="O111:Q113" si="61">SUM(C111+F111+L111)+I111</f>
        <v>65014867</v>
      </c>
      <c r="P111" s="312">
        <f t="shared" si="61"/>
        <v>0</v>
      </c>
      <c r="Q111" s="241">
        <f t="shared" si="61"/>
        <v>65014867</v>
      </c>
    </row>
    <row r="112" spans="1:17" s="68" customFormat="1" ht="15.6" customHeight="1" x14ac:dyDescent="0.2">
      <c r="A112" s="296" t="s">
        <v>94</v>
      </c>
      <c r="B112" s="297" t="s">
        <v>183</v>
      </c>
      <c r="C112" s="239">
        <f t="shared" si="57"/>
        <v>4333961</v>
      </c>
      <c r="D112" s="244"/>
      <c r="E112" s="245">
        <f>SUM('Teljesítési adatok'!F111)</f>
        <v>4333961</v>
      </c>
      <c r="F112" s="239">
        <f t="shared" si="58"/>
        <v>0</v>
      </c>
      <c r="G112" s="313">
        <v>0</v>
      </c>
      <c r="H112" s="298">
        <v>0</v>
      </c>
      <c r="I112" s="239">
        <f t="shared" si="59"/>
        <v>0</v>
      </c>
      <c r="J112" s="240">
        <v>0</v>
      </c>
      <c r="K112" s="298">
        <v>0</v>
      </c>
      <c r="L112" s="239">
        <f t="shared" si="60"/>
        <v>0</v>
      </c>
      <c r="M112" s="240">
        <v>0</v>
      </c>
      <c r="N112" s="298">
        <v>0</v>
      </c>
      <c r="O112" s="239">
        <f t="shared" si="61"/>
        <v>4333961</v>
      </c>
      <c r="P112" s="313">
        <f t="shared" si="61"/>
        <v>0</v>
      </c>
      <c r="Q112" s="245">
        <f t="shared" si="61"/>
        <v>4333961</v>
      </c>
    </row>
    <row r="113" spans="1:17" s="68" customFormat="1" ht="15.6" customHeight="1" x14ac:dyDescent="0.2">
      <c r="A113" s="291" t="s">
        <v>170</v>
      </c>
      <c r="B113" s="292" t="s">
        <v>176</v>
      </c>
      <c r="C113" s="239">
        <f t="shared" si="57"/>
        <v>0</v>
      </c>
      <c r="D113" s="244"/>
      <c r="E113" s="245">
        <f>SUM('Teljesítési adatok'!F112)</f>
        <v>0</v>
      </c>
      <c r="F113" s="239">
        <f t="shared" si="58"/>
        <v>44839700</v>
      </c>
      <c r="G113" s="313">
        <v>0</v>
      </c>
      <c r="H113" s="293">
        <v>44839700</v>
      </c>
      <c r="I113" s="239">
        <f t="shared" si="59"/>
        <v>39838544</v>
      </c>
      <c r="J113" s="240">
        <v>0</v>
      </c>
      <c r="K113" s="293">
        <v>39838544</v>
      </c>
      <c r="L113" s="239">
        <f t="shared" si="60"/>
        <v>2712069</v>
      </c>
      <c r="M113" s="240">
        <v>0</v>
      </c>
      <c r="N113" s="293">
        <v>2712069</v>
      </c>
      <c r="O113" s="239">
        <f t="shared" si="61"/>
        <v>87390313</v>
      </c>
      <c r="P113" s="313">
        <f t="shared" si="61"/>
        <v>0</v>
      </c>
      <c r="Q113" s="245">
        <f t="shared" si="61"/>
        <v>87390313</v>
      </c>
    </row>
    <row r="114" spans="1:17" ht="19.899999999999999" customHeight="1" thickBot="1" x14ac:dyDescent="0.3">
      <c r="A114" s="730" t="s">
        <v>95</v>
      </c>
      <c r="B114" s="731"/>
      <c r="C114" s="521">
        <f>SUM(C111:C113)</f>
        <v>68317062</v>
      </c>
      <c r="D114" s="522">
        <f>SUM(D111:D113)</f>
        <v>0</v>
      </c>
      <c r="E114" s="523">
        <f t="shared" ref="E114" si="62">SUM(E111:E113)</f>
        <v>68317062</v>
      </c>
      <c r="F114" s="521">
        <f t="shared" ref="F114:Q114" si="63">SUM(F111:F113)</f>
        <v>45486423</v>
      </c>
      <c r="G114" s="541">
        <f t="shared" si="63"/>
        <v>0</v>
      </c>
      <c r="H114" s="523">
        <f t="shared" si="63"/>
        <v>45486423</v>
      </c>
      <c r="I114" s="521">
        <f t="shared" si="63"/>
        <v>40223587</v>
      </c>
      <c r="J114" s="522">
        <f t="shared" si="63"/>
        <v>0</v>
      </c>
      <c r="K114" s="523">
        <f t="shared" si="63"/>
        <v>40223587</v>
      </c>
      <c r="L114" s="521">
        <f t="shared" si="63"/>
        <v>2712069</v>
      </c>
      <c r="M114" s="522">
        <f t="shared" si="63"/>
        <v>0</v>
      </c>
      <c r="N114" s="523">
        <f t="shared" si="63"/>
        <v>2712069</v>
      </c>
      <c r="O114" s="521">
        <f t="shared" si="63"/>
        <v>156739141</v>
      </c>
      <c r="P114" s="529">
        <f t="shared" si="63"/>
        <v>0</v>
      </c>
      <c r="Q114" s="655">
        <f t="shared" si="63"/>
        <v>156739141</v>
      </c>
    </row>
    <row r="115" spans="1:17" s="67" customFormat="1" ht="19.899999999999999" customHeight="1" thickBot="1" x14ac:dyDescent="0.3">
      <c r="A115" s="764" t="s">
        <v>222</v>
      </c>
      <c r="B115" s="765"/>
      <c r="C115" s="562">
        <f t="shared" ref="C115:Q115" si="64">SUM(C114)</f>
        <v>68317062</v>
      </c>
      <c r="D115" s="563">
        <f t="shared" si="64"/>
        <v>0</v>
      </c>
      <c r="E115" s="564">
        <f t="shared" si="64"/>
        <v>68317062</v>
      </c>
      <c r="F115" s="562">
        <f t="shared" si="64"/>
        <v>45486423</v>
      </c>
      <c r="G115" s="563">
        <f t="shared" si="64"/>
        <v>0</v>
      </c>
      <c r="H115" s="564">
        <f t="shared" si="64"/>
        <v>45486423</v>
      </c>
      <c r="I115" s="562">
        <f t="shared" si="64"/>
        <v>40223587</v>
      </c>
      <c r="J115" s="567">
        <f t="shared" si="64"/>
        <v>0</v>
      </c>
      <c r="K115" s="564">
        <f t="shared" si="64"/>
        <v>40223587</v>
      </c>
      <c r="L115" s="562">
        <f t="shared" si="64"/>
        <v>2712069</v>
      </c>
      <c r="M115" s="567">
        <f t="shared" si="64"/>
        <v>0</v>
      </c>
      <c r="N115" s="564">
        <f t="shared" si="64"/>
        <v>2712069</v>
      </c>
      <c r="O115" s="562">
        <f t="shared" si="64"/>
        <v>156739141</v>
      </c>
      <c r="P115" s="563">
        <f t="shared" si="64"/>
        <v>0</v>
      </c>
      <c r="Q115" s="564">
        <f t="shared" si="64"/>
        <v>156739141</v>
      </c>
    </row>
    <row r="116" spans="1:17" s="67" customFormat="1" ht="19.899999999999999" customHeight="1" thickTop="1" thickBot="1" x14ac:dyDescent="0.3">
      <c r="A116" s="746" t="s">
        <v>96</v>
      </c>
      <c r="B116" s="747"/>
      <c r="C116" s="317">
        <f>SUM(C110)+C115</f>
        <v>245573716</v>
      </c>
      <c r="D116" s="318">
        <f>SUM(D110)+D115</f>
        <v>20991539</v>
      </c>
      <c r="E116" s="319">
        <f>SUM(E110)+E115</f>
        <v>266565255</v>
      </c>
      <c r="F116" s="317">
        <f>SUM(F80)+F83+F91+F100+F103+F106+F108+F114</f>
        <v>48505397</v>
      </c>
      <c r="G116" s="321">
        <f>SUM(G80)+G83+G91+G100+G103+G106+G108+G114</f>
        <v>0</v>
      </c>
      <c r="H116" s="319">
        <f>SUM(H80)+H83+H91+H100+H103+H106+H108+H114</f>
        <v>48505397</v>
      </c>
      <c r="I116" s="317">
        <f>SUM(I110)+I115</f>
        <v>41575185</v>
      </c>
      <c r="J116" s="321">
        <f>SUM(J110)+J115</f>
        <v>0</v>
      </c>
      <c r="K116" s="319">
        <f>SUM(K110)+K115</f>
        <v>41575185</v>
      </c>
      <c r="L116" s="317">
        <f>SUM(L80)+L83+L91+L100+L103+L106+L108+L114</f>
        <v>2712071</v>
      </c>
      <c r="M116" s="321">
        <f>SUM(M80)+M83+M91+M100+M103+M106+M108+M114</f>
        <v>0</v>
      </c>
      <c r="N116" s="319">
        <f>SUM(N114+N108+N106+N100+N91+N80)</f>
        <v>2712071</v>
      </c>
      <c r="O116" s="317">
        <f>SUM(O110)+O115</f>
        <v>338366369</v>
      </c>
      <c r="P116" s="318">
        <f>SUM(P110)+P115</f>
        <v>20991539</v>
      </c>
      <c r="Q116" s="319">
        <f>SUM(Q110)+Q115</f>
        <v>359357908</v>
      </c>
    </row>
    <row r="117" spans="1:17" ht="16.5" thickTop="1" x14ac:dyDescent="0.25"/>
  </sheetData>
  <mergeCells count="38">
    <mergeCell ref="A1:M1"/>
    <mergeCell ref="P1:Q1"/>
    <mergeCell ref="A5:Q5"/>
    <mergeCell ref="A55:B55"/>
    <mergeCell ref="A4:Q4"/>
    <mergeCell ref="A8:A9"/>
    <mergeCell ref="B8:B9"/>
    <mergeCell ref="C8:E8"/>
    <mergeCell ref="F8:H8"/>
    <mergeCell ref="I8:K8"/>
    <mergeCell ref="L8:N8"/>
    <mergeCell ref="O8:Q8"/>
    <mergeCell ref="A23:B23"/>
    <mergeCell ref="A25:B25"/>
    <mergeCell ref="A41:B41"/>
    <mergeCell ref="A47:B47"/>
    <mergeCell ref="A54:B54"/>
    <mergeCell ref="A100:B100"/>
    <mergeCell ref="A60:B60"/>
    <mergeCell ref="A64:B64"/>
    <mergeCell ref="A66:B66"/>
    <mergeCell ref="A67:B67"/>
    <mergeCell ref="A68:B68"/>
    <mergeCell ref="A71:B71"/>
    <mergeCell ref="A72:B72"/>
    <mergeCell ref="A73:B73"/>
    <mergeCell ref="A80:B80"/>
    <mergeCell ref="A83:B83"/>
    <mergeCell ref="A91:B91"/>
    <mergeCell ref="A114:B114"/>
    <mergeCell ref="A115:B115"/>
    <mergeCell ref="A116:B116"/>
    <mergeCell ref="A101:B101"/>
    <mergeCell ref="A103:B103"/>
    <mergeCell ref="A106:B106"/>
    <mergeCell ref="A108:B108"/>
    <mergeCell ref="A109:B109"/>
    <mergeCell ref="A110:B110"/>
  </mergeCells>
  <pageMargins left="0.19685039370078741" right="0.19685039370078741" top="0.19685039370078741" bottom="0.19685039370078741" header="0.31496062992125984" footer="0.31496062992125984"/>
  <pageSetup paperSize="8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38"/>
  <sheetViews>
    <sheetView topLeftCell="J1" workbookViewId="0">
      <selection activeCell="Q10" sqref="Q10"/>
    </sheetView>
  </sheetViews>
  <sheetFormatPr defaultColWidth="11.5703125" defaultRowHeight="11.25" x14ac:dyDescent="0.2"/>
  <cols>
    <col min="1" max="1" width="11.5703125" style="455"/>
    <col min="2" max="2" width="11.5703125" style="455" customWidth="1"/>
    <col min="3" max="3" width="10.7109375" style="455" customWidth="1"/>
    <col min="4" max="4" width="10.7109375" style="453" customWidth="1"/>
    <col min="5" max="5" width="10.7109375" style="455" customWidth="1"/>
    <col min="6" max="6" width="11.42578125" style="455" customWidth="1"/>
    <col min="7" max="25" width="10.7109375" style="453" customWidth="1"/>
    <col min="26" max="26" width="10.85546875" style="453" customWidth="1"/>
    <col min="27" max="29" width="10.7109375" style="453" customWidth="1"/>
    <col min="30" max="30" width="11.28515625" style="455" customWidth="1"/>
    <col min="31" max="31" width="10.7109375" style="453" customWidth="1"/>
    <col min="32" max="16384" width="11.5703125" style="455"/>
  </cols>
  <sheetData>
    <row r="1" spans="1:34" x14ac:dyDescent="0.2">
      <c r="A1" s="767"/>
      <c r="B1" s="767"/>
      <c r="C1" s="767"/>
      <c r="D1" s="767"/>
      <c r="E1" s="767"/>
      <c r="F1" s="452"/>
      <c r="AD1" s="454" t="s">
        <v>380</v>
      </c>
      <c r="AE1" s="454"/>
      <c r="AF1" s="452"/>
      <c r="AG1" s="453"/>
    </row>
    <row r="2" spans="1:34" s="456" customFormat="1" ht="28.15" customHeight="1" x14ac:dyDescent="0.2">
      <c r="A2" s="455"/>
      <c r="B2" s="455"/>
      <c r="C2" s="455"/>
      <c r="D2" s="453"/>
      <c r="E2" s="455"/>
      <c r="F2" s="455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5"/>
      <c r="AC2" s="455"/>
      <c r="AD2" s="453"/>
      <c r="AE2" s="455"/>
      <c r="AF2" s="455"/>
      <c r="AG2" s="453"/>
      <c r="AH2" s="455"/>
    </row>
    <row r="3" spans="1:34" s="457" customFormat="1" ht="41.45" customHeight="1" x14ac:dyDescent="0.25">
      <c r="A3" s="768" t="s">
        <v>237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  <c r="Q3" s="768"/>
      <c r="R3" s="768"/>
      <c r="S3" s="768"/>
      <c r="T3" s="768"/>
      <c r="U3" s="768"/>
      <c r="V3" s="768"/>
      <c r="W3" s="768"/>
      <c r="X3" s="768"/>
      <c r="Y3" s="768"/>
      <c r="Z3" s="768"/>
      <c r="AA3" s="768"/>
      <c r="AB3" s="768"/>
      <c r="AC3" s="768"/>
      <c r="AD3" s="768"/>
      <c r="AE3" s="768"/>
    </row>
    <row r="4" spans="1:34" s="457" customFormat="1" ht="41.45" customHeight="1" x14ac:dyDescent="0.25">
      <c r="A4" s="768" t="s">
        <v>323</v>
      </c>
      <c r="B4" s="768"/>
      <c r="C4" s="768"/>
      <c r="D4" s="768"/>
      <c r="E4" s="768"/>
      <c r="F4" s="768"/>
      <c r="G4" s="768"/>
      <c r="H4" s="768"/>
      <c r="I4" s="768"/>
      <c r="J4" s="768"/>
      <c r="K4" s="768"/>
      <c r="L4" s="768"/>
      <c r="M4" s="768"/>
      <c r="N4" s="768"/>
      <c r="O4" s="768"/>
      <c r="P4" s="768"/>
      <c r="Q4" s="768"/>
      <c r="R4" s="768"/>
      <c r="S4" s="768"/>
      <c r="T4" s="768"/>
      <c r="U4" s="768"/>
      <c r="V4" s="768"/>
      <c r="W4" s="768"/>
      <c r="X4" s="768"/>
      <c r="Y4" s="768"/>
      <c r="Z4" s="768"/>
      <c r="AA4" s="768"/>
      <c r="AB4" s="768"/>
      <c r="AC4" s="768"/>
      <c r="AD4" s="768"/>
      <c r="AE4" s="768"/>
    </row>
    <row r="5" spans="1:34" s="457" customFormat="1" ht="31.15" customHeight="1" thickBot="1" x14ac:dyDescent="0.25">
      <c r="A5" s="455"/>
      <c r="B5" s="455"/>
      <c r="C5" s="455"/>
      <c r="D5" s="453"/>
      <c r="E5" s="455"/>
      <c r="F5" s="455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3"/>
      <c r="Y5" s="453"/>
      <c r="Z5" s="453"/>
      <c r="AA5" s="453"/>
      <c r="AB5" s="453"/>
      <c r="AC5" s="453"/>
      <c r="AD5" s="455"/>
      <c r="AE5" s="453"/>
    </row>
    <row r="6" spans="1:34" s="458" customFormat="1" ht="34.9" customHeight="1" thickTop="1" x14ac:dyDescent="0.2">
      <c r="A6" s="769" t="s">
        <v>3</v>
      </c>
      <c r="B6" s="771" t="s">
        <v>0</v>
      </c>
      <c r="C6" s="772"/>
      <c r="D6" s="772"/>
      <c r="E6" s="772"/>
      <c r="F6" s="772"/>
      <c r="G6" s="772"/>
      <c r="H6" s="771" t="s">
        <v>166</v>
      </c>
      <c r="I6" s="772"/>
      <c r="J6" s="772"/>
      <c r="K6" s="772"/>
      <c r="L6" s="772"/>
      <c r="M6" s="772"/>
      <c r="N6" s="771" t="s">
        <v>357</v>
      </c>
      <c r="O6" s="772"/>
      <c r="P6" s="772"/>
      <c r="Q6" s="772"/>
      <c r="R6" s="772"/>
      <c r="S6" s="772"/>
      <c r="T6" s="771" t="s">
        <v>298</v>
      </c>
      <c r="U6" s="772"/>
      <c r="V6" s="772"/>
      <c r="W6" s="772"/>
      <c r="X6" s="772"/>
      <c r="Y6" s="772"/>
      <c r="Z6" s="771" t="s">
        <v>186</v>
      </c>
      <c r="AA6" s="772"/>
      <c r="AB6" s="772" t="s">
        <v>186</v>
      </c>
      <c r="AC6" s="772"/>
      <c r="AD6" s="772"/>
      <c r="AE6" s="773"/>
    </row>
    <row r="7" spans="1:34" s="458" customFormat="1" ht="34.5" thickBot="1" x14ac:dyDescent="0.25">
      <c r="A7" s="770"/>
      <c r="B7" s="459" t="s">
        <v>327</v>
      </c>
      <c r="C7" s="460" t="s">
        <v>328</v>
      </c>
      <c r="D7" s="460" t="s">
        <v>330</v>
      </c>
      <c r="E7" s="451" t="s">
        <v>331</v>
      </c>
      <c r="F7" s="451" t="s">
        <v>325</v>
      </c>
      <c r="G7" s="461" t="s">
        <v>326</v>
      </c>
      <c r="H7" s="459" t="s">
        <v>327</v>
      </c>
      <c r="I7" s="460" t="s">
        <v>328</v>
      </c>
      <c r="J7" s="460" t="s">
        <v>330</v>
      </c>
      <c r="K7" s="451" t="s">
        <v>331</v>
      </c>
      <c r="L7" s="451" t="s">
        <v>325</v>
      </c>
      <c r="M7" s="461" t="s">
        <v>326</v>
      </c>
      <c r="N7" s="459" t="s">
        <v>327</v>
      </c>
      <c r="O7" s="460" t="s">
        <v>328</v>
      </c>
      <c r="P7" s="460" t="s">
        <v>330</v>
      </c>
      <c r="Q7" s="451" t="s">
        <v>331</v>
      </c>
      <c r="R7" s="451" t="s">
        <v>325</v>
      </c>
      <c r="S7" s="461" t="s">
        <v>326</v>
      </c>
      <c r="T7" s="459" t="s">
        <v>327</v>
      </c>
      <c r="U7" s="460" t="s">
        <v>328</v>
      </c>
      <c r="V7" s="460" t="s">
        <v>330</v>
      </c>
      <c r="W7" s="451" t="s">
        <v>331</v>
      </c>
      <c r="X7" s="451" t="s">
        <v>325</v>
      </c>
      <c r="Y7" s="461" t="s">
        <v>326</v>
      </c>
      <c r="Z7" s="459" t="s">
        <v>327</v>
      </c>
      <c r="AA7" s="460" t="s">
        <v>328</v>
      </c>
      <c r="AB7" s="460" t="s">
        <v>330</v>
      </c>
      <c r="AC7" s="451" t="s">
        <v>331</v>
      </c>
      <c r="AD7" s="451" t="s">
        <v>325</v>
      </c>
      <c r="AE7" s="462" t="s">
        <v>326</v>
      </c>
    </row>
    <row r="8" spans="1:34" s="474" customFormat="1" ht="42" customHeight="1" thickTop="1" x14ac:dyDescent="0.25">
      <c r="A8" s="463" t="s">
        <v>324</v>
      </c>
      <c r="B8" s="464">
        <v>302700</v>
      </c>
      <c r="C8" s="465">
        <v>302700</v>
      </c>
      <c r="D8" s="465">
        <v>0</v>
      </c>
      <c r="E8" s="466">
        <v>0</v>
      </c>
      <c r="F8" s="467">
        <f>SUM(B8)+D8</f>
        <v>302700</v>
      </c>
      <c r="G8" s="468">
        <f>SUM(C8)+E8</f>
        <v>302700</v>
      </c>
      <c r="H8" s="464">
        <v>0</v>
      </c>
      <c r="I8" s="465">
        <v>0</v>
      </c>
      <c r="J8" s="465">
        <v>0</v>
      </c>
      <c r="K8" s="466">
        <v>0</v>
      </c>
      <c r="L8" s="467">
        <f>SUM(H8)+J8</f>
        <v>0</v>
      </c>
      <c r="M8" s="468">
        <f>SUM(I8)+K8</f>
        <v>0</v>
      </c>
      <c r="N8" s="469">
        <v>0</v>
      </c>
      <c r="O8" s="470">
        <v>0</v>
      </c>
      <c r="P8" s="470">
        <v>0</v>
      </c>
      <c r="Q8" s="471">
        <v>0</v>
      </c>
      <c r="R8" s="472">
        <f t="shared" ref="R8:R29" si="0">SUM(N8)+P8</f>
        <v>0</v>
      </c>
      <c r="S8" s="473">
        <f t="shared" ref="S8:S29" si="1">SUM(O8)+Q8</f>
        <v>0</v>
      </c>
      <c r="T8" s="469">
        <v>0</v>
      </c>
      <c r="U8" s="470">
        <v>0</v>
      </c>
      <c r="V8" s="470">
        <v>0</v>
      </c>
      <c r="W8" s="471">
        <v>0</v>
      </c>
      <c r="X8" s="472">
        <f t="shared" ref="X8:X34" si="2">SUM(T8)+V8</f>
        <v>0</v>
      </c>
      <c r="Y8" s="473">
        <f t="shared" ref="Y8:Y34" si="3">SUM(U8)+W8</f>
        <v>0</v>
      </c>
      <c r="Z8" s="469">
        <f t="shared" ref="Z8:AE8" si="4">SUM(B8)+H8+N8+T8</f>
        <v>302700</v>
      </c>
      <c r="AA8" s="470">
        <f t="shared" si="4"/>
        <v>302700</v>
      </c>
      <c r="AB8" s="470">
        <f t="shared" si="4"/>
        <v>0</v>
      </c>
      <c r="AC8" s="471">
        <f t="shared" si="4"/>
        <v>0</v>
      </c>
      <c r="AD8" s="472">
        <f t="shared" si="4"/>
        <v>302700</v>
      </c>
      <c r="AE8" s="473">
        <f t="shared" si="4"/>
        <v>302700</v>
      </c>
    </row>
    <row r="9" spans="1:34" s="474" customFormat="1" ht="42" customHeight="1" x14ac:dyDescent="0.25">
      <c r="A9" s="475" t="s">
        <v>329</v>
      </c>
      <c r="B9" s="469">
        <v>6727130</v>
      </c>
      <c r="C9" s="470">
        <v>6727130</v>
      </c>
      <c r="D9" s="470">
        <v>0</v>
      </c>
      <c r="E9" s="471">
        <v>0</v>
      </c>
      <c r="F9" s="472">
        <f>SUM(B9)+D9</f>
        <v>6727130</v>
      </c>
      <c r="G9" s="473">
        <f>SUM(C9)+E9</f>
        <v>6727130</v>
      </c>
      <c r="H9" s="469">
        <v>0</v>
      </c>
      <c r="I9" s="470">
        <v>0</v>
      </c>
      <c r="J9" s="470">
        <v>0</v>
      </c>
      <c r="K9" s="471">
        <v>0</v>
      </c>
      <c r="L9" s="472">
        <f>SUM(H9)+J9</f>
        <v>0</v>
      </c>
      <c r="M9" s="473">
        <f>SUM(I9)+K9</f>
        <v>0</v>
      </c>
      <c r="N9" s="469">
        <v>0</v>
      </c>
      <c r="O9" s="470">
        <v>0</v>
      </c>
      <c r="P9" s="470">
        <v>0</v>
      </c>
      <c r="Q9" s="471">
        <v>0</v>
      </c>
      <c r="R9" s="472">
        <f t="shared" si="0"/>
        <v>0</v>
      </c>
      <c r="S9" s="473">
        <f t="shared" si="1"/>
        <v>0</v>
      </c>
      <c r="T9" s="469">
        <v>0</v>
      </c>
      <c r="U9" s="470">
        <v>0</v>
      </c>
      <c r="V9" s="470">
        <v>0</v>
      </c>
      <c r="W9" s="471">
        <v>0</v>
      </c>
      <c r="X9" s="472">
        <f t="shared" si="2"/>
        <v>0</v>
      </c>
      <c r="Y9" s="473">
        <f t="shared" si="3"/>
        <v>0</v>
      </c>
      <c r="Z9" s="469">
        <f t="shared" ref="Z9:Z35" si="5">SUM(B9)+H9+N9+T9</f>
        <v>6727130</v>
      </c>
      <c r="AA9" s="470">
        <f t="shared" ref="AA9:AA35" si="6">SUM(C9)+I9+O9+U9</f>
        <v>6727130</v>
      </c>
      <c r="AB9" s="470">
        <f t="shared" ref="AB9:AB35" si="7">SUM(D9)+J9+P9+V9</f>
        <v>0</v>
      </c>
      <c r="AC9" s="471">
        <f t="shared" ref="AC9:AC35" si="8">SUM(E9)+K9+Q9+W9</f>
        <v>0</v>
      </c>
      <c r="AD9" s="472">
        <f t="shared" ref="AD9:AD35" si="9">SUM(F9)+L9+R9+X9</f>
        <v>6727130</v>
      </c>
      <c r="AE9" s="473">
        <f t="shared" ref="AE9:AE35" si="10">SUM(G9)+M9+S9+Y9</f>
        <v>6727130</v>
      </c>
    </row>
    <row r="10" spans="1:34" s="474" customFormat="1" ht="42" customHeight="1" x14ac:dyDescent="0.25">
      <c r="A10" s="475" t="s">
        <v>332</v>
      </c>
      <c r="B10" s="469">
        <v>8284936</v>
      </c>
      <c r="C10" s="470">
        <v>0</v>
      </c>
      <c r="D10" s="470">
        <v>0</v>
      </c>
      <c r="E10" s="471">
        <v>0</v>
      </c>
      <c r="F10" s="472">
        <f t="shared" ref="F10:F34" si="11">SUM(B10)+D10</f>
        <v>8284936</v>
      </c>
      <c r="G10" s="473">
        <f t="shared" ref="G10:G34" si="12">SUM(C10)+E10</f>
        <v>0</v>
      </c>
      <c r="H10" s="469">
        <v>0</v>
      </c>
      <c r="I10" s="470">
        <v>0</v>
      </c>
      <c r="J10" s="470">
        <v>0</v>
      </c>
      <c r="K10" s="471">
        <v>0</v>
      </c>
      <c r="L10" s="472">
        <f t="shared" ref="L10:L34" si="13">SUM(H10)+J10</f>
        <v>0</v>
      </c>
      <c r="M10" s="473">
        <f t="shared" ref="M10:M34" si="14">SUM(I10)+K10</f>
        <v>0</v>
      </c>
      <c r="N10" s="469">
        <v>0</v>
      </c>
      <c r="O10" s="470">
        <v>0</v>
      </c>
      <c r="P10" s="470">
        <v>0</v>
      </c>
      <c r="Q10" s="471">
        <v>0</v>
      </c>
      <c r="R10" s="472">
        <f t="shared" si="0"/>
        <v>0</v>
      </c>
      <c r="S10" s="473">
        <f t="shared" si="1"/>
        <v>0</v>
      </c>
      <c r="T10" s="469">
        <v>0</v>
      </c>
      <c r="U10" s="470">
        <v>0</v>
      </c>
      <c r="V10" s="470">
        <v>0</v>
      </c>
      <c r="W10" s="471">
        <v>0</v>
      </c>
      <c r="X10" s="472">
        <f t="shared" si="2"/>
        <v>0</v>
      </c>
      <c r="Y10" s="473">
        <f t="shared" si="3"/>
        <v>0</v>
      </c>
      <c r="Z10" s="469">
        <f t="shared" si="5"/>
        <v>8284936</v>
      </c>
      <c r="AA10" s="470">
        <f t="shared" si="6"/>
        <v>0</v>
      </c>
      <c r="AB10" s="470">
        <f t="shared" si="7"/>
        <v>0</v>
      </c>
      <c r="AC10" s="471">
        <f t="shared" si="8"/>
        <v>0</v>
      </c>
      <c r="AD10" s="472">
        <f t="shared" si="9"/>
        <v>8284936</v>
      </c>
      <c r="AE10" s="473">
        <f t="shared" si="10"/>
        <v>0</v>
      </c>
    </row>
    <row r="11" spans="1:34" s="474" customFormat="1" ht="42" customHeight="1" x14ac:dyDescent="0.25">
      <c r="A11" s="475" t="s">
        <v>333</v>
      </c>
      <c r="B11" s="469">
        <v>10854132</v>
      </c>
      <c r="C11" s="470">
        <v>0</v>
      </c>
      <c r="D11" s="470">
        <v>0</v>
      </c>
      <c r="E11" s="471">
        <v>0</v>
      </c>
      <c r="F11" s="472">
        <f t="shared" si="11"/>
        <v>10854132</v>
      </c>
      <c r="G11" s="473">
        <f t="shared" si="12"/>
        <v>0</v>
      </c>
      <c r="H11" s="469">
        <v>0</v>
      </c>
      <c r="I11" s="470">
        <v>0</v>
      </c>
      <c r="J11" s="470">
        <v>0</v>
      </c>
      <c r="K11" s="471">
        <v>0</v>
      </c>
      <c r="L11" s="472">
        <f t="shared" si="13"/>
        <v>0</v>
      </c>
      <c r="M11" s="473">
        <f t="shared" si="14"/>
        <v>0</v>
      </c>
      <c r="N11" s="469">
        <v>0</v>
      </c>
      <c r="O11" s="470">
        <v>0</v>
      </c>
      <c r="P11" s="470">
        <v>0</v>
      </c>
      <c r="Q11" s="471">
        <v>0</v>
      </c>
      <c r="R11" s="472">
        <f t="shared" si="0"/>
        <v>0</v>
      </c>
      <c r="S11" s="473">
        <f t="shared" si="1"/>
        <v>0</v>
      </c>
      <c r="T11" s="469">
        <v>0</v>
      </c>
      <c r="U11" s="470">
        <v>0</v>
      </c>
      <c r="V11" s="470">
        <v>0</v>
      </c>
      <c r="W11" s="471">
        <v>0</v>
      </c>
      <c r="X11" s="472">
        <f t="shared" si="2"/>
        <v>0</v>
      </c>
      <c r="Y11" s="473">
        <f t="shared" si="3"/>
        <v>0</v>
      </c>
      <c r="Z11" s="469">
        <f t="shared" si="5"/>
        <v>10854132</v>
      </c>
      <c r="AA11" s="470">
        <f t="shared" si="6"/>
        <v>0</v>
      </c>
      <c r="AB11" s="470">
        <f t="shared" si="7"/>
        <v>0</v>
      </c>
      <c r="AC11" s="471">
        <f t="shared" si="8"/>
        <v>0</v>
      </c>
      <c r="AD11" s="472">
        <f t="shared" si="9"/>
        <v>10854132</v>
      </c>
      <c r="AE11" s="473">
        <f t="shared" si="10"/>
        <v>0</v>
      </c>
    </row>
    <row r="12" spans="1:34" s="474" customFormat="1" ht="42" customHeight="1" x14ac:dyDescent="0.25">
      <c r="A12" s="475" t="s">
        <v>334</v>
      </c>
      <c r="B12" s="469">
        <v>31377837</v>
      </c>
      <c r="C12" s="470">
        <v>0</v>
      </c>
      <c r="D12" s="470">
        <v>-741000</v>
      </c>
      <c r="E12" s="471">
        <v>0</v>
      </c>
      <c r="F12" s="472">
        <f t="shared" si="11"/>
        <v>30636837</v>
      </c>
      <c r="G12" s="473">
        <f t="shared" si="12"/>
        <v>0</v>
      </c>
      <c r="H12" s="469">
        <v>0</v>
      </c>
      <c r="I12" s="470">
        <v>0</v>
      </c>
      <c r="J12" s="470">
        <v>0</v>
      </c>
      <c r="K12" s="471">
        <v>0</v>
      </c>
      <c r="L12" s="472">
        <f t="shared" si="13"/>
        <v>0</v>
      </c>
      <c r="M12" s="473">
        <f t="shared" si="14"/>
        <v>0</v>
      </c>
      <c r="N12" s="469">
        <v>0</v>
      </c>
      <c r="O12" s="470">
        <v>0</v>
      </c>
      <c r="P12" s="470">
        <v>0</v>
      </c>
      <c r="Q12" s="471">
        <v>0</v>
      </c>
      <c r="R12" s="472">
        <f t="shared" si="0"/>
        <v>0</v>
      </c>
      <c r="S12" s="473">
        <f t="shared" si="1"/>
        <v>0</v>
      </c>
      <c r="T12" s="469">
        <v>0</v>
      </c>
      <c r="U12" s="470">
        <v>0</v>
      </c>
      <c r="V12" s="470">
        <v>0</v>
      </c>
      <c r="W12" s="471">
        <v>0</v>
      </c>
      <c r="X12" s="472">
        <f t="shared" si="2"/>
        <v>0</v>
      </c>
      <c r="Y12" s="473">
        <f t="shared" si="3"/>
        <v>0</v>
      </c>
      <c r="Z12" s="469">
        <f t="shared" si="5"/>
        <v>31377837</v>
      </c>
      <c r="AA12" s="470">
        <f t="shared" si="6"/>
        <v>0</v>
      </c>
      <c r="AB12" s="470">
        <f t="shared" si="7"/>
        <v>-741000</v>
      </c>
      <c r="AC12" s="471">
        <f t="shared" si="8"/>
        <v>0</v>
      </c>
      <c r="AD12" s="472">
        <f t="shared" si="9"/>
        <v>30636837</v>
      </c>
      <c r="AE12" s="473">
        <f t="shared" si="10"/>
        <v>0</v>
      </c>
    </row>
    <row r="13" spans="1:34" s="474" customFormat="1" ht="42" customHeight="1" x14ac:dyDescent="0.25">
      <c r="A13" s="475" t="s">
        <v>335</v>
      </c>
      <c r="B13" s="469">
        <v>565680</v>
      </c>
      <c r="C13" s="470">
        <v>0</v>
      </c>
      <c r="D13" s="470">
        <v>0</v>
      </c>
      <c r="E13" s="471">
        <v>0</v>
      </c>
      <c r="F13" s="472">
        <f t="shared" si="11"/>
        <v>565680</v>
      </c>
      <c r="G13" s="473">
        <f t="shared" si="12"/>
        <v>0</v>
      </c>
      <c r="H13" s="469">
        <v>0</v>
      </c>
      <c r="I13" s="470">
        <v>0</v>
      </c>
      <c r="J13" s="470">
        <v>0</v>
      </c>
      <c r="K13" s="471">
        <v>0</v>
      </c>
      <c r="L13" s="472">
        <f t="shared" si="13"/>
        <v>0</v>
      </c>
      <c r="M13" s="473">
        <f t="shared" si="14"/>
        <v>0</v>
      </c>
      <c r="N13" s="469">
        <v>0</v>
      </c>
      <c r="O13" s="470">
        <v>0</v>
      </c>
      <c r="P13" s="470">
        <v>0</v>
      </c>
      <c r="Q13" s="471">
        <v>0</v>
      </c>
      <c r="R13" s="472">
        <f t="shared" si="0"/>
        <v>0</v>
      </c>
      <c r="S13" s="473">
        <f t="shared" si="1"/>
        <v>0</v>
      </c>
      <c r="T13" s="469">
        <v>0</v>
      </c>
      <c r="U13" s="470">
        <v>0</v>
      </c>
      <c r="V13" s="470">
        <v>0</v>
      </c>
      <c r="W13" s="471">
        <v>0</v>
      </c>
      <c r="X13" s="472">
        <f t="shared" si="2"/>
        <v>0</v>
      </c>
      <c r="Y13" s="473">
        <f t="shared" si="3"/>
        <v>0</v>
      </c>
      <c r="Z13" s="469">
        <f t="shared" si="5"/>
        <v>565680</v>
      </c>
      <c r="AA13" s="470">
        <f t="shared" si="6"/>
        <v>0</v>
      </c>
      <c r="AB13" s="470">
        <f t="shared" si="7"/>
        <v>0</v>
      </c>
      <c r="AC13" s="471">
        <f t="shared" si="8"/>
        <v>0</v>
      </c>
      <c r="AD13" s="472">
        <f t="shared" si="9"/>
        <v>565680</v>
      </c>
      <c r="AE13" s="473">
        <f t="shared" si="10"/>
        <v>0</v>
      </c>
    </row>
    <row r="14" spans="1:34" s="474" customFormat="1" ht="42" customHeight="1" x14ac:dyDescent="0.25">
      <c r="A14" s="475" t="s">
        <v>336</v>
      </c>
      <c r="B14" s="469">
        <v>12401000</v>
      </c>
      <c r="C14" s="470">
        <v>4318406</v>
      </c>
      <c r="D14" s="470">
        <v>0</v>
      </c>
      <c r="E14" s="471">
        <v>248018</v>
      </c>
      <c r="F14" s="472">
        <f t="shared" si="11"/>
        <v>12401000</v>
      </c>
      <c r="G14" s="473">
        <f t="shared" si="12"/>
        <v>4566424</v>
      </c>
      <c r="H14" s="469">
        <v>0</v>
      </c>
      <c r="I14" s="470">
        <v>0</v>
      </c>
      <c r="J14" s="470">
        <v>0</v>
      </c>
      <c r="K14" s="471">
        <v>0</v>
      </c>
      <c r="L14" s="472">
        <f t="shared" si="13"/>
        <v>0</v>
      </c>
      <c r="M14" s="473">
        <f t="shared" si="14"/>
        <v>0</v>
      </c>
      <c r="N14" s="469">
        <v>0</v>
      </c>
      <c r="O14" s="470">
        <v>0</v>
      </c>
      <c r="P14" s="470">
        <v>0</v>
      </c>
      <c r="Q14" s="471">
        <v>0</v>
      </c>
      <c r="R14" s="472">
        <f t="shared" si="0"/>
        <v>0</v>
      </c>
      <c r="S14" s="473">
        <f t="shared" si="1"/>
        <v>0</v>
      </c>
      <c r="T14" s="469">
        <v>0</v>
      </c>
      <c r="U14" s="470">
        <v>0</v>
      </c>
      <c r="V14" s="470">
        <v>0</v>
      </c>
      <c r="W14" s="471">
        <v>0</v>
      </c>
      <c r="X14" s="472">
        <f t="shared" si="2"/>
        <v>0</v>
      </c>
      <c r="Y14" s="473">
        <f t="shared" si="3"/>
        <v>0</v>
      </c>
      <c r="Z14" s="469">
        <f t="shared" si="5"/>
        <v>12401000</v>
      </c>
      <c r="AA14" s="470">
        <f t="shared" si="6"/>
        <v>4318406</v>
      </c>
      <c r="AB14" s="470">
        <f t="shared" si="7"/>
        <v>0</v>
      </c>
      <c r="AC14" s="471">
        <f t="shared" si="8"/>
        <v>248018</v>
      </c>
      <c r="AD14" s="472">
        <f t="shared" si="9"/>
        <v>12401000</v>
      </c>
      <c r="AE14" s="473">
        <f t="shared" si="10"/>
        <v>4566424</v>
      </c>
    </row>
    <row r="15" spans="1:34" s="474" customFormat="1" ht="42" customHeight="1" x14ac:dyDescent="0.25">
      <c r="A15" s="475" t="s">
        <v>337</v>
      </c>
      <c r="B15" s="469">
        <v>197209600</v>
      </c>
      <c r="C15" s="470">
        <v>51052282</v>
      </c>
      <c r="D15" s="470">
        <v>4166460</v>
      </c>
      <c r="E15" s="471">
        <v>3986883</v>
      </c>
      <c r="F15" s="472">
        <f t="shared" si="11"/>
        <v>201376060</v>
      </c>
      <c r="G15" s="473">
        <f t="shared" si="12"/>
        <v>55039165</v>
      </c>
      <c r="H15" s="469">
        <v>0</v>
      </c>
      <c r="I15" s="470">
        <v>0</v>
      </c>
      <c r="J15" s="470">
        <v>0</v>
      </c>
      <c r="K15" s="471">
        <v>0</v>
      </c>
      <c r="L15" s="472">
        <f t="shared" si="13"/>
        <v>0</v>
      </c>
      <c r="M15" s="473">
        <f t="shared" si="14"/>
        <v>0</v>
      </c>
      <c r="N15" s="469">
        <v>0</v>
      </c>
      <c r="O15" s="470">
        <v>0</v>
      </c>
      <c r="P15" s="470">
        <v>0</v>
      </c>
      <c r="Q15" s="471">
        <v>0</v>
      </c>
      <c r="R15" s="472">
        <f t="shared" si="0"/>
        <v>0</v>
      </c>
      <c r="S15" s="473">
        <f t="shared" si="1"/>
        <v>0</v>
      </c>
      <c r="T15" s="469">
        <v>0</v>
      </c>
      <c r="U15" s="470">
        <v>0</v>
      </c>
      <c r="V15" s="470">
        <v>0</v>
      </c>
      <c r="W15" s="471">
        <v>0</v>
      </c>
      <c r="X15" s="472">
        <f t="shared" si="2"/>
        <v>0</v>
      </c>
      <c r="Y15" s="473">
        <f t="shared" si="3"/>
        <v>0</v>
      </c>
      <c r="Z15" s="469">
        <f t="shared" si="5"/>
        <v>197209600</v>
      </c>
      <c r="AA15" s="470">
        <f t="shared" si="6"/>
        <v>51052282</v>
      </c>
      <c r="AB15" s="470">
        <f t="shared" si="7"/>
        <v>4166460</v>
      </c>
      <c r="AC15" s="471">
        <f t="shared" si="8"/>
        <v>3986883</v>
      </c>
      <c r="AD15" s="472">
        <f t="shared" si="9"/>
        <v>201376060</v>
      </c>
      <c r="AE15" s="473">
        <f t="shared" si="10"/>
        <v>55039165</v>
      </c>
    </row>
    <row r="16" spans="1:34" s="474" customFormat="1" ht="42" customHeight="1" x14ac:dyDescent="0.25">
      <c r="A16" s="475" t="s">
        <v>338</v>
      </c>
      <c r="B16" s="469">
        <v>18033486</v>
      </c>
      <c r="C16" s="470">
        <v>3439531</v>
      </c>
      <c r="D16" s="470">
        <v>0</v>
      </c>
      <c r="E16" s="471">
        <v>360668</v>
      </c>
      <c r="F16" s="472">
        <f t="shared" si="11"/>
        <v>18033486</v>
      </c>
      <c r="G16" s="473">
        <f t="shared" si="12"/>
        <v>3800199</v>
      </c>
      <c r="H16" s="469">
        <v>0</v>
      </c>
      <c r="I16" s="470">
        <v>0</v>
      </c>
      <c r="J16" s="470">
        <v>0</v>
      </c>
      <c r="K16" s="471">
        <v>0</v>
      </c>
      <c r="L16" s="472">
        <f t="shared" si="13"/>
        <v>0</v>
      </c>
      <c r="M16" s="473">
        <f t="shared" si="14"/>
        <v>0</v>
      </c>
      <c r="N16" s="469">
        <v>0</v>
      </c>
      <c r="O16" s="470">
        <v>0</v>
      </c>
      <c r="P16" s="470">
        <v>0</v>
      </c>
      <c r="Q16" s="471">
        <v>0</v>
      </c>
      <c r="R16" s="472">
        <f t="shared" si="0"/>
        <v>0</v>
      </c>
      <c r="S16" s="473">
        <f t="shared" si="1"/>
        <v>0</v>
      </c>
      <c r="T16" s="469">
        <v>0</v>
      </c>
      <c r="U16" s="470">
        <v>0</v>
      </c>
      <c r="V16" s="470">
        <v>0</v>
      </c>
      <c r="W16" s="471">
        <v>0</v>
      </c>
      <c r="X16" s="472">
        <f t="shared" si="2"/>
        <v>0</v>
      </c>
      <c r="Y16" s="473">
        <f t="shared" si="3"/>
        <v>0</v>
      </c>
      <c r="Z16" s="469">
        <f t="shared" si="5"/>
        <v>18033486</v>
      </c>
      <c r="AA16" s="470">
        <f t="shared" si="6"/>
        <v>3439531</v>
      </c>
      <c r="AB16" s="470">
        <f t="shared" si="7"/>
        <v>0</v>
      </c>
      <c r="AC16" s="471">
        <f t="shared" si="8"/>
        <v>360668</v>
      </c>
      <c r="AD16" s="472">
        <f t="shared" si="9"/>
        <v>18033486</v>
      </c>
      <c r="AE16" s="473">
        <f t="shared" si="10"/>
        <v>3800199</v>
      </c>
    </row>
    <row r="17" spans="1:31" s="474" customFormat="1" ht="42" customHeight="1" x14ac:dyDescent="0.25">
      <c r="A17" s="475" t="s">
        <v>339</v>
      </c>
      <c r="B17" s="469">
        <v>242839541</v>
      </c>
      <c r="C17" s="470">
        <v>86543623</v>
      </c>
      <c r="D17" s="470">
        <v>-113000</v>
      </c>
      <c r="E17" s="471">
        <v>7171786</v>
      </c>
      <c r="F17" s="472">
        <f t="shared" si="11"/>
        <v>242726541</v>
      </c>
      <c r="G17" s="473">
        <f t="shared" si="12"/>
        <v>93715409</v>
      </c>
      <c r="H17" s="469">
        <v>0</v>
      </c>
      <c r="I17" s="470">
        <v>0</v>
      </c>
      <c r="J17" s="470">
        <v>0</v>
      </c>
      <c r="K17" s="471">
        <v>0</v>
      </c>
      <c r="L17" s="472">
        <f t="shared" si="13"/>
        <v>0</v>
      </c>
      <c r="M17" s="473">
        <f t="shared" si="14"/>
        <v>0</v>
      </c>
      <c r="N17" s="469">
        <v>0</v>
      </c>
      <c r="O17" s="470">
        <v>0</v>
      </c>
      <c r="P17" s="470">
        <v>0</v>
      </c>
      <c r="Q17" s="471">
        <v>0</v>
      </c>
      <c r="R17" s="472">
        <f t="shared" si="0"/>
        <v>0</v>
      </c>
      <c r="S17" s="473">
        <f t="shared" si="1"/>
        <v>0</v>
      </c>
      <c r="T17" s="469">
        <v>0</v>
      </c>
      <c r="U17" s="470">
        <v>0</v>
      </c>
      <c r="V17" s="470">
        <v>0</v>
      </c>
      <c r="W17" s="471">
        <v>0</v>
      </c>
      <c r="X17" s="472">
        <f t="shared" si="2"/>
        <v>0</v>
      </c>
      <c r="Y17" s="473">
        <f t="shared" si="3"/>
        <v>0</v>
      </c>
      <c r="Z17" s="469">
        <f t="shared" si="5"/>
        <v>242839541</v>
      </c>
      <c r="AA17" s="470">
        <f t="shared" si="6"/>
        <v>86543623</v>
      </c>
      <c r="AB17" s="470">
        <f t="shared" si="7"/>
        <v>-113000</v>
      </c>
      <c r="AC17" s="471">
        <f t="shared" si="8"/>
        <v>7171786</v>
      </c>
      <c r="AD17" s="472">
        <f t="shared" si="9"/>
        <v>242726541</v>
      </c>
      <c r="AE17" s="473">
        <f t="shared" si="10"/>
        <v>93715409</v>
      </c>
    </row>
    <row r="18" spans="1:31" s="474" customFormat="1" ht="42" customHeight="1" x14ac:dyDescent="0.25">
      <c r="A18" s="475" t="s">
        <v>340</v>
      </c>
      <c r="B18" s="469">
        <v>383491807</v>
      </c>
      <c r="C18" s="470">
        <v>172443669</v>
      </c>
      <c r="D18" s="470">
        <v>0</v>
      </c>
      <c r="E18" s="471">
        <v>11504756</v>
      </c>
      <c r="F18" s="472">
        <f t="shared" si="11"/>
        <v>383491807</v>
      </c>
      <c r="G18" s="473">
        <f t="shared" si="12"/>
        <v>183948425</v>
      </c>
      <c r="H18" s="469">
        <v>0</v>
      </c>
      <c r="I18" s="470">
        <v>0</v>
      </c>
      <c r="J18" s="470">
        <v>0</v>
      </c>
      <c r="K18" s="471">
        <v>0</v>
      </c>
      <c r="L18" s="472">
        <f t="shared" si="13"/>
        <v>0</v>
      </c>
      <c r="M18" s="473">
        <f t="shared" si="14"/>
        <v>0</v>
      </c>
      <c r="N18" s="469">
        <v>0</v>
      </c>
      <c r="O18" s="470">
        <v>0</v>
      </c>
      <c r="P18" s="470">
        <v>0</v>
      </c>
      <c r="Q18" s="471">
        <v>0</v>
      </c>
      <c r="R18" s="472">
        <f t="shared" si="0"/>
        <v>0</v>
      </c>
      <c r="S18" s="473">
        <f t="shared" si="1"/>
        <v>0</v>
      </c>
      <c r="T18" s="469">
        <v>0</v>
      </c>
      <c r="U18" s="470">
        <v>0</v>
      </c>
      <c r="V18" s="470">
        <v>0</v>
      </c>
      <c r="W18" s="471">
        <v>0</v>
      </c>
      <c r="X18" s="472">
        <f t="shared" si="2"/>
        <v>0</v>
      </c>
      <c r="Y18" s="473">
        <f t="shared" si="3"/>
        <v>0</v>
      </c>
      <c r="Z18" s="469">
        <f t="shared" si="5"/>
        <v>383491807</v>
      </c>
      <c r="AA18" s="470">
        <f t="shared" si="6"/>
        <v>172443669</v>
      </c>
      <c r="AB18" s="470">
        <f t="shared" si="7"/>
        <v>0</v>
      </c>
      <c r="AC18" s="471">
        <f t="shared" si="8"/>
        <v>11504756</v>
      </c>
      <c r="AD18" s="472">
        <f t="shared" si="9"/>
        <v>383491807</v>
      </c>
      <c r="AE18" s="473">
        <f t="shared" si="10"/>
        <v>183948425</v>
      </c>
    </row>
    <row r="19" spans="1:31" s="474" customFormat="1" ht="42" customHeight="1" x14ac:dyDescent="0.25">
      <c r="A19" s="475" t="s">
        <v>341</v>
      </c>
      <c r="B19" s="469">
        <v>419000</v>
      </c>
      <c r="C19" s="470">
        <v>419000</v>
      </c>
      <c r="D19" s="470">
        <v>0</v>
      </c>
      <c r="E19" s="471">
        <v>0</v>
      </c>
      <c r="F19" s="472">
        <f t="shared" si="11"/>
        <v>419000</v>
      </c>
      <c r="G19" s="473">
        <f t="shared" si="12"/>
        <v>419000</v>
      </c>
      <c r="H19" s="469">
        <v>0</v>
      </c>
      <c r="I19" s="470">
        <v>0</v>
      </c>
      <c r="J19" s="470">
        <v>0</v>
      </c>
      <c r="K19" s="471">
        <v>0</v>
      </c>
      <c r="L19" s="472">
        <f t="shared" si="13"/>
        <v>0</v>
      </c>
      <c r="M19" s="473">
        <f t="shared" si="14"/>
        <v>0</v>
      </c>
      <c r="N19" s="469">
        <v>0</v>
      </c>
      <c r="O19" s="470">
        <v>0</v>
      </c>
      <c r="P19" s="470">
        <v>0</v>
      </c>
      <c r="Q19" s="471">
        <v>0</v>
      </c>
      <c r="R19" s="472">
        <f t="shared" si="0"/>
        <v>0</v>
      </c>
      <c r="S19" s="473">
        <f t="shared" si="1"/>
        <v>0</v>
      </c>
      <c r="T19" s="469">
        <v>0</v>
      </c>
      <c r="U19" s="470">
        <v>0</v>
      </c>
      <c r="V19" s="470">
        <v>0</v>
      </c>
      <c r="W19" s="471">
        <v>0</v>
      </c>
      <c r="X19" s="472">
        <f t="shared" si="2"/>
        <v>0</v>
      </c>
      <c r="Y19" s="473">
        <f t="shared" si="3"/>
        <v>0</v>
      </c>
      <c r="Z19" s="469">
        <f t="shared" si="5"/>
        <v>419000</v>
      </c>
      <c r="AA19" s="470">
        <f t="shared" si="6"/>
        <v>419000</v>
      </c>
      <c r="AB19" s="470">
        <f t="shared" si="7"/>
        <v>0</v>
      </c>
      <c r="AC19" s="471">
        <f t="shared" si="8"/>
        <v>0</v>
      </c>
      <c r="AD19" s="472">
        <f t="shared" si="9"/>
        <v>419000</v>
      </c>
      <c r="AE19" s="473">
        <f t="shared" si="10"/>
        <v>419000</v>
      </c>
    </row>
    <row r="20" spans="1:31" s="474" customFormat="1" ht="42" customHeight="1" x14ac:dyDescent="0.25">
      <c r="A20" s="475" t="s">
        <v>342</v>
      </c>
      <c r="B20" s="469">
        <v>128000</v>
      </c>
      <c r="C20" s="470">
        <v>128000</v>
      </c>
      <c r="D20" s="470">
        <v>0</v>
      </c>
      <c r="E20" s="471">
        <v>0</v>
      </c>
      <c r="F20" s="472">
        <f t="shared" si="11"/>
        <v>128000</v>
      </c>
      <c r="G20" s="473">
        <f t="shared" si="12"/>
        <v>128000</v>
      </c>
      <c r="H20" s="469">
        <v>0</v>
      </c>
      <c r="I20" s="470">
        <v>0</v>
      </c>
      <c r="J20" s="470">
        <v>0</v>
      </c>
      <c r="K20" s="471">
        <v>0</v>
      </c>
      <c r="L20" s="472">
        <f t="shared" si="13"/>
        <v>0</v>
      </c>
      <c r="M20" s="473">
        <f t="shared" si="14"/>
        <v>0</v>
      </c>
      <c r="N20" s="469">
        <v>0</v>
      </c>
      <c r="O20" s="470">
        <v>0</v>
      </c>
      <c r="P20" s="470">
        <v>0</v>
      </c>
      <c r="Q20" s="471">
        <v>0</v>
      </c>
      <c r="R20" s="472">
        <f t="shared" si="0"/>
        <v>0</v>
      </c>
      <c r="S20" s="473">
        <f t="shared" si="1"/>
        <v>0</v>
      </c>
      <c r="T20" s="469">
        <v>0</v>
      </c>
      <c r="U20" s="470">
        <v>0</v>
      </c>
      <c r="V20" s="470">
        <v>0</v>
      </c>
      <c r="W20" s="471">
        <v>0</v>
      </c>
      <c r="X20" s="472">
        <f t="shared" si="2"/>
        <v>0</v>
      </c>
      <c r="Y20" s="473">
        <f t="shared" si="3"/>
        <v>0</v>
      </c>
      <c r="Z20" s="469">
        <f t="shared" si="5"/>
        <v>128000</v>
      </c>
      <c r="AA20" s="470">
        <f t="shared" si="6"/>
        <v>128000</v>
      </c>
      <c r="AB20" s="470">
        <f t="shared" si="7"/>
        <v>0</v>
      </c>
      <c r="AC20" s="471">
        <f t="shared" si="8"/>
        <v>0</v>
      </c>
      <c r="AD20" s="472">
        <f t="shared" si="9"/>
        <v>128000</v>
      </c>
      <c r="AE20" s="473">
        <f t="shared" si="10"/>
        <v>128000</v>
      </c>
    </row>
    <row r="21" spans="1:31" s="474" customFormat="1" ht="42" customHeight="1" x14ac:dyDescent="0.25">
      <c r="A21" s="475" t="s">
        <v>343</v>
      </c>
      <c r="B21" s="469">
        <v>263000</v>
      </c>
      <c r="C21" s="470">
        <v>263000</v>
      </c>
      <c r="D21" s="470">
        <v>113000</v>
      </c>
      <c r="E21" s="471">
        <v>113000</v>
      </c>
      <c r="F21" s="472">
        <f t="shared" si="11"/>
        <v>376000</v>
      </c>
      <c r="G21" s="473">
        <f t="shared" si="12"/>
        <v>376000</v>
      </c>
      <c r="H21" s="469">
        <v>0</v>
      </c>
      <c r="I21" s="470">
        <v>0</v>
      </c>
      <c r="J21" s="470">
        <v>0</v>
      </c>
      <c r="K21" s="471">
        <v>0</v>
      </c>
      <c r="L21" s="472">
        <f t="shared" si="13"/>
        <v>0</v>
      </c>
      <c r="M21" s="473">
        <f t="shared" si="14"/>
        <v>0</v>
      </c>
      <c r="N21" s="469">
        <v>0</v>
      </c>
      <c r="O21" s="470">
        <v>0</v>
      </c>
      <c r="P21" s="470">
        <v>0</v>
      </c>
      <c r="Q21" s="471">
        <v>0</v>
      </c>
      <c r="R21" s="472">
        <f t="shared" si="0"/>
        <v>0</v>
      </c>
      <c r="S21" s="473">
        <f t="shared" si="1"/>
        <v>0</v>
      </c>
      <c r="T21" s="469">
        <v>0</v>
      </c>
      <c r="U21" s="470">
        <v>0</v>
      </c>
      <c r="V21" s="470">
        <v>0</v>
      </c>
      <c r="W21" s="471">
        <v>0</v>
      </c>
      <c r="X21" s="472">
        <f t="shared" si="2"/>
        <v>0</v>
      </c>
      <c r="Y21" s="473">
        <f t="shared" si="3"/>
        <v>0</v>
      </c>
      <c r="Z21" s="469">
        <f t="shared" si="5"/>
        <v>263000</v>
      </c>
      <c r="AA21" s="470">
        <f t="shared" si="6"/>
        <v>263000</v>
      </c>
      <c r="AB21" s="470">
        <f t="shared" si="7"/>
        <v>113000</v>
      </c>
      <c r="AC21" s="471">
        <f t="shared" si="8"/>
        <v>113000</v>
      </c>
      <c r="AD21" s="472">
        <f t="shared" si="9"/>
        <v>376000</v>
      </c>
      <c r="AE21" s="473">
        <f t="shared" si="10"/>
        <v>376000</v>
      </c>
    </row>
    <row r="22" spans="1:31" s="474" customFormat="1" ht="42" customHeight="1" x14ac:dyDescent="0.25">
      <c r="A22" s="475" t="s">
        <v>344</v>
      </c>
      <c r="B22" s="469">
        <v>2597166</v>
      </c>
      <c r="C22" s="470">
        <v>2348</v>
      </c>
      <c r="D22" s="470">
        <v>58825</v>
      </c>
      <c r="E22" s="471">
        <v>866998</v>
      </c>
      <c r="F22" s="472">
        <f t="shared" si="11"/>
        <v>2655991</v>
      </c>
      <c r="G22" s="473">
        <f t="shared" si="12"/>
        <v>869346</v>
      </c>
      <c r="H22" s="469">
        <v>0</v>
      </c>
      <c r="I22" s="470">
        <v>0</v>
      </c>
      <c r="J22" s="470">
        <v>0</v>
      </c>
      <c r="K22" s="471">
        <v>0</v>
      </c>
      <c r="L22" s="472">
        <f t="shared" si="13"/>
        <v>0</v>
      </c>
      <c r="M22" s="473">
        <f t="shared" si="14"/>
        <v>0</v>
      </c>
      <c r="N22" s="469">
        <v>0</v>
      </c>
      <c r="O22" s="470">
        <v>0</v>
      </c>
      <c r="P22" s="470">
        <v>0</v>
      </c>
      <c r="Q22" s="471">
        <v>0</v>
      </c>
      <c r="R22" s="472">
        <f t="shared" si="0"/>
        <v>0</v>
      </c>
      <c r="S22" s="473">
        <f t="shared" si="1"/>
        <v>0</v>
      </c>
      <c r="T22" s="469">
        <v>0</v>
      </c>
      <c r="U22" s="470">
        <v>0</v>
      </c>
      <c r="V22" s="470">
        <v>0</v>
      </c>
      <c r="W22" s="471">
        <v>0</v>
      </c>
      <c r="X22" s="472">
        <f t="shared" si="2"/>
        <v>0</v>
      </c>
      <c r="Y22" s="473">
        <f t="shared" si="3"/>
        <v>0</v>
      </c>
      <c r="Z22" s="469">
        <f t="shared" si="5"/>
        <v>2597166</v>
      </c>
      <c r="AA22" s="470">
        <f t="shared" si="6"/>
        <v>2348</v>
      </c>
      <c r="AB22" s="470">
        <f t="shared" si="7"/>
        <v>58825</v>
      </c>
      <c r="AC22" s="471">
        <f t="shared" si="8"/>
        <v>866998</v>
      </c>
      <c r="AD22" s="472">
        <f t="shared" si="9"/>
        <v>2655991</v>
      </c>
      <c r="AE22" s="473">
        <f t="shared" si="10"/>
        <v>869346</v>
      </c>
    </row>
    <row r="23" spans="1:31" s="474" customFormat="1" ht="42" customHeight="1" x14ac:dyDescent="0.25">
      <c r="A23" s="475" t="s">
        <v>345</v>
      </c>
      <c r="B23" s="469">
        <v>3865285</v>
      </c>
      <c r="C23" s="470">
        <v>3030342</v>
      </c>
      <c r="D23" s="470">
        <v>-3053885</v>
      </c>
      <c r="E23" s="471">
        <v>-2441776</v>
      </c>
      <c r="F23" s="472">
        <f t="shared" si="11"/>
        <v>811400</v>
      </c>
      <c r="G23" s="473">
        <f t="shared" si="12"/>
        <v>588566</v>
      </c>
      <c r="H23" s="469">
        <v>0</v>
      </c>
      <c r="I23" s="470">
        <v>0</v>
      </c>
      <c r="J23" s="470">
        <v>0</v>
      </c>
      <c r="K23" s="471">
        <v>0</v>
      </c>
      <c r="L23" s="472">
        <f t="shared" si="13"/>
        <v>0</v>
      </c>
      <c r="M23" s="473">
        <f t="shared" si="14"/>
        <v>0</v>
      </c>
      <c r="N23" s="469">
        <v>0</v>
      </c>
      <c r="O23" s="470">
        <v>0</v>
      </c>
      <c r="P23" s="470">
        <v>0</v>
      </c>
      <c r="Q23" s="471">
        <v>0</v>
      </c>
      <c r="R23" s="472">
        <f t="shared" si="0"/>
        <v>0</v>
      </c>
      <c r="S23" s="473">
        <f t="shared" si="1"/>
        <v>0</v>
      </c>
      <c r="T23" s="469">
        <v>0</v>
      </c>
      <c r="U23" s="470">
        <v>0</v>
      </c>
      <c r="V23" s="470">
        <v>0</v>
      </c>
      <c r="W23" s="471">
        <v>0</v>
      </c>
      <c r="X23" s="472">
        <f t="shared" si="2"/>
        <v>0</v>
      </c>
      <c r="Y23" s="473">
        <f t="shared" si="3"/>
        <v>0</v>
      </c>
      <c r="Z23" s="469">
        <f t="shared" si="5"/>
        <v>3865285</v>
      </c>
      <c r="AA23" s="470">
        <f t="shared" si="6"/>
        <v>3030342</v>
      </c>
      <c r="AB23" s="470">
        <f t="shared" si="7"/>
        <v>-3053885</v>
      </c>
      <c r="AC23" s="471">
        <f t="shared" si="8"/>
        <v>-2441776</v>
      </c>
      <c r="AD23" s="472">
        <f t="shared" si="9"/>
        <v>811400</v>
      </c>
      <c r="AE23" s="473">
        <f t="shared" si="10"/>
        <v>588566</v>
      </c>
    </row>
    <row r="24" spans="1:31" s="474" customFormat="1" ht="42" customHeight="1" x14ac:dyDescent="0.25">
      <c r="A24" s="475" t="s">
        <v>346</v>
      </c>
      <c r="B24" s="469">
        <v>1899760</v>
      </c>
      <c r="C24" s="470">
        <v>0</v>
      </c>
      <c r="D24" s="470">
        <v>0</v>
      </c>
      <c r="E24" s="471">
        <v>0</v>
      </c>
      <c r="F24" s="472">
        <f t="shared" si="11"/>
        <v>1899760</v>
      </c>
      <c r="G24" s="473">
        <f t="shared" si="12"/>
        <v>0</v>
      </c>
      <c r="H24" s="469">
        <v>0</v>
      </c>
      <c r="I24" s="470">
        <v>0</v>
      </c>
      <c r="J24" s="470">
        <v>0</v>
      </c>
      <c r="K24" s="471">
        <v>0</v>
      </c>
      <c r="L24" s="472">
        <f t="shared" si="13"/>
        <v>0</v>
      </c>
      <c r="M24" s="473">
        <f t="shared" si="14"/>
        <v>0</v>
      </c>
      <c r="N24" s="469">
        <v>0</v>
      </c>
      <c r="O24" s="470">
        <v>0</v>
      </c>
      <c r="P24" s="470">
        <v>0</v>
      </c>
      <c r="Q24" s="471">
        <v>0</v>
      </c>
      <c r="R24" s="472">
        <f t="shared" si="0"/>
        <v>0</v>
      </c>
      <c r="S24" s="473">
        <f t="shared" si="1"/>
        <v>0</v>
      </c>
      <c r="T24" s="469">
        <v>0</v>
      </c>
      <c r="U24" s="470">
        <v>0</v>
      </c>
      <c r="V24" s="470">
        <v>0</v>
      </c>
      <c r="W24" s="471">
        <v>0</v>
      </c>
      <c r="X24" s="472">
        <f t="shared" si="2"/>
        <v>0</v>
      </c>
      <c r="Y24" s="473">
        <f t="shared" si="3"/>
        <v>0</v>
      </c>
      <c r="Z24" s="469">
        <f t="shared" si="5"/>
        <v>1899760</v>
      </c>
      <c r="AA24" s="470">
        <f t="shared" si="6"/>
        <v>0</v>
      </c>
      <c r="AB24" s="470">
        <f t="shared" si="7"/>
        <v>0</v>
      </c>
      <c r="AC24" s="471">
        <f t="shared" si="8"/>
        <v>0</v>
      </c>
      <c r="AD24" s="472">
        <f t="shared" si="9"/>
        <v>1899760</v>
      </c>
      <c r="AE24" s="473">
        <f t="shared" si="10"/>
        <v>0</v>
      </c>
    </row>
    <row r="25" spans="1:31" s="474" customFormat="1" ht="42" customHeight="1" x14ac:dyDescent="0.25">
      <c r="A25" s="475" t="s">
        <v>347</v>
      </c>
      <c r="B25" s="469">
        <v>1526448</v>
      </c>
      <c r="C25" s="470">
        <v>327688</v>
      </c>
      <c r="D25" s="470">
        <v>2119725</v>
      </c>
      <c r="E25" s="471">
        <v>378805</v>
      </c>
      <c r="F25" s="472">
        <f t="shared" si="11"/>
        <v>3646173</v>
      </c>
      <c r="G25" s="473">
        <f t="shared" si="12"/>
        <v>706493</v>
      </c>
      <c r="H25" s="469">
        <v>0</v>
      </c>
      <c r="I25" s="470">
        <v>0</v>
      </c>
      <c r="J25" s="470">
        <v>0</v>
      </c>
      <c r="K25" s="471">
        <v>0</v>
      </c>
      <c r="L25" s="472">
        <f t="shared" si="13"/>
        <v>0</v>
      </c>
      <c r="M25" s="473">
        <f t="shared" si="14"/>
        <v>0</v>
      </c>
      <c r="N25" s="469">
        <v>0</v>
      </c>
      <c r="O25" s="470">
        <v>0</v>
      </c>
      <c r="P25" s="470">
        <v>0</v>
      </c>
      <c r="Q25" s="471">
        <v>0</v>
      </c>
      <c r="R25" s="472">
        <f t="shared" si="0"/>
        <v>0</v>
      </c>
      <c r="S25" s="473">
        <f t="shared" si="1"/>
        <v>0</v>
      </c>
      <c r="T25" s="469">
        <v>0</v>
      </c>
      <c r="U25" s="470">
        <v>0</v>
      </c>
      <c r="V25" s="470">
        <v>0</v>
      </c>
      <c r="W25" s="471">
        <v>0</v>
      </c>
      <c r="X25" s="472">
        <f t="shared" si="2"/>
        <v>0</v>
      </c>
      <c r="Y25" s="473">
        <f t="shared" si="3"/>
        <v>0</v>
      </c>
      <c r="Z25" s="469">
        <f t="shared" si="5"/>
        <v>1526448</v>
      </c>
      <c r="AA25" s="470">
        <f t="shared" si="6"/>
        <v>327688</v>
      </c>
      <c r="AB25" s="470">
        <f t="shared" si="7"/>
        <v>2119725</v>
      </c>
      <c r="AC25" s="471">
        <f t="shared" si="8"/>
        <v>378805</v>
      </c>
      <c r="AD25" s="472">
        <f t="shared" si="9"/>
        <v>3646173</v>
      </c>
      <c r="AE25" s="473">
        <f t="shared" si="10"/>
        <v>706493</v>
      </c>
    </row>
    <row r="26" spans="1:31" s="474" customFormat="1" ht="42" customHeight="1" x14ac:dyDescent="0.25">
      <c r="A26" s="475" t="s">
        <v>348</v>
      </c>
      <c r="B26" s="469">
        <v>6328041</v>
      </c>
      <c r="C26" s="470">
        <v>6328041</v>
      </c>
      <c r="D26" s="470">
        <v>0</v>
      </c>
      <c r="E26" s="471">
        <v>0</v>
      </c>
      <c r="F26" s="472">
        <f t="shared" si="11"/>
        <v>6328041</v>
      </c>
      <c r="G26" s="473">
        <f t="shared" si="12"/>
        <v>6328041</v>
      </c>
      <c r="H26" s="469">
        <v>0</v>
      </c>
      <c r="I26" s="470">
        <v>0</v>
      </c>
      <c r="J26" s="470">
        <v>0</v>
      </c>
      <c r="K26" s="471">
        <v>0</v>
      </c>
      <c r="L26" s="472">
        <f t="shared" si="13"/>
        <v>0</v>
      </c>
      <c r="M26" s="473">
        <f t="shared" si="14"/>
        <v>0</v>
      </c>
      <c r="N26" s="469">
        <v>0</v>
      </c>
      <c r="O26" s="470">
        <v>0</v>
      </c>
      <c r="P26" s="470">
        <v>0</v>
      </c>
      <c r="Q26" s="471">
        <v>0</v>
      </c>
      <c r="R26" s="472">
        <f t="shared" si="0"/>
        <v>0</v>
      </c>
      <c r="S26" s="473">
        <f t="shared" si="1"/>
        <v>0</v>
      </c>
      <c r="T26" s="469">
        <v>0</v>
      </c>
      <c r="U26" s="470">
        <v>0</v>
      </c>
      <c r="V26" s="470">
        <v>0</v>
      </c>
      <c r="W26" s="471">
        <v>0</v>
      </c>
      <c r="X26" s="472">
        <f t="shared" si="2"/>
        <v>0</v>
      </c>
      <c r="Y26" s="473">
        <f t="shared" si="3"/>
        <v>0</v>
      </c>
      <c r="Z26" s="469">
        <f t="shared" si="5"/>
        <v>6328041</v>
      </c>
      <c r="AA26" s="470">
        <f t="shared" si="6"/>
        <v>6328041</v>
      </c>
      <c r="AB26" s="470">
        <f t="shared" si="7"/>
        <v>0</v>
      </c>
      <c r="AC26" s="471">
        <f t="shared" si="8"/>
        <v>0</v>
      </c>
      <c r="AD26" s="472">
        <f t="shared" si="9"/>
        <v>6328041</v>
      </c>
      <c r="AE26" s="473">
        <f t="shared" si="10"/>
        <v>6328041</v>
      </c>
    </row>
    <row r="27" spans="1:31" s="474" customFormat="1" ht="42" customHeight="1" x14ac:dyDescent="0.25">
      <c r="A27" s="475" t="s">
        <v>349</v>
      </c>
      <c r="B27" s="469">
        <v>1060327</v>
      </c>
      <c r="C27" s="470">
        <v>1060327</v>
      </c>
      <c r="D27" s="470">
        <v>0</v>
      </c>
      <c r="E27" s="471">
        <v>0</v>
      </c>
      <c r="F27" s="472">
        <f t="shared" si="11"/>
        <v>1060327</v>
      </c>
      <c r="G27" s="473">
        <f t="shared" si="12"/>
        <v>1060327</v>
      </c>
      <c r="H27" s="469">
        <v>326679</v>
      </c>
      <c r="I27" s="470">
        <v>326679</v>
      </c>
      <c r="J27" s="470">
        <v>0</v>
      </c>
      <c r="K27" s="471">
        <v>0</v>
      </c>
      <c r="L27" s="472">
        <f t="shared" si="13"/>
        <v>326679</v>
      </c>
      <c r="M27" s="473">
        <f t="shared" si="14"/>
        <v>326679</v>
      </c>
      <c r="N27" s="469">
        <v>0</v>
      </c>
      <c r="O27" s="470">
        <v>0</v>
      </c>
      <c r="P27" s="470">
        <v>0</v>
      </c>
      <c r="Q27" s="471">
        <v>0</v>
      </c>
      <c r="R27" s="472">
        <f t="shared" si="0"/>
        <v>0</v>
      </c>
      <c r="S27" s="473">
        <f t="shared" si="1"/>
        <v>0</v>
      </c>
      <c r="T27" s="469">
        <v>0</v>
      </c>
      <c r="U27" s="470">
        <v>0</v>
      </c>
      <c r="V27" s="470">
        <v>0</v>
      </c>
      <c r="W27" s="471">
        <v>0</v>
      </c>
      <c r="X27" s="472">
        <f t="shared" si="2"/>
        <v>0</v>
      </c>
      <c r="Y27" s="473">
        <f t="shared" si="3"/>
        <v>0</v>
      </c>
      <c r="Z27" s="469">
        <f t="shared" si="5"/>
        <v>1387006</v>
      </c>
      <c r="AA27" s="470">
        <f t="shared" si="6"/>
        <v>1387006</v>
      </c>
      <c r="AB27" s="470">
        <f t="shared" si="7"/>
        <v>0</v>
      </c>
      <c r="AC27" s="471">
        <f t="shared" si="8"/>
        <v>0</v>
      </c>
      <c r="AD27" s="472">
        <f t="shared" si="9"/>
        <v>1387006</v>
      </c>
      <c r="AE27" s="473">
        <f t="shared" si="10"/>
        <v>1387006</v>
      </c>
    </row>
    <row r="28" spans="1:31" s="474" customFormat="1" ht="42" customHeight="1" x14ac:dyDescent="0.25">
      <c r="A28" s="475" t="s">
        <v>350</v>
      </c>
      <c r="B28" s="469">
        <v>26055020</v>
      </c>
      <c r="C28" s="470">
        <v>26055020</v>
      </c>
      <c r="D28" s="470">
        <v>3053885</v>
      </c>
      <c r="E28" s="471">
        <v>3053885</v>
      </c>
      <c r="F28" s="472">
        <f t="shared" si="11"/>
        <v>29108905</v>
      </c>
      <c r="G28" s="473">
        <f t="shared" si="12"/>
        <v>29108905</v>
      </c>
      <c r="H28" s="469">
        <v>0</v>
      </c>
      <c r="I28" s="470">
        <v>0</v>
      </c>
      <c r="J28" s="470">
        <v>0</v>
      </c>
      <c r="K28" s="471">
        <v>0</v>
      </c>
      <c r="L28" s="472">
        <f t="shared" si="13"/>
        <v>0</v>
      </c>
      <c r="M28" s="473">
        <f t="shared" si="14"/>
        <v>0</v>
      </c>
      <c r="N28" s="469">
        <v>0</v>
      </c>
      <c r="O28" s="470">
        <v>0</v>
      </c>
      <c r="P28" s="470">
        <v>0</v>
      </c>
      <c r="Q28" s="471">
        <v>0</v>
      </c>
      <c r="R28" s="472">
        <f t="shared" si="0"/>
        <v>0</v>
      </c>
      <c r="S28" s="473">
        <f t="shared" si="1"/>
        <v>0</v>
      </c>
      <c r="T28" s="469">
        <v>0</v>
      </c>
      <c r="U28" s="470">
        <v>0</v>
      </c>
      <c r="V28" s="470">
        <v>0</v>
      </c>
      <c r="W28" s="471">
        <v>0</v>
      </c>
      <c r="X28" s="472">
        <f t="shared" si="2"/>
        <v>0</v>
      </c>
      <c r="Y28" s="473">
        <f t="shared" si="3"/>
        <v>0</v>
      </c>
      <c r="Z28" s="469">
        <f t="shared" si="5"/>
        <v>26055020</v>
      </c>
      <c r="AA28" s="470">
        <f t="shared" si="6"/>
        <v>26055020</v>
      </c>
      <c r="AB28" s="470">
        <f t="shared" si="7"/>
        <v>3053885</v>
      </c>
      <c r="AC28" s="471">
        <f t="shared" si="8"/>
        <v>3053885</v>
      </c>
      <c r="AD28" s="472">
        <f t="shared" si="9"/>
        <v>29108905</v>
      </c>
      <c r="AE28" s="473">
        <f t="shared" si="10"/>
        <v>29108905</v>
      </c>
    </row>
    <row r="29" spans="1:31" s="474" customFormat="1" ht="42" customHeight="1" x14ac:dyDescent="0.25">
      <c r="A29" s="475" t="s">
        <v>351</v>
      </c>
      <c r="B29" s="469">
        <v>3162791</v>
      </c>
      <c r="C29" s="470">
        <v>3162791</v>
      </c>
      <c r="D29" s="470">
        <v>2680435</v>
      </c>
      <c r="E29" s="471">
        <v>2680435</v>
      </c>
      <c r="F29" s="472">
        <f t="shared" si="11"/>
        <v>5843226</v>
      </c>
      <c r="G29" s="473">
        <f t="shared" si="12"/>
        <v>5843226</v>
      </c>
      <c r="H29" s="469">
        <v>214188</v>
      </c>
      <c r="I29" s="470">
        <v>214188</v>
      </c>
      <c r="J29" s="470">
        <v>0</v>
      </c>
      <c r="K29" s="471">
        <v>0</v>
      </c>
      <c r="L29" s="472">
        <f t="shared" si="13"/>
        <v>214188</v>
      </c>
      <c r="M29" s="473">
        <f t="shared" si="14"/>
        <v>214188</v>
      </c>
      <c r="N29" s="469">
        <v>959651</v>
      </c>
      <c r="O29" s="470">
        <v>959651</v>
      </c>
      <c r="P29" s="470">
        <v>286951</v>
      </c>
      <c r="Q29" s="471">
        <v>286951</v>
      </c>
      <c r="R29" s="472">
        <f t="shared" si="0"/>
        <v>1246602</v>
      </c>
      <c r="S29" s="473">
        <f t="shared" si="1"/>
        <v>1246602</v>
      </c>
      <c r="T29" s="469">
        <v>959651</v>
      </c>
      <c r="U29" s="470">
        <v>959651</v>
      </c>
      <c r="V29" s="470">
        <v>286951</v>
      </c>
      <c r="W29" s="471">
        <v>286951</v>
      </c>
      <c r="X29" s="472">
        <f t="shared" si="2"/>
        <v>1246602</v>
      </c>
      <c r="Y29" s="473">
        <f t="shared" si="3"/>
        <v>1246602</v>
      </c>
      <c r="Z29" s="469">
        <f t="shared" si="5"/>
        <v>5296281</v>
      </c>
      <c r="AA29" s="470">
        <f t="shared" si="6"/>
        <v>5296281</v>
      </c>
      <c r="AB29" s="470">
        <f t="shared" si="7"/>
        <v>3254337</v>
      </c>
      <c r="AC29" s="471">
        <f t="shared" si="8"/>
        <v>3254337</v>
      </c>
      <c r="AD29" s="472">
        <f t="shared" si="9"/>
        <v>8550618</v>
      </c>
      <c r="AE29" s="473">
        <f t="shared" si="10"/>
        <v>8550618</v>
      </c>
    </row>
    <row r="30" spans="1:31" s="474" customFormat="1" ht="42" customHeight="1" x14ac:dyDescent="0.25">
      <c r="A30" s="475" t="s">
        <v>352</v>
      </c>
      <c r="B30" s="469">
        <v>153200</v>
      </c>
      <c r="C30" s="470">
        <v>153200</v>
      </c>
      <c r="D30" s="470">
        <v>0</v>
      </c>
      <c r="E30" s="471">
        <v>0</v>
      </c>
      <c r="F30" s="472">
        <f t="shared" si="11"/>
        <v>153200</v>
      </c>
      <c r="G30" s="473">
        <f t="shared" si="12"/>
        <v>153200</v>
      </c>
      <c r="H30" s="469">
        <v>0</v>
      </c>
      <c r="I30" s="470">
        <v>0</v>
      </c>
      <c r="J30" s="470">
        <v>0</v>
      </c>
      <c r="K30" s="471">
        <v>0</v>
      </c>
      <c r="L30" s="472">
        <f t="shared" si="13"/>
        <v>0</v>
      </c>
      <c r="M30" s="473">
        <f t="shared" si="14"/>
        <v>0</v>
      </c>
      <c r="N30" s="469">
        <v>0</v>
      </c>
      <c r="O30" s="470">
        <v>0</v>
      </c>
      <c r="P30" s="470">
        <v>0</v>
      </c>
      <c r="Q30" s="471">
        <v>0</v>
      </c>
      <c r="R30" s="472">
        <f t="shared" ref="R30:R34" si="15">SUM(N30)+P30</f>
        <v>0</v>
      </c>
      <c r="S30" s="473">
        <f t="shared" ref="S30:S34" si="16">SUM(O30)+Q30</f>
        <v>0</v>
      </c>
      <c r="T30" s="469">
        <v>0</v>
      </c>
      <c r="U30" s="470">
        <v>0</v>
      </c>
      <c r="V30" s="470">
        <v>0</v>
      </c>
      <c r="W30" s="471">
        <v>0</v>
      </c>
      <c r="X30" s="472">
        <f t="shared" si="2"/>
        <v>0</v>
      </c>
      <c r="Y30" s="473">
        <f t="shared" si="3"/>
        <v>0</v>
      </c>
      <c r="Z30" s="469">
        <f t="shared" si="5"/>
        <v>153200</v>
      </c>
      <c r="AA30" s="470">
        <f t="shared" si="6"/>
        <v>153200</v>
      </c>
      <c r="AB30" s="470">
        <f t="shared" si="7"/>
        <v>0</v>
      </c>
      <c r="AC30" s="471">
        <f t="shared" si="8"/>
        <v>0</v>
      </c>
      <c r="AD30" s="472">
        <f t="shared" si="9"/>
        <v>153200</v>
      </c>
      <c r="AE30" s="473">
        <f t="shared" si="10"/>
        <v>153200</v>
      </c>
    </row>
    <row r="31" spans="1:31" s="474" customFormat="1" ht="42" customHeight="1" x14ac:dyDescent="0.25">
      <c r="A31" s="475" t="s">
        <v>353</v>
      </c>
      <c r="B31" s="469">
        <v>71171060</v>
      </c>
      <c r="C31" s="470">
        <v>71171060</v>
      </c>
      <c r="D31" s="470">
        <v>0</v>
      </c>
      <c r="E31" s="471">
        <v>0</v>
      </c>
      <c r="F31" s="472">
        <f t="shared" si="11"/>
        <v>71171060</v>
      </c>
      <c r="G31" s="473">
        <f t="shared" si="12"/>
        <v>71171060</v>
      </c>
      <c r="H31" s="469">
        <v>0</v>
      </c>
      <c r="I31" s="470">
        <v>0</v>
      </c>
      <c r="J31" s="470">
        <v>0</v>
      </c>
      <c r="K31" s="471">
        <v>0</v>
      </c>
      <c r="L31" s="472">
        <f t="shared" si="13"/>
        <v>0</v>
      </c>
      <c r="M31" s="473">
        <f t="shared" si="14"/>
        <v>0</v>
      </c>
      <c r="N31" s="469">
        <v>0</v>
      </c>
      <c r="O31" s="470">
        <v>0</v>
      </c>
      <c r="P31" s="470">
        <v>0</v>
      </c>
      <c r="Q31" s="471">
        <v>0</v>
      </c>
      <c r="R31" s="472">
        <f t="shared" si="15"/>
        <v>0</v>
      </c>
      <c r="S31" s="473">
        <f t="shared" si="16"/>
        <v>0</v>
      </c>
      <c r="T31" s="469">
        <v>0</v>
      </c>
      <c r="U31" s="470">
        <v>0</v>
      </c>
      <c r="V31" s="470">
        <v>0</v>
      </c>
      <c r="W31" s="471">
        <v>0</v>
      </c>
      <c r="X31" s="472">
        <f t="shared" si="2"/>
        <v>0</v>
      </c>
      <c r="Y31" s="473">
        <f t="shared" si="3"/>
        <v>0</v>
      </c>
      <c r="Z31" s="469">
        <f t="shared" si="5"/>
        <v>71171060</v>
      </c>
      <c r="AA31" s="470">
        <f t="shared" si="6"/>
        <v>71171060</v>
      </c>
      <c r="AB31" s="470">
        <f t="shared" si="7"/>
        <v>0</v>
      </c>
      <c r="AC31" s="471">
        <f t="shared" si="8"/>
        <v>0</v>
      </c>
      <c r="AD31" s="472">
        <f t="shared" si="9"/>
        <v>71171060</v>
      </c>
      <c r="AE31" s="473">
        <f t="shared" si="10"/>
        <v>71171060</v>
      </c>
    </row>
    <row r="32" spans="1:31" s="474" customFormat="1" ht="42" customHeight="1" x14ac:dyDescent="0.25">
      <c r="A32" s="475" t="s">
        <v>354</v>
      </c>
      <c r="B32" s="469">
        <v>220000</v>
      </c>
      <c r="C32" s="470">
        <v>0</v>
      </c>
      <c r="D32" s="470">
        <v>38039083</v>
      </c>
      <c r="E32" s="471">
        <v>0</v>
      </c>
      <c r="F32" s="472">
        <f t="shared" si="11"/>
        <v>38259083</v>
      </c>
      <c r="G32" s="473">
        <f t="shared" si="12"/>
        <v>0</v>
      </c>
      <c r="H32" s="469">
        <v>0</v>
      </c>
      <c r="I32" s="470">
        <v>0</v>
      </c>
      <c r="J32" s="470">
        <v>0</v>
      </c>
      <c r="K32" s="471">
        <v>0</v>
      </c>
      <c r="L32" s="472">
        <f t="shared" si="13"/>
        <v>0</v>
      </c>
      <c r="M32" s="473">
        <f t="shared" si="14"/>
        <v>0</v>
      </c>
      <c r="N32" s="469">
        <v>0</v>
      </c>
      <c r="O32" s="470">
        <v>0</v>
      </c>
      <c r="P32" s="470">
        <v>0</v>
      </c>
      <c r="Q32" s="471">
        <v>0</v>
      </c>
      <c r="R32" s="472">
        <f t="shared" si="15"/>
        <v>0</v>
      </c>
      <c r="S32" s="473">
        <f t="shared" si="16"/>
        <v>0</v>
      </c>
      <c r="T32" s="469">
        <v>0</v>
      </c>
      <c r="U32" s="470">
        <v>0</v>
      </c>
      <c r="V32" s="470">
        <v>0</v>
      </c>
      <c r="W32" s="471">
        <v>0</v>
      </c>
      <c r="X32" s="472">
        <f t="shared" si="2"/>
        <v>0</v>
      </c>
      <c r="Y32" s="473">
        <f t="shared" si="3"/>
        <v>0</v>
      </c>
      <c r="Z32" s="469">
        <f t="shared" si="5"/>
        <v>220000</v>
      </c>
      <c r="AA32" s="470">
        <f t="shared" si="6"/>
        <v>0</v>
      </c>
      <c r="AB32" s="470">
        <f t="shared" si="7"/>
        <v>38039083</v>
      </c>
      <c r="AC32" s="471">
        <f t="shared" si="8"/>
        <v>0</v>
      </c>
      <c r="AD32" s="472">
        <f t="shared" si="9"/>
        <v>38259083</v>
      </c>
      <c r="AE32" s="473">
        <f t="shared" si="10"/>
        <v>0</v>
      </c>
    </row>
    <row r="33" spans="1:31" s="474" customFormat="1" ht="42" customHeight="1" x14ac:dyDescent="0.25">
      <c r="A33" s="475" t="s">
        <v>355</v>
      </c>
      <c r="B33" s="469">
        <v>2579524</v>
      </c>
      <c r="C33" s="470">
        <v>0</v>
      </c>
      <c r="D33" s="470">
        <v>-2326319</v>
      </c>
      <c r="E33" s="471">
        <v>0</v>
      </c>
      <c r="F33" s="472">
        <f t="shared" si="11"/>
        <v>253205</v>
      </c>
      <c r="G33" s="473">
        <f t="shared" si="12"/>
        <v>0</v>
      </c>
      <c r="H33" s="469">
        <v>0</v>
      </c>
      <c r="I33" s="470">
        <v>0</v>
      </c>
      <c r="J33" s="470">
        <v>0</v>
      </c>
      <c r="K33" s="471">
        <v>0</v>
      </c>
      <c r="L33" s="472">
        <f t="shared" si="13"/>
        <v>0</v>
      </c>
      <c r="M33" s="473">
        <f t="shared" si="14"/>
        <v>0</v>
      </c>
      <c r="N33" s="469">
        <v>0</v>
      </c>
      <c r="O33" s="470">
        <v>0</v>
      </c>
      <c r="P33" s="470">
        <v>0</v>
      </c>
      <c r="Q33" s="471">
        <v>0</v>
      </c>
      <c r="R33" s="472">
        <f t="shared" si="15"/>
        <v>0</v>
      </c>
      <c r="S33" s="473">
        <f t="shared" si="16"/>
        <v>0</v>
      </c>
      <c r="T33" s="469">
        <v>0</v>
      </c>
      <c r="U33" s="470">
        <v>0</v>
      </c>
      <c r="V33" s="470">
        <v>0</v>
      </c>
      <c r="W33" s="471">
        <v>0</v>
      </c>
      <c r="X33" s="472">
        <f t="shared" si="2"/>
        <v>0</v>
      </c>
      <c r="Y33" s="473">
        <f t="shared" si="3"/>
        <v>0</v>
      </c>
      <c r="Z33" s="469">
        <f t="shared" si="5"/>
        <v>2579524</v>
      </c>
      <c r="AA33" s="470">
        <f t="shared" si="6"/>
        <v>0</v>
      </c>
      <c r="AB33" s="470">
        <f t="shared" si="7"/>
        <v>-2326319</v>
      </c>
      <c r="AC33" s="471">
        <f t="shared" si="8"/>
        <v>0</v>
      </c>
      <c r="AD33" s="472">
        <f t="shared" si="9"/>
        <v>253205</v>
      </c>
      <c r="AE33" s="473">
        <f t="shared" si="10"/>
        <v>0</v>
      </c>
    </row>
    <row r="34" spans="1:31" s="474" customFormat="1" ht="42" customHeight="1" thickBot="1" x14ac:dyDescent="0.3">
      <c r="A34" s="475" t="s">
        <v>356</v>
      </c>
      <c r="B34" s="469">
        <v>0</v>
      </c>
      <c r="C34" s="470">
        <v>0</v>
      </c>
      <c r="D34" s="470">
        <v>1288190</v>
      </c>
      <c r="E34" s="471">
        <v>0</v>
      </c>
      <c r="F34" s="472">
        <f t="shared" si="11"/>
        <v>1288190</v>
      </c>
      <c r="G34" s="473">
        <f t="shared" si="12"/>
        <v>0</v>
      </c>
      <c r="H34" s="469">
        <v>0</v>
      </c>
      <c r="I34" s="470">
        <v>0</v>
      </c>
      <c r="J34" s="470">
        <v>0</v>
      </c>
      <c r="K34" s="471">
        <v>0</v>
      </c>
      <c r="L34" s="472">
        <f t="shared" si="13"/>
        <v>0</v>
      </c>
      <c r="M34" s="473">
        <f t="shared" si="14"/>
        <v>0</v>
      </c>
      <c r="N34" s="469">
        <v>0</v>
      </c>
      <c r="O34" s="470">
        <v>0</v>
      </c>
      <c r="P34" s="470">
        <v>0</v>
      </c>
      <c r="Q34" s="471">
        <v>0</v>
      </c>
      <c r="R34" s="472">
        <f t="shared" si="15"/>
        <v>0</v>
      </c>
      <c r="S34" s="473">
        <f t="shared" si="16"/>
        <v>0</v>
      </c>
      <c r="T34" s="469">
        <v>0</v>
      </c>
      <c r="U34" s="470">
        <v>0</v>
      </c>
      <c r="V34" s="470">
        <v>0</v>
      </c>
      <c r="W34" s="471">
        <v>0</v>
      </c>
      <c r="X34" s="472">
        <f t="shared" si="2"/>
        <v>0</v>
      </c>
      <c r="Y34" s="473">
        <f t="shared" si="3"/>
        <v>0</v>
      </c>
      <c r="Z34" s="469">
        <f t="shared" si="5"/>
        <v>0</v>
      </c>
      <c r="AA34" s="470">
        <f t="shared" si="6"/>
        <v>0</v>
      </c>
      <c r="AB34" s="470">
        <f t="shared" si="7"/>
        <v>1288190</v>
      </c>
      <c r="AC34" s="471">
        <f t="shared" si="8"/>
        <v>0</v>
      </c>
      <c r="AD34" s="472">
        <f t="shared" si="9"/>
        <v>1288190</v>
      </c>
      <c r="AE34" s="473">
        <f t="shared" si="10"/>
        <v>0</v>
      </c>
    </row>
    <row r="35" spans="1:31" s="480" customFormat="1" ht="42" customHeight="1" thickTop="1" thickBot="1" x14ac:dyDescent="0.3">
      <c r="A35" s="476" t="s">
        <v>274</v>
      </c>
      <c r="B35" s="477">
        <f t="shared" ref="B35:Y35" si="17">SUM(B8:B34)</f>
        <v>1033516471</v>
      </c>
      <c r="C35" s="478">
        <f t="shared" si="17"/>
        <v>436928158</v>
      </c>
      <c r="D35" s="478">
        <f t="shared" si="17"/>
        <v>45285399</v>
      </c>
      <c r="E35" s="478">
        <f t="shared" si="17"/>
        <v>27923458</v>
      </c>
      <c r="F35" s="478">
        <f t="shared" si="17"/>
        <v>1078801870</v>
      </c>
      <c r="G35" s="479">
        <f t="shared" si="17"/>
        <v>464851616</v>
      </c>
      <c r="H35" s="477">
        <f t="shared" si="17"/>
        <v>540867</v>
      </c>
      <c r="I35" s="478">
        <f t="shared" si="17"/>
        <v>540867</v>
      </c>
      <c r="J35" s="478">
        <f t="shared" si="17"/>
        <v>0</v>
      </c>
      <c r="K35" s="478">
        <f t="shared" si="17"/>
        <v>0</v>
      </c>
      <c r="L35" s="478">
        <f t="shared" si="17"/>
        <v>540867</v>
      </c>
      <c r="M35" s="479">
        <f t="shared" si="17"/>
        <v>540867</v>
      </c>
      <c r="N35" s="478">
        <f t="shared" si="17"/>
        <v>959651</v>
      </c>
      <c r="O35" s="478">
        <f t="shared" si="17"/>
        <v>959651</v>
      </c>
      <c r="P35" s="478">
        <f t="shared" si="17"/>
        <v>286951</v>
      </c>
      <c r="Q35" s="478">
        <f t="shared" si="17"/>
        <v>286951</v>
      </c>
      <c r="R35" s="478">
        <f t="shared" si="17"/>
        <v>1246602</v>
      </c>
      <c r="S35" s="479">
        <f t="shared" si="17"/>
        <v>1246602</v>
      </c>
      <c r="T35" s="478">
        <f t="shared" si="17"/>
        <v>959651</v>
      </c>
      <c r="U35" s="478">
        <f t="shared" si="17"/>
        <v>959651</v>
      </c>
      <c r="V35" s="478">
        <f t="shared" si="17"/>
        <v>286951</v>
      </c>
      <c r="W35" s="478">
        <f t="shared" si="17"/>
        <v>286951</v>
      </c>
      <c r="X35" s="478">
        <f t="shared" si="17"/>
        <v>1246602</v>
      </c>
      <c r="Y35" s="479">
        <f t="shared" si="17"/>
        <v>1246602</v>
      </c>
      <c r="Z35" s="478">
        <f t="shared" si="5"/>
        <v>1035976640</v>
      </c>
      <c r="AA35" s="478">
        <f t="shared" si="6"/>
        <v>439388327</v>
      </c>
      <c r="AB35" s="478">
        <f t="shared" si="7"/>
        <v>45859301</v>
      </c>
      <c r="AC35" s="478">
        <f t="shared" si="8"/>
        <v>28497360</v>
      </c>
      <c r="AD35" s="478">
        <f t="shared" si="9"/>
        <v>1081835941</v>
      </c>
      <c r="AE35" s="479">
        <f t="shared" si="10"/>
        <v>467885687</v>
      </c>
    </row>
    <row r="36" spans="1:31" s="458" customFormat="1" ht="12" thickTop="1" x14ac:dyDescent="0.2">
      <c r="D36" s="481"/>
      <c r="G36" s="481"/>
      <c r="H36" s="481"/>
      <c r="I36" s="481"/>
      <c r="J36" s="481"/>
      <c r="K36" s="481"/>
      <c r="L36" s="481"/>
      <c r="M36" s="481"/>
      <c r="N36" s="481"/>
      <c r="O36" s="481"/>
      <c r="P36" s="481"/>
      <c r="Q36" s="481"/>
      <c r="R36" s="481"/>
      <c r="S36" s="481"/>
      <c r="T36" s="481"/>
      <c r="U36" s="481"/>
      <c r="V36" s="481"/>
      <c r="W36" s="481"/>
      <c r="X36" s="481"/>
      <c r="Y36" s="481"/>
      <c r="Z36" s="481"/>
      <c r="AA36" s="481"/>
      <c r="AB36" s="481"/>
      <c r="AC36" s="481"/>
      <c r="AE36" s="481"/>
    </row>
    <row r="37" spans="1:31" s="458" customFormat="1" x14ac:dyDescent="0.2">
      <c r="D37" s="481"/>
      <c r="G37" s="481"/>
      <c r="H37" s="481"/>
      <c r="I37" s="481"/>
      <c r="J37" s="481"/>
      <c r="K37" s="481"/>
      <c r="L37" s="481"/>
      <c r="M37" s="481"/>
      <c r="N37" s="481"/>
      <c r="O37" s="481"/>
      <c r="P37" s="481"/>
      <c r="Q37" s="481"/>
      <c r="R37" s="481"/>
      <c r="S37" s="481"/>
      <c r="T37" s="481"/>
      <c r="U37" s="481"/>
      <c r="V37" s="481"/>
      <c r="W37" s="481"/>
      <c r="X37" s="481"/>
      <c r="Y37" s="481"/>
      <c r="Z37" s="481"/>
      <c r="AA37" s="481"/>
      <c r="AB37" s="481"/>
      <c r="AC37" s="481"/>
      <c r="AE37" s="481"/>
    </row>
    <row r="38" spans="1:31" s="458" customFormat="1" x14ac:dyDescent="0.2">
      <c r="D38" s="481"/>
      <c r="G38" s="481"/>
      <c r="H38" s="481"/>
      <c r="I38" s="481"/>
      <c r="J38" s="481"/>
      <c r="K38" s="481"/>
      <c r="L38" s="481"/>
      <c r="M38" s="481"/>
      <c r="N38" s="481"/>
      <c r="O38" s="481"/>
      <c r="P38" s="481"/>
      <c r="Q38" s="481"/>
      <c r="R38" s="481"/>
      <c r="S38" s="481"/>
      <c r="T38" s="481"/>
      <c r="U38" s="481"/>
      <c r="V38" s="481"/>
      <c r="W38" s="481"/>
      <c r="X38" s="481"/>
      <c r="Y38" s="481"/>
      <c r="Z38" s="481"/>
      <c r="AA38" s="481"/>
      <c r="AB38" s="481"/>
      <c r="AC38" s="481"/>
      <c r="AE38" s="481"/>
    </row>
  </sheetData>
  <mergeCells count="9">
    <mergeCell ref="A1:E1"/>
    <mergeCell ref="A3:AE3"/>
    <mergeCell ref="A4:AE4"/>
    <mergeCell ref="A6:A7"/>
    <mergeCell ref="B6:G6"/>
    <mergeCell ref="H6:M6"/>
    <mergeCell ref="N6:S6"/>
    <mergeCell ref="T6:Y6"/>
    <mergeCell ref="Z6:AE6"/>
  </mergeCells>
  <pageMargins left="0.19685039370078741" right="0.19685039370078741" top="0.19685039370078741" bottom="0.19685039370078741" header="0.31496062992125984" footer="0.31496062992125984"/>
  <pageSetup paperSize="8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9"/>
  <sheetViews>
    <sheetView topLeftCell="C1" workbookViewId="0">
      <selection activeCell="H10" sqref="H10"/>
    </sheetView>
  </sheetViews>
  <sheetFormatPr defaultColWidth="8.85546875" defaultRowHeight="15.75" x14ac:dyDescent="0.25"/>
  <cols>
    <col min="1" max="1" width="6.7109375" style="4" customWidth="1"/>
    <col min="2" max="2" width="24" style="4" customWidth="1"/>
    <col min="3" max="3" width="10.7109375" style="4" customWidth="1"/>
    <col min="4" max="4" width="10.7109375" style="5" customWidth="1"/>
    <col min="5" max="5" width="10.7109375" style="4" customWidth="1"/>
    <col min="6" max="6" width="10.7109375" style="5" customWidth="1"/>
    <col min="7" max="7" width="8.7109375" style="5" customWidth="1"/>
    <col min="8" max="9" width="10.7109375" style="5" customWidth="1"/>
    <col min="10" max="10" width="10.7109375" style="4" customWidth="1"/>
    <col min="11" max="11" width="10.7109375" style="5" customWidth="1"/>
    <col min="12" max="12" width="8.7109375" style="5" customWidth="1"/>
    <col min="13" max="14" width="10.7109375" style="5" customWidth="1"/>
    <col min="15" max="15" width="10.7109375" style="4" customWidth="1"/>
    <col min="16" max="16" width="10.7109375" style="5" customWidth="1"/>
    <col min="17" max="17" width="8.7109375" style="5" customWidth="1"/>
    <col min="18" max="19" width="10.7109375" style="5" customWidth="1"/>
    <col min="20" max="20" width="10.7109375" style="4" customWidth="1"/>
    <col min="21" max="21" width="10.7109375" style="5" customWidth="1"/>
    <col min="22" max="22" width="8.7109375" style="5" customWidth="1"/>
    <col min="23" max="24" width="10.7109375" style="5" customWidth="1"/>
    <col min="25" max="25" width="10.7109375" style="4" customWidth="1"/>
    <col min="26" max="26" width="10.7109375" style="5" customWidth="1"/>
    <col min="27" max="27" width="8.7109375" style="5" customWidth="1"/>
    <col min="28" max="16384" width="8.85546875" style="4"/>
  </cols>
  <sheetData>
    <row r="1" spans="1:27" s="59" customFormat="1" ht="20.25" x14ac:dyDescent="0.3">
      <c r="B1" s="732"/>
      <c r="C1" s="732"/>
      <c r="D1" s="732"/>
      <c r="E1" s="732"/>
      <c r="F1" s="60"/>
      <c r="G1" s="60"/>
      <c r="H1" s="60"/>
      <c r="I1" s="60"/>
      <c r="K1" s="60"/>
      <c r="L1" s="60"/>
      <c r="M1" s="60"/>
      <c r="N1" s="60"/>
      <c r="P1" s="60"/>
      <c r="Q1" s="60"/>
      <c r="R1" s="60"/>
      <c r="S1" s="60"/>
      <c r="U1" s="60"/>
      <c r="V1" s="60"/>
      <c r="W1" s="60"/>
      <c r="X1" s="60"/>
      <c r="Y1" s="775" t="s">
        <v>275</v>
      </c>
      <c r="Z1" s="775"/>
      <c r="AA1" s="775"/>
    </row>
    <row r="2" spans="1:27" s="58" customFormat="1" ht="28.15" customHeight="1" x14ac:dyDescent="0.3">
      <c r="B2" s="59"/>
      <c r="C2" s="59"/>
      <c r="D2" s="60"/>
      <c r="E2" s="59"/>
      <c r="F2" s="60"/>
      <c r="G2" s="60"/>
      <c r="H2" s="60"/>
      <c r="I2" s="60"/>
      <c r="J2" s="59"/>
      <c r="K2" s="60"/>
      <c r="L2" s="60"/>
      <c r="M2" s="60"/>
      <c r="N2" s="60"/>
      <c r="O2" s="59"/>
      <c r="P2" s="60"/>
      <c r="Q2" s="60"/>
      <c r="R2" s="60"/>
      <c r="S2" s="60"/>
      <c r="T2" s="59"/>
      <c r="U2" s="60"/>
      <c r="V2" s="60"/>
      <c r="W2" s="60"/>
      <c r="X2" s="60"/>
      <c r="Y2" s="59"/>
      <c r="Z2" s="60"/>
      <c r="AA2" s="60"/>
    </row>
    <row r="3" spans="1:27" s="6" customFormat="1" ht="41.45" customHeight="1" x14ac:dyDescent="0.25">
      <c r="B3" s="721" t="s">
        <v>237</v>
      </c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721"/>
      <c r="W3" s="721"/>
      <c r="X3" s="721"/>
      <c r="Y3" s="721"/>
      <c r="Z3" s="721"/>
    </row>
    <row r="4" spans="1:27" s="6" customFormat="1" ht="41.45" customHeight="1" x14ac:dyDescent="0.25">
      <c r="B4" s="721" t="s">
        <v>302</v>
      </c>
      <c r="C4" s="721"/>
      <c r="D4" s="721"/>
      <c r="E4" s="721"/>
      <c r="F4" s="721"/>
      <c r="G4" s="721"/>
      <c r="H4" s="721"/>
      <c r="I4" s="721"/>
      <c r="J4" s="721"/>
      <c r="K4" s="721"/>
      <c r="L4" s="721"/>
      <c r="M4" s="721"/>
      <c r="N4" s="721"/>
      <c r="O4" s="721"/>
      <c r="P4" s="721"/>
      <c r="Q4" s="721"/>
      <c r="R4" s="721"/>
      <c r="S4" s="721"/>
      <c r="T4" s="721"/>
      <c r="U4" s="721"/>
      <c r="V4" s="721"/>
      <c r="W4" s="721"/>
      <c r="X4" s="721"/>
      <c r="Y4" s="721"/>
      <c r="Z4" s="721"/>
    </row>
    <row r="5" spans="1:27" s="6" customFormat="1" ht="31.15" customHeight="1" thickBot="1" x14ac:dyDescent="0.3">
      <c r="B5" s="4"/>
      <c r="C5" s="4"/>
      <c r="D5" s="5"/>
      <c r="E5" s="4"/>
      <c r="F5" s="5"/>
      <c r="G5" s="5"/>
      <c r="H5" s="5"/>
      <c r="I5" s="5"/>
      <c r="J5" s="4"/>
      <c r="K5" s="5"/>
      <c r="L5" s="5"/>
      <c r="M5" s="5"/>
      <c r="N5" s="5"/>
      <c r="O5" s="4"/>
      <c r="P5" s="5"/>
      <c r="Q5" s="5"/>
      <c r="R5" s="5"/>
      <c r="S5" s="5"/>
      <c r="T5" s="4"/>
      <c r="U5" s="5"/>
      <c r="V5" s="5"/>
      <c r="W5" s="5"/>
      <c r="X5" s="5"/>
      <c r="Y5" s="4"/>
      <c r="Z5" s="5"/>
      <c r="AA5" s="5"/>
    </row>
    <row r="6" spans="1:27" s="70" customFormat="1" ht="34.9" customHeight="1" thickTop="1" x14ac:dyDescent="0.2">
      <c r="A6" s="680" t="s">
        <v>2</v>
      </c>
      <c r="B6" s="739" t="s">
        <v>3</v>
      </c>
      <c r="C6" s="776" t="s">
        <v>0</v>
      </c>
      <c r="D6" s="777"/>
      <c r="E6" s="777"/>
      <c r="F6" s="777"/>
      <c r="G6" s="778"/>
      <c r="H6" s="776" t="s">
        <v>166</v>
      </c>
      <c r="I6" s="777"/>
      <c r="J6" s="777"/>
      <c r="K6" s="777"/>
      <c r="L6" s="778"/>
      <c r="M6" s="776" t="s">
        <v>185</v>
      </c>
      <c r="N6" s="777"/>
      <c r="O6" s="777"/>
      <c r="P6" s="777"/>
      <c r="Q6" s="778"/>
      <c r="R6" s="777" t="s">
        <v>298</v>
      </c>
      <c r="S6" s="777"/>
      <c r="T6" s="777"/>
      <c r="U6" s="777"/>
      <c r="V6" s="778"/>
      <c r="W6" s="776" t="s">
        <v>186</v>
      </c>
      <c r="X6" s="777"/>
      <c r="Y6" s="777"/>
      <c r="Z6" s="777"/>
      <c r="AA6" s="778"/>
    </row>
    <row r="7" spans="1:27" s="70" customFormat="1" ht="45.75" thickBot="1" x14ac:dyDescent="0.25">
      <c r="A7" s="774"/>
      <c r="B7" s="740"/>
      <c r="C7" s="229" t="s">
        <v>301</v>
      </c>
      <c r="D7" s="229" t="s">
        <v>4</v>
      </c>
      <c r="E7" s="2" t="s">
        <v>67</v>
      </c>
      <c r="F7" s="230" t="s">
        <v>184</v>
      </c>
      <c r="G7" s="397" t="s">
        <v>303</v>
      </c>
      <c r="H7" s="229" t="s">
        <v>301</v>
      </c>
      <c r="I7" s="229" t="s">
        <v>4</v>
      </c>
      <c r="J7" s="2" t="s">
        <v>67</v>
      </c>
      <c r="K7" s="230" t="s">
        <v>184</v>
      </c>
      <c r="L7" s="397" t="s">
        <v>303</v>
      </c>
      <c r="M7" s="229" t="s">
        <v>301</v>
      </c>
      <c r="N7" s="229" t="s">
        <v>4</v>
      </c>
      <c r="O7" s="2" t="s">
        <v>67</v>
      </c>
      <c r="P7" s="230" t="s">
        <v>184</v>
      </c>
      <c r="Q7" s="397" t="s">
        <v>303</v>
      </c>
      <c r="R7" s="401" t="s">
        <v>301</v>
      </c>
      <c r="S7" s="229" t="s">
        <v>4</v>
      </c>
      <c r="T7" s="2" t="s">
        <v>67</v>
      </c>
      <c r="U7" s="230" t="s">
        <v>184</v>
      </c>
      <c r="V7" s="397" t="s">
        <v>303</v>
      </c>
      <c r="W7" s="229" t="s">
        <v>301</v>
      </c>
      <c r="X7" s="229" t="s">
        <v>4</v>
      </c>
      <c r="Y7" s="2" t="s">
        <v>67</v>
      </c>
      <c r="Z7" s="230" t="s">
        <v>184</v>
      </c>
      <c r="AA7" s="397" t="s">
        <v>303</v>
      </c>
    </row>
    <row r="8" spans="1:27" s="94" customFormat="1" ht="15" customHeight="1" thickTop="1" x14ac:dyDescent="0.2">
      <c r="A8" s="92" t="s">
        <v>199</v>
      </c>
      <c r="B8" s="570" t="s">
        <v>200</v>
      </c>
      <c r="C8" s="571">
        <f>SUM('Teljesítési adatok'!C22)</f>
        <v>39520888</v>
      </c>
      <c r="D8" s="571">
        <f>SUM('Teljesítési adatok'!D22)</f>
        <v>34202114</v>
      </c>
      <c r="E8" s="572">
        <f>SUM('Teljesítési adatok'!E22)</f>
        <v>47782383</v>
      </c>
      <c r="F8" s="572">
        <f>SUM('Teljesítési adatok'!F22)</f>
        <v>43959306</v>
      </c>
      <c r="G8" s="573">
        <f t="shared" ref="G8:G14" si="0">SUM(F8)/C8</f>
        <v>1.1123056243068223</v>
      </c>
      <c r="H8" s="574">
        <f>SUM('Teljesítési adatok'!H22)</f>
        <v>36205358</v>
      </c>
      <c r="I8" s="574">
        <f>SUM('Teljesítési adatok'!I22)</f>
        <v>35002760</v>
      </c>
      <c r="J8" s="575">
        <f>SUM('Teljesítési adatok'!J22)</f>
        <v>36600300</v>
      </c>
      <c r="K8" s="575">
        <f>SUM('Teljesítési adatok'!K22)</f>
        <v>34411776</v>
      </c>
      <c r="L8" s="573">
        <f>SUM(K8)/H8</f>
        <v>0.95046086825049481</v>
      </c>
      <c r="M8" s="576">
        <f>SUM('Teljesítési adatok'!H22)</f>
        <v>36205358</v>
      </c>
      <c r="N8" s="577">
        <f>SUM('Teljesítési adatok'!I22)</f>
        <v>35002760</v>
      </c>
      <c r="O8" s="578">
        <f>SUM('Teljesítési adatok'!J22)</f>
        <v>36600300</v>
      </c>
      <c r="P8" s="578">
        <f>SUM('Teljesítési adatok'!K22)</f>
        <v>34411776</v>
      </c>
      <c r="Q8" s="573">
        <f>SUM(P8)/M8</f>
        <v>0.95046086825049481</v>
      </c>
      <c r="R8" s="579">
        <f>SUM('Teljesítési adatok'!R22)</f>
        <v>0</v>
      </c>
      <c r="S8" s="577">
        <f>SUM('Teljesítési adatok'!S22)</f>
        <v>0</v>
      </c>
      <c r="T8" s="578">
        <f>SUM('Teljesítési adatok'!T22)</f>
        <v>1960000</v>
      </c>
      <c r="U8" s="578">
        <f>SUM('Teljesítési adatok'!U22)</f>
        <v>1958148</v>
      </c>
      <c r="V8" s="573">
        <v>0</v>
      </c>
      <c r="W8" s="574">
        <f>SUM(C8)+H8+M8+R8</f>
        <v>111931604</v>
      </c>
      <c r="X8" s="574">
        <f>SUM(D8+I8+S8)+N8</f>
        <v>104207634</v>
      </c>
      <c r="Y8" s="574">
        <f>SUM(E8+J8+T8)+O8</f>
        <v>122942983</v>
      </c>
      <c r="Z8" s="574">
        <f>SUM(F8+K8+U8)+P8</f>
        <v>114741006</v>
      </c>
      <c r="AA8" s="573">
        <f>SUM(Z8)/W8</f>
        <v>1.0250992740173723</v>
      </c>
    </row>
    <row r="9" spans="1:27" s="70" customFormat="1" ht="15" customHeight="1" x14ac:dyDescent="0.2">
      <c r="A9" s="92" t="s">
        <v>106</v>
      </c>
      <c r="B9" s="570" t="s">
        <v>235</v>
      </c>
      <c r="C9" s="580">
        <f>SUM('Teljesítési adatok'!C24)</f>
        <v>7984193</v>
      </c>
      <c r="D9" s="580">
        <f>SUM('Teljesítési adatok'!D24)</f>
        <v>7475639</v>
      </c>
      <c r="E9" s="581">
        <f>SUM('Teljesítési adatok'!E24)</f>
        <v>9486001</v>
      </c>
      <c r="F9" s="581">
        <f>SUM('Teljesítési adatok'!F24)</f>
        <v>8478008</v>
      </c>
      <c r="G9" s="582">
        <f t="shared" si="0"/>
        <v>1.0618490810530257</v>
      </c>
      <c r="H9" s="583">
        <f>SUM('Teljesítési adatok'!H24)</f>
        <v>8579710</v>
      </c>
      <c r="I9" s="583">
        <f>SUM('Teljesítési adatok'!I24)</f>
        <v>7529569</v>
      </c>
      <c r="J9" s="584">
        <f>SUM('Teljesítési adatok'!J24)</f>
        <v>7740354</v>
      </c>
      <c r="K9" s="584">
        <f>SUM('Teljesítési adatok'!K24)</f>
        <v>7303586</v>
      </c>
      <c r="L9" s="582">
        <f>SUM(K9)/H9</f>
        <v>0.85126257181186782</v>
      </c>
      <c r="M9" s="585">
        <f>SUM('Teljesítési adatok'!H24+'Teljesítési adatok'!Z17)</f>
        <v>8845060</v>
      </c>
      <c r="N9" s="586">
        <f>SUM('Teljesítési adatok'!I24+'Teljesítési adatok'!AA17)</f>
        <v>7529569.8581824061</v>
      </c>
      <c r="O9" s="587">
        <f>SUM('Teljesítési adatok'!J24+'Teljesítési adatok'!AB17)</f>
        <v>7740354</v>
      </c>
      <c r="P9" s="587">
        <f>SUM('Teljesítési adatok'!K24+'Teljesítési adatok'!AC17)</f>
        <v>7303586</v>
      </c>
      <c r="Q9" s="588">
        <f>SUM(P9)/M9</f>
        <v>0.82572486789236021</v>
      </c>
      <c r="R9" s="589">
        <f>SUM('Teljesítési adatok'!R24)</f>
        <v>0</v>
      </c>
      <c r="S9" s="586">
        <f>SUM('Teljesítési adatok'!S24)</f>
        <v>0</v>
      </c>
      <c r="T9" s="587">
        <f>SUM('Teljesítési adatok'!T24)</f>
        <v>405000</v>
      </c>
      <c r="U9" s="587">
        <f>SUM('Teljesítési adatok'!U24)</f>
        <v>403921</v>
      </c>
      <c r="V9" s="588">
        <v>0</v>
      </c>
      <c r="W9" s="583">
        <f t="shared" ref="W9:W28" si="1">SUM(C9)+H9+M9+R9</f>
        <v>25408963</v>
      </c>
      <c r="X9" s="583">
        <f t="shared" ref="X9:X28" si="2">SUM(D9+I9+S9)+N9</f>
        <v>22534777.858182408</v>
      </c>
      <c r="Y9" s="583">
        <f t="shared" ref="Y9:Y28" si="3">SUM(E9+J9+T9)+O9</f>
        <v>25371709</v>
      </c>
      <c r="Z9" s="583">
        <f t="shared" ref="Z9:Z28" si="4">SUM(F9+K9+U9)+P9</f>
        <v>23489101</v>
      </c>
      <c r="AA9" s="588">
        <f>SUM(Z9)/W9</f>
        <v>0.92444154450537785</v>
      </c>
    </row>
    <row r="10" spans="1:27" s="70" customFormat="1" ht="15" customHeight="1" x14ac:dyDescent="0.2">
      <c r="A10" s="92" t="s">
        <v>207</v>
      </c>
      <c r="B10" s="570" t="s">
        <v>201</v>
      </c>
      <c r="C10" s="583">
        <f>SUM('Teljesítési adatok'!C40)</f>
        <v>31554882</v>
      </c>
      <c r="D10" s="583">
        <f>SUM('Teljesítési adatok'!D40)</f>
        <v>27415111</v>
      </c>
      <c r="E10" s="584">
        <f>SUM('Teljesítési adatok'!E40)</f>
        <v>46459713</v>
      </c>
      <c r="F10" s="584">
        <f>SUM('Teljesítési adatok'!F40)</f>
        <v>40020593</v>
      </c>
      <c r="G10" s="582">
        <f t="shared" si="0"/>
        <v>1.2682853005122947</v>
      </c>
      <c r="H10" s="583">
        <f>SUM('Teljesítési adatok'!H40)</f>
        <v>7574416</v>
      </c>
      <c r="I10" s="583">
        <f>SUM('Teljesítési adatok'!I40)</f>
        <v>7216400</v>
      </c>
      <c r="J10" s="584">
        <f>SUM('Teljesítési adatok'!J40)</f>
        <v>7259540</v>
      </c>
      <c r="K10" s="584">
        <f>SUM('Teljesítési adatok'!K40)</f>
        <v>6198724</v>
      </c>
      <c r="L10" s="582">
        <f>SUM(K10)/H10</f>
        <v>0.8183764926563315</v>
      </c>
      <c r="M10" s="585">
        <f>SUM('Teljesítési adatok'!H40)</f>
        <v>7574416</v>
      </c>
      <c r="N10" s="586">
        <f>SUM('Teljesítési adatok'!I40)</f>
        <v>7216400</v>
      </c>
      <c r="O10" s="587">
        <f>SUM('Teljesítési adatok'!J40)</f>
        <v>7259540</v>
      </c>
      <c r="P10" s="587">
        <f>SUM('Teljesítési adatok'!K40)</f>
        <v>6198724</v>
      </c>
      <c r="Q10" s="588">
        <f>SUM(P10)/M10</f>
        <v>0.8183764926563315</v>
      </c>
      <c r="R10" s="589">
        <f>SUM('Teljesítési adatok'!R40)</f>
        <v>0</v>
      </c>
      <c r="S10" s="586">
        <f>SUM('Teljesítési adatok'!S40)</f>
        <v>0</v>
      </c>
      <c r="T10" s="587">
        <f>SUM('Teljesítési adatok'!T40)</f>
        <v>347400</v>
      </c>
      <c r="U10" s="587">
        <f>SUM('Teljesítési adatok'!U40)</f>
        <v>199971</v>
      </c>
      <c r="V10" s="588">
        <v>0</v>
      </c>
      <c r="W10" s="583">
        <f t="shared" si="1"/>
        <v>46703714</v>
      </c>
      <c r="X10" s="583">
        <f t="shared" si="2"/>
        <v>41847911</v>
      </c>
      <c r="Y10" s="583">
        <f t="shared" si="3"/>
        <v>61326193</v>
      </c>
      <c r="Z10" s="583">
        <f t="shared" si="4"/>
        <v>52618012</v>
      </c>
      <c r="AA10" s="588">
        <f>SUM(Z10)/W10</f>
        <v>1.1266344256904279</v>
      </c>
    </row>
    <row r="11" spans="1:27" s="70" customFormat="1" ht="15" customHeight="1" x14ac:dyDescent="0.2">
      <c r="A11" s="92" t="s">
        <v>208</v>
      </c>
      <c r="B11" s="570" t="s">
        <v>234</v>
      </c>
      <c r="C11" s="583">
        <f>SUM('Teljesítési adatok'!C46)</f>
        <v>10038126</v>
      </c>
      <c r="D11" s="583">
        <f>SUM('Teljesítési adatok'!D46)</f>
        <v>9775000</v>
      </c>
      <c r="E11" s="584">
        <f>SUM('Teljesítési adatok'!E46)</f>
        <v>10384760</v>
      </c>
      <c r="F11" s="584">
        <f>SUM('Teljesítési adatok'!F46)</f>
        <v>10105957</v>
      </c>
      <c r="G11" s="582">
        <f t="shared" si="0"/>
        <v>1.0067573369770413</v>
      </c>
      <c r="H11" s="583">
        <f>SUM('Teljesítési adatok'!H46)</f>
        <v>0</v>
      </c>
      <c r="I11" s="583">
        <f>SUM('Teljesítési adatok'!I46)</f>
        <v>0</v>
      </c>
      <c r="J11" s="584">
        <f>SUM('Teljesítési adatok'!J46)</f>
        <v>0</v>
      </c>
      <c r="K11" s="584">
        <f>SUM('Teljesítési adatok'!K46)</f>
        <v>0</v>
      </c>
      <c r="L11" s="582">
        <v>0</v>
      </c>
      <c r="M11" s="585">
        <f>SUM('Teljesítési adatok'!H46)</f>
        <v>0</v>
      </c>
      <c r="N11" s="586">
        <f>SUM('Teljesítési adatok'!I46)</f>
        <v>0</v>
      </c>
      <c r="O11" s="587">
        <f>SUM('Teljesítési adatok'!J46)</f>
        <v>0</v>
      </c>
      <c r="P11" s="587">
        <f>SUM('Teljesítési adatok'!K46)</f>
        <v>0</v>
      </c>
      <c r="Q11" s="588">
        <v>0</v>
      </c>
      <c r="R11" s="589">
        <f>SUM('Teljesítési adatok'!R46)</f>
        <v>0</v>
      </c>
      <c r="S11" s="586">
        <f>SUM('Teljesítési adatok'!S46)</f>
        <v>0</v>
      </c>
      <c r="T11" s="587">
        <f>SUM('Teljesítési adatok'!T46)</f>
        <v>0</v>
      </c>
      <c r="U11" s="587">
        <f>SUM('Teljesítési adatok'!U46)</f>
        <v>0</v>
      </c>
      <c r="V11" s="588">
        <v>0</v>
      </c>
      <c r="W11" s="583">
        <f t="shared" si="1"/>
        <v>10038126</v>
      </c>
      <c r="X11" s="583">
        <f t="shared" si="2"/>
        <v>9775000</v>
      </c>
      <c r="Y11" s="583">
        <f t="shared" si="3"/>
        <v>10384760</v>
      </c>
      <c r="Z11" s="583">
        <f t="shared" si="4"/>
        <v>10105957</v>
      </c>
      <c r="AA11" s="588">
        <f t="shared" ref="AA11:AA28" si="5">SUM(Z11)/W11</f>
        <v>1.0067573369770413</v>
      </c>
    </row>
    <row r="12" spans="1:27" s="70" customFormat="1" ht="15" customHeight="1" x14ac:dyDescent="0.2">
      <c r="A12" s="92" t="s">
        <v>304</v>
      </c>
      <c r="B12" s="570" t="s">
        <v>236</v>
      </c>
      <c r="C12" s="583">
        <f>SUM('Teljesítési adatok'!C53)</f>
        <v>855356</v>
      </c>
      <c r="D12" s="583">
        <f>SUM('Teljesítési adatok'!D53)</f>
        <v>3151480</v>
      </c>
      <c r="E12" s="584">
        <f>SUM('Teljesítési adatok'!E53)</f>
        <v>5616548</v>
      </c>
      <c r="F12" s="584">
        <f>SUM('Teljesítési adatok'!F53)</f>
        <v>5481229</v>
      </c>
      <c r="G12" s="582">
        <f t="shared" si="0"/>
        <v>6.4081259732789624</v>
      </c>
      <c r="H12" s="583">
        <f>SUM('Teljesítési adatok'!H53)</f>
        <v>0</v>
      </c>
      <c r="I12" s="583">
        <f>SUM('Teljesítési adatok'!I53)</f>
        <v>0</v>
      </c>
      <c r="J12" s="584">
        <f>SUM('Teljesítési adatok'!J53)</f>
        <v>47901</v>
      </c>
      <c r="K12" s="584">
        <f>SUM('Teljesítési adatok'!K53)</f>
        <v>47901</v>
      </c>
      <c r="L12" s="582">
        <v>0</v>
      </c>
      <c r="M12" s="585">
        <f>SUM('Teljesítési adatok'!H53)</f>
        <v>0</v>
      </c>
      <c r="N12" s="586">
        <f>SUM('Teljesítési adatok'!I53)</f>
        <v>0</v>
      </c>
      <c r="O12" s="587">
        <f>SUM('Teljesítési adatok'!J53)</f>
        <v>47901</v>
      </c>
      <c r="P12" s="587">
        <f>SUM('Teljesítési adatok'!K53)</f>
        <v>47901</v>
      </c>
      <c r="Q12" s="588">
        <v>0</v>
      </c>
      <c r="R12" s="589">
        <f>SUM('Teljesítési adatok'!R53)</f>
        <v>0</v>
      </c>
      <c r="S12" s="586">
        <f>SUM('Teljesítési adatok'!S53)</f>
        <v>0</v>
      </c>
      <c r="T12" s="587">
        <f>SUM('Teljesítési adatok'!T53)</f>
        <v>0</v>
      </c>
      <c r="U12" s="587">
        <f>SUM('Teljesítési adatok'!U53)</f>
        <v>0</v>
      </c>
      <c r="V12" s="588">
        <v>0</v>
      </c>
      <c r="W12" s="583">
        <f t="shared" si="1"/>
        <v>855356</v>
      </c>
      <c r="X12" s="583">
        <f t="shared" si="2"/>
        <v>3151480</v>
      </c>
      <c r="Y12" s="583">
        <f t="shared" si="3"/>
        <v>5712350</v>
      </c>
      <c r="Z12" s="583">
        <f t="shared" si="4"/>
        <v>5577031</v>
      </c>
      <c r="AA12" s="588">
        <f t="shared" si="5"/>
        <v>6.5201284611319732</v>
      </c>
    </row>
    <row r="13" spans="1:27" s="70" customFormat="1" ht="15" customHeight="1" x14ac:dyDescent="0.2">
      <c r="A13" s="92" t="s">
        <v>209</v>
      </c>
      <c r="B13" s="570" t="s">
        <v>202</v>
      </c>
      <c r="C13" s="580">
        <f>SUM('Teljesítési adatok'!C59)</f>
        <v>19434283</v>
      </c>
      <c r="D13" s="580">
        <f>SUM('Teljesítési adatok'!D59)</f>
        <v>61239725</v>
      </c>
      <c r="E13" s="581">
        <f>SUM('Teljesítési adatok'!E59)</f>
        <v>49150810</v>
      </c>
      <c r="F13" s="581">
        <f>SUM('Teljesítési adatok'!F59)</f>
        <v>43441485</v>
      </c>
      <c r="G13" s="582">
        <f t="shared" si="0"/>
        <v>2.2353016573855595</v>
      </c>
      <c r="H13" s="583">
        <f>SUM('Teljesítési adatok'!H59)</f>
        <v>87330</v>
      </c>
      <c r="I13" s="583">
        <f>SUM('Teljesítési adatok'!I59)</f>
        <v>88900</v>
      </c>
      <c r="J13" s="584">
        <f>SUM('Teljesítési adatok'!J59)</f>
        <v>88900</v>
      </c>
      <c r="K13" s="584">
        <f>SUM('Teljesítési adatok'!K59)</f>
        <v>0</v>
      </c>
      <c r="L13" s="582">
        <f t="shared" ref="L13" si="6">SUM(K13)/J13</f>
        <v>0</v>
      </c>
      <c r="M13" s="585">
        <f>SUM('Teljesítési adatok'!H59)</f>
        <v>87330</v>
      </c>
      <c r="N13" s="586">
        <f>SUM('Teljesítési adatok'!I59)</f>
        <v>88900</v>
      </c>
      <c r="O13" s="587">
        <f>SUM('Teljesítési adatok'!J59)</f>
        <v>88900</v>
      </c>
      <c r="P13" s="587">
        <f>SUM('Teljesítési adatok'!K59)</f>
        <v>0</v>
      </c>
      <c r="Q13" s="588">
        <f>SUM(P13)/M13</f>
        <v>0</v>
      </c>
      <c r="R13" s="589">
        <f>SUM('Teljesítési adatok'!R59)</f>
        <v>0</v>
      </c>
      <c r="S13" s="586">
        <f>SUM('Teljesítési adatok'!S59)</f>
        <v>0</v>
      </c>
      <c r="T13" s="587">
        <f>SUM('Teljesítési adatok'!T59)</f>
        <v>0</v>
      </c>
      <c r="U13" s="587">
        <f>SUM('Teljesítési adatok'!U59)</f>
        <v>0</v>
      </c>
      <c r="V13" s="588">
        <v>0</v>
      </c>
      <c r="W13" s="583">
        <f t="shared" si="1"/>
        <v>19608943</v>
      </c>
      <c r="X13" s="583">
        <f t="shared" si="2"/>
        <v>61417525</v>
      </c>
      <c r="Y13" s="583">
        <f t="shared" si="3"/>
        <v>49328610</v>
      </c>
      <c r="Z13" s="583">
        <f t="shared" si="4"/>
        <v>43441485</v>
      </c>
      <c r="AA13" s="588">
        <f t="shared" si="5"/>
        <v>2.2153914670464387</v>
      </c>
    </row>
    <row r="14" spans="1:27" s="94" customFormat="1" ht="15" customHeight="1" x14ac:dyDescent="0.2">
      <c r="A14" s="92" t="s">
        <v>210</v>
      </c>
      <c r="B14" s="570" t="s">
        <v>203</v>
      </c>
      <c r="C14" s="583">
        <f>SUM('Teljesítési adatok'!C63)</f>
        <v>20278959</v>
      </c>
      <c r="D14" s="583">
        <f>SUM('Teljesítési adatok'!D63)</f>
        <v>5461000</v>
      </c>
      <c r="E14" s="584">
        <f>SUM('Teljesítési adatok'!E63)</f>
        <v>7400451</v>
      </c>
      <c r="F14" s="584">
        <f>SUM('Teljesítési adatok'!F63)</f>
        <v>6342219</v>
      </c>
      <c r="G14" s="582">
        <f t="shared" si="0"/>
        <v>0.31274874612646536</v>
      </c>
      <c r="H14" s="583">
        <f>SUM('Teljesítési adatok'!H63)</f>
        <v>0</v>
      </c>
      <c r="I14" s="583">
        <f>SUM('Teljesítési adatok'!I63)</f>
        <v>0</v>
      </c>
      <c r="J14" s="584">
        <f>SUM('Teljesítési adatok'!J63)</f>
        <v>0</v>
      </c>
      <c r="K14" s="584">
        <f>SUM('Teljesítési adatok'!K63)</f>
        <v>0</v>
      </c>
      <c r="L14" s="582">
        <v>0</v>
      </c>
      <c r="M14" s="585">
        <f>SUM('Teljesítési adatok'!H63)</f>
        <v>0</v>
      </c>
      <c r="N14" s="586">
        <f>SUM('Teljesítési adatok'!I63)</f>
        <v>0</v>
      </c>
      <c r="O14" s="587">
        <f>SUM('Teljesítési adatok'!J63)</f>
        <v>0</v>
      </c>
      <c r="P14" s="587">
        <f>SUM('Teljesítési adatok'!K63)</f>
        <v>0</v>
      </c>
      <c r="Q14" s="588">
        <v>0</v>
      </c>
      <c r="R14" s="589">
        <f>SUM('Teljesítési adatok'!R63)</f>
        <v>0</v>
      </c>
      <c r="S14" s="586">
        <f>SUM('Teljesítési adatok'!S63)</f>
        <v>0</v>
      </c>
      <c r="T14" s="587">
        <f>SUM('Teljesítési adatok'!T63)</f>
        <v>0</v>
      </c>
      <c r="U14" s="587">
        <f>SUM('Teljesítési adatok'!U63)</f>
        <v>0</v>
      </c>
      <c r="V14" s="588">
        <v>0</v>
      </c>
      <c r="W14" s="583">
        <f t="shared" si="1"/>
        <v>20278959</v>
      </c>
      <c r="X14" s="583">
        <f t="shared" si="2"/>
        <v>5461000</v>
      </c>
      <c r="Y14" s="583">
        <f t="shared" si="3"/>
        <v>7400451</v>
      </c>
      <c r="Z14" s="583">
        <f t="shared" si="4"/>
        <v>6342219</v>
      </c>
      <c r="AA14" s="588">
        <f t="shared" si="5"/>
        <v>0.31274874612646536</v>
      </c>
    </row>
    <row r="15" spans="1:27" s="70" customFormat="1" ht="15" customHeight="1" x14ac:dyDescent="0.2">
      <c r="A15" s="92" t="s">
        <v>211</v>
      </c>
      <c r="B15" s="570" t="s">
        <v>204</v>
      </c>
      <c r="C15" s="583">
        <f>SUM('Teljesítési adatok'!C65)</f>
        <v>0</v>
      </c>
      <c r="D15" s="583">
        <f>SUM('Teljesítési adatok'!D65)</f>
        <v>0</v>
      </c>
      <c r="E15" s="584">
        <f>SUM('Teljesítési adatok'!E65)</f>
        <v>255000</v>
      </c>
      <c r="F15" s="584">
        <f>SUM('Teljesítési adatok'!F65)</f>
        <v>254928</v>
      </c>
      <c r="G15" s="582">
        <v>0</v>
      </c>
      <c r="H15" s="583">
        <f>SUM('Teljesítési adatok'!H65)</f>
        <v>0</v>
      </c>
      <c r="I15" s="583">
        <f>SUM('Teljesítési adatok'!I65)</f>
        <v>0</v>
      </c>
      <c r="J15" s="584">
        <f>SUM('Teljesítési adatok'!J65)</f>
        <v>0</v>
      </c>
      <c r="K15" s="584">
        <f>SUM('Teljesítési adatok'!K65)</f>
        <v>0</v>
      </c>
      <c r="L15" s="582">
        <v>0</v>
      </c>
      <c r="M15" s="585">
        <f>SUM('Teljesítési adatok'!H65)</f>
        <v>0</v>
      </c>
      <c r="N15" s="586">
        <f>SUM('Teljesítési adatok'!I65)</f>
        <v>0</v>
      </c>
      <c r="O15" s="587">
        <f>SUM('Teljesítési adatok'!J65)</f>
        <v>0</v>
      </c>
      <c r="P15" s="587">
        <f>SUM('Teljesítési adatok'!K65)</f>
        <v>0</v>
      </c>
      <c r="Q15" s="588">
        <v>0</v>
      </c>
      <c r="R15" s="589">
        <f>SUM('Teljesítési adatok'!R65)</f>
        <v>0</v>
      </c>
      <c r="S15" s="586">
        <f>SUM('Teljesítési adatok'!S65)</f>
        <v>0</v>
      </c>
      <c r="T15" s="587">
        <f>SUM('Teljesítési adatok'!T65)</f>
        <v>0</v>
      </c>
      <c r="U15" s="587">
        <f>SUM('Teljesítési adatok'!U65)</f>
        <v>0</v>
      </c>
      <c r="V15" s="588">
        <v>0</v>
      </c>
      <c r="W15" s="583">
        <f t="shared" si="1"/>
        <v>0</v>
      </c>
      <c r="X15" s="583">
        <f t="shared" si="2"/>
        <v>0</v>
      </c>
      <c r="Y15" s="583">
        <f t="shared" si="3"/>
        <v>255000</v>
      </c>
      <c r="Z15" s="583">
        <f t="shared" si="4"/>
        <v>254928</v>
      </c>
      <c r="AA15" s="588">
        <v>0</v>
      </c>
    </row>
    <row r="16" spans="1:27" s="70" customFormat="1" ht="15" customHeight="1" x14ac:dyDescent="0.2">
      <c r="A16" s="92" t="s">
        <v>223</v>
      </c>
      <c r="B16" s="570" t="s">
        <v>205</v>
      </c>
      <c r="C16" s="590">
        <f>SUM(C8:C15)</f>
        <v>129666687</v>
      </c>
      <c r="D16" s="590">
        <f>SUM(D8:D15)</f>
        <v>148720069</v>
      </c>
      <c r="E16" s="591">
        <f>SUM(E8:E15)</f>
        <v>176535666</v>
      </c>
      <c r="F16" s="591">
        <f>SUM(F8:F15)</f>
        <v>158083725</v>
      </c>
      <c r="G16" s="588">
        <f>SUM(F16)/C16</f>
        <v>1.2191545003382402</v>
      </c>
      <c r="H16" s="590">
        <f>SUM(H8:H15)</f>
        <v>52446814</v>
      </c>
      <c r="I16" s="590">
        <f>SUM(I8:I15)</f>
        <v>49837629</v>
      </c>
      <c r="J16" s="591">
        <f>SUM(J8:J15)</f>
        <v>51736995</v>
      </c>
      <c r="K16" s="591">
        <f>SUM(K8:K15)</f>
        <v>47961987</v>
      </c>
      <c r="L16" s="588">
        <f>SUM(K16)/H16</f>
        <v>0.91448809454850777</v>
      </c>
      <c r="M16" s="585">
        <f>SUM(M8:M15)</f>
        <v>52712164</v>
      </c>
      <c r="N16" s="590">
        <f>SUM(N8:N15)</f>
        <v>49837629.858182408</v>
      </c>
      <c r="O16" s="591">
        <f>SUM(O8:O15)</f>
        <v>51736995</v>
      </c>
      <c r="P16" s="591">
        <f>SUM(P8:P15)</f>
        <v>47961987</v>
      </c>
      <c r="Q16" s="588">
        <f>SUM(P16)/M16</f>
        <v>0.90988461410918364</v>
      </c>
      <c r="R16" s="589">
        <f>SUM(R8:R15)</f>
        <v>0</v>
      </c>
      <c r="S16" s="586">
        <f>SUM(S8:S15)</f>
        <v>0</v>
      </c>
      <c r="T16" s="587">
        <f>SUM(T8:T15)</f>
        <v>2712400</v>
      </c>
      <c r="U16" s="587">
        <f>SUM(U8:U15)</f>
        <v>2562040</v>
      </c>
      <c r="V16" s="588">
        <v>0</v>
      </c>
      <c r="W16" s="590">
        <f t="shared" si="1"/>
        <v>234825665</v>
      </c>
      <c r="X16" s="590">
        <f t="shared" si="2"/>
        <v>248395327.8581824</v>
      </c>
      <c r="Y16" s="590">
        <f t="shared" si="3"/>
        <v>282722056</v>
      </c>
      <c r="Z16" s="590">
        <f t="shared" si="4"/>
        <v>256569739</v>
      </c>
      <c r="AA16" s="588">
        <f t="shared" si="5"/>
        <v>1.0925966674043062</v>
      </c>
    </row>
    <row r="17" spans="1:27" s="70" customFormat="1" ht="15" customHeight="1" thickBot="1" x14ac:dyDescent="0.25">
      <c r="A17" s="105" t="s">
        <v>212</v>
      </c>
      <c r="B17" s="592" t="s">
        <v>206</v>
      </c>
      <c r="C17" s="593">
        <f>SUM('Teljesítési adatok'!C70)</f>
        <v>92173886</v>
      </c>
      <c r="D17" s="593">
        <f>SUM('Teljesítési adatok'!D70)</f>
        <v>91044489</v>
      </c>
      <c r="E17" s="594">
        <f>SUM('Teljesítési adatok'!E70)</f>
        <v>92525321</v>
      </c>
      <c r="F17" s="594">
        <f>SUM('Teljesítési adatok'!F70)</f>
        <v>91678208</v>
      </c>
      <c r="G17" s="595">
        <f>SUM(F17)/C17</f>
        <v>0.9946223597429753</v>
      </c>
      <c r="H17" s="593">
        <f>SUM('Teljesítési adatok'!H70)</f>
        <v>0</v>
      </c>
      <c r="I17" s="593">
        <f>SUM('Teljesítési adatok'!I70)</f>
        <v>0</v>
      </c>
      <c r="J17" s="594">
        <f>SUM('Teljesítési adatok'!J70)</f>
        <v>0</v>
      </c>
      <c r="K17" s="594">
        <f>SUM('Teljesítési adatok'!K70)</f>
        <v>0</v>
      </c>
      <c r="L17" s="595">
        <v>0</v>
      </c>
      <c r="M17" s="596">
        <v>0</v>
      </c>
      <c r="N17" s="593">
        <f>SUM('Teljesítési adatok'!N70)</f>
        <v>0</v>
      </c>
      <c r="O17" s="594">
        <f>SUM('Teljesítési adatok'!O70)</f>
        <v>0</v>
      </c>
      <c r="P17" s="594">
        <f>SUM('Teljesítési adatok'!P70)</f>
        <v>0</v>
      </c>
      <c r="Q17" s="597">
        <v>0</v>
      </c>
      <c r="R17" s="598">
        <f>SUM('Teljesítési adatok'!R70)</f>
        <v>0</v>
      </c>
      <c r="S17" s="599">
        <f>SUM('Teljesítési adatok'!S70)</f>
        <v>0</v>
      </c>
      <c r="T17" s="600">
        <f>SUM('Teljesítési adatok'!T70)</f>
        <v>0</v>
      </c>
      <c r="U17" s="600">
        <f>SUM('Teljesítési adatok'!U70)</f>
        <v>0</v>
      </c>
      <c r="V17" s="597">
        <v>0</v>
      </c>
      <c r="W17" s="593">
        <f t="shared" si="1"/>
        <v>92173886</v>
      </c>
      <c r="X17" s="593">
        <f t="shared" si="2"/>
        <v>91044489</v>
      </c>
      <c r="Y17" s="593">
        <f t="shared" si="3"/>
        <v>92525321</v>
      </c>
      <c r="Z17" s="593">
        <f t="shared" si="4"/>
        <v>91678208</v>
      </c>
      <c r="AA17" s="597">
        <f t="shared" si="5"/>
        <v>0.9946223597429753</v>
      </c>
    </row>
    <row r="18" spans="1:27" s="70" customFormat="1" ht="15" customHeight="1" thickTop="1" thickBot="1" x14ac:dyDescent="0.25">
      <c r="A18" s="95" t="s">
        <v>225</v>
      </c>
      <c r="B18" s="601" t="s">
        <v>56</v>
      </c>
      <c r="C18" s="602">
        <f>SUM(C16:C17)</f>
        <v>221840573</v>
      </c>
      <c r="D18" s="602">
        <f>SUM(D16:D17)</f>
        <v>239764558</v>
      </c>
      <c r="E18" s="603">
        <f>SUM(E16:E17)</f>
        <v>269060987</v>
      </c>
      <c r="F18" s="603">
        <f>SUM(F16:F17)</f>
        <v>249761933</v>
      </c>
      <c r="G18" s="604">
        <f>SUM(F18)/C18</f>
        <v>1.1258622785832779</v>
      </c>
      <c r="H18" s="602">
        <f>SUM(H16:H17)</f>
        <v>52446814</v>
      </c>
      <c r="I18" s="602">
        <f>SUM(I16:I17)</f>
        <v>49837629</v>
      </c>
      <c r="J18" s="603">
        <f>SUM(J16:J17)</f>
        <v>51736995</v>
      </c>
      <c r="K18" s="603">
        <f>SUM(K16:K17)</f>
        <v>47961987</v>
      </c>
      <c r="L18" s="605">
        <f>SUM(K18)/H18</f>
        <v>0.91448809454850777</v>
      </c>
      <c r="M18" s="602">
        <f>SUM(M16:M17)</f>
        <v>52712164</v>
      </c>
      <c r="N18" s="602">
        <f>SUM(N16:N17)</f>
        <v>49837629.858182408</v>
      </c>
      <c r="O18" s="603">
        <f>SUM(O16:O17)</f>
        <v>51736995</v>
      </c>
      <c r="P18" s="603">
        <f>SUM(P16:P17)</f>
        <v>47961987</v>
      </c>
      <c r="Q18" s="606">
        <f>SUM(P18)/M18</f>
        <v>0.90988461410918364</v>
      </c>
      <c r="R18" s="607">
        <f>SUM(R16:R17)</f>
        <v>0</v>
      </c>
      <c r="S18" s="602">
        <f>SUM(S16:S17)</f>
        <v>0</v>
      </c>
      <c r="T18" s="603">
        <f>SUM(T16:T17)</f>
        <v>2712400</v>
      </c>
      <c r="U18" s="603">
        <f>SUM(U16:U17)</f>
        <v>2562040</v>
      </c>
      <c r="V18" s="606">
        <v>0</v>
      </c>
      <c r="W18" s="602">
        <f t="shared" si="1"/>
        <v>326999551</v>
      </c>
      <c r="X18" s="602">
        <f t="shared" si="2"/>
        <v>339439816.85818243</v>
      </c>
      <c r="Y18" s="602">
        <f t="shared" si="3"/>
        <v>375247377</v>
      </c>
      <c r="Z18" s="602">
        <f t="shared" si="4"/>
        <v>348247947</v>
      </c>
      <c r="AA18" s="606">
        <f t="shared" si="5"/>
        <v>1.0649798935045021</v>
      </c>
    </row>
    <row r="19" spans="1:27" s="70" customFormat="1" ht="15" customHeight="1" thickTop="1" x14ac:dyDescent="0.2">
      <c r="A19" s="96" t="s">
        <v>213</v>
      </c>
      <c r="B19" s="608" t="s">
        <v>214</v>
      </c>
      <c r="C19" s="609">
        <f>SUM('Teljesítési adatok'!C79)</f>
        <v>143019842</v>
      </c>
      <c r="D19" s="609">
        <f>SUM('Teljesítési adatok'!D79)</f>
        <v>119874408</v>
      </c>
      <c r="E19" s="610">
        <f>SUM('Teljesítési adatok'!E79)</f>
        <v>138500662</v>
      </c>
      <c r="F19" s="610">
        <f>SUM('Teljesítési adatok'!F79)</f>
        <v>138500662</v>
      </c>
      <c r="G19" s="611">
        <f>SUM(F19)/C19</f>
        <v>0.96840172708343508</v>
      </c>
      <c r="H19" s="609">
        <f>SUM('Teljesítési adatok'!H79)</f>
        <v>1405442</v>
      </c>
      <c r="I19" s="609">
        <f>SUM('Teljesítési adatok'!I79)</f>
        <v>4371017</v>
      </c>
      <c r="J19" s="610">
        <f>SUM('Teljesítési adatok'!J79)</f>
        <v>5398918</v>
      </c>
      <c r="K19" s="610">
        <f>SUM('Teljesítési adatok'!K79)</f>
        <v>3015302</v>
      </c>
      <c r="L19" s="611">
        <f>SUM(K19)/H19</f>
        <v>2.1454474820021034</v>
      </c>
      <c r="M19" s="612">
        <f>SUM('Teljesítési adatok'!H79)</f>
        <v>1405442</v>
      </c>
      <c r="N19" s="613">
        <f>SUM('Teljesítési adatok'!I79)</f>
        <v>4371017</v>
      </c>
      <c r="O19" s="614">
        <f>SUM('Teljesítési adatok'!J79)</f>
        <v>5398918</v>
      </c>
      <c r="P19" s="614">
        <f>SUM('Teljesítési adatok'!K79)</f>
        <v>3015302</v>
      </c>
      <c r="Q19" s="615">
        <v>0</v>
      </c>
      <c r="R19" s="616">
        <f>SUM('Teljesítési adatok'!R79)</f>
        <v>0</v>
      </c>
      <c r="S19" s="617">
        <f>SUM('Teljesítési adatok'!S79)</f>
        <v>0</v>
      </c>
      <c r="T19" s="610">
        <f>SUM('Teljesítési adatok'!T79)</f>
        <v>0</v>
      </c>
      <c r="U19" s="610">
        <f>SUM('Teljesítési adatok'!U79)</f>
        <v>0</v>
      </c>
      <c r="V19" s="615">
        <v>0</v>
      </c>
      <c r="W19" s="609">
        <f t="shared" si="1"/>
        <v>145830726</v>
      </c>
      <c r="X19" s="609">
        <f t="shared" si="2"/>
        <v>128616442</v>
      </c>
      <c r="Y19" s="609">
        <f t="shared" si="3"/>
        <v>149298498</v>
      </c>
      <c r="Z19" s="609">
        <f t="shared" si="4"/>
        <v>144531266</v>
      </c>
      <c r="AA19" s="615">
        <f t="shared" si="5"/>
        <v>0.99108925782897084</v>
      </c>
    </row>
    <row r="20" spans="1:27" s="70" customFormat="1" ht="15" customHeight="1" x14ac:dyDescent="0.2">
      <c r="A20" s="96" t="s">
        <v>226</v>
      </c>
      <c r="B20" s="608" t="s">
        <v>215</v>
      </c>
      <c r="C20" s="609">
        <f>SUM('Teljesítési adatok'!C82)</f>
        <v>50455660</v>
      </c>
      <c r="D20" s="609">
        <f>SUM('Teljesítési adatok'!D82)</f>
        <v>0</v>
      </c>
      <c r="E20" s="610">
        <f>SUM('Teljesítési adatok'!E82)</f>
        <v>0</v>
      </c>
      <c r="F20" s="610">
        <f>SUM('Teljesítési adatok'!F82)</f>
        <v>0</v>
      </c>
      <c r="G20" s="611">
        <v>0</v>
      </c>
      <c r="H20" s="609">
        <f>SUM('Teljesítési adatok'!H82)</f>
        <v>0</v>
      </c>
      <c r="I20" s="609">
        <f>SUM('Teljesítési adatok'!I82)</f>
        <v>0</v>
      </c>
      <c r="J20" s="610">
        <f>SUM('Teljesítési adatok'!J82)</f>
        <v>0</v>
      </c>
      <c r="K20" s="610">
        <f>SUM('Teljesítési adatok'!K82)</f>
        <v>0</v>
      </c>
      <c r="L20" s="611">
        <v>0</v>
      </c>
      <c r="M20" s="618">
        <f>SUM('Teljesítési adatok'!H82)</f>
        <v>0</v>
      </c>
      <c r="N20" s="619">
        <f>SUM('Teljesítési adatok'!I82)</f>
        <v>0</v>
      </c>
      <c r="O20" s="620">
        <f>SUM('Teljesítési adatok'!J82)</f>
        <v>0</v>
      </c>
      <c r="P20" s="620">
        <f>SUM('Teljesítési adatok'!K82)</f>
        <v>0</v>
      </c>
      <c r="Q20" s="615">
        <v>0</v>
      </c>
      <c r="R20" s="621">
        <f>SUM('Teljesítési adatok'!R82)</f>
        <v>0</v>
      </c>
      <c r="S20" s="622">
        <f>SUM('Teljesítési adatok'!S82)</f>
        <v>0</v>
      </c>
      <c r="T20" s="620">
        <f>SUM('Teljesítési adatok'!T82)</f>
        <v>0</v>
      </c>
      <c r="U20" s="620">
        <f>SUM('Teljesítési adatok'!U82)</f>
        <v>0</v>
      </c>
      <c r="V20" s="615">
        <v>0</v>
      </c>
      <c r="W20" s="609">
        <f t="shared" si="1"/>
        <v>50455660</v>
      </c>
      <c r="X20" s="609">
        <f t="shared" si="2"/>
        <v>0</v>
      </c>
      <c r="Y20" s="609">
        <f t="shared" si="3"/>
        <v>0</v>
      </c>
      <c r="Z20" s="609">
        <f t="shared" si="4"/>
        <v>0</v>
      </c>
      <c r="AA20" s="615">
        <f t="shared" si="5"/>
        <v>0</v>
      </c>
    </row>
    <row r="21" spans="1:27" s="70" customFormat="1" ht="15" customHeight="1" x14ac:dyDescent="0.2">
      <c r="A21" s="96" t="s">
        <v>227</v>
      </c>
      <c r="B21" s="608" t="s">
        <v>216</v>
      </c>
      <c r="C21" s="609">
        <f>SUM('Teljesítési adatok'!C90)</f>
        <v>42173335</v>
      </c>
      <c r="D21" s="609">
        <f>SUM('Teljesítési adatok'!D90)</f>
        <v>37950000</v>
      </c>
      <c r="E21" s="610">
        <f>SUM('Teljesítési adatok'!E90)</f>
        <v>45741990</v>
      </c>
      <c r="F21" s="610">
        <f>SUM('Teljesítési adatok'!F90)</f>
        <v>43747006</v>
      </c>
      <c r="G21" s="611">
        <f>SUM(F21)/C21</f>
        <v>1.0373143598911492</v>
      </c>
      <c r="H21" s="609">
        <f>SUM('Teljesítési adatok'!H90)</f>
        <v>0</v>
      </c>
      <c r="I21" s="609">
        <f>SUM('Teljesítési adatok'!I90)</f>
        <v>0</v>
      </c>
      <c r="J21" s="610">
        <f>SUM('Teljesítési adatok'!J90)</f>
        <v>0</v>
      </c>
      <c r="K21" s="610">
        <f>SUM('Teljesítési adatok'!K90)</f>
        <v>0</v>
      </c>
      <c r="L21" s="611">
        <v>0</v>
      </c>
      <c r="M21" s="618">
        <f>SUM('Teljesítési adatok'!H90)</f>
        <v>0</v>
      </c>
      <c r="N21" s="619">
        <f>SUM('Teljesítési adatok'!I90)</f>
        <v>0</v>
      </c>
      <c r="O21" s="620">
        <f>SUM('Teljesítési adatok'!J90)</f>
        <v>0</v>
      </c>
      <c r="P21" s="620">
        <f>SUM('Teljesítési adatok'!K90)</f>
        <v>0</v>
      </c>
      <c r="Q21" s="615">
        <v>0</v>
      </c>
      <c r="R21" s="621">
        <f>SUM('Teljesítési adatok'!R90)</f>
        <v>0</v>
      </c>
      <c r="S21" s="622">
        <f>SUM('Teljesítési adatok'!S90)</f>
        <v>0</v>
      </c>
      <c r="T21" s="620">
        <f>SUM('Teljesítési adatok'!T90)</f>
        <v>0</v>
      </c>
      <c r="U21" s="620">
        <f>SUM('Teljesítési adatok'!U90)</f>
        <v>0</v>
      </c>
      <c r="V21" s="615">
        <v>0</v>
      </c>
      <c r="W21" s="609">
        <f t="shared" si="1"/>
        <v>42173335</v>
      </c>
      <c r="X21" s="609">
        <f t="shared" si="2"/>
        <v>37950000</v>
      </c>
      <c r="Y21" s="609">
        <f t="shared" si="3"/>
        <v>45741990</v>
      </c>
      <c r="Z21" s="609">
        <f t="shared" si="4"/>
        <v>43747006</v>
      </c>
      <c r="AA21" s="615">
        <f t="shared" si="5"/>
        <v>1.0373143598911492</v>
      </c>
    </row>
    <row r="22" spans="1:27" s="97" customFormat="1" ht="15" customHeight="1" x14ac:dyDescent="0.2">
      <c r="A22" s="96" t="s">
        <v>228</v>
      </c>
      <c r="B22" s="608" t="s">
        <v>217</v>
      </c>
      <c r="C22" s="609">
        <f>SUM('Teljesítési adatok'!C99)</f>
        <v>15572428</v>
      </c>
      <c r="D22" s="609">
        <f>SUM('Teljesítési adatok'!D99)</f>
        <v>13756150</v>
      </c>
      <c r="E22" s="610">
        <f>SUM('Teljesítési adatok'!E99)</f>
        <v>15063874</v>
      </c>
      <c r="F22" s="610">
        <f>SUM('Teljesítési adatok'!F99)</f>
        <v>14564165</v>
      </c>
      <c r="G22" s="611">
        <f>SUM(F22)/C22</f>
        <v>0.93525332080520773</v>
      </c>
      <c r="H22" s="609">
        <f>SUM('Teljesítési adatok'!H99)</f>
        <v>2745</v>
      </c>
      <c r="I22" s="609">
        <f>SUM('Teljesítési adatok'!I99)</f>
        <v>1000</v>
      </c>
      <c r="J22" s="610">
        <f>SUM('Teljesítési adatok'!J99)</f>
        <v>4872</v>
      </c>
      <c r="K22" s="610">
        <f>SUM('Teljesítési adatok'!K99)</f>
        <v>3672</v>
      </c>
      <c r="L22" s="611">
        <f>SUM(K22)/H22</f>
        <v>1.3377049180327869</v>
      </c>
      <c r="M22" s="618">
        <f>SUM('Teljesítési adatok'!H99)</f>
        <v>2745</v>
      </c>
      <c r="N22" s="619">
        <f>SUM('Teljesítési adatok'!I99)</f>
        <v>1000</v>
      </c>
      <c r="O22" s="620">
        <f>SUM('Teljesítési adatok'!J99)</f>
        <v>4872</v>
      </c>
      <c r="P22" s="620">
        <f>SUM('Teljesítési adatok'!K99)</f>
        <v>3672</v>
      </c>
      <c r="Q22" s="615">
        <f>SUM(P22)/M22</f>
        <v>1.3377049180327869</v>
      </c>
      <c r="R22" s="621">
        <f>SUM('Teljesítési adatok'!R99)</f>
        <v>0</v>
      </c>
      <c r="S22" s="622">
        <f>SUM('Teljesítési adatok'!S99)</f>
        <v>0</v>
      </c>
      <c r="T22" s="620">
        <f>SUM('Teljesítési adatok'!T99)</f>
        <v>0</v>
      </c>
      <c r="U22" s="620">
        <f>SUM('Teljesítési adatok'!U99)</f>
        <v>2</v>
      </c>
      <c r="V22" s="615">
        <v>0</v>
      </c>
      <c r="W22" s="609">
        <f t="shared" si="1"/>
        <v>15577918</v>
      </c>
      <c r="X22" s="609">
        <f t="shared" si="2"/>
        <v>13758150</v>
      </c>
      <c r="Y22" s="609">
        <f t="shared" si="3"/>
        <v>15073618</v>
      </c>
      <c r="Z22" s="609">
        <f t="shared" si="4"/>
        <v>14571511</v>
      </c>
      <c r="AA22" s="615">
        <f t="shared" si="5"/>
        <v>0.93539528196258315</v>
      </c>
    </row>
    <row r="23" spans="1:27" s="97" customFormat="1" ht="15" customHeight="1" x14ac:dyDescent="0.2">
      <c r="A23" s="96" t="s">
        <v>229</v>
      </c>
      <c r="B23" s="608" t="s">
        <v>218</v>
      </c>
      <c r="C23" s="609">
        <f>SUM('Teljesítési adatok'!C102)</f>
        <v>338400</v>
      </c>
      <c r="D23" s="609">
        <f>SUM('Teljesítési adatok'!D102)</f>
        <v>0</v>
      </c>
      <c r="E23" s="610">
        <f>SUM('Teljesítési adatok'!E102)</f>
        <v>1109760</v>
      </c>
      <c r="F23" s="610">
        <f>SUM('Teljesítési adatok'!F102)</f>
        <v>1109760</v>
      </c>
      <c r="G23" s="611">
        <f>SUM(F23)/C23</f>
        <v>3.279432624113475</v>
      </c>
      <c r="H23" s="609">
        <f>SUM('Teljesítési adatok'!H102)</f>
        <v>0</v>
      </c>
      <c r="I23" s="609">
        <f>SUM('Teljesítési adatok'!I102)</f>
        <v>0</v>
      </c>
      <c r="J23" s="610">
        <f>SUM('Teljesítési adatok'!J102)</f>
        <v>0</v>
      </c>
      <c r="K23" s="610">
        <f>SUM('Teljesítési adatok'!K102)</f>
        <v>0</v>
      </c>
      <c r="L23" s="611">
        <v>0</v>
      </c>
      <c r="M23" s="618">
        <f>SUM('Teljesítési adatok'!H102)</f>
        <v>0</v>
      </c>
      <c r="N23" s="619">
        <f>SUM('Teljesítési adatok'!I102)</f>
        <v>0</v>
      </c>
      <c r="O23" s="620">
        <f>SUM('Teljesítési adatok'!J102)</f>
        <v>0</v>
      </c>
      <c r="P23" s="620">
        <f>SUM('Teljesítési adatok'!K102)</f>
        <v>0</v>
      </c>
      <c r="Q23" s="623">
        <v>0</v>
      </c>
      <c r="R23" s="621">
        <f>SUM('Teljesítési adatok'!R102)</f>
        <v>0</v>
      </c>
      <c r="S23" s="622">
        <f>SUM('Teljesítési adatok'!S102)</f>
        <v>0</v>
      </c>
      <c r="T23" s="620">
        <f>SUM('Teljesítési adatok'!T102)</f>
        <v>0</v>
      </c>
      <c r="U23" s="620">
        <f>SUM('Teljesítési adatok'!U102)</f>
        <v>0</v>
      </c>
      <c r="V23" s="623">
        <v>0</v>
      </c>
      <c r="W23" s="626">
        <f t="shared" si="1"/>
        <v>338400</v>
      </c>
      <c r="X23" s="624">
        <f t="shared" si="2"/>
        <v>0</v>
      </c>
      <c r="Y23" s="624">
        <f t="shared" si="3"/>
        <v>1109760</v>
      </c>
      <c r="Z23" s="624">
        <f t="shared" si="4"/>
        <v>1109760</v>
      </c>
      <c r="AA23" s="623">
        <f t="shared" si="5"/>
        <v>3.279432624113475</v>
      </c>
    </row>
    <row r="24" spans="1:27" s="97" customFormat="1" ht="15" customHeight="1" x14ac:dyDescent="0.2">
      <c r="A24" s="96" t="s">
        <v>230</v>
      </c>
      <c r="B24" s="608" t="s">
        <v>219</v>
      </c>
      <c r="C24" s="609">
        <f>SUM('Teljesítési adatok'!C105)</f>
        <v>260000</v>
      </c>
      <c r="D24" s="609">
        <f>SUM('Teljesítési adatok'!D105)</f>
        <v>0</v>
      </c>
      <c r="E24" s="610">
        <f>SUM('Teljesítési adatok'!E105)</f>
        <v>326600</v>
      </c>
      <c r="F24" s="610">
        <f>SUM('Teljesítési adatok'!F105)</f>
        <v>326600</v>
      </c>
      <c r="G24" s="611">
        <f>SUM(F24)/C24</f>
        <v>1.2561538461538462</v>
      </c>
      <c r="H24" s="609">
        <f>SUM('Teljesítési adatok'!H105)</f>
        <v>0</v>
      </c>
      <c r="I24" s="609">
        <f>SUM('Teljesítési adatok'!I105)</f>
        <v>0</v>
      </c>
      <c r="J24" s="610">
        <f>SUM('Teljesítési adatok'!J105)</f>
        <v>0</v>
      </c>
      <c r="K24" s="610">
        <f>SUM('Teljesítési adatok'!K105)</f>
        <v>0</v>
      </c>
      <c r="L24" s="611">
        <v>0</v>
      </c>
      <c r="M24" s="618">
        <f>SUM('Teljesítési adatok'!H105)</f>
        <v>0</v>
      </c>
      <c r="N24" s="619">
        <f>SUM('Teljesítési adatok'!I105)</f>
        <v>0</v>
      </c>
      <c r="O24" s="620">
        <f>SUM('Teljesítési adatok'!J105)</f>
        <v>0</v>
      </c>
      <c r="P24" s="620">
        <f>SUM('Teljesítési adatok'!K105)</f>
        <v>0</v>
      </c>
      <c r="Q24" s="615">
        <v>0</v>
      </c>
      <c r="R24" s="621">
        <f>SUM('Teljesítési adatok'!R105)</f>
        <v>0</v>
      </c>
      <c r="S24" s="622">
        <f>SUM('Teljesítési adatok'!S105)</f>
        <v>0</v>
      </c>
      <c r="T24" s="620">
        <f>SUM('Teljesítési adatok'!T105)</f>
        <v>0</v>
      </c>
      <c r="U24" s="620">
        <f>SUM('Teljesítési adatok'!U105)</f>
        <v>0</v>
      </c>
      <c r="V24" s="615">
        <v>0</v>
      </c>
      <c r="W24" s="609">
        <f t="shared" si="1"/>
        <v>260000</v>
      </c>
      <c r="X24" s="609">
        <f t="shared" si="2"/>
        <v>0</v>
      </c>
      <c r="Y24" s="609">
        <f t="shared" si="3"/>
        <v>326600</v>
      </c>
      <c r="Z24" s="609">
        <f t="shared" si="4"/>
        <v>326600</v>
      </c>
      <c r="AA24" s="615">
        <f t="shared" si="5"/>
        <v>1.2561538461538462</v>
      </c>
    </row>
    <row r="25" spans="1:27" s="98" customFormat="1" ht="15" customHeight="1" x14ac:dyDescent="0.2">
      <c r="A25" s="96" t="s">
        <v>231</v>
      </c>
      <c r="B25" s="608" t="s">
        <v>220</v>
      </c>
      <c r="C25" s="609">
        <f>SUM('Teljesítési adatok'!C107)</f>
        <v>4508510</v>
      </c>
      <c r="D25" s="609">
        <f>SUM('Teljesítési adatok'!D107)</f>
        <v>0</v>
      </c>
      <c r="E25" s="610">
        <f>SUM('Teljesítési adatok'!E107)</f>
        <v>0</v>
      </c>
      <c r="F25" s="610">
        <f>SUM('Teljesítési adatok'!F107)</f>
        <v>0</v>
      </c>
      <c r="G25" s="611">
        <v>0</v>
      </c>
      <c r="H25" s="609">
        <f>SUM('Teljesítési adatok'!H107)</f>
        <v>0</v>
      </c>
      <c r="I25" s="609">
        <f>SUM('Teljesítési adatok'!I107)</f>
        <v>0</v>
      </c>
      <c r="J25" s="610">
        <f>SUM('Teljesítési adatok'!J107)</f>
        <v>0</v>
      </c>
      <c r="K25" s="610">
        <f>SUM('Teljesítési adatok'!K107)</f>
        <v>0</v>
      </c>
      <c r="L25" s="611">
        <v>0</v>
      </c>
      <c r="M25" s="618">
        <f>SUM('Teljesítési adatok'!H107)</f>
        <v>0</v>
      </c>
      <c r="N25" s="619">
        <f>SUM('Teljesítési adatok'!I107)</f>
        <v>0</v>
      </c>
      <c r="O25" s="620">
        <f>SUM('Teljesítési adatok'!J107)</f>
        <v>0</v>
      </c>
      <c r="P25" s="620">
        <f>SUM('Teljesítési adatok'!K107)</f>
        <v>0</v>
      </c>
      <c r="Q25" s="615">
        <v>0</v>
      </c>
      <c r="R25" s="621">
        <f>SUM('Teljesítési adatok'!R107)</f>
        <v>0</v>
      </c>
      <c r="S25" s="622">
        <f>SUM('Teljesítési adatok'!S107)</f>
        <v>0</v>
      </c>
      <c r="T25" s="620">
        <f>SUM('Teljesítési adatok'!T107)</f>
        <v>0</v>
      </c>
      <c r="U25" s="620">
        <f>SUM('Teljesítési adatok'!U107)</f>
        <v>0</v>
      </c>
      <c r="V25" s="615">
        <v>0</v>
      </c>
      <c r="W25" s="609">
        <f t="shared" si="1"/>
        <v>4508510</v>
      </c>
      <c r="X25" s="609">
        <f t="shared" si="2"/>
        <v>0</v>
      </c>
      <c r="Y25" s="609">
        <f t="shared" si="3"/>
        <v>0</v>
      </c>
      <c r="Z25" s="609">
        <f t="shared" si="4"/>
        <v>0</v>
      </c>
      <c r="AA25" s="615">
        <f t="shared" si="5"/>
        <v>0</v>
      </c>
    </row>
    <row r="26" spans="1:27" s="98" customFormat="1" ht="15" customHeight="1" x14ac:dyDescent="0.2">
      <c r="A26" s="99" t="s">
        <v>232</v>
      </c>
      <c r="B26" s="625" t="s">
        <v>221</v>
      </c>
      <c r="C26" s="626">
        <f>SUM(C19:C25)</f>
        <v>256328175</v>
      </c>
      <c r="D26" s="626">
        <f>SUM(D19:D25)</f>
        <v>171580558</v>
      </c>
      <c r="E26" s="627">
        <f>SUM(E19:E25)</f>
        <v>200742886</v>
      </c>
      <c r="F26" s="627">
        <f>SUM(F19:F25)</f>
        <v>198248193</v>
      </c>
      <c r="G26" s="611">
        <f>SUM(F26)/C26</f>
        <v>0.77341553654802087</v>
      </c>
      <c r="H26" s="628">
        <f>SUM(H19:H25)</f>
        <v>1408187</v>
      </c>
      <c r="I26" s="628">
        <f>SUM(I19:I25)</f>
        <v>4372017</v>
      </c>
      <c r="J26" s="629">
        <f>SUM(J19:J25)</f>
        <v>5403790</v>
      </c>
      <c r="K26" s="629">
        <f>SUM(K19:K25)</f>
        <v>3018974</v>
      </c>
      <c r="L26" s="611">
        <f>SUM(K26)/H26</f>
        <v>2.1438729373300562</v>
      </c>
      <c r="M26" s="630">
        <f>SUM(M19:M25)</f>
        <v>1408187</v>
      </c>
      <c r="N26" s="631">
        <f>SUM(N19:N25)</f>
        <v>4372017</v>
      </c>
      <c r="O26" s="632">
        <f>SUM(O19:O25)</f>
        <v>5403790</v>
      </c>
      <c r="P26" s="632">
        <f>SUM(P19:P25)</f>
        <v>3018974</v>
      </c>
      <c r="Q26" s="615">
        <f>SUM(P26)/M26</f>
        <v>2.1438729373300562</v>
      </c>
      <c r="R26" s="633">
        <f>SUM(R19:R25)</f>
        <v>0</v>
      </c>
      <c r="S26" s="631">
        <f>SUM(S19:S25)</f>
        <v>0</v>
      </c>
      <c r="T26" s="632">
        <f>SUM(T19:T25)</f>
        <v>0</v>
      </c>
      <c r="U26" s="632">
        <f>SUM(U19:U25)</f>
        <v>2</v>
      </c>
      <c r="V26" s="615">
        <v>0</v>
      </c>
      <c r="W26" s="609">
        <f t="shared" si="1"/>
        <v>259144549</v>
      </c>
      <c r="X26" s="609">
        <f t="shared" si="2"/>
        <v>180324592</v>
      </c>
      <c r="Y26" s="609">
        <f t="shared" si="3"/>
        <v>211550466</v>
      </c>
      <c r="Z26" s="609">
        <f t="shared" si="4"/>
        <v>204286143</v>
      </c>
      <c r="AA26" s="615">
        <f t="shared" si="5"/>
        <v>0.78830962792121084</v>
      </c>
    </row>
    <row r="27" spans="1:27" s="101" customFormat="1" ht="15" customHeight="1" thickBot="1" x14ac:dyDescent="0.3">
      <c r="A27" s="100" t="s">
        <v>233</v>
      </c>
      <c r="B27" s="634" t="s">
        <v>222</v>
      </c>
      <c r="C27" s="635">
        <f>SUM('Teljesítési adatok'!C113)</f>
        <v>30089859</v>
      </c>
      <c r="D27" s="635">
        <f>SUM('Teljesítési adatok'!D113)</f>
        <v>68184000</v>
      </c>
      <c r="E27" s="636">
        <f>SUM('Teljesítési adatok'!E113)</f>
        <v>68318101</v>
      </c>
      <c r="F27" s="636">
        <f>SUM('Teljesítési adatok'!F113)</f>
        <v>68317062</v>
      </c>
      <c r="G27" s="611">
        <f>SUM(F27)/C27</f>
        <v>2.2704347667431741</v>
      </c>
      <c r="H27" s="635">
        <f>SUM('Teljesítési adatok'!H113)</f>
        <v>51685350</v>
      </c>
      <c r="I27" s="635">
        <f>SUM('Teljesítési adatok'!I113)</f>
        <v>45465612</v>
      </c>
      <c r="J27" s="636">
        <f>SUM('Teljesítési adatok'!J113)</f>
        <v>46333205</v>
      </c>
      <c r="K27" s="636">
        <f>SUM('Teljesítési adatok'!K113)</f>
        <v>45486423</v>
      </c>
      <c r="L27" s="611">
        <f>SUM(K27)/H27</f>
        <v>0.88006413809715911</v>
      </c>
      <c r="M27" s="637">
        <f>SUM('Teljesítési adatok'!H113)</f>
        <v>51685350</v>
      </c>
      <c r="N27" s="638">
        <f>SUM('Teljesítési adatok'!I113)</f>
        <v>45465612</v>
      </c>
      <c r="O27" s="639">
        <f>SUM('Teljesítési adatok'!J113)</f>
        <v>46333205</v>
      </c>
      <c r="P27" s="639">
        <f>SUM('Teljesítési adatok'!K113)</f>
        <v>45486423</v>
      </c>
      <c r="Q27" s="640">
        <f>SUM(P27)/M27</f>
        <v>0.88006413809715911</v>
      </c>
      <c r="R27" s="641">
        <f>SUM('Teljesítési adatok'!R113)</f>
        <v>0</v>
      </c>
      <c r="S27" s="638">
        <f>SUM('Teljesítési adatok'!S113)</f>
        <v>0</v>
      </c>
      <c r="T27" s="639">
        <f>SUM('Teljesítési adatok'!T113)</f>
        <v>2712400</v>
      </c>
      <c r="U27" s="639">
        <f>SUM('Teljesítési adatok'!U113)</f>
        <v>2712069</v>
      </c>
      <c r="V27" s="640">
        <v>0</v>
      </c>
      <c r="W27" s="635">
        <f t="shared" si="1"/>
        <v>133460559</v>
      </c>
      <c r="X27" s="635">
        <f t="shared" si="2"/>
        <v>159115224</v>
      </c>
      <c r="Y27" s="635">
        <f t="shared" si="3"/>
        <v>163696911</v>
      </c>
      <c r="Z27" s="635">
        <f t="shared" si="4"/>
        <v>162001977</v>
      </c>
      <c r="AA27" s="640">
        <f t="shared" si="5"/>
        <v>1.2138565746603833</v>
      </c>
    </row>
    <row r="28" spans="1:27" s="103" customFormat="1" ht="15" customHeight="1" thickTop="1" thickBot="1" x14ac:dyDescent="0.3">
      <c r="A28" s="102" t="s">
        <v>224</v>
      </c>
      <c r="B28" s="642" t="s">
        <v>96</v>
      </c>
      <c r="C28" s="643">
        <f>SUM(C26:C27)</f>
        <v>286418034</v>
      </c>
      <c r="D28" s="643">
        <f>SUM(D26:D27)</f>
        <v>239764558</v>
      </c>
      <c r="E28" s="644">
        <f>SUM(E26:E27)</f>
        <v>269060987</v>
      </c>
      <c r="F28" s="645">
        <f>SUM(F27,F25,F24,F22,F21,F19,F23,F20)</f>
        <v>266565255</v>
      </c>
      <c r="G28" s="646">
        <f>SUM(F28)/C28</f>
        <v>0.93068600212513153</v>
      </c>
      <c r="H28" s="647">
        <f>SUM(H27,H25,H24,H22,H21,H19,H23,H20)</f>
        <v>53093537</v>
      </c>
      <c r="I28" s="647">
        <f>SUM(I27,I25,I24,I22,I21,I19,I23,I20)</f>
        <v>49837629</v>
      </c>
      <c r="J28" s="645">
        <f>SUM(J27,J25,J24,J22,J21,J19,J23,J20)</f>
        <v>51736995</v>
      </c>
      <c r="K28" s="645">
        <f>SUM(K27,K25,K24,K22,K21,K19,K23,K20)</f>
        <v>48505397</v>
      </c>
      <c r="L28" s="648">
        <f>SUM(K28)/H28</f>
        <v>0.91358383224685147</v>
      </c>
      <c r="M28" s="649">
        <f>SUM(M19:M27)</f>
        <v>54501724</v>
      </c>
      <c r="N28" s="647">
        <f>SUM(N27,N25,N24,N22,N21,N19,N23,N20)</f>
        <v>49837629</v>
      </c>
      <c r="O28" s="645">
        <f>SUM(O27,O25,O24,O22,O21,O19,O23,O20)</f>
        <v>51736995</v>
      </c>
      <c r="P28" s="645">
        <f>SUM(P27,P25,P24,P22,P21,P19,P23,P20)</f>
        <v>48505397</v>
      </c>
      <c r="Q28" s="650">
        <f>SUM(P28)/M28</f>
        <v>0.88997913166930276</v>
      </c>
      <c r="R28" s="651">
        <f>SUM(R19:R27)</f>
        <v>0</v>
      </c>
      <c r="S28" s="647">
        <f>SUM(S27,S25,S24,S22,S21,S19,S23,S20)</f>
        <v>0</v>
      </c>
      <c r="T28" s="645">
        <f>SUM(T27,T25,T24,T22,T21,T19,T23,T20)</f>
        <v>2712400</v>
      </c>
      <c r="U28" s="645">
        <f>SUM(U27,U25,U24,U22,U21,U19,U23,U20)</f>
        <v>2712071</v>
      </c>
      <c r="V28" s="650">
        <v>0</v>
      </c>
      <c r="W28" s="643">
        <f t="shared" si="1"/>
        <v>394013295</v>
      </c>
      <c r="X28" s="643">
        <f t="shared" si="2"/>
        <v>339439816</v>
      </c>
      <c r="Y28" s="643">
        <f t="shared" si="3"/>
        <v>375247377</v>
      </c>
      <c r="Z28" s="643">
        <f t="shared" si="4"/>
        <v>366288120</v>
      </c>
      <c r="AA28" s="650">
        <f t="shared" si="5"/>
        <v>0.92963390994204909</v>
      </c>
    </row>
    <row r="29" spans="1:27" ht="16.5" thickTop="1" x14ac:dyDescent="0.25"/>
  </sheetData>
  <mergeCells count="11">
    <mergeCell ref="A6:A7"/>
    <mergeCell ref="B3:Z3"/>
    <mergeCell ref="Y1:AA1"/>
    <mergeCell ref="B1:E1"/>
    <mergeCell ref="B4:Z4"/>
    <mergeCell ref="B6:B7"/>
    <mergeCell ref="C6:G6"/>
    <mergeCell ref="H6:L6"/>
    <mergeCell ref="R6:V6"/>
    <mergeCell ref="M6:Q6"/>
    <mergeCell ref="W6:AA6"/>
  </mergeCells>
  <pageMargins left="0.19685039370078741" right="0.19685039370078741" top="0.39370078740157483" bottom="0.39370078740157483" header="0.31496062992125984" footer="0.31496062992125984"/>
  <pageSetup paperSize="8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2"/>
  <sheetViews>
    <sheetView workbookViewId="0">
      <selection activeCell="B20" sqref="B20"/>
    </sheetView>
  </sheetViews>
  <sheetFormatPr defaultRowHeight="15" x14ac:dyDescent="0.25"/>
  <cols>
    <col min="1" max="1" width="9.140625" style="71"/>
    <col min="2" max="2" width="45.5703125" style="71" customWidth="1"/>
    <col min="3" max="3" width="22.7109375" style="227" customWidth="1"/>
    <col min="4" max="4" width="22.7109375" style="71" customWidth="1"/>
    <col min="5" max="16384" width="9.140625" style="71"/>
  </cols>
  <sheetData>
    <row r="1" spans="1:19" x14ac:dyDescent="0.25">
      <c r="D1" s="128" t="s">
        <v>381</v>
      </c>
    </row>
    <row r="2" spans="1:19" ht="34.5" x14ac:dyDescent="0.3">
      <c r="A2" s="58"/>
      <c r="B2" s="59"/>
      <c r="C2" s="385"/>
      <c r="D2" s="60"/>
      <c r="E2" s="59"/>
      <c r="F2" s="60"/>
      <c r="G2" s="60"/>
      <c r="H2" s="60"/>
      <c r="I2" s="59"/>
      <c r="J2" s="60"/>
      <c r="K2" s="60"/>
      <c r="L2" s="60"/>
      <c r="M2" s="59"/>
      <c r="N2" s="60"/>
      <c r="O2" s="60"/>
      <c r="P2" s="60"/>
      <c r="Q2" s="59"/>
      <c r="R2" s="60"/>
      <c r="S2" s="60"/>
    </row>
    <row r="3" spans="1:19" ht="34.5" x14ac:dyDescent="0.25">
      <c r="A3" s="779" t="s">
        <v>237</v>
      </c>
      <c r="B3" s="779"/>
      <c r="C3" s="779"/>
      <c r="D3" s="779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6"/>
    </row>
    <row r="4" spans="1:19" ht="34.5" x14ac:dyDescent="0.25">
      <c r="A4" s="779" t="s">
        <v>281</v>
      </c>
      <c r="B4" s="779"/>
      <c r="C4" s="779"/>
      <c r="D4" s="779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6"/>
    </row>
    <row r="5" spans="1:19" ht="15.75" thickBot="1" x14ac:dyDescent="0.3"/>
    <row r="6" spans="1:19" ht="30" customHeight="1" thickTop="1" x14ac:dyDescent="0.25">
      <c r="B6" s="375" t="s">
        <v>3</v>
      </c>
      <c r="C6" s="380" t="s">
        <v>238</v>
      </c>
      <c r="D6" s="380" t="s">
        <v>238</v>
      </c>
    </row>
    <row r="7" spans="1:19" ht="30" customHeight="1" x14ac:dyDescent="0.25">
      <c r="B7" s="376"/>
      <c r="C7" s="381" t="s">
        <v>299</v>
      </c>
      <c r="D7" s="381" t="s">
        <v>300</v>
      </c>
    </row>
    <row r="8" spans="1:19" x14ac:dyDescent="0.25">
      <c r="B8" s="377" t="s">
        <v>0</v>
      </c>
      <c r="C8" s="382">
        <v>7</v>
      </c>
      <c r="D8" s="382">
        <v>7</v>
      </c>
    </row>
    <row r="9" spans="1:19" x14ac:dyDescent="0.25">
      <c r="B9" s="377" t="s">
        <v>166</v>
      </c>
      <c r="C9" s="382">
        <v>9</v>
      </c>
      <c r="D9" s="382">
        <v>9</v>
      </c>
    </row>
    <row r="10" spans="1:19" x14ac:dyDescent="0.25">
      <c r="B10" s="378" t="s">
        <v>298</v>
      </c>
      <c r="C10" s="383">
        <v>0</v>
      </c>
      <c r="D10" s="383">
        <v>2</v>
      </c>
    </row>
    <row r="11" spans="1:19" ht="15.75" thickBot="1" x14ac:dyDescent="0.3">
      <c r="B11" s="379" t="s">
        <v>185</v>
      </c>
      <c r="C11" s="384">
        <v>9</v>
      </c>
      <c r="D11" s="384">
        <v>8</v>
      </c>
    </row>
    <row r="12" spans="1:19" ht="15.75" thickTop="1" x14ac:dyDescent="0.25"/>
  </sheetData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71179-A3EA-43F1-96CA-F602F49D0995}">
  <dimension ref="A1:U25"/>
  <sheetViews>
    <sheetView workbookViewId="0">
      <selection activeCell="E12" sqref="E12"/>
    </sheetView>
  </sheetViews>
  <sheetFormatPr defaultColWidth="8.85546875" defaultRowHeight="15.75" x14ac:dyDescent="0.25"/>
  <cols>
    <col min="1" max="1" width="24" style="4" customWidth="1"/>
    <col min="2" max="2" width="11.7109375" style="4" customWidth="1"/>
    <col min="3" max="3" width="11.7109375" style="5" customWidth="1"/>
    <col min="4" max="4" width="11.7109375" style="4" customWidth="1"/>
    <col min="5" max="7" width="11.7109375" style="5" customWidth="1"/>
    <col min="8" max="8" width="11.7109375" style="4" customWidth="1"/>
    <col min="9" max="10" width="11.7109375" style="5" customWidth="1"/>
    <col min="11" max="11" width="10.7109375" style="5" customWidth="1"/>
    <col min="12" max="12" width="10.7109375" style="4" customWidth="1"/>
    <col min="13" max="13" width="10.7109375" style="5" customWidth="1"/>
    <col min="14" max="14" width="11.7109375" style="5" customWidth="1"/>
    <col min="15" max="15" width="10.7109375" style="5" customWidth="1"/>
    <col min="16" max="16" width="10.7109375" style="4" customWidth="1"/>
    <col min="17" max="17" width="10.7109375" style="5" customWidth="1"/>
    <col min="18" max="18" width="11.5703125" style="5" customWidth="1"/>
    <col min="19" max="19" width="12.7109375" style="5" customWidth="1"/>
    <col min="20" max="20" width="12.7109375" style="4" customWidth="1"/>
    <col min="21" max="21" width="12.7109375" style="5" customWidth="1"/>
    <col min="22" max="16384" width="8.85546875" style="4"/>
  </cols>
  <sheetData>
    <row r="1" spans="1:21" s="59" customFormat="1" ht="20.25" x14ac:dyDescent="0.3">
      <c r="A1" s="732"/>
      <c r="B1" s="732"/>
      <c r="C1" s="732"/>
      <c r="D1" s="732"/>
      <c r="E1" s="60"/>
      <c r="F1" s="60"/>
      <c r="G1" s="60"/>
      <c r="I1" s="60"/>
      <c r="J1" s="60"/>
      <c r="K1" s="60"/>
      <c r="M1" s="60"/>
      <c r="N1" s="60"/>
      <c r="O1" s="60"/>
      <c r="Q1" s="60"/>
      <c r="R1" s="60"/>
      <c r="S1" s="60"/>
      <c r="T1" s="775" t="s">
        <v>276</v>
      </c>
      <c r="U1" s="775"/>
    </row>
    <row r="2" spans="1:21" s="58" customFormat="1" ht="28.15" customHeight="1" x14ac:dyDescent="0.3">
      <c r="A2" s="59"/>
      <c r="B2" s="59"/>
      <c r="C2" s="60"/>
      <c r="D2" s="59"/>
      <c r="E2" s="60"/>
      <c r="F2" s="60"/>
      <c r="G2" s="60"/>
      <c r="H2" s="59"/>
      <c r="I2" s="60"/>
      <c r="J2" s="60"/>
      <c r="K2" s="60"/>
      <c r="L2" s="59"/>
      <c r="M2" s="60"/>
      <c r="N2" s="60"/>
      <c r="O2" s="60"/>
      <c r="P2" s="59"/>
      <c r="Q2" s="60"/>
      <c r="R2" s="60"/>
      <c r="S2" s="60"/>
      <c r="T2" s="59"/>
      <c r="U2" s="60"/>
    </row>
    <row r="3" spans="1:21" s="6" customFormat="1" ht="41.45" customHeight="1" x14ac:dyDescent="0.25">
      <c r="A3" s="721" t="s">
        <v>237</v>
      </c>
      <c r="B3" s="721"/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</row>
    <row r="4" spans="1:21" s="6" customFormat="1" ht="41.45" customHeight="1" x14ac:dyDescent="0.25">
      <c r="A4" s="721" t="s">
        <v>358</v>
      </c>
      <c r="B4" s="721"/>
      <c r="C4" s="721"/>
      <c r="D4" s="721"/>
      <c r="E4" s="721"/>
      <c r="F4" s="721"/>
      <c r="G4" s="721"/>
      <c r="H4" s="721"/>
      <c r="I4" s="721"/>
      <c r="J4" s="721"/>
      <c r="K4" s="721"/>
      <c r="L4" s="721"/>
      <c r="M4" s="721"/>
      <c r="N4" s="721"/>
      <c r="O4" s="721"/>
      <c r="P4" s="721"/>
      <c r="Q4" s="721"/>
      <c r="R4" s="721"/>
      <c r="S4" s="721"/>
      <c r="T4" s="721"/>
      <c r="U4" s="721"/>
    </row>
    <row r="5" spans="1:21" s="6" customFormat="1" ht="31.15" customHeight="1" thickBot="1" x14ac:dyDescent="0.3">
      <c r="A5" s="4"/>
      <c r="B5" s="4"/>
      <c r="C5" s="5"/>
      <c r="D5" s="4"/>
      <c r="E5" s="5"/>
      <c r="F5" s="5"/>
      <c r="G5" s="5"/>
      <c r="H5" s="4"/>
      <c r="I5" s="5"/>
      <c r="J5" s="5"/>
      <c r="K5" s="5"/>
      <c r="L5" s="4"/>
      <c r="M5" s="5"/>
      <c r="N5" s="5"/>
      <c r="O5" s="5"/>
      <c r="P5" s="4"/>
      <c r="Q5" s="5"/>
      <c r="R5" s="5"/>
      <c r="S5" s="5"/>
      <c r="T5" s="4"/>
      <c r="U5" s="5"/>
    </row>
    <row r="6" spans="1:21" s="98" customFormat="1" ht="34.9" customHeight="1" thickTop="1" x14ac:dyDescent="0.2">
      <c r="A6" s="783" t="s">
        <v>3</v>
      </c>
      <c r="B6" s="780" t="s">
        <v>0</v>
      </c>
      <c r="C6" s="781"/>
      <c r="D6" s="781"/>
      <c r="E6" s="781"/>
      <c r="F6" s="780" t="s">
        <v>166</v>
      </c>
      <c r="G6" s="781"/>
      <c r="H6" s="781"/>
      <c r="I6" s="781"/>
      <c r="J6" s="780" t="s">
        <v>185</v>
      </c>
      <c r="K6" s="781"/>
      <c r="L6" s="781"/>
      <c r="M6" s="781"/>
      <c r="N6" s="780" t="s">
        <v>298</v>
      </c>
      <c r="O6" s="781"/>
      <c r="P6" s="781"/>
      <c r="Q6" s="781"/>
      <c r="R6" s="780" t="s">
        <v>186</v>
      </c>
      <c r="S6" s="781"/>
      <c r="T6" s="781"/>
      <c r="U6" s="782"/>
    </row>
    <row r="7" spans="1:21" s="98" customFormat="1" ht="26.25" thickBot="1" x14ac:dyDescent="0.25">
      <c r="A7" s="784"/>
      <c r="B7" s="438" t="s">
        <v>305</v>
      </c>
      <c r="C7" s="446" t="s">
        <v>306</v>
      </c>
      <c r="D7" s="439" t="s">
        <v>307</v>
      </c>
      <c r="E7" s="440" t="s">
        <v>308</v>
      </c>
      <c r="F7" s="438" t="s">
        <v>305</v>
      </c>
      <c r="G7" s="446" t="s">
        <v>306</v>
      </c>
      <c r="H7" s="439" t="s">
        <v>307</v>
      </c>
      <c r="I7" s="440" t="s">
        <v>308</v>
      </c>
      <c r="J7" s="438" t="s">
        <v>305</v>
      </c>
      <c r="K7" s="446" t="s">
        <v>306</v>
      </c>
      <c r="L7" s="439" t="s">
        <v>307</v>
      </c>
      <c r="M7" s="440" t="s">
        <v>308</v>
      </c>
      <c r="N7" s="438" t="s">
        <v>305</v>
      </c>
      <c r="O7" s="446" t="s">
        <v>306</v>
      </c>
      <c r="P7" s="439" t="s">
        <v>307</v>
      </c>
      <c r="Q7" s="440" t="s">
        <v>308</v>
      </c>
      <c r="R7" s="438" t="s">
        <v>305</v>
      </c>
      <c r="S7" s="446" t="s">
        <v>306</v>
      </c>
      <c r="T7" s="439" t="s">
        <v>307</v>
      </c>
      <c r="U7" s="441" t="s">
        <v>308</v>
      </c>
    </row>
    <row r="8" spans="1:21" s="486" customFormat="1" ht="20.100000000000001" customHeight="1" thickTop="1" x14ac:dyDescent="0.25">
      <c r="A8" s="449" t="s">
        <v>309</v>
      </c>
      <c r="B8" s="482">
        <v>16570</v>
      </c>
      <c r="C8" s="483">
        <v>13831444</v>
      </c>
      <c r="D8" s="484">
        <v>12854774</v>
      </c>
      <c r="E8" s="485">
        <f>SUM(B8)+C8-D8</f>
        <v>993240</v>
      </c>
      <c r="F8" s="482">
        <v>1335</v>
      </c>
      <c r="G8" s="483">
        <v>1336071</v>
      </c>
      <c r="H8" s="484">
        <v>1323341</v>
      </c>
      <c r="I8" s="485">
        <f>SUM(F8)+G8-H8</f>
        <v>14065</v>
      </c>
      <c r="J8" s="482">
        <v>16550</v>
      </c>
      <c r="K8" s="483">
        <v>1085031</v>
      </c>
      <c r="L8" s="484">
        <v>1049441</v>
      </c>
      <c r="M8" s="485">
        <f>SUM(J8)+K8-L8</f>
        <v>52140</v>
      </c>
      <c r="N8" s="482">
        <v>0</v>
      </c>
      <c r="O8" s="483">
        <v>50002</v>
      </c>
      <c r="P8" s="484">
        <v>9707</v>
      </c>
      <c r="Q8" s="485">
        <f>SUM(N8)+O8-P8</f>
        <v>40295</v>
      </c>
      <c r="R8" s="482">
        <f t="shared" ref="R8:R16" si="0">SUM(B8)+F8+J8+N8</f>
        <v>34455</v>
      </c>
      <c r="S8" s="483">
        <f t="shared" ref="S8:S16" si="1">SUM(C8+G8+O8)+K8</f>
        <v>16302548</v>
      </c>
      <c r="T8" s="484">
        <f t="shared" ref="T8:T16" si="2">SUM(D8+H8+P8)+L8</f>
        <v>15237263</v>
      </c>
      <c r="U8" s="485">
        <f t="shared" ref="U8:U16" si="3">SUM(E8+I8+Q8)+M8</f>
        <v>1099740</v>
      </c>
    </row>
    <row r="9" spans="1:21" s="491" customFormat="1" ht="20.100000000000001" customHeight="1" x14ac:dyDescent="0.2">
      <c r="A9" s="449" t="s">
        <v>310</v>
      </c>
      <c r="B9" s="487">
        <v>21393496</v>
      </c>
      <c r="C9" s="488">
        <v>223868797</v>
      </c>
      <c r="D9" s="489">
        <v>233685472</v>
      </c>
      <c r="E9" s="490">
        <f t="shared" ref="E9:E21" si="4">SUM(B9)+C9-D9</f>
        <v>11576821</v>
      </c>
      <c r="F9" s="487">
        <v>20912</v>
      </c>
      <c r="G9" s="488">
        <v>30937270</v>
      </c>
      <c r="H9" s="489">
        <v>30922967</v>
      </c>
      <c r="I9" s="490">
        <f t="shared" ref="I9:I21" si="5">SUM(F9)+G9-H9</f>
        <v>35215</v>
      </c>
      <c r="J9" s="487">
        <v>10872</v>
      </c>
      <c r="K9" s="488">
        <v>30306782</v>
      </c>
      <c r="L9" s="489">
        <v>29838930</v>
      </c>
      <c r="M9" s="490">
        <f t="shared" ref="M9:M21" si="6">SUM(J9)+K9-L9</f>
        <v>478724</v>
      </c>
      <c r="N9" s="487">
        <v>0</v>
      </c>
      <c r="O9" s="488">
        <v>381787</v>
      </c>
      <c r="P9" s="489">
        <v>322051</v>
      </c>
      <c r="Q9" s="490">
        <f t="shared" ref="Q9:Q21" si="7">SUM(N9)+O9-P9</f>
        <v>59736</v>
      </c>
      <c r="R9" s="487">
        <f t="shared" si="0"/>
        <v>21425280</v>
      </c>
      <c r="S9" s="488">
        <f t="shared" si="1"/>
        <v>285494636</v>
      </c>
      <c r="T9" s="489">
        <f t="shared" si="2"/>
        <v>294769420</v>
      </c>
      <c r="U9" s="490">
        <f t="shared" si="3"/>
        <v>12150496</v>
      </c>
    </row>
    <row r="10" spans="1:21" s="491" customFormat="1" ht="20.100000000000001" customHeight="1" x14ac:dyDescent="0.2">
      <c r="A10" s="449" t="s">
        <v>311</v>
      </c>
      <c r="B10" s="492">
        <v>428911</v>
      </c>
      <c r="C10" s="493">
        <v>7534774</v>
      </c>
      <c r="D10" s="494">
        <v>7963685</v>
      </c>
      <c r="E10" s="490">
        <f t="shared" si="4"/>
        <v>0</v>
      </c>
      <c r="F10" s="492">
        <v>0</v>
      </c>
      <c r="G10" s="493">
        <v>0</v>
      </c>
      <c r="H10" s="494">
        <v>0</v>
      </c>
      <c r="I10" s="490">
        <f t="shared" si="5"/>
        <v>0</v>
      </c>
      <c r="J10" s="492">
        <v>0</v>
      </c>
      <c r="K10" s="493">
        <v>0</v>
      </c>
      <c r="L10" s="494">
        <v>0</v>
      </c>
      <c r="M10" s="490">
        <f t="shared" si="6"/>
        <v>0</v>
      </c>
      <c r="N10" s="492">
        <v>0</v>
      </c>
      <c r="O10" s="493">
        <v>0</v>
      </c>
      <c r="P10" s="494">
        <v>0</v>
      </c>
      <c r="Q10" s="490">
        <f t="shared" si="7"/>
        <v>0</v>
      </c>
      <c r="R10" s="492">
        <f t="shared" si="0"/>
        <v>428911</v>
      </c>
      <c r="S10" s="493">
        <f t="shared" si="1"/>
        <v>7534774</v>
      </c>
      <c r="T10" s="494">
        <f t="shared" si="2"/>
        <v>7963685</v>
      </c>
      <c r="U10" s="490">
        <f t="shared" si="3"/>
        <v>0</v>
      </c>
    </row>
    <row r="11" spans="1:21" s="491" customFormat="1" ht="20.100000000000001" customHeight="1" x14ac:dyDescent="0.2">
      <c r="A11" s="449" t="s">
        <v>312</v>
      </c>
      <c r="B11" s="492">
        <v>38319271</v>
      </c>
      <c r="C11" s="493">
        <v>17396350</v>
      </c>
      <c r="D11" s="494">
        <v>53747349</v>
      </c>
      <c r="E11" s="490">
        <f t="shared" si="4"/>
        <v>1968272</v>
      </c>
      <c r="F11" s="492">
        <v>0</v>
      </c>
      <c r="G11" s="493">
        <v>0</v>
      </c>
      <c r="H11" s="494">
        <v>0</v>
      </c>
      <c r="I11" s="490">
        <f t="shared" si="5"/>
        <v>0</v>
      </c>
      <c r="J11" s="492">
        <v>0</v>
      </c>
      <c r="K11" s="493">
        <v>0</v>
      </c>
      <c r="L11" s="494">
        <v>0</v>
      </c>
      <c r="M11" s="490">
        <f t="shared" si="6"/>
        <v>0</v>
      </c>
      <c r="N11" s="492">
        <v>0</v>
      </c>
      <c r="O11" s="493">
        <v>0</v>
      </c>
      <c r="P11" s="494">
        <v>0</v>
      </c>
      <c r="Q11" s="490">
        <f t="shared" si="7"/>
        <v>0</v>
      </c>
      <c r="R11" s="492">
        <f t="shared" si="0"/>
        <v>38319271</v>
      </c>
      <c r="S11" s="493">
        <f t="shared" si="1"/>
        <v>17396350</v>
      </c>
      <c r="T11" s="494">
        <f t="shared" si="2"/>
        <v>53747349</v>
      </c>
      <c r="U11" s="490">
        <f t="shared" si="3"/>
        <v>1968272</v>
      </c>
    </row>
    <row r="12" spans="1:21" s="491" customFormat="1" ht="20.100000000000001" customHeight="1" x14ac:dyDescent="0.2">
      <c r="A12" s="449" t="s">
        <v>313</v>
      </c>
      <c r="B12" s="492">
        <v>8000</v>
      </c>
      <c r="C12" s="493">
        <v>4895845</v>
      </c>
      <c r="D12" s="494">
        <v>4871845</v>
      </c>
      <c r="E12" s="490">
        <f t="shared" si="4"/>
        <v>32000</v>
      </c>
      <c r="F12" s="492">
        <v>0</v>
      </c>
      <c r="G12" s="493">
        <v>0</v>
      </c>
      <c r="H12" s="494">
        <v>0</v>
      </c>
      <c r="I12" s="490">
        <f t="shared" si="5"/>
        <v>0</v>
      </c>
      <c r="J12" s="492">
        <v>0</v>
      </c>
      <c r="K12" s="493">
        <v>0</v>
      </c>
      <c r="L12" s="494">
        <v>0</v>
      </c>
      <c r="M12" s="490">
        <f t="shared" si="6"/>
        <v>0</v>
      </c>
      <c r="N12" s="492">
        <v>0</v>
      </c>
      <c r="O12" s="493">
        <v>0</v>
      </c>
      <c r="P12" s="494">
        <v>0</v>
      </c>
      <c r="Q12" s="490">
        <f t="shared" si="7"/>
        <v>0</v>
      </c>
      <c r="R12" s="492">
        <f t="shared" si="0"/>
        <v>8000</v>
      </c>
      <c r="S12" s="493">
        <f t="shared" si="1"/>
        <v>4895845</v>
      </c>
      <c r="T12" s="494">
        <f t="shared" si="2"/>
        <v>4871845</v>
      </c>
      <c r="U12" s="490">
        <f t="shared" si="3"/>
        <v>32000</v>
      </c>
    </row>
    <row r="13" spans="1:21" s="491" customFormat="1" ht="20.100000000000001" customHeight="1" x14ac:dyDescent="0.2">
      <c r="A13" s="449" t="s">
        <v>314</v>
      </c>
      <c r="B13" s="487">
        <v>650200</v>
      </c>
      <c r="C13" s="488">
        <v>44011805</v>
      </c>
      <c r="D13" s="489">
        <v>44662005</v>
      </c>
      <c r="E13" s="490">
        <f t="shared" si="4"/>
        <v>0</v>
      </c>
      <c r="F13" s="487">
        <v>0</v>
      </c>
      <c r="G13" s="488">
        <v>0</v>
      </c>
      <c r="H13" s="489">
        <v>0</v>
      </c>
      <c r="I13" s="490">
        <f t="shared" si="5"/>
        <v>0</v>
      </c>
      <c r="J13" s="487">
        <v>0</v>
      </c>
      <c r="K13" s="488">
        <v>0</v>
      </c>
      <c r="L13" s="489">
        <v>0</v>
      </c>
      <c r="M13" s="490">
        <f t="shared" si="6"/>
        <v>0</v>
      </c>
      <c r="N13" s="487">
        <v>0</v>
      </c>
      <c r="O13" s="488">
        <v>0</v>
      </c>
      <c r="P13" s="489">
        <v>0</v>
      </c>
      <c r="Q13" s="490">
        <f t="shared" si="7"/>
        <v>0</v>
      </c>
      <c r="R13" s="487">
        <f t="shared" si="0"/>
        <v>650200</v>
      </c>
      <c r="S13" s="488">
        <f t="shared" si="1"/>
        <v>44011805</v>
      </c>
      <c r="T13" s="489">
        <f t="shared" si="2"/>
        <v>44662005</v>
      </c>
      <c r="U13" s="490">
        <f t="shared" si="3"/>
        <v>0</v>
      </c>
    </row>
    <row r="14" spans="1:21" s="486" customFormat="1" ht="20.100000000000001" customHeight="1" x14ac:dyDescent="0.2">
      <c r="A14" s="449" t="s">
        <v>315</v>
      </c>
      <c r="B14" s="492">
        <v>104985</v>
      </c>
      <c r="C14" s="493">
        <v>9761593</v>
      </c>
      <c r="D14" s="494">
        <v>9502696</v>
      </c>
      <c r="E14" s="490">
        <f t="shared" si="4"/>
        <v>363882</v>
      </c>
      <c r="F14" s="492">
        <v>0</v>
      </c>
      <c r="G14" s="493">
        <v>0</v>
      </c>
      <c r="H14" s="494">
        <v>0</v>
      </c>
      <c r="I14" s="490">
        <f t="shared" si="5"/>
        <v>0</v>
      </c>
      <c r="J14" s="492">
        <v>0</v>
      </c>
      <c r="K14" s="493">
        <v>0</v>
      </c>
      <c r="L14" s="494">
        <v>0</v>
      </c>
      <c r="M14" s="490">
        <f t="shared" si="6"/>
        <v>0</v>
      </c>
      <c r="N14" s="492">
        <v>0</v>
      </c>
      <c r="O14" s="493">
        <v>0</v>
      </c>
      <c r="P14" s="494">
        <v>0</v>
      </c>
      <c r="Q14" s="490">
        <f t="shared" si="7"/>
        <v>0</v>
      </c>
      <c r="R14" s="492">
        <f t="shared" si="0"/>
        <v>104985</v>
      </c>
      <c r="S14" s="493">
        <f t="shared" si="1"/>
        <v>9761593</v>
      </c>
      <c r="T14" s="494">
        <f t="shared" si="2"/>
        <v>9502696</v>
      </c>
      <c r="U14" s="490">
        <f t="shared" si="3"/>
        <v>363882</v>
      </c>
    </row>
    <row r="15" spans="1:21" s="491" customFormat="1" ht="20.100000000000001" customHeight="1" x14ac:dyDescent="0.2">
      <c r="A15" s="449" t="s">
        <v>316</v>
      </c>
      <c r="B15" s="492">
        <v>0</v>
      </c>
      <c r="C15" s="493">
        <v>399484</v>
      </c>
      <c r="D15" s="494">
        <v>394428</v>
      </c>
      <c r="E15" s="490">
        <f t="shared" si="4"/>
        <v>5056</v>
      </c>
      <c r="F15" s="492">
        <v>0</v>
      </c>
      <c r="G15" s="493">
        <v>0</v>
      </c>
      <c r="H15" s="494">
        <v>0</v>
      </c>
      <c r="I15" s="490">
        <f t="shared" si="5"/>
        <v>0</v>
      </c>
      <c r="J15" s="492">
        <v>0</v>
      </c>
      <c r="K15" s="493">
        <v>0</v>
      </c>
      <c r="L15" s="494">
        <v>0</v>
      </c>
      <c r="M15" s="490">
        <f t="shared" si="6"/>
        <v>0</v>
      </c>
      <c r="N15" s="492">
        <v>0</v>
      </c>
      <c r="O15" s="493">
        <v>0</v>
      </c>
      <c r="P15" s="494">
        <v>0</v>
      </c>
      <c r="Q15" s="490">
        <f t="shared" si="7"/>
        <v>0</v>
      </c>
      <c r="R15" s="492">
        <f t="shared" si="0"/>
        <v>0</v>
      </c>
      <c r="S15" s="493">
        <f t="shared" si="1"/>
        <v>399484</v>
      </c>
      <c r="T15" s="494">
        <f t="shared" si="2"/>
        <v>394428</v>
      </c>
      <c r="U15" s="490">
        <f t="shared" si="3"/>
        <v>5056</v>
      </c>
    </row>
    <row r="16" spans="1:21" s="491" customFormat="1" ht="20.100000000000001" customHeight="1" x14ac:dyDescent="0.2">
      <c r="A16" s="449" t="s">
        <v>317</v>
      </c>
      <c r="B16" s="495">
        <v>0</v>
      </c>
      <c r="C16" s="496">
        <v>5000</v>
      </c>
      <c r="D16" s="497">
        <v>5000</v>
      </c>
      <c r="E16" s="490">
        <f t="shared" si="4"/>
        <v>0</v>
      </c>
      <c r="F16" s="495">
        <v>0</v>
      </c>
      <c r="G16" s="496">
        <v>0</v>
      </c>
      <c r="H16" s="497">
        <v>0</v>
      </c>
      <c r="I16" s="490">
        <f t="shared" si="5"/>
        <v>0</v>
      </c>
      <c r="J16" s="495">
        <v>0</v>
      </c>
      <c r="K16" s="496">
        <v>0</v>
      </c>
      <c r="L16" s="497">
        <v>0</v>
      </c>
      <c r="M16" s="490">
        <f t="shared" si="6"/>
        <v>0</v>
      </c>
      <c r="N16" s="495">
        <v>0</v>
      </c>
      <c r="O16" s="496">
        <v>0</v>
      </c>
      <c r="P16" s="497">
        <v>0</v>
      </c>
      <c r="Q16" s="490">
        <f t="shared" si="7"/>
        <v>0</v>
      </c>
      <c r="R16" s="495">
        <f t="shared" si="0"/>
        <v>0</v>
      </c>
      <c r="S16" s="496">
        <f t="shared" si="1"/>
        <v>5000</v>
      </c>
      <c r="T16" s="497">
        <f t="shared" si="2"/>
        <v>5000</v>
      </c>
      <c r="U16" s="490">
        <f t="shared" si="3"/>
        <v>0</v>
      </c>
    </row>
    <row r="17" spans="1:21" s="491" customFormat="1" ht="20.100000000000001" customHeight="1" x14ac:dyDescent="0.2">
      <c r="A17" s="450" t="s">
        <v>318</v>
      </c>
      <c r="B17" s="498">
        <v>0</v>
      </c>
      <c r="C17" s="499">
        <v>314100</v>
      </c>
      <c r="D17" s="500">
        <v>314100</v>
      </c>
      <c r="E17" s="501">
        <f t="shared" si="4"/>
        <v>0</v>
      </c>
      <c r="F17" s="498">
        <v>0</v>
      </c>
      <c r="G17" s="499">
        <v>0</v>
      </c>
      <c r="H17" s="500">
        <v>0</v>
      </c>
      <c r="I17" s="501">
        <f t="shared" si="5"/>
        <v>0</v>
      </c>
      <c r="J17" s="498">
        <v>0</v>
      </c>
      <c r="K17" s="499">
        <v>0</v>
      </c>
      <c r="L17" s="500">
        <v>0</v>
      </c>
      <c r="M17" s="501">
        <f t="shared" si="6"/>
        <v>0</v>
      </c>
      <c r="N17" s="498">
        <v>0</v>
      </c>
      <c r="O17" s="499">
        <v>0</v>
      </c>
      <c r="P17" s="500">
        <v>0</v>
      </c>
      <c r="Q17" s="501">
        <f t="shared" si="7"/>
        <v>0</v>
      </c>
      <c r="R17" s="495">
        <f t="shared" ref="R17:R21" si="8">SUM(B17)+F17+J17+N17</f>
        <v>0</v>
      </c>
      <c r="S17" s="496">
        <f t="shared" ref="S17:S21" si="9">SUM(C17+G17+O17)+K17</f>
        <v>314100</v>
      </c>
      <c r="T17" s="497">
        <f t="shared" ref="T17:T21" si="10">SUM(D17+H17+P17)+L17</f>
        <v>314100</v>
      </c>
      <c r="U17" s="490">
        <f t="shared" ref="U17:U21" si="11">SUM(E17+I17+Q17)+M17</f>
        <v>0</v>
      </c>
    </row>
    <row r="18" spans="1:21" s="491" customFormat="1" ht="20.100000000000001" customHeight="1" x14ac:dyDescent="0.2">
      <c r="A18" s="450" t="s">
        <v>319</v>
      </c>
      <c r="B18" s="498">
        <v>0</v>
      </c>
      <c r="C18" s="499">
        <v>72935</v>
      </c>
      <c r="D18" s="500">
        <v>72935</v>
      </c>
      <c r="E18" s="501">
        <f t="shared" si="4"/>
        <v>0</v>
      </c>
      <c r="F18" s="498">
        <v>0</v>
      </c>
      <c r="G18" s="499">
        <v>0</v>
      </c>
      <c r="H18" s="500">
        <v>0</v>
      </c>
      <c r="I18" s="501">
        <f t="shared" si="5"/>
        <v>0</v>
      </c>
      <c r="J18" s="498">
        <v>0</v>
      </c>
      <c r="K18" s="499">
        <v>0</v>
      </c>
      <c r="L18" s="500">
        <v>0</v>
      </c>
      <c r="M18" s="501">
        <f t="shared" si="6"/>
        <v>0</v>
      </c>
      <c r="N18" s="498">
        <v>0</v>
      </c>
      <c r="O18" s="499">
        <v>0</v>
      </c>
      <c r="P18" s="500">
        <v>0</v>
      </c>
      <c r="Q18" s="501">
        <f t="shared" si="7"/>
        <v>0</v>
      </c>
      <c r="R18" s="495">
        <f t="shared" si="8"/>
        <v>0</v>
      </c>
      <c r="S18" s="496">
        <f t="shared" si="9"/>
        <v>72935</v>
      </c>
      <c r="T18" s="497">
        <f t="shared" si="10"/>
        <v>72935</v>
      </c>
      <c r="U18" s="490">
        <f t="shared" si="11"/>
        <v>0</v>
      </c>
    </row>
    <row r="19" spans="1:21" s="491" customFormat="1" ht="20.100000000000001" customHeight="1" x14ac:dyDescent="0.2">
      <c r="A19" s="450" t="s">
        <v>320</v>
      </c>
      <c r="B19" s="498">
        <v>0</v>
      </c>
      <c r="C19" s="499">
        <v>36456</v>
      </c>
      <c r="D19" s="500">
        <v>36456</v>
      </c>
      <c r="E19" s="501">
        <f t="shared" si="4"/>
        <v>0</v>
      </c>
      <c r="F19" s="498">
        <v>0</v>
      </c>
      <c r="G19" s="499">
        <v>0</v>
      </c>
      <c r="H19" s="500">
        <v>0</v>
      </c>
      <c r="I19" s="501">
        <f t="shared" si="5"/>
        <v>0</v>
      </c>
      <c r="J19" s="498">
        <v>0</v>
      </c>
      <c r="K19" s="499">
        <v>0</v>
      </c>
      <c r="L19" s="500">
        <v>0</v>
      </c>
      <c r="M19" s="501">
        <f t="shared" si="6"/>
        <v>0</v>
      </c>
      <c r="N19" s="498">
        <v>0</v>
      </c>
      <c r="O19" s="499">
        <v>0</v>
      </c>
      <c r="P19" s="500">
        <v>0</v>
      </c>
      <c r="Q19" s="501">
        <f t="shared" si="7"/>
        <v>0</v>
      </c>
      <c r="R19" s="495">
        <f t="shared" si="8"/>
        <v>0</v>
      </c>
      <c r="S19" s="496">
        <f t="shared" si="9"/>
        <v>36456</v>
      </c>
      <c r="T19" s="497">
        <f t="shared" si="10"/>
        <v>36456</v>
      </c>
      <c r="U19" s="490">
        <f t="shared" si="11"/>
        <v>0</v>
      </c>
    </row>
    <row r="20" spans="1:21" s="491" customFormat="1" ht="20.100000000000001" customHeight="1" x14ac:dyDescent="0.2">
      <c r="A20" s="450" t="s">
        <v>321</v>
      </c>
      <c r="B20" s="498">
        <v>0</v>
      </c>
      <c r="C20" s="499">
        <v>580807</v>
      </c>
      <c r="D20" s="500">
        <v>580807</v>
      </c>
      <c r="E20" s="501">
        <f t="shared" si="4"/>
        <v>0</v>
      </c>
      <c r="F20" s="498">
        <v>0</v>
      </c>
      <c r="G20" s="499">
        <v>0</v>
      </c>
      <c r="H20" s="500">
        <v>0</v>
      </c>
      <c r="I20" s="501">
        <f t="shared" si="5"/>
        <v>0</v>
      </c>
      <c r="J20" s="498">
        <v>0</v>
      </c>
      <c r="K20" s="499">
        <v>0</v>
      </c>
      <c r="L20" s="500">
        <v>0</v>
      </c>
      <c r="M20" s="501">
        <f t="shared" si="6"/>
        <v>0</v>
      </c>
      <c r="N20" s="498">
        <v>0</v>
      </c>
      <c r="O20" s="499">
        <v>0</v>
      </c>
      <c r="P20" s="500">
        <v>0</v>
      </c>
      <c r="Q20" s="501">
        <f t="shared" si="7"/>
        <v>0</v>
      </c>
      <c r="R20" s="495">
        <f t="shared" si="8"/>
        <v>0</v>
      </c>
      <c r="S20" s="496">
        <f t="shared" si="9"/>
        <v>580807</v>
      </c>
      <c r="T20" s="497">
        <f t="shared" si="10"/>
        <v>580807</v>
      </c>
      <c r="U20" s="490">
        <f t="shared" si="11"/>
        <v>0</v>
      </c>
    </row>
    <row r="21" spans="1:21" s="491" customFormat="1" ht="20.100000000000001" customHeight="1" thickBot="1" x14ac:dyDescent="0.25">
      <c r="A21" s="450" t="s">
        <v>322</v>
      </c>
      <c r="B21" s="498">
        <v>0</v>
      </c>
      <c r="C21" s="499">
        <v>3933002</v>
      </c>
      <c r="D21" s="500">
        <v>0</v>
      </c>
      <c r="E21" s="501">
        <f t="shared" si="4"/>
        <v>3933002</v>
      </c>
      <c r="F21" s="498">
        <v>0</v>
      </c>
      <c r="G21" s="499">
        <v>0</v>
      </c>
      <c r="H21" s="500">
        <v>0</v>
      </c>
      <c r="I21" s="501">
        <f t="shared" si="5"/>
        <v>0</v>
      </c>
      <c r="J21" s="498">
        <v>0</v>
      </c>
      <c r="K21" s="499">
        <v>0</v>
      </c>
      <c r="L21" s="500">
        <v>0</v>
      </c>
      <c r="M21" s="501">
        <f t="shared" si="6"/>
        <v>0</v>
      </c>
      <c r="N21" s="498">
        <v>0</v>
      </c>
      <c r="O21" s="499">
        <v>0</v>
      </c>
      <c r="P21" s="500">
        <v>0</v>
      </c>
      <c r="Q21" s="501">
        <f t="shared" si="7"/>
        <v>0</v>
      </c>
      <c r="R21" s="495">
        <f t="shared" si="8"/>
        <v>0</v>
      </c>
      <c r="S21" s="496">
        <f t="shared" si="9"/>
        <v>3933002</v>
      </c>
      <c r="T21" s="497">
        <f t="shared" si="10"/>
        <v>0</v>
      </c>
      <c r="U21" s="490">
        <f t="shared" si="11"/>
        <v>3933002</v>
      </c>
    </row>
    <row r="22" spans="1:21" s="98" customFormat="1" ht="15" customHeight="1" thickTop="1" thickBot="1" x14ac:dyDescent="0.25">
      <c r="A22" s="442" t="s">
        <v>56</v>
      </c>
      <c r="B22" s="443">
        <f t="shared" ref="B22:U22" si="12">SUM(B8:B21)</f>
        <v>60921433</v>
      </c>
      <c r="C22" s="447">
        <f t="shared" si="12"/>
        <v>326642392</v>
      </c>
      <c r="D22" s="444">
        <f t="shared" si="12"/>
        <v>368691552</v>
      </c>
      <c r="E22" s="444">
        <f t="shared" si="12"/>
        <v>18872273</v>
      </c>
      <c r="F22" s="443">
        <f t="shared" si="12"/>
        <v>22247</v>
      </c>
      <c r="G22" s="447">
        <f t="shared" si="12"/>
        <v>32273341</v>
      </c>
      <c r="H22" s="444">
        <f t="shared" si="12"/>
        <v>32246308</v>
      </c>
      <c r="I22" s="444">
        <f t="shared" si="12"/>
        <v>49280</v>
      </c>
      <c r="J22" s="443">
        <f t="shared" si="12"/>
        <v>27422</v>
      </c>
      <c r="K22" s="447">
        <f t="shared" si="12"/>
        <v>31391813</v>
      </c>
      <c r="L22" s="444">
        <f t="shared" si="12"/>
        <v>30888371</v>
      </c>
      <c r="M22" s="444">
        <f t="shared" si="12"/>
        <v>530864</v>
      </c>
      <c r="N22" s="443">
        <f t="shared" si="12"/>
        <v>0</v>
      </c>
      <c r="O22" s="447">
        <f t="shared" si="12"/>
        <v>431789</v>
      </c>
      <c r="P22" s="444">
        <f t="shared" si="12"/>
        <v>331758</v>
      </c>
      <c r="Q22" s="444">
        <f t="shared" si="12"/>
        <v>100031</v>
      </c>
      <c r="R22" s="443">
        <f t="shared" si="12"/>
        <v>60971102</v>
      </c>
      <c r="S22" s="447">
        <f t="shared" si="12"/>
        <v>390739335</v>
      </c>
      <c r="T22" s="444">
        <f t="shared" si="12"/>
        <v>432157989</v>
      </c>
      <c r="U22" s="448">
        <f t="shared" si="12"/>
        <v>19552448</v>
      </c>
    </row>
    <row r="23" spans="1:21" s="67" customFormat="1" ht="16.5" thickTop="1" x14ac:dyDescent="0.25">
      <c r="C23" s="445"/>
      <c r="E23" s="445"/>
      <c r="F23" s="445"/>
      <c r="G23" s="445"/>
      <c r="I23" s="445"/>
      <c r="J23" s="445"/>
      <c r="K23" s="445"/>
      <c r="M23" s="445"/>
      <c r="N23" s="445"/>
      <c r="O23" s="445"/>
      <c r="Q23" s="445"/>
      <c r="R23" s="445"/>
      <c r="S23" s="445"/>
      <c r="U23" s="445"/>
    </row>
    <row r="24" spans="1:21" s="67" customFormat="1" x14ac:dyDescent="0.25">
      <c r="C24" s="445"/>
      <c r="E24" s="445"/>
      <c r="F24" s="445"/>
      <c r="G24" s="445"/>
      <c r="I24" s="445"/>
      <c r="J24" s="445"/>
      <c r="K24" s="445"/>
      <c r="M24" s="445"/>
      <c r="N24" s="445"/>
      <c r="O24" s="445"/>
      <c r="Q24" s="445"/>
      <c r="R24" s="445"/>
      <c r="S24" s="445"/>
      <c r="U24" s="445"/>
    </row>
    <row r="25" spans="1:21" s="67" customFormat="1" x14ac:dyDescent="0.25">
      <c r="C25" s="445"/>
      <c r="E25" s="445"/>
      <c r="F25" s="445"/>
      <c r="G25" s="445"/>
      <c r="I25" s="445"/>
      <c r="J25" s="445"/>
      <c r="K25" s="445"/>
      <c r="M25" s="445"/>
      <c r="N25" s="445"/>
      <c r="O25" s="445"/>
      <c r="Q25" s="445"/>
      <c r="R25" s="445"/>
      <c r="S25" s="445"/>
      <c r="U25" s="445"/>
    </row>
  </sheetData>
  <mergeCells count="10">
    <mergeCell ref="R6:U6"/>
    <mergeCell ref="A1:D1"/>
    <mergeCell ref="T1:U1"/>
    <mergeCell ref="A3:U3"/>
    <mergeCell ref="A4:U4"/>
    <mergeCell ref="A6:A7"/>
    <mergeCell ref="B6:E6"/>
    <mergeCell ref="F6:I6"/>
    <mergeCell ref="J6:M6"/>
    <mergeCell ref="N6:Q6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2</vt:i4>
      </vt:variant>
    </vt:vector>
  </HeadingPairs>
  <TitlesOfParts>
    <vt:vector size="15" baseType="lpstr">
      <vt:lpstr>Önkormányzat</vt:lpstr>
      <vt:lpstr>KözösHiv.</vt:lpstr>
      <vt:lpstr>Óvoda </vt:lpstr>
      <vt:lpstr>Teljesítési adatok</vt:lpstr>
      <vt:lpstr>Köt. és önk. feladatok</vt:lpstr>
      <vt:lpstr>Beruházás</vt:lpstr>
      <vt:lpstr>Kiemelet előir.</vt:lpstr>
      <vt:lpstr>Létszám</vt:lpstr>
      <vt:lpstr>Pénzeszk.</vt:lpstr>
      <vt:lpstr>Többéves kihat.</vt:lpstr>
      <vt:lpstr>Mérleg</vt:lpstr>
      <vt:lpstr>Eredmény</vt:lpstr>
      <vt:lpstr>Maradvány</vt:lpstr>
      <vt:lpstr>'Köt. és önk. feladatok'!Nyomtatási_cím</vt:lpstr>
      <vt:lpstr>'Teljesítési adatok'!Nyomtatási_cím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Pénzügyi csoport</dc:creator>
  <cp:lastModifiedBy>Dobroczki Bernadett</cp:lastModifiedBy>
  <cp:lastPrinted>2019-05-15T08:36:24Z</cp:lastPrinted>
  <dcterms:created xsi:type="dcterms:W3CDTF">2016-02-19T14:12:49Z</dcterms:created>
  <dcterms:modified xsi:type="dcterms:W3CDTF">2019-05-15T13:58:07Z</dcterms:modified>
</cp:coreProperties>
</file>