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760" tabRatio="727" firstSheet="1" activeTab="6"/>
  </bookViews>
  <sheets>
    <sheet name="ÖSSZEFÜGGÉSEK" sheetId="75" state="hidden" r:id="rId1"/>
    <sheet name="1." sheetId="1" r:id="rId2"/>
    <sheet name="1.1." sheetId="129" r:id="rId3"/>
    <sheet name="1.2." sheetId="130" r:id="rId4"/>
    <sheet name="1.3." sheetId="131" r:id="rId5"/>
    <sheet name="2.1.  " sheetId="73" r:id="rId6"/>
    <sheet name="2.2.  " sheetId="61" r:id="rId7"/>
    <sheet name="ELLENŐRZÉS-1.sz.2.a.sz.2.b.sz." sheetId="76" state="hidden" r:id="rId8"/>
    <sheet name="6." sheetId="63" r:id="rId9"/>
    <sheet name="7." sheetId="64" r:id="rId10"/>
    <sheet name="9." sheetId="3" r:id="rId11"/>
    <sheet name="9.1." sheetId="133" r:id="rId12"/>
    <sheet name="9.2." sheetId="134" r:id="rId13"/>
    <sheet name="9.3." sheetId="135" r:id="rId14"/>
  </sheets>
  <definedNames>
    <definedName name="_xlnm.Print_Titles" localSheetId="8">'6.'!$3:$3</definedName>
    <definedName name="_xlnm.Print_Titles" localSheetId="9">'7.'!$3:$3</definedName>
    <definedName name="_xlnm.Print_Titles" localSheetId="10">'9.'!$1:$6</definedName>
    <definedName name="_xlnm.Print_Titles" localSheetId="11">'9.1.'!$1:$6</definedName>
    <definedName name="_xlnm.Print_Titles" localSheetId="12">'9.2.'!$1:$6</definedName>
    <definedName name="_xlnm.Print_Titles" localSheetId="13">'9.3.'!$1:$6</definedName>
    <definedName name="_xlnm.Print_Area" localSheetId="1">'1.'!$A$1:$E$161</definedName>
    <definedName name="_xlnm.Print_Area" localSheetId="2">'1.1.'!$A$1:$E$161</definedName>
    <definedName name="_xlnm.Print_Area" localSheetId="3">'1.2.'!$A$1:$E$161</definedName>
    <definedName name="_xlnm.Print_Area" localSheetId="4">'1.3.'!$A$1:$E$161</definedName>
    <definedName name="_xlnm.Print_Area" localSheetId="6">'2.2.  '!$A$1:$I$34</definedName>
    <definedName name="_xlnm.Print_Area" localSheetId="10">'9.'!$A$1:$E$158</definedName>
  </definedNames>
  <calcPr calcId="125725"/>
</workbook>
</file>

<file path=xl/calcChain.xml><?xml version="1.0" encoding="utf-8"?>
<calcChain xmlns="http://schemas.openxmlformats.org/spreadsheetml/2006/main">
  <c r="F3" i="64"/>
  <c r="F3" i="63"/>
  <c r="D114" i="129"/>
  <c r="D113"/>
  <c r="D100"/>
  <c r="D103"/>
  <c r="D97"/>
  <c r="D96"/>
  <c r="D117"/>
  <c r="D98"/>
  <c r="D115"/>
  <c r="D117" i="1"/>
  <c r="D113"/>
  <c r="D100"/>
  <c r="D18"/>
  <c r="D114" l="1"/>
  <c r="D103"/>
  <c r="D97"/>
  <c r="D96"/>
  <c r="D98"/>
  <c r="D115"/>
  <c r="D76" i="133" l="1"/>
  <c r="C76"/>
  <c r="D116"/>
  <c r="D117"/>
  <c r="D118"/>
  <c r="D119"/>
  <c r="D120"/>
  <c r="D121"/>
  <c r="D122"/>
  <c r="D123"/>
  <c r="D124"/>
  <c r="D125"/>
  <c r="D126"/>
  <c r="D127"/>
  <c r="D115"/>
  <c r="D142"/>
  <c r="D14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81"/>
  <c r="D61"/>
  <c r="D62"/>
  <c r="D63"/>
  <c r="D64"/>
  <c r="D56"/>
  <c r="D57"/>
  <c r="D58"/>
  <c r="D59"/>
  <c r="D50"/>
  <c r="D51"/>
  <c r="D52"/>
  <c r="D53"/>
  <c r="D54"/>
  <c r="D38"/>
  <c r="D39"/>
  <c r="D40"/>
  <c r="D41"/>
  <c r="D42"/>
  <c r="D43"/>
  <c r="D44"/>
  <c r="D45"/>
  <c r="D46"/>
  <c r="D47"/>
  <c r="D48"/>
  <c r="D30"/>
  <c r="D31"/>
  <c r="D32"/>
  <c r="D33"/>
  <c r="D34"/>
  <c r="D35"/>
  <c r="D36"/>
  <c r="D23"/>
  <c r="D24"/>
  <c r="D25"/>
  <c r="D26"/>
  <c r="D27"/>
  <c r="D28"/>
  <c r="D16"/>
  <c r="D17"/>
  <c r="D18"/>
  <c r="D19"/>
  <c r="D20"/>
  <c r="D21"/>
  <c r="D9"/>
  <c r="D10"/>
  <c r="D11"/>
  <c r="D12"/>
  <c r="D13"/>
  <c r="D14"/>
  <c r="D142" i="3"/>
  <c r="D143"/>
  <c r="D116"/>
  <c r="D117"/>
  <c r="D118"/>
  <c r="D119"/>
  <c r="D120"/>
  <c r="D121"/>
  <c r="D122"/>
  <c r="D123"/>
  <c r="D124"/>
  <c r="D125"/>
  <c r="D126"/>
  <c r="D127"/>
  <c r="C116"/>
  <c r="C117"/>
  <c r="C118"/>
  <c r="C119"/>
  <c r="C120"/>
  <c r="C121"/>
  <c r="C122"/>
  <c r="C123"/>
  <c r="C124"/>
  <c r="C125"/>
  <c r="C126"/>
  <c r="C127"/>
  <c r="D115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38"/>
  <c r="D39"/>
  <c r="D40"/>
  <c r="D41"/>
  <c r="D42"/>
  <c r="D43"/>
  <c r="D44"/>
  <c r="D45"/>
  <c r="D46"/>
  <c r="D47"/>
  <c r="D48"/>
  <c r="D30"/>
  <c r="D31"/>
  <c r="D32"/>
  <c r="D33"/>
  <c r="D34"/>
  <c r="D35"/>
  <c r="D36"/>
  <c r="D23"/>
  <c r="D24"/>
  <c r="D25"/>
  <c r="D26"/>
  <c r="D27"/>
  <c r="D28"/>
  <c r="D16"/>
  <c r="D17"/>
  <c r="D18"/>
  <c r="D19"/>
  <c r="D20"/>
  <c r="D21"/>
  <c r="G13" i="63"/>
  <c r="G14"/>
  <c r="G15"/>
  <c r="D7" i="61"/>
  <c r="D22" i="73"/>
  <c r="D24"/>
  <c r="D20"/>
  <c r="D19" s="1"/>
  <c r="C39" i="135"/>
  <c r="C95" i="134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142" i="133"/>
  <c r="C143"/>
  <c r="C144"/>
  <c r="C145"/>
  <c r="C141"/>
  <c r="C135"/>
  <c r="C136"/>
  <c r="C137"/>
  <c r="C138"/>
  <c r="C139"/>
  <c r="C134"/>
  <c r="C131"/>
  <c r="C132"/>
  <c r="C130"/>
  <c r="C116"/>
  <c r="C117"/>
  <c r="C118"/>
  <c r="C119"/>
  <c r="C120"/>
  <c r="C121"/>
  <c r="C122"/>
  <c r="C123"/>
  <c r="C124"/>
  <c r="C125"/>
  <c r="C126"/>
  <c r="C127"/>
  <c r="C115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81"/>
  <c r="C68"/>
  <c r="C69"/>
  <c r="C67"/>
  <c r="C62"/>
  <c r="C63"/>
  <c r="C64"/>
  <c r="C61"/>
  <c r="C57"/>
  <c r="C58"/>
  <c r="C59"/>
  <c r="C56"/>
  <c r="C51"/>
  <c r="C52"/>
  <c r="C53"/>
  <c r="C54"/>
  <c r="C50"/>
  <c r="C39"/>
  <c r="C40"/>
  <c r="C41"/>
  <c r="C42"/>
  <c r="C43"/>
  <c r="C44"/>
  <c r="C45"/>
  <c r="C46"/>
  <c r="C47"/>
  <c r="C48"/>
  <c r="C38"/>
  <c r="C31"/>
  <c r="C32"/>
  <c r="C33"/>
  <c r="C34"/>
  <c r="C35"/>
  <c r="C36"/>
  <c r="C30"/>
  <c r="C24"/>
  <c r="C25"/>
  <c r="C26"/>
  <c r="C27"/>
  <c r="C28"/>
  <c r="C23"/>
  <c r="C17"/>
  <c r="C18"/>
  <c r="C19"/>
  <c r="C20"/>
  <c r="C21"/>
  <c r="C16"/>
  <c r="C10"/>
  <c r="C11"/>
  <c r="C12"/>
  <c r="C13"/>
  <c r="C14"/>
  <c r="C9"/>
  <c r="C142" i="3"/>
  <c r="C143"/>
  <c r="C144"/>
  <c r="C145"/>
  <c r="C141"/>
  <c r="C115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76"/>
  <c r="C62"/>
  <c r="C63"/>
  <c r="C64"/>
  <c r="C61"/>
  <c r="C57"/>
  <c r="C58"/>
  <c r="C59"/>
  <c r="C56"/>
  <c r="C51"/>
  <c r="C52"/>
  <c r="C53"/>
  <c r="C54"/>
  <c r="C50"/>
  <c r="C39"/>
  <c r="C40"/>
  <c r="C41"/>
  <c r="C42"/>
  <c r="C43"/>
  <c r="C44"/>
  <c r="C45"/>
  <c r="C46"/>
  <c r="C47"/>
  <c r="C48"/>
  <c r="C38"/>
  <c r="C31"/>
  <c r="C32"/>
  <c r="C33"/>
  <c r="C34"/>
  <c r="C35"/>
  <c r="C36"/>
  <c r="C30"/>
  <c r="C24"/>
  <c r="C25"/>
  <c r="C26"/>
  <c r="C27"/>
  <c r="C28"/>
  <c r="C23"/>
  <c r="C17"/>
  <c r="C18"/>
  <c r="C19"/>
  <c r="C20"/>
  <c r="C21"/>
  <c r="C16"/>
  <c r="B1"/>
  <c r="D9"/>
  <c r="D10"/>
  <c r="D11"/>
  <c r="D12"/>
  <c r="D13"/>
  <c r="D14"/>
  <c r="C10"/>
  <c r="C11"/>
  <c r="C12"/>
  <c r="C13"/>
  <c r="C14"/>
  <c r="C9"/>
  <c r="H7" i="61"/>
  <c r="G7"/>
  <c r="H23" i="73"/>
  <c r="H25"/>
  <c r="H6"/>
  <c r="H7"/>
  <c r="H8"/>
  <c r="H9"/>
  <c r="H10"/>
  <c r="H11"/>
  <c r="E8"/>
  <c r="E12"/>
  <c r="D9"/>
  <c r="D10"/>
  <c r="D11"/>
  <c r="G25"/>
  <c r="G23"/>
  <c r="G11"/>
  <c r="G10"/>
  <c r="G9"/>
  <c r="G8"/>
  <c r="G7"/>
  <c r="G6"/>
  <c r="C22"/>
  <c r="C20"/>
  <c r="C11"/>
  <c r="C10"/>
  <c r="E10" s="1"/>
  <c r="C9"/>
  <c r="C7"/>
  <c r="C6"/>
  <c r="E11" l="1"/>
  <c r="E9"/>
  <c r="E155" i="135"/>
  <c r="D155" s="1"/>
  <c r="C155" s="1"/>
  <c r="E154" s="1"/>
  <c r="D154"/>
  <c r="C154"/>
  <c r="E153"/>
  <c r="E152"/>
  <c r="E151"/>
  <c r="E150"/>
  <c r="E149"/>
  <c r="E148"/>
  <c r="E147"/>
  <c r="E146"/>
  <c r="D146"/>
  <c r="C146"/>
  <c r="E145"/>
  <c r="E144"/>
  <c r="E143"/>
  <c r="E142"/>
  <c r="E141"/>
  <c r="E140"/>
  <c r="D140"/>
  <c r="C140"/>
  <c r="E139"/>
  <c r="E138"/>
  <c r="E137"/>
  <c r="E136"/>
  <c r="E135"/>
  <c r="E134"/>
  <c r="E133" s="1"/>
  <c r="D133"/>
  <c r="C133"/>
  <c r="E132"/>
  <c r="E131"/>
  <c r="E130"/>
  <c r="E129" s="1"/>
  <c r="D129"/>
  <c r="C129"/>
  <c r="E128" s="1"/>
  <c r="D128"/>
  <c r="C128" s="1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D93"/>
  <c r="C93"/>
  <c r="D89"/>
  <c r="C89"/>
  <c r="E88"/>
  <c r="E87"/>
  <c r="E86"/>
  <c r="E85"/>
  <c r="E84"/>
  <c r="E83"/>
  <c r="E82"/>
  <c r="D82"/>
  <c r="C82"/>
  <c r="E81"/>
  <c r="E80"/>
  <c r="E79"/>
  <c r="E78"/>
  <c r="D78"/>
  <c r="C78"/>
  <c r="E77"/>
  <c r="E76"/>
  <c r="E75" s="1"/>
  <c r="D75"/>
  <c r="C75"/>
  <c r="E74"/>
  <c r="E73"/>
  <c r="E72"/>
  <c r="E71"/>
  <c r="E70"/>
  <c r="D70"/>
  <c r="C70"/>
  <c r="E69"/>
  <c r="E68"/>
  <c r="E67"/>
  <c r="E66"/>
  <c r="D66"/>
  <c r="C66"/>
  <c r="D65"/>
  <c r="E64"/>
  <c r="E63"/>
  <c r="E62"/>
  <c r="E61"/>
  <c r="E60" s="1"/>
  <c r="D60"/>
  <c r="C60"/>
  <c r="E59"/>
  <c r="E58"/>
  <c r="E57"/>
  <c r="E56"/>
  <c r="E55"/>
  <c r="D55"/>
  <c r="C55"/>
  <c r="E54"/>
  <c r="E53"/>
  <c r="E52"/>
  <c r="E51"/>
  <c r="E50"/>
  <c r="E49"/>
  <c r="D49"/>
  <c r="C49"/>
  <c r="E48"/>
  <c r="E47"/>
  <c r="E46"/>
  <c r="E45"/>
  <c r="E44"/>
  <c r="E43"/>
  <c r="E42"/>
  <c r="E41"/>
  <c r="E40"/>
  <c r="E39"/>
  <c r="E38"/>
  <c r="E37"/>
  <c r="D37"/>
  <c r="C37"/>
  <c r="E36"/>
  <c r="E35"/>
  <c r="E34"/>
  <c r="E33"/>
  <c r="E32"/>
  <c r="E31"/>
  <c r="E30"/>
  <c r="E29" s="1"/>
  <c r="D29"/>
  <c r="C29"/>
  <c r="E28"/>
  <c r="E27"/>
  <c r="E26"/>
  <c r="E25"/>
  <c r="E24"/>
  <c r="E23"/>
  <c r="E22" s="1"/>
  <c r="D22"/>
  <c r="C22"/>
  <c r="E21"/>
  <c r="E20"/>
  <c r="E19"/>
  <c r="E18"/>
  <c r="E17"/>
  <c r="E16"/>
  <c r="E15"/>
  <c r="D15"/>
  <c r="C15"/>
  <c r="E14"/>
  <c r="E13"/>
  <c r="E12"/>
  <c r="E11"/>
  <c r="E10"/>
  <c r="E9"/>
  <c r="E8"/>
  <c r="D8"/>
  <c r="C8"/>
  <c r="D154" i="134"/>
  <c r="C154"/>
  <c r="E153"/>
  <c r="E152"/>
  <c r="E151"/>
  <c r="E150"/>
  <c r="E149"/>
  <c r="E148"/>
  <c r="E147"/>
  <c r="E146" s="1"/>
  <c r="D146"/>
  <c r="C146"/>
  <c r="E145"/>
  <c r="E144"/>
  <c r="E143"/>
  <c r="E142"/>
  <c r="E141"/>
  <c r="E140" s="1"/>
  <c r="D140"/>
  <c r="C140"/>
  <c r="E139"/>
  <c r="E138"/>
  <c r="E137"/>
  <c r="E136"/>
  <c r="E135"/>
  <c r="E134"/>
  <c r="E133"/>
  <c r="D133"/>
  <c r="C133"/>
  <c r="E132"/>
  <c r="E131"/>
  <c r="E130"/>
  <c r="E129"/>
  <c r="D129"/>
  <c r="C129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D93"/>
  <c r="D128" s="1"/>
  <c r="C93"/>
  <c r="C128" s="1"/>
  <c r="D89"/>
  <c r="C89"/>
  <c r="E88"/>
  <c r="E87"/>
  <c r="E86"/>
  <c r="E85"/>
  <c r="E84"/>
  <c r="E83"/>
  <c r="E82"/>
  <c r="D82"/>
  <c r="C82"/>
  <c r="E81"/>
  <c r="E80"/>
  <c r="E79"/>
  <c r="E78"/>
  <c r="D78"/>
  <c r="C78"/>
  <c r="E77"/>
  <c r="E76"/>
  <c r="E75" s="1"/>
  <c r="D75"/>
  <c r="C75"/>
  <c r="E74"/>
  <c r="E73"/>
  <c r="E72"/>
  <c r="E71"/>
  <c r="E70" s="1"/>
  <c r="D70"/>
  <c r="C70"/>
  <c r="E69"/>
  <c r="E68"/>
  <c r="E67"/>
  <c r="E66" s="1"/>
  <c r="D66"/>
  <c r="C66"/>
  <c r="D65"/>
  <c r="E64"/>
  <c r="E63"/>
  <c r="E62"/>
  <c r="E61"/>
  <c r="E60"/>
  <c r="D60"/>
  <c r="C60"/>
  <c r="E59"/>
  <c r="E58"/>
  <c r="E57"/>
  <c r="E56"/>
  <c r="E55"/>
  <c r="D55"/>
  <c r="C55"/>
  <c r="E54"/>
  <c r="E53"/>
  <c r="E52"/>
  <c r="E51"/>
  <c r="E50"/>
  <c r="E49" s="1"/>
  <c r="D49"/>
  <c r="C49"/>
  <c r="E48"/>
  <c r="E47"/>
  <c r="E46"/>
  <c r="E45"/>
  <c r="E44"/>
  <c r="E43"/>
  <c r="E42"/>
  <c r="E41"/>
  <c r="E40"/>
  <c r="E39"/>
  <c r="E38"/>
  <c r="E37"/>
  <c r="E65" s="1"/>
  <c r="E90" s="1"/>
  <c r="D90" s="1"/>
  <c r="D37"/>
  <c r="C37"/>
  <c r="C65" s="1"/>
  <c r="E36"/>
  <c r="E35"/>
  <c r="E34"/>
  <c r="E33"/>
  <c r="E32"/>
  <c r="E31"/>
  <c r="E30"/>
  <c r="E29"/>
  <c r="D29"/>
  <c r="C29"/>
  <c r="E28"/>
  <c r="E27"/>
  <c r="E26"/>
  <c r="E25"/>
  <c r="E24"/>
  <c r="E23"/>
  <c r="E22" s="1"/>
  <c r="D22"/>
  <c r="C22"/>
  <c r="E21"/>
  <c r="E20"/>
  <c r="E19"/>
  <c r="E18"/>
  <c r="E17"/>
  <c r="E16"/>
  <c r="E15"/>
  <c r="D15"/>
  <c r="C15"/>
  <c r="E14"/>
  <c r="E13"/>
  <c r="E12"/>
  <c r="E11"/>
  <c r="E10"/>
  <c r="E9"/>
  <c r="E8" s="1"/>
  <c r="D8"/>
  <c r="C8"/>
  <c r="E158" i="133"/>
  <c r="E157"/>
  <c r="E153"/>
  <c r="E152"/>
  <c r="E151"/>
  <c r="E150"/>
  <c r="E149"/>
  <c r="E148"/>
  <c r="E147"/>
  <c r="E146" s="1"/>
  <c r="D146"/>
  <c r="C146"/>
  <c r="E145"/>
  <c r="G145" i="3" s="1"/>
  <c r="E144" i="133"/>
  <c r="E143"/>
  <c r="G143" i="3" s="1"/>
  <c r="E142" i="133"/>
  <c r="G142" i="3" s="1"/>
  <c r="E141" i="133"/>
  <c r="D140"/>
  <c r="C140"/>
  <c r="E139"/>
  <c r="G139" i="3" s="1"/>
  <c r="H139" s="1"/>
  <c r="E138" i="133"/>
  <c r="E137"/>
  <c r="E136"/>
  <c r="E135"/>
  <c r="G135" i="3" s="1"/>
  <c r="H135" s="1"/>
  <c r="E134" i="133"/>
  <c r="D133"/>
  <c r="C133"/>
  <c r="E132"/>
  <c r="E131"/>
  <c r="E130"/>
  <c r="D129"/>
  <c r="C129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D93"/>
  <c r="C93"/>
  <c r="C128" s="1"/>
  <c r="E88"/>
  <c r="E87"/>
  <c r="E86"/>
  <c r="E85"/>
  <c r="E84"/>
  <c r="E83"/>
  <c r="E82" s="1"/>
  <c r="D82"/>
  <c r="C82"/>
  <c r="E81"/>
  <c r="E80"/>
  <c r="E79"/>
  <c r="E78" s="1"/>
  <c r="D78"/>
  <c r="C78"/>
  <c r="E77"/>
  <c r="E76"/>
  <c r="E75" s="1"/>
  <c r="D75"/>
  <c r="C75"/>
  <c r="E74"/>
  <c r="E73"/>
  <c r="E72"/>
  <c r="E71"/>
  <c r="E70"/>
  <c r="D70"/>
  <c r="C70"/>
  <c r="E69"/>
  <c r="E68"/>
  <c r="E67"/>
  <c r="D66"/>
  <c r="C66"/>
  <c r="E64"/>
  <c r="G64" i="3" s="1"/>
  <c r="E63" i="133"/>
  <c r="E62"/>
  <c r="G62" i="3" s="1"/>
  <c r="E61" i="133"/>
  <c r="D60"/>
  <c r="C60"/>
  <c r="E59"/>
  <c r="G59" i="3" s="1"/>
  <c r="E58" i="133"/>
  <c r="E57"/>
  <c r="G57" i="3" s="1"/>
  <c r="E56" i="133"/>
  <c r="E55"/>
  <c r="G55" i="3" s="1"/>
  <c r="D55" i="133"/>
  <c r="C55"/>
  <c r="E54"/>
  <c r="E53"/>
  <c r="G53" i="3" s="1"/>
  <c r="E52" i="133"/>
  <c r="E51"/>
  <c r="G51" i="3" s="1"/>
  <c r="E50" i="133"/>
  <c r="E49"/>
  <c r="G49" i="3" s="1"/>
  <c r="D49" i="133"/>
  <c r="C49"/>
  <c r="E48"/>
  <c r="E47"/>
  <c r="G47" i="3" s="1"/>
  <c r="E46" i="133"/>
  <c r="E45"/>
  <c r="G45" i="3" s="1"/>
  <c r="E44" i="133"/>
  <c r="E43"/>
  <c r="G43" i="3" s="1"/>
  <c r="E42" i="133"/>
  <c r="E41"/>
  <c r="G41" i="3" s="1"/>
  <c r="E40" i="133"/>
  <c r="E39"/>
  <c r="G39" i="3" s="1"/>
  <c r="E38" i="133"/>
  <c r="E37"/>
  <c r="G37" i="3" s="1"/>
  <c r="D37" i="133"/>
  <c r="C37"/>
  <c r="E36"/>
  <c r="G36" i="3" s="1"/>
  <c r="E35" i="133"/>
  <c r="E34"/>
  <c r="G34" i="3" s="1"/>
  <c r="E33" i="133"/>
  <c r="G33" i="3" s="1"/>
  <c r="E32" i="133"/>
  <c r="E31"/>
  <c r="E30"/>
  <c r="D29"/>
  <c r="C29"/>
  <c r="E28"/>
  <c r="G28" i="3" s="1"/>
  <c r="E27" i="133"/>
  <c r="E26"/>
  <c r="G26" i="3" s="1"/>
  <c r="E25" i="133"/>
  <c r="E24"/>
  <c r="G24" i="3" s="1"/>
  <c r="E23" i="133"/>
  <c r="D22"/>
  <c r="C22"/>
  <c r="E21"/>
  <c r="G21" i="3" s="1"/>
  <c r="E20" i="133"/>
  <c r="E19"/>
  <c r="G19" i="3" s="1"/>
  <c r="E18" i="133"/>
  <c r="E17"/>
  <c r="G17" i="3" s="1"/>
  <c r="E16" i="133"/>
  <c r="D15"/>
  <c r="C15"/>
  <c r="E14"/>
  <c r="E13"/>
  <c r="E12"/>
  <c r="E11"/>
  <c r="E10"/>
  <c r="E9"/>
  <c r="E8"/>
  <c r="D8"/>
  <c r="C8"/>
  <c r="G158" i="3"/>
  <c r="E158"/>
  <c r="G157"/>
  <c r="E157"/>
  <c r="G153"/>
  <c r="H153" s="1"/>
  <c r="E153"/>
  <c r="G152"/>
  <c r="H152" s="1"/>
  <c r="E152"/>
  <c r="G151"/>
  <c r="H151" s="1"/>
  <c r="E151"/>
  <c r="G150"/>
  <c r="H150" s="1"/>
  <c r="E150"/>
  <c r="G149"/>
  <c r="H149" s="1"/>
  <c r="E149"/>
  <c r="G148"/>
  <c r="H148" s="1"/>
  <c r="E148"/>
  <c r="G147"/>
  <c r="H147" s="1"/>
  <c r="E147"/>
  <c r="G146"/>
  <c r="H146" s="1"/>
  <c r="E146"/>
  <c r="D146"/>
  <c r="C146"/>
  <c r="E145"/>
  <c r="G144"/>
  <c r="E144"/>
  <c r="E143"/>
  <c r="E142"/>
  <c r="G141"/>
  <c r="E141"/>
  <c r="D140"/>
  <c r="D154" s="1"/>
  <c r="C140"/>
  <c r="C154" s="1"/>
  <c r="E139"/>
  <c r="G138"/>
  <c r="H138" s="1"/>
  <c r="E138"/>
  <c r="G137"/>
  <c r="H137" s="1"/>
  <c r="E137"/>
  <c r="E136"/>
  <c r="E135"/>
  <c r="G134"/>
  <c r="H134" s="1"/>
  <c r="E134"/>
  <c r="E133"/>
  <c r="D133"/>
  <c r="C133"/>
  <c r="G132"/>
  <c r="H132" s="1"/>
  <c r="E132"/>
  <c r="G131"/>
  <c r="H131" s="1"/>
  <c r="E131"/>
  <c r="G130"/>
  <c r="H130" s="1"/>
  <c r="E130"/>
  <c r="D129"/>
  <c r="C129"/>
  <c r="G127"/>
  <c r="E127"/>
  <c r="G126"/>
  <c r="E126"/>
  <c r="G125"/>
  <c r="E125"/>
  <c r="G124"/>
  <c r="E124"/>
  <c r="G123"/>
  <c r="E123"/>
  <c r="G122"/>
  <c r="E122"/>
  <c r="G121"/>
  <c r="E121"/>
  <c r="G120"/>
  <c r="E120"/>
  <c r="G119"/>
  <c r="E119"/>
  <c r="G118"/>
  <c r="E118"/>
  <c r="G117"/>
  <c r="E117"/>
  <c r="G116"/>
  <c r="E116"/>
  <c r="G115"/>
  <c r="E115"/>
  <c r="G114"/>
  <c r="E114"/>
  <c r="D114"/>
  <c r="C114"/>
  <c r="G113"/>
  <c r="E113"/>
  <c r="G112"/>
  <c r="E112"/>
  <c r="G111"/>
  <c r="E111"/>
  <c r="G110"/>
  <c r="E110"/>
  <c r="G109"/>
  <c r="E109"/>
  <c r="G108"/>
  <c r="E108"/>
  <c r="G107"/>
  <c r="E107"/>
  <c r="G106"/>
  <c r="E106"/>
  <c r="G105"/>
  <c r="E105"/>
  <c r="G104"/>
  <c r="E104"/>
  <c r="G103"/>
  <c r="E103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D93"/>
  <c r="D128" s="1"/>
  <c r="C93"/>
  <c r="C128" s="1"/>
  <c r="G92"/>
  <c r="H92" s="1"/>
  <c r="G88"/>
  <c r="E88"/>
  <c r="G87"/>
  <c r="E87"/>
  <c r="G86"/>
  <c r="E86"/>
  <c r="G85"/>
  <c r="H85" s="1"/>
  <c r="E85"/>
  <c r="G84"/>
  <c r="H84" s="1"/>
  <c r="E84"/>
  <c r="G83"/>
  <c r="H83" s="1"/>
  <c r="E83"/>
  <c r="G82"/>
  <c r="H82" s="1"/>
  <c r="E82"/>
  <c r="D82"/>
  <c r="C82"/>
  <c r="G81"/>
  <c r="E81"/>
  <c r="G80"/>
  <c r="H80" s="1"/>
  <c r="E80"/>
  <c r="G79"/>
  <c r="H79" s="1"/>
  <c r="E79"/>
  <c r="G78"/>
  <c r="E78"/>
  <c r="D78"/>
  <c r="C78"/>
  <c r="G77"/>
  <c r="H77" s="1"/>
  <c r="E77"/>
  <c r="G76"/>
  <c r="H76" s="1"/>
  <c r="E76"/>
  <c r="G75"/>
  <c r="H75" s="1"/>
  <c r="E75"/>
  <c r="E89" s="1"/>
  <c r="D89" s="1"/>
  <c r="D75"/>
  <c r="C75"/>
  <c r="G74"/>
  <c r="H74" s="1"/>
  <c r="E74"/>
  <c r="G73"/>
  <c r="H73" s="1"/>
  <c r="E73"/>
  <c r="G72"/>
  <c r="H72" s="1"/>
  <c r="E72"/>
  <c r="G71"/>
  <c r="H71" s="1"/>
  <c r="E71"/>
  <c r="G70"/>
  <c r="H70" s="1"/>
  <c r="E70"/>
  <c r="D70"/>
  <c r="C70"/>
  <c r="G69"/>
  <c r="H69" s="1"/>
  <c r="E69"/>
  <c r="G68"/>
  <c r="H68" s="1"/>
  <c r="E68"/>
  <c r="G67"/>
  <c r="H67" s="1"/>
  <c r="E67"/>
  <c r="E66"/>
  <c r="D66"/>
  <c r="C66"/>
  <c r="E64"/>
  <c r="G63"/>
  <c r="E63"/>
  <c r="E62"/>
  <c r="G61"/>
  <c r="E61"/>
  <c r="E60" s="1"/>
  <c r="D60"/>
  <c r="C60"/>
  <c r="E59"/>
  <c r="G58"/>
  <c r="E58"/>
  <c r="E57"/>
  <c r="G56"/>
  <c r="E56"/>
  <c r="E55"/>
  <c r="D55"/>
  <c r="C55"/>
  <c r="G54"/>
  <c r="E54"/>
  <c r="E53"/>
  <c r="G52"/>
  <c r="E52"/>
  <c r="E51"/>
  <c r="G50"/>
  <c r="E50"/>
  <c r="E49" s="1"/>
  <c r="D49"/>
  <c r="C49"/>
  <c r="G48"/>
  <c r="E48"/>
  <c r="E47"/>
  <c r="G46"/>
  <c r="E46"/>
  <c r="E45"/>
  <c r="G44"/>
  <c r="E44"/>
  <c r="E43"/>
  <c r="G42"/>
  <c r="E42"/>
  <c r="E41"/>
  <c r="G40"/>
  <c r="E40"/>
  <c r="E39"/>
  <c r="G38"/>
  <c r="E38"/>
  <c r="E37" s="1"/>
  <c r="D37"/>
  <c r="C37"/>
  <c r="E36"/>
  <c r="G35"/>
  <c r="E35"/>
  <c r="E34"/>
  <c r="E33"/>
  <c r="E32"/>
  <c r="G31"/>
  <c r="E31"/>
  <c r="G30"/>
  <c r="H30" s="1"/>
  <c r="E30"/>
  <c r="E29"/>
  <c r="D29"/>
  <c r="C29"/>
  <c r="E28"/>
  <c r="G27"/>
  <c r="E27"/>
  <c r="E26"/>
  <c r="G25"/>
  <c r="E25"/>
  <c r="E24"/>
  <c r="G23"/>
  <c r="E23"/>
  <c r="D22"/>
  <c r="C22"/>
  <c r="E21"/>
  <c r="G20"/>
  <c r="E20"/>
  <c r="E19"/>
  <c r="G18"/>
  <c r="E18"/>
  <c r="E17"/>
  <c r="G16"/>
  <c r="E16"/>
  <c r="D15"/>
  <c r="C15"/>
  <c r="G14"/>
  <c r="E14"/>
  <c r="G13"/>
  <c r="E13"/>
  <c r="G12"/>
  <c r="E12"/>
  <c r="G11"/>
  <c r="E11"/>
  <c r="G10"/>
  <c r="E10"/>
  <c r="G9"/>
  <c r="E9"/>
  <c r="G8"/>
  <c r="E8"/>
  <c r="D8"/>
  <c r="C8"/>
  <c r="G26" i="64"/>
  <c r="F26"/>
  <c r="E26" s="1"/>
  <c r="D26"/>
  <c r="B26"/>
  <c r="E3"/>
  <c r="D34" i="63"/>
  <c r="B34"/>
  <c r="G33"/>
  <c r="F32"/>
  <c r="F34" s="1"/>
  <c r="G12"/>
  <c r="G11"/>
  <c r="G10"/>
  <c r="G9"/>
  <c r="G8"/>
  <c r="G7"/>
  <c r="G6"/>
  <c r="G5"/>
  <c r="E3"/>
  <c r="D3"/>
  <c r="D3" i="64" s="1"/>
  <c r="A34" i="76"/>
  <c r="A28"/>
  <c r="E22" i="3" l="1"/>
  <c r="E66" i="133"/>
  <c r="G66" i="3" s="1"/>
  <c r="H66" s="1"/>
  <c r="E140"/>
  <c r="E154" s="1"/>
  <c r="D154" i="133"/>
  <c r="C89" i="3"/>
  <c r="H141"/>
  <c r="E15" i="133"/>
  <c r="G15" i="3" s="1"/>
  <c r="D89" i="133"/>
  <c r="E93"/>
  <c r="E133"/>
  <c r="G133" i="3" s="1"/>
  <c r="H133" s="1"/>
  <c r="E140" i="133"/>
  <c r="C89"/>
  <c r="E89"/>
  <c r="G89" i="3" s="1"/>
  <c r="D65" i="133"/>
  <c r="E29"/>
  <c r="G29" i="3" s="1"/>
  <c r="H78"/>
  <c r="H81"/>
  <c r="E65" i="135"/>
  <c r="C65"/>
  <c r="E90"/>
  <c r="D90" s="1"/>
  <c r="E93" i="134"/>
  <c r="C90"/>
  <c r="E89" s="1"/>
  <c r="H145" i="3"/>
  <c r="G136"/>
  <c r="H136" s="1"/>
  <c r="C154" i="133"/>
  <c r="E129"/>
  <c r="G129" i="3" s="1"/>
  <c r="E129" s="1"/>
  <c r="H94"/>
  <c r="E60" i="133"/>
  <c r="G60" i="3" s="1"/>
  <c r="H50"/>
  <c r="H34"/>
  <c r="G32"/>
  <c r="E22" i="133"/>
  <c r="G22" i="3" s="1"/>
  <c r="H18"/>
  <c r="C65" i="133"/>
  <c r="H158" i="3"/>
  <c r="H142"/>
  <c r="H143"/>
  <c r="H144"/>
  <c r="C155"/>
  <c r="H95"/>
  <c r="H97"/>
  <c r="H89"/>
  <c r="H62"/>
  <c r="H63"/>
  <c r="H64"/>
  <c r="H60"/>
  <c r="H61"/>
  <c r="H55"/>
  <c r="H57"/>
  <c r="H58"/>
  <c r="H59"/>
  <c r="H51"/>
  <c r="H52"/>
  <c r="H53"/>
  <c r="H54"/>
  <c r="H49"/>
  <c r="H39"/>
  <c r="H40"/>
  <c r="H41"/>
  <c r="H42"/>
  <c r="H43"/>
  <c r="H44"/>
  <c r="H45"/>
  <c r="H46"/>
  <c r="H47"/>
  <c r="H48"/>
  <c r="H37"/>
  <c r="H38"/>
  <c r="H29"/>
  <c r="H31"/>
  <c r="H32"/>
  <c r="H33"/>
  <c r="H35"/>
  <c r="H36"/>
  <c r="H24"/>
  <c r="H25"/>
  <c r="H26"/>
  <c r="H27"/>
  <c r="H28"/>
  <c r="C65"/>
  <c r="H22"/>
  <c r="H23"/>
  <c r="H19"/>
  <c r="H21"/>
  <c r="H17"/>
  <c r="H16"/>
  <c r="E15"/>
  <c r="H20"/>
  <c r="H15"/>
  <c r="H10"/>
  <c r="H11"/>
  <c r="H12"/>
  <c r="H13"/>
  <c r="H14"/>
  <c r="E65"/>
  <c r="C90"/>
  <c r="H8"/>
  <c r="H9"/>
  <c r="G32" i="63"/>
  <c r="G34" s="1"/>
  <c r="E32"/>
  <c r="E34" s="1"/>
  <c r="H157" i="3"/>
  <c r="H56"/>
  <c r="H129"/>
  <c r="D128" i="133"/>
  <c r="E128"/>
  <c r="G93" i="3"/>
  <c r="G140"/>
  <c r="H140" s="1"/>
  <c r="H98"/>
  <c r="H96"/>
  <c r="E128" i="134"/>
  <c r="D155" i="3"/>
  <c r="E93"/>
  <c r="E128" s="1"/>
  <c r="E155" s="1"/>
  <c r="H86"/>
  <c r="H87"/>
  <c r="H8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A22" i="76"/>
  <c r="A16"/>
  <c r="B13"/>
  <c r="A10"/>
  <c r="A4"/>
  <c r="H31" i="61"/>
  <c r="G31"/>
  <c r="I30"/>
  <c r="E30"/>
  <c r="I29"/>
  <c r="E29"/>
  <c r="I28"/>
  <c r="E28"/>
  <c r="I27"/>
  <c r="E27"/>
  <c r="I26"/>
  <c r="E26"/>
  <c r="I25"/>
  <c r="E25"/>
  <c r="D25"/>
  <c r="C25"/>
  <c r="I24"/>
  <c r="E24"/>
  <c r="I23"/>
  <c r="E23"/>
  <c r="I22"/>
  <c r="E22"/>
  <c r="I21"/>
  <c r="E21"/>
  <c r="I20"/>
  <c r="E20"/>
  <c r="I19"/>
  <c r="I31" s="1"/>
  <c r="E19"/>
  <c r="D19"/>
  <c r="D31" s="1"/>
  <c r="C31" s="1"/>
  <c r="C19"/>
  <c r="H18"/>
  <c r="G18"/>
  <c r="G32" s="1"/>
  <c r="D18"/>
  <c r="C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E18" s="1"/>
  <c r="D32" l="1"/>
  <c r="E31"/>
  <c r="E32" s="1"/>
  <c r="E154" i="133"/>
  <c r="G154" i="3" s="1"/>
  <c r="H154" s="1"/>
  <c r="H93"/>
  <c r="H33" i="61"/>
  <c r="C90" i="135"/>
  <c r="E89" s="1"/>
  <c r="E155" i="133"/>
  <c r="D155" s="1"/>
  <c r="C155" s="1"/>
  <c r="E65"/>
  <c r="G65" i="3" s="1"/>
  <c r="H65" s="1"/>
  <c r="D90" i="133"/>
  <c r="C90" s="1"/>
  <c r="D65" i="3"/>
  <c r="D90" s="1"/>
  <c r="E90"/>
  <c r="I18" i="61"/>
  <c r="I32" s="1"/>
  <c r="G34"/>
  <c r="G33"/>
  <c r="C34"/>
  <c r="C32"/>
  <c r="C33"/>
  <c r="G128" i="3"/>
  <c r="H128" s="1"/>
  <c r="E155" i="134"/>
  <c r="E90" i="133" l="1"/>
  <c r="G90" i="3" s="1"/>
  <c r="H90" s="1"/>
  <c r="I33" i="61"/>
  <c r="E33"/>
  <c r="D33" s="1"/>
  <c r="H32"/>
  <c r="E34"/>
  <c r="I34"/>
  <c r="D155" i="134"/>
  <c r="C155" s="1"/>
  <c r="E154" s="1"/>
  <c r="G155" i="3"/>
  <c r="H155" s="1"/>
  <c r="H34" i="61" l="1"/>
  <c r="D34"/>
  <c r="H29" i="73"/>
  <c r="D31" i="76" s="1"/>
  <c r="G29" i="73"/>
  <c r="D25" i="76" s="1"/>
  <c r="I28" i="73"/>
  <c r="E28"/>
  <c r="I27"/>
  <c r="E27"/>
  <c r="I26"/>
  <c r="E26"/>
  <c r="I25"/>
  <c r="E25"/>
  <c r="I24"/>
  <c r="E24"/>
  <c r="C24"/>
  <c r="I23"/>
  <c r="E23"/>
  <c r="I22"/>
  <c r="E22"/>
  <c r="I21"/>
  <c r="E21"/>
  <c r="I20"/>
  <c r="E20"/>
  <c r="I19"/>
  <c r="E19"/>
  <c r="E29" s="1"/>
  <c r="C19"/>
  <c r="H18"/>
  <c r="D30" i="76" s="1"/>
  <c r="G18" i="73"/>
  <c r="D24" i="76" s="1"/>
  <c r="C18" i="73"/>
  <c r="D6" i="76" s="1"/>
  <c r="I17" i="73"/>
  <c r="I16"/>
  <c r="E16"/>
  <c r="I15"/>
  <c r="E15"/>
  <c r="I14"/>
  <c r="E14"/>
  <c r="I13"/>
  <c r="E13"/>
  <c r="I12"/>
  <c r="I11"/>
  <c r="I10"/>
  <c r="I9"/>
  <c r="I8"/>
  <c r="I7"/>
  <c r="I6"/>
  <c r="D160" i="131"/>
  <c r="D155"/>
  <c r="C155"/>
  <c r="E154"/>
  <c r="E153"/>
  <c r="E152"/>
  <c r="E151"/>
  <c r="E150"/>
  <c r="E149"/>
  <c r="E148"/>
  <c r="E147" s="1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/>
  <c r="D131"/>
  <c r="C131"/>
  <c r="D130"/>
  <c r="E129"/>
  <c r="E128"/>
  <c r="E127"/>
  <c r="E126"/>
  <c r="E125"/>
  <c r="E124"/>
  <c r="E123"/>
  <c r="E122"/>
  <c r="E121"/>
  <c r="E120"/>
  <c r="E119"/>
  <c r="E118"/>
  <c r="E117"/>
  <c r="E116"/>
  <c r="D116"/>
  <c r="C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D95"/>
  <c r="C95"/>
  <c r="C92"/>
  <c r="D88"/>
  <c r="C87"/>
  <c r="E86"/>
  <c r="E85"/>
  <c r="E84"/>
  <c r="E83"/>
  <c r="E82"/>
  <c r="E81"/>
  <c r="E80" s="1"/>
  <c r="D80"/>
  <c r="C80"/>
  <c r="E79"/>
  <c r="E78"/>
  <c r="E77"/>
  <c r="E76" s="1"/>
  <c r="D76"/>
  <c r="C76"/>
  <c r="E75"/>
  <c r="E74"/>
  <c r="E73"/>
  <c r="D73"/>
  <c r="C73"/>
  <c r="E72"/>
  <c r="E71"/>
  <c r="E70"/>
  <c r="E69"/>
  <c r="E68" s="1"/>
  <c r="D68"/>
  <c r="C68"/>
  <c r="E67"/>
  <c r="E66"/>
  <c r="E65"/>
  <c r="E64"/>
  <c r="D64"/>
  <c r="C64"/>
  <c r="E62"/>
  <c r="E61"/>
  <c r="E60"/>
  <c r="E59"/>
  <c r="E58"/>
  <c r="D58"/>
  <c r="C58"/>
  <c r="E57"/>
  <c r="E56"/>
  <c r="E55"/>
  <c r="E54"/>
  <c r="E53" s="1"/>
  <c r="D53"/>
  <c r="C53"/>
  <c r="E52"/>
  <c r="E51"/>
  <c r="E50"/>
  <c r="E49"/>
  <c r="E48"/>
  <c r="E47" s="1"/>
  <c r="D47"/>
  <c r="C47"/>
  <c r="E46"/>
  <c r="E45"/>
  <c r="E44"/>
  <c r="E43"/>
  <c r="E42"/>
  <c r="E41"/>
  <c r="E40"/>
  <c r="E39"/>
  <c r="E38"/>
  <c r="E37"/>
  <c r="E36"/>
  <c r="E35"/>
  <c r="D35"/>
  <c r="C35"/>
  <c r="E34"/>
  <c r="E33"/>
  <c r="E32"/>
  <c r="E31"/>
  <c r="E30"/>
  <c r="E29"/>
  <c r="E28"/>
  <c r="D28"/>
  <c r="E27" s="1"/>
  <c r="E63" s="1"/>
  <c r="D27"/>
  <c r="C27"/>
  <c r="E26"/>
  <c r="E25"/>
  <c r="E24"/>
  <c r="E23"/>
  <c r="E22"/>
  <c r="E21"/>
  <c r="E20" s="1"/>
  <c r="D20"/>
  <c r="C20"/>
  <c r="E19"/>
  <c r="E18"/>
  <c r="E17"/>
  <c r="E16"/>
  <c r="E15"/>
  <c r="E14"/>
  <c r="E13"/>
  <c r="D13"/>
  <c r="C13"/>
  <c r="E12"/>
  <c r="E11"/>
  <c r="E10"/>
  <c r="E9"/>
  <c r="E8"/>
  <c r="E7"/>
  <c r="E6" s="1"/>
  <c r="D6"/>
  <c r="C6"/>
  <c r="C3"/>
  <c r="D161" i="130"/>
  <c r="D155"/>
  <c r="C155"/>
  <c r="E154"/>
  <c r="E153"/>
  <c r="E152"/>
  <c r="E151"/>
  <c r="E150"/>
  <c r="E149"/>
  <c r="E148"/>
  <c r="E147" s="1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 s="1"/>
  <c r="D131"/>
  <c r="C131"/>
  <c r="E129"/>
  <c r="E128"/>
  <c r="E127"/>
  <c r="E126"/>
  <c r="E125"/>
  <c r="E124"/>
  <c r="E123"/>
  <c r="E122"/>
  <c r="E121"/>
  <c r="E120"/>
  <c r="E119"/>
  <c r="E118"/>
  <c r="E117"/>
  <c r="E116" s="1"/>
  <c r="D116"/>
  <c r="C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D95"/>
  <c r="D130" s="1"/>
  <c r="D160" s="1"/>
  <c r="C95"/>
  <c r="C130" s="1"/>
  <c r="C156" s="1"/>
  <c r="E155" s="1"/>
  <c r="C92"/>
  <c r="D88"/>
  <c r="E86"/>
  <c r="E85"/>
  <c r="E84"/>
  <c r="E83"/>
  <c r="E82"/>
  <c r="E81"/>
  <c r="E80" s="1"/>
  <c r="D80"/>
  <c r="C80"/>
  <c r="E79"/>
  <c r="E78"/>
  <c r="E77"/>
  <c r="E76" s="1"/>
  <c r="D76"/>
  <c r="C76"/>
  <c r="E75"/>
  <c r="E74"/>
  <c r="E73" s="1"/>
  <c r="E87" s="1"/>
  <c r="D87" s="1"/>
  <c r="C87" s="1"/>
  <c r="C161" s="1"/>
  <c r="D73"/>
  <c r="C73"/>
  <c r="E72"/>
  <c r="E71"/>
  <c r="E70"/>
  <c r="E69"/>
  <c r="E68" s="1"/>
  <c r="D68"/>
  <c r="C68"/>
  <c r="E67"/>
  <c r="E66"/>
  <c r="E65"/>
  <c r="E64" s="1"/>
  <c r="D64"/>
  <c r="C64"/>
  <c r="D63"/>
  <c r="E62"/>
  <c r="E61"/>
  <c r="E60"/>
  <c r="E59"/>
  <c r="E58"/>
  <c r="D58"/>
  <c r="C58"/>
  <c r="E57"/>
  <c r="E56"/>
  <c r="E55"/>
  <c r="E54"/>
  <c r="E53"/>
  <c r="D53"/>
  <c r="C53"/>
  <c r="E52"/>
  <c r="E51"/>
  <c r="E50"/>
  <c r="E49"/>
  <c r="E48"/>
  <c r="E47"/>
  <c r="D47"/>
  <c r="C47"/>
  <c r="E46"/>
  <c r="E45"/>
  <c r="E44"/>
  <c r="E43"/>
  <c r="E42"/>
  <c r="E41"/>
  <c r="E40"/>
  <c r="E39"/>
  <c r="E38"/>
  <c r="E37"/>
  <c r="E36"/>
  <c r="D35"/>
  <c r="C35"/>
  <c r="C63" s="1"/>
  <c r="E34"/>
  <c r="E33"/>
  <c r="E32"/>
  <c r="E31"/>
  <c r="E30"/>
  <c r="E29"/>
  <c r="E28"/>
  <c r="D28"/>
  <c r="E27" s="1"/>
  <c r="D27"/>
  <c r="C27"/>
  <c r="E26"/>
  <c r="E25"/>
  <c r="E24"/>
  <c r="E23"/>
  <c r="E22"/>
  <c r="E21"/>
  <c r="E20" s="1"/>
  <c r="D20"/>
  <c r="C20"/>
  <c r="E19"/>
  <c r="E18"/>
  <c r="E17"/>
  <c r="E16"/>
  <c r="E15"/>
  <c r="E14"/>
  <c r="E13"/>
  <c r="D13"/>
  <c r="C13"/>
  <c r="E12"/>
  <c r="E11"/>
  <c r="E10"/>
  <c r="E9"/>
  <c r="E8"/>
  <c r="E7"/>
  <c r="E6" s="1"/>
  <c r="D6"/>
  <c r="C6"/>
  <c r="C3"/>
  <c r="E154" i="129"/>
  <c r="E153"/>
  <c r="E152"/>
  <c r="E151"/>
  <c r="E150"/>
  <c r="E149"/>
  <c r="E148"/>
  <c r="E147"/>
  <c r="D147"/>
  <c r="C147"/>
  <c r="E146"/>
  <c r="E145"/>
  <c r="E144"/>
  <c r="E143"/>
  <c r="D142"/>
  <c r="C142"/>
  <c r="E141"/>
  <c r="E140"/>
  <c r="E139"/>
  <c r="E138"/>
  <c r="E137"/>
  <c r="E136"/>
  <c r="E135"/>
  <c r="D135"/>
  <c r="C135"/>
  <c r="E134"/>
  <c r="E133"/>
  <c r="E132"/>
  <c r="E131"/>
  <c r="D131"/>
  <c r="C131"/>
  <c r="E129"/>
  <c r="E128"/>
  <c r="E127"/>
  <c r="E126"/>
  <c r="E125"/>
  <c r="E124"/>
  <c r="E123"/>
  <c r="E122"/>
  <c r="E121"/>
  <c r="E120"/>
  <c r="E119"/>
  <c r="E118"/>
  <c r="E117"/>
  <c r="E116" s="1"/>
  <c r="D116"/>
  <c r="C116"/>
  <c r="E115"/>
  <c r="E114"/>
  <c r="E113"/>
  <c r="G113" i="1" s="1"/>
  <c r="E112" i="129"/>
  <c r="E111"/>
  <c r="E110"/>
  <c r="E109"/>
  <c r="E108"/>
  <c r="E107"/>
  <c r="E106"/>
  <c r="E105"/>
  <c r="E104"/>
  <c r="E103"/>
  <c r="E102"/>
  <c r="E101"/>
  <c r="E100"/>
  <c r="E99"/>
  <c r="E98"/>
  <c r="E97"/>
  <c r="E96"/>
  <c r="D95"/>
  <c r="C95"/>
  <c r="C92"/>
  <c r="D87"/>
  <c r="E86"/>
  <c r="E85"/>
  <c r="E84"/>
  <c r="E83"/>
  <c r="E82"/>
  <c r="E81"/>
  <c r="E80"/>
  <c r="D80"/>
  <c r="C80"/>
  <c r="E79"/>
  <c r="E76" s="1"/>
  <c r="E78"/>
  <c r="E77"/>
  <c r="D76"/>
  <c r="C76"/>
  <c r="E75"/>
  <c r="E74"/>
  <c r="D73"/>
  <c r="C73"/>
  <c r="C87" s="1"/>
  <c r="E72"/>
  <c r="E71"/>
  <c r="E70"/>
  <c r="E69"/>
  <c r="E68"/>
  <c r="D68"/>
  <c r="C68"/>
  <c r="E67"/>
  <c r="E66"/>
  <c r="E65"/>
  <c r="E64"/>
  <c r="D64"/>
  <c r="C64"/>
  <c r="E62"/>
  <c r="E61"/>
  <c r="E58" s="1"/>
  <c r="E60"/>
  <c r="E59"/>
  <c r="D58"/>
  <c r="C58"/>
  <c r="E57"/>
  <c r="E56"/>
  <c r="E55"/>
  <c r="E54"/>
  <c r="D53"/>
  <c r="C53"/>
  <c r="E52"/>
  <c r="E51"/>
  <c r="E50"/>
  <c r="E49"/>
  <c r="E48"/>
  <c r="E47"/>
  <c r="D47"/>
  <c r="C47"/>
  <c r="E46"/>
  <c r="E45"/>
  <c r="E44"/>
  <c r="E43"/>
  <c r="E42"/>
  <c r="E41"/>
  <c r="E40"/>
  <c r="E39"/>
  <c r="E38"/>
  <c r="E37"/>
  <c r="E36"/>
  <c r="D35"/>
  <c r="C35"/>
  <c r="E34"/>
  <c r="E33"/>
  <c r="E32"/>
  <c r="E31"/>
  <c r="E30"/>
  <c r="E29"/>
  <c r="E28"/>
  <c r="D28"/>
  <c r="C27"/>
  <c r="E26"/>
  <c r="E25"/>
  <c r="E24"/>
  <c r="E23"/>
  <c r="E22"/>
  <c r="E21"/>
  <c r="E20" s="1"/>
  <c r="D20"/>
  <c r="C20"/>
  <c r="E19"/>
  <c r="E18"/>
  <c r="E13" s="1"/>
  <c r="E17"/>
  <c r="E16"/>
  <c r="E15"/>
  <c r="E14"/>
  <c r="D13"/>
  <c r="C13"/>
  <c r="E12"/>
  <c r="E11"/>
  <c r="E10"/>
  <c r="E9"/>
  <c r="E8"/>
  <c r="E7"/>
  <c r="D6"/>
  <c r="D63" s="1"/>
  <c r="D88" s="1"/>
  <c r="C6"/>
  <c r="C3"/>
  <c r="G154" i="1"/>
  <c r="H154" s="1"/>
  <c r="E154"/>
  <c r="G153"/>
  <c r="H153" s="1"/>
  <c r="E153"/>
  <c r="G152"/>
  <c r="H152" s="1"/>
  <c r="E152"/>
  <c r="H151"/>
  <c r="G151"/>
  <c r="E151"/>
  <c r="G150"/>
  <c r="H150" s="1"/>
  <c r="E150"/>
  <c r="G149"/>
  <c r="H149" s="1"/>
  <c r="E149"/>
  <c r="G148"/>
  <c r="H148" s="1"/>
  <c r="E148"/>
  <c r="G147"/>
  <c r="H147" s="1"/>
  <c r="E147"/>
  <c r="D147"/>
  <c r="C147"/>
  <c r="G146"/>
  <c r="H146" s="1"/>
  <c r="E146"/>
  <c r="G145"/>
  <c r="E145"/>
  <c r="G144"/>
  <c r="E144"/>
  <c r="E142" s="1"/>
  <c r="H143"/>
  <c r="G143"/>
  <c r="E143"/>
  <c r="D142"/>
  <c r="C142"/>
  <c r="C155" s="1"/>
  <c r="B25" i="76" s="1"/>
  <c r="E25" s="1"/>
  <c r="G141" i="1"/>
  <c r="H141" s="1"/>
  <c r="E141"/>
  <c r="G140"/>
  <c r="H140" s="1"/>
  <c r="E140"/>
  <c r="G139"/>
  <c r="H139" s="1"/>
  <c r="E139"/>
  <c r="G138"/>
  <c r="H138" s="1"/>
  <c r="E138"/>
  <c r="G137"/>
  <c r="H137" s="1"/>
  <c r="E137"/>
  <c r="G136"/>
  <c r="H136" s="1"/>
  <c r="E136"/>
  <c r="G135"/>
  <c r="H135" s="1"/>
  <c r="E135"/>
  <c r="D135"/>
  <c r="C135"/>
  <c r="G134"/>
  <c r="H134" s="1"/>
  <c r="E134"/>
  <c r="G133"/>
  <c r="H133" s="1"/>
  <c r="E133"/>
  <c r="G132"/>
  <c r="H132" s="1"/>
  <c r="E132"/>
  <c r="G131"/>
  <c r="H131" s="1"/>
  <c r="E131"/>
  <c r="D131"/>
  <c r="C131"/>
  <c r="G129"/>
  <c r="E129"/>
  <c r="G128"/>
  <c r="H128" s="1"/>
  <c r="E128"/>
  <c r="G127"/>
  <c r="H127" s="1"/>
  <c r="E127"/>
  <c r="G126"/>
  <c r="H126" s="1"/>
  <c r="E126"/>
  <c r="G125"/>
  <c r="E125"/>
  <c r="G124"/>
  <c r="H124" s="1"/>
  <c r="E124"/>
  <c r="G123"/>
  <c r="H123" s="1"/>
  <c r="E123"/>
  <c r="G122"/>
  <c r="H122" s="1"/>
  <c r="E122"/>
  <c r="G121"/>
  <c r="E121"/>
  <c r="G120"/>
  <c r="E120"/>
  <c r="G119"/>
  <c r="E119"/>
  <c r="G118"/>
  <c r="H118" s="1"/>
  <c r="E118"/>
  <c r="G117"/>
  <c r="E117"/>
  <c r="G116"/>
  <c r="D116"/>
  <c r="C116"/>
  <c r="G115"/>
  <c r="E115"/>
  <c r="G114"/>
  <c r="E114"/>
  <c r="E113"/>
  <c r="E112"/>
  <c r="G111"/>
  <c r="E111"/>
  <c r="G110"/>
  <c r="E110"/>
  <c r="G109"/>
  <c r="H109" s="1"/>
  <c r="E109"/>
  <c r="G108"/>
  <c r="H108" s="1"/>
  <c r="E108"/>
  <c r="G107"/>
  <c r="E107"/>
  <c r="G106"/>
  <c r="H106" s="1"/>
  <c r="E106"/>
  <c r="G105"/>
  <c r="H105" s="1"/>
  <c r="E105"/>
  <c r="G104"/>
  <c r="H104" s="1"/>
  <c r="E104"/>
  <c r="G103"/>
  <c r="E103"/>
  <c r="G102"/>
  <c r="H102" s="1"/>
  <c r="E102"/>
  <c r="C29" i="73" l="1"/>
  <c r="D7" i="76" s="1"/>
  <c r="I29" i="73"/>
  <c r="D37" i="76" s="1"/>
  <c r="G30" i="73"/>
  <c r="D26" i="76" s="1"/>
  <c r="D29" i="73"/>
  <c r="D13" i="76" s="1"/>
  <c r="E13" s="1"/>
  <c r="D19"/>
  <c r="G31" i="73"/>
  <c r="C30"/>
  <c r="D8" i="76" s="1"/>
  <c r="C31" i="73"/>
  <c r="C32"/>
  <c r="E130" i="131"/>
  <c r="C130"/>
  <c r="D63"/>
  <c r="C63" s="1"/>
  <c r="E160"/>
  <c r="E88"/>
  <c r="E95" i="130"/>
  <c r="E130" s="1"/>
  <c r="E161"/>
  <c r="E35"/>
  <c r="E63" s="1"/>
  <c r="E88" s="1"/>
  <c r="C160"/>
  <c r="C88"/>
  <c r="E142" i="129"/>
  <c r="H145" i="1"/>
  <c r="G112"/>
  <c r="H107"/>
  <c r="H103"/>
  <c r="E95" i="129"/>
  <c r="E130" s="1"/>
  <c r="E73"/>
  <c r="G73" i="1" s="1"/>
  <c r="E53" i="129"/>
  <c r="E35"/>
  <c r="C63"/>
  <c r="E27"/>
  <c r="D27" s="1"/>
  <c r="E6"/>
  <c r="E116" i="1"/>
  <c r="H125"/>
  <c r="H120"/>
  <c r="H119"/>
  <c r="H117"/>
  <c r="I18" i="73"/>
  <c r="D36" i="76" s="1"/>
  <c r="H30" i="73"/>
  <c r="E156" i="130"/>
  <c r="D156" s="1"/>
  <c r="D155" i="129"/>
  <c r="C155" s="1"/>
  <c r="C161" s="1"/>
  <c r="H144" i="1"/>
  <c r="E155"/>
  <c r="H129"/>
  <c r="H116"/>
  <c r="H121"/>
  <c r="H114"/>
  <c r="H113"/>
  <c r="H112"/>
  <c r="H110"/>
  <c r="H111"/>
  <c r="H115"/>
  <c r="G101"/>
  <c r="H101" s="1"/>
  <c r="E101"/>
  <c r="G100"/>
  <c r="E100"/>
  <c r="G99"/>
  <c r="E99"/>
  <c r="G98"/>
  <c r="E98"/>
  <c r="G97"/>
  <c r="E97"/>
  <c r="G96"/>
  <c r="E96"/>
  <c r="D95"/>
  <c r="D130" s="1"/>
  <c r="C95"/>
  <c r="C130" s="1"/>
  <c r="C92"/>
  <c r="D87"/>
  <c r="G86"/>
  <c r="E86"/>
  <c r="G85"/>
  <c r="E85"/>
  <c r="G84"/>
  <c r="E84"/>
  <c r="G83"/>
  <c r="H83" s="1"/>
  <c r="E83"/>
  <c r="G82"/>
  <c r="H82" s="1"/>
  <c r="E82"/>
  <c r="H81"/>
  <c r="G81"/>
  <c r="E81"/>
  <c r="G80"/>
  <c r="H80" s="1"/>
  <c r="E80"/>
  <c r="D80"/>
  <c r="C80"/>
  <c r="G79"/>
  <c r="E79"/>
  <c r="G78"/>
  <c r="H78" s="1"/>
  <c r="E78"/>
  <c r="G77"/>
  <c r="H77" s="1"/>
  <c r="E77"/>
  <c r="G76"/>
  <c r="D76"/>
  <c r="C76"/>
  <c r="G75"/>
  <c r="H75" s="1"/>
  <c r="E75"/>
  <c r="G74"/>
  <c r="H74" s="1"/>
  <c r="E74"/>
  <c r="E73"/>
  <c r="D73"/>
  <c r="C73"/>
  <c r="C87" s="1"/>
  <c r="G72"/>
  <c r="H72" s="1"/>
  <c r="E72"/>
  <c r="G71"/>
  <c r="H71" s="1"/>
  <c r="E71"/>
  <c r="G70"/>
  <c r="H70" s="1"/>
  <c r="E70"/>
  <c r="G69"/>
  <c r="H69" s="1"/>
  <c r="E69"/>
  <c r="G68"/>
  <c r="H68" s="1"/>
  <c r="E68"/>
  <c r="D68"/>
  <c r="C68"/>
  <c r="G67"/>
  <c r="H67" s="1"/>
  <c r="E67"/>
  <c r="G66"/>
  <c r="H66" s="1"/>
  <c r="E66"/>
  <c r="G65"/>
  <c r="H65" s="1"/>
  <c r="E65"/>
  <c r="G64"/>
  <c r="H64" s="1"/>
  <c r="E64"/>
  <c r="D64"/>
  <c r="C64"/>
  <c r="G62"/>
  <c r="E62"/>
  <c r="G61"/>
  <c r="E61"/>
  <c r="G60"/>
  <c r="E60"/>
  <c r="G59"/>
  <c r="E59"/>
  <c r="G58"/>
  <c r="E58"/>
  <c r="D58"/>
  <c r="C58"/>
  <c r="G57"/>
  <c r="E57"/>
  <c r="G56"/>
  <c r="E56"/>
  <c r="G55"/>
  <c r="E55"/>
  <c r="G54"/>
  <c r="E54"/>
  <c r="G53"/>
  <c r="E53"/>
  <c r="D53"/>
  <c r="C53"/>
  <c r="G52"/>
  <c r="H52" s="1"/>
  <c r="E52"/>
  <c r="G51"/>
  <c r="H51" s="1"/>
  <c r="E51"/>
  <c r="G50"/>
  <c r="H50" s="1"/>
  <c r="E50"/>
  <c r="G49"/>
  <c r="E49"/>
  <c r="G48"/>
  <c r="H48" s="1"/>
  <c r="E48"/>
  <c r="G47"/>
  <c r="E47"/>
  <c r="D47"/>
  <c r="C47"/>
  <c r="G46"/>
  <c r="E46"/>
  <c r="G45"/>
  <c r="E45"/>
  <c r="G44"/>
  <c r="H44" s="1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D35"/>
  <c r="C35"/>
  <c r="G34"/>
  <c r="E34"/>
  <c r="G33"/>
  <c r="E33"/>
  <c r="G32"/>
  <c r="E32"/>
  <c r="G31"/>
  <c r="E31"/>
  <c r="G30"/>
  <c r="E30"/>
  <c r="G29"/>
  <c r="E29"/>
  <c r="G28"/>
  <c r="E28"/>
  <c r="E27" s="1"/>
  <c r="G27"/>
  <c r="D27"/>
  <c r="C27"/>
  <c r="G26"/>
  <c r="E26"/>
  <c r="G25"/>
  <c r="E25"/>
  <c r="G24"/>
  <c r="H24" s="1"/>
  <c r="E24"/>
  <c r="G23"/>
  <c r="H23" s="1"/>
  <c r="E23"/>
  <c r="G22"/>
  <c r="H22" s="1"/>
  <c r="E22"/>
  <c r="G21"/>
  <c r="H21" s="1"/>
  <c r="E21"/>
  <c r="G20"/>
  <c r="E20"/>
  <c r="D20"/>
  <c r="C20"/>
  <c r="G19"/>
  <c r="H19" s="1"/>
  <c r="E19"/>
  <c r="G18"/>
  <c r="E18"/>
  <c r="E13" s="1"/>
  <c r="G17"/>
  <c r="H17" s="1"/>
  <c r="E17"/>
  <c r="G16"/>
  <c r="H16" s="1"/>
  <c r="E16"/>
  <c r="G15"/>
  <c r="H15" s="1"/>
  <c r="E15"/>
  <c r="G14"/>
  <c r="H14" s="1"/>
  <c r="E14"/>
  <c r="G13"/>
  <c r="D13"/>
  <c r="D7" i="73" s="1"/>
  <c r="E7" s="1"/>
  <c r="C13" i="1"/>
  <c r="G12"/>
  <c r="H12" s="1"/>
  <c r="E12"/>
  <c r="G11"/>
  <c r="H11" s="1"/>
  <c r="E11"/>
  <c r="G10"/>
  <c r="E10"/>
  <c r="G9"/>
  <c r="E9"/>
  <c r="G8"/>
  <c r="E8"/>
  <c r="G7"/>
  <c r="E7"/>
  <c r="E6" s="1"/>
  <c r="G6"/>
  <c r="D6"/>
  <c r="D6" i="73" s="1"/>
  <c r="C6" i="1"/>
  <c r="C3"/>
  <c r="A37" i="75"/>
  <c r="A31"/>
  <c r="A25"/>
  <c r="A19"/>
  <c r="A13"/>
  <c r="D4" i="73" l="1"/>
  <c r="D5" i="61"/>
  <c r="H5" s="1"/>
  <c r="E95" i="1"/>
  <c r="E130" s="1"/>
  <c r="H57"/>
  <c r="G95"/>
  <c r="H95" s="1"/>
  <c r="H98"/>
  <c r="E6" i="73"/>
  <c r="E18" s="1"/>
  <c r="D18"/>
  <c r="D63" i="1"/>
  <c r="I30" i="73"/>
  <c r="D38" i="76" s="1"/>
  <c r="E31" i="73"/>
  <c r="G32"/>
  <c r="I31"/>
  <c r="C160" i="131"/>
  <c r="E156" s="1"/>
  <c r="D156" s="1"/>
  <c r="C156" s="1"/>
  <c r="E155" s="1"/>
  <c r="C88"/>
  <c r="E87" s="1"/>
  <c r="D87" s="1"/>
  <c r="E160" i="130"/>
  <c r="E155" i="129"/>
  <c r="G155" i="1" s="1"/>
  <c r="G142"/>
  <c r="H142" s="1"/>
  <c r="H99"/>
  <c r="H97"/>
  <c r="H79"/>
  <c r="H61"/>
  <c r="H58"/>
  <c r="H55"/>
  <c r="H47"/>
  <c r="H38"/>
  <c r="H35"/>
  <c r="C88" i="129"/>
  <c r="E87" s="1"/>
  <c r="H33" i="1"/>
  <c r="H31"/>
  <c r="E63" i="129"/>
  <c r="H29" i="1"/>
  <c r="H27"/>
  <c r="H25"/>
  <c r="H46"/>
  <c r="H45"/>
  <c r="H42"/>
  <c r="H96"/>
  <c r="B24" i="76"/>
  <c r="E24" s="1"/>
  <c r="C156" i="1"/>
  <c r="B26" i="76" s="1"/>
  <c r="E26" s="1"/>
  <c r="E76" i="1"/>
  <c r="H76" s="1"/>
  <c r="B7" i="76"/>
  <c r="E7" s="1"/>
  <c r="C161" i="1"/>
  <c r="E87"/>
  <c r="H60"/>
  <c r="H56"/>
  <c r="H53"/>
  <c r="H49"/>
  <c r="H43"/>
  <c r="H41"/>
  <c r="H40"/>
  <c r="H39"/>
  <c r="H37"/>
  <c r="H34"/>
  <c r="H32"/>
  <c r="H30"/>
  <c r="H28"/>
  <c r="H26"/>
  <c r="C63"/>
  <c r="C160" s="1"/>
  <c r="H20"/>
  <c r="H13"/>
  <c r="E63"/>
  <c r="E88" s="1"/>
  <c r="H18"/>
  <c r="H10"/>
  <c r="H9"/>
  <c r="H8"/>
  <c r="B6" i="76"/>
  <c r="E6" s="1"/>
  <c r="B18"/>
  <c r="H7" i="1"/>
  <c r="D32" i="76"/>
  <c r="H32" i="73"/>
  <c r="D32"/>
  <c r="D130" i="129"/>
  <c r="E156"/>
  <c r="G130" i="1"/>
  <c r="H130" s="1"/>
  <c r="E160" i="129"/>
  <c r="D155" i="1"/>
  <c r="B37" i="76"/>
  <c r="E37" s="1"/>
  <c r="E161" i="1"/>
  <c r="H155"/>
  <c r="H100"/>
  <c r="B36" i="76"/>
  <c r="E36" s="1"/>
  <c r="E156" i="1"/>
  <c r="B30" i="76"/>
  <c r="E30" s="1"/>
  <c r="D160" i="1"/>
  <c r="D156"/>
  <c r="B32" i="76" s="1"/>
  <c r="H36" i="1"/>
  <c r="H59"/>
  <c r="H62"/>
  <c r="H73"/>
  <c r="H84"/>
  <c r="H85"/>
  <c r="H86"/>
  <c r="I5" i="61"/>
  <c r="I4" i="73"/>
  <c r="C4"/>
  <c r="E161" i="131" s="1"/>
  <c r="D161" s="1"/>
  <c r="C161" s="1"/>
  <c r="C5" i="61"/>
  <c r="H6" i="1"/>
  <c r="H54"/>
  <c r="E32" i="73" l="1"/>
  <c r="H4"/>
  <c r="G4" s="1"/>
  <c r="E32" i="76"/>
  <c r="I32" i="73"/>
  <c r="B12" i="76"/>
  <c r="D88" i="1"/>
  <c r="B14" i="76" s="1"/>
  <c r="D18"/>
  <c r="E30" i="73"/>
  <c r="D20" i="76" s="1"/>
  <c r="D12"/>
  <c r="E12" s="1"/>
  <c r="D30" i="73"/>
  <c r="D14" i="76" s="1"/>
  <c r="E14" s="1"/>
  <c r="D31" i="73"/>
  <c r="H31"/>
  <c r="E18" i="76"/>
  <c r="E161" i="129"/>
  <c r="D161" s="1"/>
  <c r="G87" i="1"/>
  <c r="E88" i="129"/>
  <c r="G88" i="1" s="1"/>
  <c r="H88" s="1"/>
  <c r="G63"/>
  <c r="H63" s="1"/>
  <c r="B19" i="76"/>
  <c r="E19" s="1"/>
  <c r="H87" i="1"/>
  <c r="B20" i="76"/>
  <c r="E20" s="1"/>
  <c r="E160" i="1"/>
  <c r="C88"/>
  <c r="B8" i="76" s="1"/>
  <c r="E8" s="1"/>
  <c r="D156" i="129"/>
  <c r="G156" i="1"/>
  <c r="H156" s="1"/>
  <c r="C130" i="129"/>
  <c r="D160"/>
  <c r="B31" i="76"/>
  <c r="E31" s="1"/>
  <c r="D161" i="1"/>
  <c r="B38" i="76"/>
  <c r="E38" s="1"/>
  <c r="G5" i="61"/>
  <c r="C156" i="129" l="1"/>
  <c r="C160"/>
</calcChain>
</file>

<file path=xl/sharedStrings.xml><?xml version="1.0" encoding="utf-8"?>
<sst xmlns="http://schemas.openxmlformats.org/spreadsheetml/2006/main" count="2849" uniqueCount="477">
  <si>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</si>
  <si>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</si>
  <si>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</si>
  <si>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</si>
  <si>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</si>
  <si>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</si>
  <si>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</si>
  <si>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</si>
  <si>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</si>
  <si>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</si>
  <si>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</si>
  <si>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</si>
  <si>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</si>
  <si>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</si>
  <si>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</si>
  <si>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</si>
  <si>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</si>
  <si>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</si>
  <si>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</si>
  <si>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</si>
  <si>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</si>
  <si>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</si>
  <si>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</si>
  <si>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</si>
  <si>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</si>
  <si>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</si>
  <si>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</si>
  <si>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</si>
  <si>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</si>
  <si>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</si>
  <si>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</si>
  <si>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</si>
  <si>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</si>
  <si>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</si>
  <si>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</si>
  <si>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</si>
  <si>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</si>
  <si>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</si>
  <si>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</si>
  <si>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</si>
  <si>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</si>
  <si>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</si>
  <si>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</si>
  <si>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</si>
  <si>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</si>
  <si>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</si>
  <si>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</si>
  <si>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</si>
  <si>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</si>
  <si>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</si>
  <si>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</si>
  <si>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</si>
  <si>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</si>
  <si>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</si>
  <si>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</si>
  <si>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</si>
  <si>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</si>
  <si>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</si>
  <si>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</si>
  <si>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</si>
  <si>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</si>
  <si>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</si>
  <si>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</si>
  <si>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</si>
  <si>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</si>
  <si>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</si>
  <si>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</si>
  <si>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</si>
  <si>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</si>
  <si>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</si>
  <si>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</si>
  <si>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</si>
  <si>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</si>
  <si>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</si>
  <si>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</si>
  <si>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</si>
  <si>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</si>
  <si>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</si>
  <si>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</si>
  <si>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</si>
  <si>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</si>
  <si>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</si>
  <si>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</si>
  <si>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</si>
  <si>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</si>
  <si>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</si>
  <si>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</si>
  <si>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</si>
  <si>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</si>
  <si>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</si>
  <si>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</si>
  <si>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</si>
  <si>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</si>
  <si>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</si>
  <si>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</si>
  <si>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</si>
  <si>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</si>
  <si>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</si>
  <si>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</si>
  <si>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</si>
  <si>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</si>
  <si>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</si>
  <si>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</si>
  <si>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</si>
  <si>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</si>
  <si>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</si>
  <si>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</si>
  <si>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</si>
  <si>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</si>
  <si>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</si>
  <si>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</si>
  <si>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</si>
  <si>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</si>
  <si>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</si>
  <si>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</si>
  <si>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</si>
  <si>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</si>
  <si>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</si>
  <si>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</si>
  <si>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</si>
  <si>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</si>
  <si>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</si>
  <si>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</si>
  <si>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</si>
  <si>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</si>
  <si>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</si>
  <si>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</si>
  <si>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</si>
  <si>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</si>
  <si>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</si>
  <si>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</si>
  <si>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</si>
  <si>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</si>
  <si>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</si>
  <si>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</si>
  <si>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</si>
  <si>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</si>
  <si>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</si>
  <si>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</si>
  <si>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</si>
  <si>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</si>
  <si>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</si>
  <si>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</si>
  <si>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</si>
  <si>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</si>
  <si>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</si>
  <si>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</si>
  <si>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</si>
  <si>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</si>
  <si>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</si>
  <si>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</si>
  <si>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</si>
  <si>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</si>
  <si>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</si>
  <si>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</si>
  <si>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</si>
  <si>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</si>
  <si>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</si>
  <si>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</si>
  <si>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</si>
  <si>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</si>
  <si>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</si>
  <si>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</si>
  <si>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</si>
  <si>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</si>
  <si>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</si>
  <si>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</si>
  <si>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</si>
  <si>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</si>
  <si>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</si>
  <si>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</si>
  <si>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</si>
  <si>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</si>
  <si>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</si>
  <si>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</si>
  <si>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</si>
  <si>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</si>
  <si>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</si>
  <si>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</si>
  <si>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</si>
  <si>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</si>
  <si>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</si>
  <si>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</si>
  <si>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</si>
  <si>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</si>
  <si>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</si>
  <si>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</si>
  <si>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</si>
  <si>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</si>
  <si>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</si>
  <si>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</si>
  <si>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</si>
  <si>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</si>
  <si>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</si>
  <si>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</si>
  <si>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</si>
  <si>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</si>
  <si>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</si>
  <si>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</si>
  <si>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</si>
  <si>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</si>
  <si>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</si>
  <si>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</si>
  <si>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</si>
  <si>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</si>
  <si>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</si>
  <si>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</si>
  <si>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</si>
  <si>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</si>
  <si>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</si>
  <si>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</si>
  <si>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</si>
  <si>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</si>
  <si>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</si>
  <si>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</si>
  <si>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</si>
  <si>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</si>
  <si>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</si>
  <si>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</si>
  <si>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</si>
  <si>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</si>
  <si>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</si>
  <si>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</si>
  <si>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</si>
  <si>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</si>
  <si>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</si>
  <si>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</si>
  <si>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</si>
  <si>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</si>
  <si>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</si>
  <si>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</si>
  <si>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</si>
  <si>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</si>
  <si>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</si>
  <si>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</si>
  <si>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</si>
  <si>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</si>
  <si>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</si>
  <si>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</si>
  <si>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</si>
  <si>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</si>
  <si>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</si>
  <si>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</si>
  <si>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</si>
  <si>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</si>
  <si>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</si>
  <si>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</si>
  <si>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</si>
  <si>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</si>
  <si>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</si>
  <si>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</si>
  <si>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</si>
  <si>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</si>
  <si>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</si>
  <si>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</si>
  <si>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</si>
  <si>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</si>
  <si>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</si>
  <si>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</si>
  <si>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</si>
  <si>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</si>
  <si>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</si>
  <si>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</si>
  <si>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</si>
  <si>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</si>
  <si>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</si>
  <si>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</si>
  <si>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</si>
  <si>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</si>
  <si>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</si>
  <si>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</si>
  <si>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</si>
  <si>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</si>
  <si>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</si>
  <si>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</si>
  <si>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</si>
  <si>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</si>
  <si>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</si>
  <si>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</si>
  <si>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</si>
  <si>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</si>
  <si>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</si>
  <si>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</si>
  <si>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</si>
  <si>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</si>
  <si>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</si>
  <si>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</si>
  <si>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</si>
  <si>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</si>
  <si>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</si>
  <si>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</si>
  <si>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</si>
  <si>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</si>
  <si>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</si>
  <si>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</si>
  <si>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</si>
  <si>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</si>
  <si>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</si>
  <si>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</si>
  <si>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</si>
  <si>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</si>
  <si>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</si>
  <si>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</si>
  <si>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</si>
  <si>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</si>
  <si>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</si>
  <si>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</si>
  <si>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</si>
  <si>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</si>
  <si>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</si>
  <si>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</si>
  <si>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</si>
  <si>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</si>
  <si>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</si>
  <si>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</si>
  <si>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</si>
  <si>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</si>
  <si>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</si>
  <si>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</si>
  <si>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</si>
  <si>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</si>
  <si>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</si>
  <si>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</si>
  <si>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</si>
  <si>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</si>
  <si>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</si>
  <si>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</si>
  <si>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</si>
  <si>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</si>
  <si>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</si>
  <si>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</si>
  <si>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</si>
  <si>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</si>
  <si>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</si>
  <si>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</si>
  <si>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</si>
  <si>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</si>
  <si>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</si>
  <si>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</si>
  <si>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</si>
  <si>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</si>
  <si>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</si>
  <si>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</si>
  <si>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</si>
  <si>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</si>
  <si>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</si>
  <si>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</si>
  <si>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</si>
  <si>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</si>
  <si>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</si>
  <si>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</si>
  <si>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</si>
  <si>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</si>
  <si>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</si>
  <si>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</si>
  <si>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</si>
  <si>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</si>
  <si>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</si>
  <si>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</si>
  <si>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</si>
  <si>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</si>
  <si>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</si>
  <si>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</si>
  <si>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</si>
  <si>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</si>
  <si>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</si>
  <si>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</si>
  <si>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</si>
  <si>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</si>
  <si>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</si>
  <si>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</si>
  <si>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</si>
  <si>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</si>
  <si>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</si>
  <si>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</si>
  <si>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</si>
  <si>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</si>
  <si>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</si>
  <si>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</si>
  <si>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</si>
  <si>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</si>
  <si>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</si>
  <si>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</si>
  <si>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</si>
  <si>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</si>
  <si>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</si>
  <si>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</si>
  <si>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</si>
  <si>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</si>
  <si>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</si>
  <si>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</si>
  <si>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</si>
  <si>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</si>
  <si>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</si>
  <si>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</si>
  <si>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</si>
  <si>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</si>
  <si>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</si>
  <si>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</si>
  <si>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</si>
  <si>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</si>
  <si>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</si>
  <si>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</si>
  <si>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</si>
  <si>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</si>
  <si>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</si>
  <si>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</si>
  <si>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</si>
  <si>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</si>
  <si>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</si>
  <si>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</si>
  <si>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</si>
  <si>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</si>
  <si>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</si>
  <si>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</si>
  <si>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</si>
  <si>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</si>
  <si>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</si>
  <si>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</si>
  <si>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</si>
  <si>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</si>
  <si>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</si>
  <si>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</si>
  <si>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</si>
  <si>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</si>
  <si>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</si>
  <si>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</si>
  <si>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</si>
  <si>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</si>
  <si>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</si>
  <si>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</si>
  <si>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</si>
  <si>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</si>
  <si>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</si>
  <si>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</si>
  <si>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2016. évi eredeti előirányzat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</si>
  <si>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</si>
  <si>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</si>
  <si>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</si>
  <si>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</si>
  <si>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</si>
  <si>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</si>
  <si>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</si>
  <si>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</si>
  <si>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2016.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</si>
  <si>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</si>
  <si>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</si>
  <si>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E-G</t>
  </si>
  <si>
    <t>K+Ö+Á</t>
  </si>
  <si>
    <t>MINDÖSSZESEN:</t>
  </si>
  <si>
    <t>ÁHB megelőlegezések visszafizetése</t>
  </si>
  <si>
    <t>9. számú melléklet</t>
  </si>
  <si>
    <t>9.1. számú melléklet</t>
  </si>
  <si>
    <t>9.2. számú melléklet</t>
  </si>
  <si>
    <t>9.3. számú melléklet</t>
  </si>
  <si>
    <t>SIÓJUT KÖZSÉG ÖNKORMÁNYZATA</t>
  </si>
  <si>
    <t>Magánszemélyek kommunális adója</t>
  </si>
  <si>
    <t>Telekadó</t>
  </si>
  <si>
    <t xml:space="preserve"> Ezer forintban</t>
  </si>
  <si>
    <t>Kisértékű tárgyi eszköz beszerzés /díszkivilágítás, szőnyeg, virágtartó/</t>
  </si>
  <si>
    <t>Bácskai temető akadálymentesítés</t>
  </si>
  <si>
    <t>Vitéz tanya megvásárlása</t>
  </si>
  <si>
    <t>Csapadékvízelvezetési terv</t>
  </si>
  <si>
    <t>Játszótéri eszközök /kisértékű tárgyi eszköz/</t>
  </si>
  <si>
    <t>Játszótér kerítés építés</t>
  </si>
  <si>
    <t>Siófoki KÖH Siójuti kirendeltség épület struktúrált hálózat kiépítése</t>
  </si>
  <si>
    <t>2015</t>
  </si>
  <si>
    <t>Bozótvágók beszerzése /közfoglalkoztatás 2015.11.23-2016.03.60/</t>
  </si>
  <si>
    <t>Kisértékű tárgyi eszköz beszerzés /közfoglalkoztatás 2016.03.16-2017.02.28/</t>
  </si>
  <si>
    <t>1.-2. sz. módosítás 
(±)</t>
  </si>
  <si>
    <t>2.sz. módosítás utáni</t>
  </si>
  <si>
    <r>
      <t>1.-2. sz. módosítás 
(</t>
    </r>
    <r>
      <rPr>
        <b/>
        <sz val="10"/>
        <rFont val="Calibri"/>
        <family val="2"/>
        <charset val="238"/>
      </rPr>
      <t>±</t>
    </r>
    <r>
      <rPr>
        <b/>
        <sz val="10"/>
        <rFont val="Times New Roman CE"/>
        <family val="1"/>
        <charset val="238"/>
      </rPr>
      <t>)</t>
    </r>
  </si>
  <si>
    <t>1.-2 sz. módosítás 
(±)</t>
  </si>
  <si>
    <t>2. sz. módosítás utáni</t>
  </si>
  <si>
    <t>Orvosi rendelő és Községháza biztonságtechnikai rendszerének bővítése</t>
  </si>
  <si>
    <t>Orvosi rendelő ajtajának hangszigetelése</t>
  </si>
  <si>
    <t>2016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</si>
</sst>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2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24" xfId="0" applyFont="1" applyFill="1" applyBorder="1" applyAlignment="1" applyProtection="1">
      <alignment horizontal="right"/>
    </xf>
    <xf numFmtId="0" fontId="2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4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0" fontId="7" fillId="0" borderId="0" xfId="5" applyFont="1" applyFill="1" applyProtection="1"/>
    <xf numFmtId="0" fontId="7" fillId="0" borderId="0" xfId="5" applyFont="1" applyFill="1" applyAlignment="1" applyProtection="1">
      <alignment horizontal="right" vertical="center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0" xfId="5" applyFill="1" applyProtection="1"/>
    <xf numFmtId="0" fontId="10" fillId="0" borderId="0" xfId="5" applyFont="1" applyFill="1" applyProtection="1"/>
    <xf numFmtId="0" fontId="7" fillId="0" borderId="0" xfId="5" applyFill="1" applyAlignme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Protection="1"/>
    <xf numFmtId="0" fontId="15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3" fontId="17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4" fillId="0" borderId="0" xfId="0" applyFont="1" applyProtection="1"/>
    <xf numFmtId="0" fontId="19" fillId="0" borderId="0" xfId="0" applyFont="1" applyProtection="1"/>
    <xf numFmtId="0" fontId="25" fillId="0" borderId="0" xfId="0" applyFont="1" applyAlignment="1" applyProtection="1">
      <alignment horizontal="right" vertical="top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6" xfId="0" applyNumberFormat="1" applyFont="1" applyFill="1" applyBorder="1" applyAlignment="1" applyProtection="1">
      <alignment horizontal="right" vertical="center" wrapText="1" indent="1"/>
    </xf>
    <xf numFmtId="0" fontId="4" fillId="0" borderId="36" xfId="0" applyFont="1" applyFill="1" applyBorder="1" applyAlignment="1" applyProtection="1">
      <alignment horizontal="right"/>
    </xf>
    <xf numFmtId="0" fontId="1" fillId="0" borderId="0" xfId="5" applyFont="1" applyFill="1" applyProtection="1"/>
    <xf numFmtId="0" fontId="3" fillId="0" borderId="39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38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horizontal="left" vertical="center" wrapText="1" indent="1"/>
    </xf>
    <xf numFmtId="164" fontId="3" fillId="0" borderId="14" xfId="5" applyNumberFormat="1" applyFont="1" applyFill="1" applyBorder="1" applyAlignment="1" applyProtection="1">
      <alignment horizontal="right" vertical="center" wrapText="1" indent="1"/>
    </xf>
    <xf numFmtId="164" fontId="3" fillId="0" borderId="26" xfId="5" applyNumberFormat="1" applyFont="1" applyFill="1" applyBorder="1" applyAlignment="1" applyProtection="1">
      <alignment horizontal="righ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5" applyNumberFormat="1" applyFont="1" applyFill="1" applyBorder="1" applyAlignment="1" applyProtection="1">
      <alignment horizontal="righ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left" wrapText="1" indent="1"/>
    </xf>
    <xf numFmtId="164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9" fillId="0" borderId="14" xfId="0" applyFont="1" applyBorder="1" applyAlignment="1" applyProtection="1">
      <alignment horizontal="left" vertical="center" wrapText="1" indent="1"/>
    </xf>
    <xf numFmtId="164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6" xfId="0" applyFont="1" applyBorder="1" applyAlignment="1" applyProtection="1">
      <alignment horizontal="left" wrapText="1" indent="1"/>
    </xf>
    <xf numFmtId="164" fontId="18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</xf>
    <xf numFmtId="164" fontId="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5" applyNumberFormat="1" applyFont="1" applyFill="1" applyBorder="1" applyAlignment="1" applyProtection="1">
      <alignment horizontal="right" vertical="center" wrapText="1" indent="1"/>
    </xf>
    <xf numFmtId="164" fontId="1" fillId="0" borderId="45" xfId="5" applyNumberFormat="1" applyFont="1" applyFill="1" applyBorder="1" applyAlignment="1" applyProtection="1">
      <alignment horizontal="right" vertical="center" wrapText="1" indent="1"/>
    </xf>
    <xf numFmtId="0" fontId="3" fillId="0" borderId="13" xfId="5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vertical="center" wrapText="1"/>
    </xf>
    <xf numFmtId="0" fontId="28" fillId="0" borderId="6" xfId="0" applyFont="1" applyBorder="1" applyAlignment="1" applyProtection="1">
      <alignment vertical="center" wrapText="1"/>
    </xf>
    <xf numFmtId="0" fontId="28" fillId="0" borderId="9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10" xfId="0" applyFont="1" applyBorder="1" applyAlignment="1" applyProtection="1">
      <alignment wrapText="1"/>
    </xf>
    <xf numFmtId="164" fontId="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0" applyFont="1" applyBorder="1" applyAlignment="1" applyProtection="1">
      <alignment wrapText="1"/>
    </xf>
    <xf numFmtId="0" fontId="29" fillId="0" borderId="18" xfId="0" applyFont="1" applyBorder="1" applyAlignment="1" applyProtection="1">
      <alignment vertical="center" wrapText="1"/>
    </xf>
    <xf numFmtId="0" fontId="29" fillId="0" borderId="19" xfId="0" applyFont="1" applyBorder="1" applyAlignment="1" applyProtection="1">
      <alignment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3" fillId="0" borderId="15" xfId="5" applyFont="1" applyFill="1" applyBorder="1" applyAlignment="1" applyProtection="1">
      <alignment horizontal="left" vertical="center" wrapText="1" indent="1"/>
    </xf>
    <xf numFmtId="0" fontId="3" fillId="0" borderId="16" xfId="5" applyFont="1" applyFill="1" applyBorder="1" applyAlignment="1" applyProtection="1">
      <alignment vertical="center" wrapText="1"/>
    </xf>
    <xf numFmtId="164" fontId="3" fillId="0" borderId="16" xfId="5" applyNumberFormat="1" applyFont="1" applyFill="1" applyBorder="1" applyAlignment="1" applyProtection="1">
      <alignment horizontal="right" vertical="center" wrapText="1" indent="1"/>
    </xf>
    <xf numFmtId="164" fontId="3" fillId="0" borderId="36" xfId="5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164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5" applyNumberFormat="1" applyFont="1" applyFill="1" applyBorder="1" applyAlignment="1" applyProtection="1">
      <alignment horizontal="righ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164" fontId="10" fillId="0" borderId="45" xfId="5" applyNumberFormat="1" applyFont="1" applyFill="1" applyBorder="1" applyAlignment="1" applyProtection="1">
      <alignment horizontal="right" vertical="center" wrapText="1" indent="1"/>
    </xf>
    <xf numFmtId="164" fontId="10" fillId="0" borderId="46" xfId="5" applyNumberFormat="1" applyFont="1" applyFill="1" applyBorder="1" applyAlignment="1" applyProtection="1">
      <alignment horizontal="righ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7"/>
    </xf>
    <xf numFmtId="164" fontId="1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5" applyNumberFormat="1" applyFont="1" applyFill="1" applyBorder="1" applyAlignment="1" applyProtection="1">
      <alignment horizontal="right" vertical="center" wrapText="1" indent="1"/>
    </xf>
    <xf numFmtId="0" fontId="3" fillId="0" borderId="18" xfId="5" applyFont="1" applyFill="1" applyBorder="1" applyAlignment="1" applyProtection="1">
      <alignment horizontal="left" vertical="center" wrapText="1" indent="1"/>
    </xf>
    <xf numFmtId="0" fontId="3" fillId="0" borderId="19" xfId="5" applyFont="1" applyFill="1" applyBorder="1" applyAlignment="1" applyProtection="1">
      <alignment vertical="center" wrapText="1"/>
    </xf>
    <xf numFmtId="164" fontId="3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37" xfId="5" applyNumberFormat="1" applyFont="1" applyFill="1" applyBorder="1" applyAlignment="1" applyProtection="1">
      <alignment horizontal="righ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" xfId="5" applyFont="1" applyFill="1" applyBorder="1" applyAlignment="1" applyProtection="1">
      <alignment horizontal="left" vertical="center" wrapText="1" indent="1"/>
    </xf>
    <xf numFmtId="164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5" applyFont="1" applyFill="1" applyBorder="1" applyAlignment="1" applyProtection="1">
      <alignment horizontal="left" vertical="center" wrapText="1" indent="6"/>
    </xf>
    <xf numFmtId="164" fontId="1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5" applyFont="1" applyFill="1" applyBorder="1" applyAlignment="1" applyProtection="1">
      <alignment horizontal="left" vertical="center" wrapText="1" indent="1"/>
    </xf>
    <xf numFmtId="164" fontId="3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1" xfId="5" applyFont="1" applyFill="1" applyBorder="1" applyAlignment="1" applyProtection="1">
      <alignment horizontal="lef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</xf>
    <xf numFmtId="164" fontId="29" fillId="0" borderId="25" xfId="0" applyNumberFormat="1" applyFont="1" applyBorder="1" applyAlignment="1" applyProtection="1">
      <alignment horizontal="right" vertical="center" wrapText="1" indent="1"/>
    </xf>
    <xf numFmtId="164" fontId="29" fillId="0" borderId="26" xfId="0" applyNumberFormat="1" applyFont="1" applyBorder="1" applyAlignment="1" applyProtection="1">
      <alignment horizontal="righ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5" applyNumberFormat="1" applyFont="1" applyFill="1" applyBorder="1" applyAlignment="1" applyProtection="1">
      <alignment horizontal="right" vertical="center" wrapText="1" indent="1"/>
    </xf>
    <xf numFmtId="164" fontId="29" fillId="0" borderId="14" xfId="0" quotePrefix="1" applyNumberFormat="1" applyFont="1" applyBorder="1" applyAlignment="1" applyProtection="1">
      <alignment horizontal="right" vertical="center" wrapText="1" indent="1"/>
    </xf>
    <xf numFmtId="164" fontId="29" fillId="0" borderId="25" xfId="0" quotePrefix="1" applyNumberFormat="1" applyFont="1" applyBorder="1" applyAlignment="1" applyProtection="1">
      <alignment horizontal="right" vertical="center" wrapText="1" indent="1"/>
    </xf>
    <xf numFmtId="164" fontId="29" fillId="0" borderId="26" xfId="0" quotePrefix="1" applyNumberFormat="1" applyFont="1" applyBorder="1" applyAlignment="1" applyProtection="1">
      <alignment horizontal="right" vertical="center" wrapText="1" indent="1"/>
    </xf>
    <xf numFmtId="0" fontId="30" fillId="0" borderId="0" xfId="5" applyFont="1" applyFill="1" applyProtection="1"/>
    <xf numFmtId="0" fontId="18" fillId="0" borderId="0" xfId="5" applyFont="1" applyFill="1" applyProtection="1"/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9" xfId="0" applyFont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vertical="center" wrapText="1"/>
    </xf>
    <xf numFmtId="164" fontId="3" fillId="0" borderId="40" xfId="5" applyNumberFormat="1" applyFont="1" applyFill="1" applyBorder="1" applyAlignment="1" applyProtection="1">
      <alignment horizontal="right" vertical="center" wrapText="1" indent="1"/>
    </xf>
    <xf numFmtId="0" fontId="3" fillId="0" borderId="15" xfId="5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Continuous" vertical="center" wrapText="1"/>
    </xf>
    <xf numFmtId="164" fontId="18" fillId="0" borderId="14" xfId="0" applyNumberFormat="1" applyFont="1" applyFill="1" applyBorder="1" applyAlignment="1" applyProtection="1">
      <alignment horizontal="centerContinuous" vertical="center" wrapText="1"/>
    </xf>
    <xf numFmtId="164" fontId="18" fillId="0" borderId="25" xfId="0" applyNumberFormat="1" applyFont="1" applyFill="1" applyBorder="1" applyAlignment="1" applyProtection="1">
      <alignment horizontal="centerContinuous" vertical="center" wrapText="1"/>
    </xf>
    <xf numFmtId="164" fontId="18" fillId="0" borderId="17" xfId="0" applyNumberFormat="1" applyFont="1" applyFill="1" applyBorder="1" applyAlignment="1" applyProtection="1">
      <alignment horizontal="centerContinuous" vertical="center" wrapText="1"/>
    </xf>
    <xf numFmtId="164" fontId="18" fillId="0" borderId="43" xfId="0" applyNumberFormat="1" applyFont="1" applyFill="1" applyBorder="1" applyAlignment="1" applyProtection="1">
      <alignment horizontal="centerContinuous" vertical="center" wrapText="1"/>
    </xf>
    <xf numFmtId="164" fontId="18" fillId="0" borderId="36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ont="1" applyFill="1" applyBorder="1" applyAlignment="1" applyProtection="1">
      <alignment horizontal="right" vertical="center" wrapText="1" indent="1"/>
    </xf>
    <xf numFmtId="164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3" fillId="2" borderId="14" xfId="0" applyNumberFormat="1" applyFont="1" applyFill="1" applyBorder="1" applyAlignment="1" applyProtection="1">
      <alignment vertical="center" wrapText="1"/>
    </xf>
    <xf numFmtId="164" fontId="3" fillId="0" borderId="17" xfId="0" applyNumberFormat="1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8" xfId="0" quotePrefix="1" applyFont="1" applyFill="1" applyBorder="1" applyAlignment="1" applyProtection="1">
      <alignment horizontal="right" vertical="center" indent="1"/>
    </xf>
    <xf numFmtId="49" fontId="3" fillId="0" borderId="28" xfId="0" applyNumberFormat="1" applyFont="1" applyFill="1" applyBorder="1" applyAlignment="1" applyProtection="1">
      <alignment horizontal="right" vertical="center" inden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164" fontId="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5" applyNumberFormat="1" applyFont="1" applyFill="1" applyBorder="1" applyAlignment="1" applyProtection="1">
      <alignment horizontal="right" vertical="center" wrapText="1" indent="1"/>
    </xf>
    <xf numFmtId="164" fontId="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6" xfId="5" applyNumberFormat="1" applyFont="1" applyFill="1" applyBorder="1" applyAlignment="1" applyProtection="1">
      <alignment horizontal="right" vertical="center" wrapText="1" indent="1"/>
    </xf>
    <xf numFmtId="164" fontId="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5" applyNumberFormat="1" applyFont="1" applyFill="1" applyBorder="1" applyAlignment="1" applyProtection="1">
      <alignment horizontal="right" vertical="center" wrapText="1" indent="1"/>
    </xf>
    <xf numFmtId="0" fontId="29" fillId="0" borderId="13" xfId="0" applyFont="1" applyBorder="1" applyAlignment="1" applyProtection="1">
      <alignment horizontal="center" wrapText="1"/>
    </xf>
    <xf numFmtId="0" fontId="28" fillId="0" borderId="6" xfId="0" applyFont="1" applyBorder="1" applyAlignment="1" applyProtection="1">
      <alignment wrapText="1"/>
    </xf>
    <xf numFmtId="164" fontId="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28" fillId="0" borderId="10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0" fontId="10" fillId="0" borderId="22" xfId="5" applyFont="1" applyFill="1" applyBorder="1" applyAlignment="1" applyProtection="1">
      <alignment horizontal="left" vertical="center" wrapText="1" indent="6"/>
    </xf>
    <xf numFmtId="164" fontId="1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ont="1" applyFill="1" applyAlignment="1">
      <alignment vertical="center" wrapText="1"/>
    </xf>
    <xf numFmtId="49" fontId="18" fillId="0" borderId="13" xfId="5" applyNumberFormat="1" applyFont="1" applyFill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18" fillId="0" borderId="0" xfId="0" applyNumberFormat="1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18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164" fontId="18" fillId="3" borderId="17" xfId="0" applyNumberFormat="1" applyFont="1" applyFill="1" applyBorder="1" applyAlignment="1" applyProtection="1">
      <alignment vertical="center" wrapText="1"/>
      <protection locked="0"/>
    </xf>
    <xf numFmtId="164" fontId="10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54" xfId="0" applyNumberFormat="1" applyFont="1" applyFill="1" applyBorder="1" applyAlignment="1" applyProtection="1">
      <alignment vertical="center" wrapText="1"/>
    </xf>
    <xf numFmtId="164" fontId="10" fillId="0" borderId="38" xfId="0" applyNumberFormat="1" applyFon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0" xfId="5" applyNumberFormat="1" applyFill="1" applyProtection="1"/>
    <xf numFmtId="3" fontId="1" fillId="0" borderId="0" xfId="5" applyNumberFormat="1" applyFont="1" applyFill="1" applyProtection="1"/>
    <xf numFmtId="3" fontId="10" fillId="0" borderId="0" xfId="5" applyNumberFormat="1" applyFont="1" applyFill="1" applyProtection="1"/>
    <xf numFmtId="3" fontId="0" fillId="0" borderId="0" xfId="0" applyNumberFormat="1" applyProtection="1"/>
    <xf numFmtId="3" fontId="0" fillId="0" borderId="0" xfId="0" applyNumberFormat="1"/>
    <xf numFmtId="0" fontId="18" fillId="0" borderId="17" xfId="5" applyFont="1" applyFill="1" applyBorder="1" applyAlignment="1" applyProtection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0" fillId="0" borderId="2" xfId="0" applyNumberForma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0" fontId="28" fillId="0" borderId="11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8" xfId="0" applyFont="1" applyFill="1" applyBorder="1" applyAlignment="1"/>
    <xf numFmtId="164" fontId="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20" fillId="0" borderId="24" xfId="5" applyNumberFormat="1" applyFont="1" applyFill="1" applyBorder="1" applyAlignment="1" applyProtection="1">
      <alignment horizontal="left" vertical="center"/>
    </xf>
    <xf numFmtId="164" fontId="20" fillId="0" borderId="24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8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19" xfId="5" applyFont="1" applyFill="1" applyBorder="1" applyAlignment="1" applyProtection="1">
      <alignment horizontal="center" vertical="center" wrapText="1"/>
    </xf>
    <xf numFmtId="0" fontId="3" fillId="0" borderId="51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50" xfId="5" applyFont="1" applyFill="1" applyBorder="1" applyAlignment="1" applyProtection="1">
      <alignment horizontal="center" vertical="center" wrapText="1"/>
    </xf>
    <xf numFmtId="0" fontId="14" fillId="0" borderId="0" xfId="5" applyFont="1" applyFill="1" applyAlignment="1" applyProtection="1">
      <alignment horizontal="center"/>
    </xf>
    <xf numFmtId="164" fontId="18" fillId="0" borderId="52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/>
    </xf>
    <xf numFmtId="164" fontId="14" fillId="0" borderId="0" xfId="0" applyNumberFormat="1" applyFont="1" applyFill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Normal="100" workbookViewId="0"/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43" t="s">
        <v>436</v>
      </c>
      <c r="B1" s="16"/>
    </row>
    <row r="2" spans="1:2">
      <c r="A2" s="16"/>
      <c r="B2" s="16"/>
    </row>
    <row r="3" spans="1:2">
      <c r="A3" s="45"/>
      <c r="B3" s="45"/>
    </row>
    <row r="4" spans="1:2" ht="15.75">
      <c r="A4" s="18"/>
      <c r="B4" s="48"/>
    </row>
    <row r="5" spans="1:2" ht="15.75">
      <c r="A5" s="18"/>
      <c r="B5" s="48"/>
    </row>
    <row r="6" spans="1:2" s="14" customFormat="1" ht="15.75">
      <c r="A6" s="18" t="s">
        <v>435</v>
      </c>
      <c r="B6" s="45"/>
    </row>
    <row r="7" spans="1:2" s="14" customFormat="1">
      <c r="A7" s="45"/>
      <c r="B7" s="45"/>
    </row>
    <row r="8" spans="1:2" s="14" customFormat="1">
      <c r="A8" s="45"/>
      <c r="B8" s="45"/>
    </row>
    <row r="9" spans="1:2">
      <c r="A9" s="45" t="s">
        <v>406</v>
      </c>
      <c r="B9" s="45" t="s">
        <v>385</v>
      </c>
    </row>
    <row r="10" spans="1:2">
      <c r="A10" s="45" t="s">
        <v>404</v>
      </c>
      <c r="B10" s="45" t="s">
        <v>391</v>
      </c>
    </row>
    <row r="11" spans="1:2">
      <c r="A11" s="45" t="s">
        <v>405</v>
      </c>
      <c r="B11" s="45" t="s">
        <v>392</v>
      </c>
    </row>
    <row r="12" spans="1:2">
      <c r="A12" s="45"/>
      <c r="B12" s="45"/>
    </row>
    <row r="13" spans="1:2" ht="15.75">
      <c r="A13" s="18" t="str">
        <f>+CONCATENATE(LEFT(A6,4),". évi előirányzat módosítások BEVÉTELEK")</f>
        <v>2016. évi előirányzat módosítások BEVÉTELEK</v>
      </c>
      <c r="B13" s="48"/>
    </row>
    <row r="14" spans="1:2">
      <c r="A14" s="45"/>
      <c r="B14" s="45"/>
    </row>
    <row r="15" spans="1:2" s="14" customFormat="1">
      <c r="A15" s="45" t="s">
        <v>407</v>
      </c>
      <c r="B15" s="45" t="s">
        <v>386</v>
      </c>
    </row>
    <row r="16" spans="1:2">
      <c r="A16" s="45" t="s">
        <v>408</v>
      </c>
      <c r="B16" s="45" t="s">
        <v>393</v>
      </c>
    </row>
    <row r="17" spans="1:2">
      <c r="A17" s="45" t="s">
        <v>409</v>
      </c>
      <c r="B17" s="45" t="s">
        <v>394</v>
      </c>
    </row>
    <row r="18" spans="1:2">
      <c r="A18" s="45"/>
      <c r="B18" s="45"/>
    </row>
    <row r="19" spans="1:2" ht="14.25">
      <c r="A19" s="51" t="str">
        <f>+CONCATENATE(LEFT(A6,4),". módosítás utáni módosított előrirányzatok BEVÉTELEK")</f>
        <v>2016. módosítás utáni módosított előrirányzatok BEVÉTELEK</v>
      </c>
      <c r="B19" s="48"/>
    </row>
    <row r="20" spans="1:2">
      <c r="A20" s="45"/>
      <c r="B20" s="45"/>
    </row>
    <row r="21" spans="1:2">
      <c r="A21" s="45" t="s">
        <v>410</v>
      </c>
      <c r="B21" s="45" t="s">
        <v>387</v>
      </c>
    </row>
    <row r="22" spans="1:2">
      <c r="A22" s="45" t="s">
        <v>411</v>
      </c>
      <c r="B22" s="45" t="s">
        <v>395</v>
      </c>
    </row>
    <row r="23" spans="1:2">
      <c r="A23" s="45" t="s">
        <v>412</v>
      </c>
      <c r="B23" s="45" t="s">
        <v>396</v>
      </c>
    </row>
    <row r="24" spans="1:2">
      <c r="A24" s="45"/>
      <c r="B24" s="45"/>
    </row>
    <row r="25" spans="1:2" ht="15.75">
      <c r="A25" s="18" t="str">
        <f>+CONCATENATE(LEFT(A6,4),". évi eredeti előirányzat KIADÁSOK")</f>
        <v>2016. évi eredeti előirányzat KIADÁSOK</v>
      </c>
      <c r="B25" s="48"/>
    </row>
    <row r="26" spans="1:2">
      <c r="A26" s="45"/>
      <c r="B26" s="45"/>
    </row>
    <row r="27" spans="1:2">
      <c r="A27" s="45" t="s">
        <v>413</v>
      </c>
      <c r="B27" s="45" t="s">
        <v>388</v>
      </c>
    </row>
    <row r="28" spans="1:2">
      <c r="A28" s="45" t="s">
        <v>414</v>
      </c>
      <c r="B28" s="45" t="s">
        <v>397</v>
      </c>
    </row>
    <row r="29" spans="1:2">
      <c r="A29" s="45" t="s">
        <v>415</v>
      </c>
      <c r="B29" s="45" t="s">
        <v>398</v>
      </c>
    </row>
    <row r="30" spans="1:2">
      <c r="A30" s="45"/>
      <c r="B30" s="45"/>
    </row>
    <row r="31" spans="1:2" ht="15.75">
      <c r="A31" s="18" t="str">
        <f>+CONCATENATE(LEFT(A6,4),". évi előirányzat módosítások KIADÁSOK")</f>
        <v>2016. évi előirányzat módosítások KIADÁSOK</v>
      </c>
      <c r="B31" s="48"/>
    </row>
    <row r="32" spans="1:2">
      <c r="A32" s="45"/>
      <c r="B32" s="45"/>
    </row>
    <row r="33" spans="1:2">
      <c r="A33" s="45" t="s">
        <v>416</v>
      </c>
      <c r="B33" s="45" t="s">
        <v>389</v>
      </c>
    </row>
    <row r="34" spans="1:2">
      <c r="A34" s="45" t="s">
        <v>417</v>
      </c>
      <c r="B34" s="45" t="s">
        <v>399</v>
      </c>
    </row>
    <row r="35" spans="1:2">
      <c r="A35" s="45" t="s">
        <v>418</v>
      </c>
      <c r="B35" s="45" t="s">
        <v>400</v>
      </c>
    </row>
    <row r="36" spans="1:2">
      <c r="A36" s="45"/>
      <c r="B36" s="45"/>
    </row>
    <row r="37" spans="1:2" ht="15.75">
      <c r="A37" s="50" t="str">
        <f>+CONCATENATE(LEFT(A6,4),". módosítás utáni módosított előirányzatok KIADÁSOK")</f>
        <v>2016. módosítás utáni módosított előirányzatok KIADÁSOK</v>
      </c>
      <c r="B37" s="48"/>
    </row>
    <row r="38" spans="1:2">
      <c r="A38" s="45"/>
      <c r="B38" s="45"/>
    </row>
    <row r="39" spans="1:2">
      <c r="A39" s="45" t="s">
        <v>419</v>
      </c>
      <c r="B39" s="45" t="s">
        <v>390</v>
      </c>
    </row>
    <row r="40" spans="1:2">
      <c r="A40" s="45" t="s">
        <v>420</v>
      </c>
      <c r="B40" s="45" t="s">
        <v>401</v>
      </c>
    </row>
    <row r="41" spans="1:2">
      <c r="A41" s="45" t="s">
        <v>421</v>
      </c>
      <c r="B41" s="45" t="s">
        <v>402</v>
      </c>
    </row>
  </sheetData>
  <sheetProtection sheet="1"/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G13" sqref="G13"/>
    </sheetView>
  </sheetViews>
  <sheetFormatPr defaultRowHeight="12.75"/>
  <cols>
    <col min="1" max="1" width="54.1640625" style="6" customWidth="1"/>
    <col min="2" max="2" width="15.6640625" style="5" customWidth="1"/>
    <col min="3" max="3" width="16.33203125" style="5" customWidth="1"/>
    <col min="4" max="5" width="18" style="5" customWidth="1"/>
    <col min="6" max="6" width="16.6640625" style="5" customWidth="1"/>
    <col min="7" max="7" width="18.83203125" style="5" customWidth="1"/>
    <col min="8" max="9" width="12.83203125" style="5" customWidth="1"/>
    <col min="10" max="10" width="13.83203125" style="5" customWidth="1"/>
    <col min="11" max="16384" width="9.33203125" style="5"/>
  </cols>
  <sheetData>
    <row r="1" spans="1:7" ht="24.75" customHeight="1">
      <c r="A1" s="326" t="s">
        <v>1</v>
      </c>
      <c r="B1" s="326"/>
      <c r="C1" s="326"/>
      <c r="D1" s="326"/>
      <c r="E1" s="326"/>
      <c r="F1" s="326"/>
      <c r="G1" s="326"/>
    </row>
    <row r="2" spans="1:7" ht="23.25" customHeight="1" thickBot="1">
      <c r="A2" s="15"/>
      <c r="B2" s="9"/>
      <c r="C2" s="9"/>
      <c r="D2" s="9"/>
      <c r="E2" s="9"/>
      <c r="F2" s="9"/>
      <c r="G2" s="8" t="s">
        <v>458</v>
      </c>
    </row>
    <row r="3" spans="1:7" s="7" customFormat="1" ht="54" customHeight="1" thickBot="1">
      <c r="A3" s="203" t="s">
        <v>46</v>
      </c>
      <c r="B3" s="204" t="s">
        <v>44</v>
      </c>
      <c r="C3" s="204" t="s">
        <v>45</v>
      </c>
      <c r="D3" s="204" t="str">
        <f>+'6.'!D3</f>
        <v>Felhasználás   2015. XII. 31-ig</v>
      </c>
      <c r="E3" s="204" t="str">
        <f>+CONCATENATE(LEFT(ÖSSZEFÜGGÉSEK!A6,4),". évi",CHAR(10),"eredeti előirányzat")</f>
        <v>2016. évi
eredeti előirányzat</v>
      </c>
      <c r="F3" s="204" t="str">
        <f>+CONCATENATE("1.-2. sz. módosítás",CHAR(10),LEFT(ÖSSZEFÜGGÉSEK!A6,4),".
(±)")</f>
        <v>1.-2. sz. módosítás
2016.
(±)</v>
      </c>
      <c r="G3" s="205" t="s">
        <v>473</v>
      </c>
    </row>
    <row r="4" spans="1:7" s="209" customFormat="1" ht="15" customHeight="1" thickBot="1">
      <c r="A4" s="206" t="s">
        <v>357</v>
      </c>
      <c r="B4" s="207" t="s">
        <v>358</v>
      </c>
      <c r="C4" s="207" t="s">
        <v>359</v>
      </c>
      <c r="D4" s="207" t="s">
        <v>361</v>
      </c>
      <c r="E4" s="207" t="s">
        <v>360</v>
      </c>
      <c r="F4" s="207" t="s">
        <v>362</v>
      </c>
      <c r="G4" s="208" t="s">
        <v>403</v>
      </c>
    </row>
    <row r="5" spans="1:7" s="214" customFormat="1" ht="15.95" customHeight="1">
      <c r="A5" s="287"/>
      <c r="B5" s="211"/>
      <c r="C5" s="222"/>
      <c r="D5" s="211"/>
      <c r="E5" s="279"/>
      <c r="F5" s="211"/>
      <c r="G5" s="213"/>
    </row>
    <row r="6" spans="1:7" s="214" customFormat="1" ht="15.95" customHeight="1">
      <c r="A6" s="221"/>
      <c r="B6" s="211"/>
      <c r="C6" s="212"/>
      <c r="D6" s="211"/>
      <c r="E6" s="211"/>
      <c r="F6" s="211"/>
      <c r="G6" s="213"/>
    </row>
    <row r="7" spans="1:7" s="214" customFormat="1" ht="15.95" customHeight="1">
      <c r="A7" s="221"/>
      <c r="B7" s="211"/>
      <c r="C7" s="212"/>
      <c r="D7" s="211"/>
      <c r="E7" s="211"/>
      <c r="F7" s="211"/>
      <c r="G7" s="213"/>
    </row>
    <row r="8" spans="1:7" s="214" customFormat="1" ht="15.95" customHeight="1">
      <c r="A8" s="221"/>
      <c r="B8" s="211"/>
      <c r="C8" s="212"/>
      <c r="D8" s="211"/>
      <c r="E8" s="211"/>
      <c r="F8" s="211"/>
      <c r="G8" s="213"/>
    </row>
    <row r="9" spans="1:7" s="214" customFormat="1" ht="15.95" customHeight="1">
      <c r="A9" s="221"/>
      <c r="B9" s="211"/>
      <c r="C9" s="212"/>
      <c r="D9" s="211"/>
      <c r="E9" s="211"/>
      <c r="F9" s="211"/>
      <c r="G9" s="213"/>
    </row>
    <row r="10" spans="1:7" s="214" customFormat="1" ht="15.95" customHeight="1">
      <c r="A10" s="221"/>
      <c r="B10" s="211"/>
      <c r="C10" s="212"/>
      <c r="D10" s="211"/>
      <c r="E10" s="211"/>
      <c r="F10" s="211"/>
      <c r="G10" s="213"/>
    </row>
    <row r="11" spans="1:7" s="214" customFormat="1" ht="15.95" customHeight="1">
      <c r="A11" s="221"/>
      <c r="B11" s="211"/>
      <c r="C11" s="212"/>
      <c r="D11" s="211"/>
      <c r="E11" s="211"/>
      <c r="F11" s="211"/>
      <c r="G11" s="213"/>
    </row>
    <row r="12" spans="1:7" s="214" customFormat="1" ht="15.95" customHeight="1">
      <c r="A12" s="221"/>
      <c r="B12" s="211"/>
      <c r="C12" s="212"/>
      <c r="D12" s="211"/>
      <c r="E12" s="211"/>
      <c r="F12" s="211"/>
      <c r="G12" s="213"/>
    </row>
    <row r="13" spans="1:7" s="214" customFormat="1" ht="15.95" customHeight="1">
      <c r="A13" s="221"/>
      <c r="B13" s="211"/>
      <c r="C13" s="212"/>
      <c r="D13" s="211"/>
      <c r="E13" s="211"/>
      <c r="F13" s="211"/>
      <c r="G13" s="213"/>
    </row>
    <row r="14" spans="1:7" s="214" customFormat="1" ht="15.95" customHeight="1">
      <c r="A14" s="221"/>
      <c r="B14" s="211"/>
      <c r="C14" s="212"/>
      <c r="D14" s="211"/>
      <c r="E14" s="211"/>
      <c r="F14" s="211"/>
      <c r="G14" s="213"/>
    </row>
    <row r="15" spans="1:7" s="214" customFormat="1" ht="15.95" customHeight="1">
      <c r="A15" s="221"/>
      <c r="B15" s="211"/>
      <c r="C15" s="212"/>
      <c r="D15" s="211"/>
      <c r="E15" s="211"/>
      <c r="F15" s="211"/>
      <c r="G15" s="213"/>
    </row>
    <row r="16" spans="1:7" s="214" customFormat="1" ht="15.95" customHeight="1">
      <c r="A16" s="221"/>
      <c r="B16" s="211"/>
      <c r="C16" s="212"/>
      <c r="D16" s="211"/>
      <c r="E16" s="211"/>
      <c r="F16" s="211"/>
      <c r="G16" s="213"/>
    </row>
    <row r="17" spans="1:7" s="214" customFormat="1" ht="15.95" customHeight="1">
      <c r="A17" s="221"/>
      <c r="B17" s="211"/>
      <c r="C17" s="212"/>
      <c r="D17" s="211"/>
      <c r="E17" s="211"/>
      <c r="F17" s="211"/>
      <c r="G17" s="213"/>
    </row>
    <row r="18" spans="1:7" s="214" customFormat="1" ht="15.95" customHeight="1">
      <c r="A18" s="221"/>
      <c r="B18" s="211"/>
      <c r="C18" s="212"/>
      <c r="D18" s="211"/>
      <c r="E18" s="211"/>
      <c r="F18" s="211"/>
      <c r="G18" s="213"/>
    </row>
    <row r="19" spans="1:7" s="214" customFormat="1" ht="15.95" customHeight="1">
      <c r="A19" s="221"/>
      <c r="B19" s="211"/>
      <c r="C19" s="212"/>
      <c r="D19" s="211"/>
      <c r="E19" s="211"/>
      <c r="F19" s="211"/>
      <c r="G19" s="213"/>
    </row>
    <row r="20" spans="1:7" s="214" customFormat="1" ht="15.95" customHeight="1">
      <c r="A20" s="221"/>
      <c r="B20" s="211"/>
      <c r="C20" s="212"/>
      <c r="D20" s="211"/>
      <c r="E20" s="211"/>
      <c r="F20" s="211"/>
      <c r="G20" s="213"/>
    </row>
    <row r="21" spans="1:7" s="214" customFormat="1" ht="15.95" customHeight="1">
      <c r="A21" s="221"/>
      <c r="B21" s="211"/>
      <c r="C21" s="212"/>
      <c r="D21" s="211"/>
      <c r="E21" s="211"/>
      <c r="F21" s="211"/>
      <c r="G21" s="213"/>
    </row>
    <row r="22" spans="1:7" s="214" customFormat="1" ht="15.95" customHeight="1">
      <c r="A22" s="221"/>
      <c r="B22" s="211"/>
      <c r="C22" s="212"/>
      <c r="D22" s="211"/>
      <c r="E22" s="211"/>
      <c r="F22" s="211"/>
      <c r="G22" s="213"/>
    </row>
    <row r="23" spans="1:7" s="214" customFormat="1" ht="15.95" customHeight="1">
      <c r="A23" s="221"/>
      <c r="B23" s="211"/>
      <c r="C23" s="212"/>
      <c r="D23" s="211"/>
      <c r="E23" s="211"/>
      <c r="F23" s="211"/>
      <c r="G23" s="213"/>
    </row>
    <row r="24" spans="1:7" s="214" customFormat="1" ht="15.95" customHeight="1">
      <c r="A24" s="221"/>
      <c r="B24" s="211"/>
      <c r="C24" s="212"/>
      <c r="D24" s="211"/>
      <c r="E24" s="211"/>
      <c r="F24" s="211"/>
      <c r="G24" s="213"/>
    </row>
    <row r="25" spans="1:7" s="214" customFormat="1" ht="15.95" customHeight="1" thickBot="1">
      <c r="A25" s="288"/>
      <c r="B25" s="280"/>
      <c r="C25" s="224"/>
      <c r="D25" s="280"/>
      <c r="E25" s="280"/>
      <c r="F25" s="280"/>
      <c r="G25" s="286"/>
    </row>
    <row r="26" spans="1:7" s="10" customFormat="1" ht="18" customHeight="1" thickBot="1">
      <c r="A26" s="217" t="s">
        <v>42</v>
      </c>
      <c r="B26" s="218">
        <f>SUM(B5:B25)</f>
        <v>0</v>
      </c>
      <c r="C26" s="219"/>
      <c r="D26" s="218">
        <f>SUM(D5:D25)</f>
        <v>0</v>
      </c>
      <c r="E26" s="218">
        <f>SUM(E5:E25)</f>
        <v>0</v>
      </c>
      <c r="F26" s="218">
        <f>SUM(F5:F25)</f>
        <v>0</v>
      </c>
      <c r="G26" s="220">
        <f>SUM(G5:G25)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7. számú melléklet&amp;"Times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Normal="100" zoomScaleSheetLayoutView="100" workbookViewId="0">
      <selection activeCell="J12" sqref="J12"/>
    </sheetView>
  </sheetViews>
  <sheetFormatPr defaultRowHeight="12.75"/>
  <cols>
    <col min="1" max="1" width="16.1640625" style="34" customWidth="1"/>
    <col min="2" max="2" width="72" style="35" customWidth="1"/>
    <col min="3" max="3" width="14.1640625" style="36" customWidth="1"/>
    <col min="4" max="5" width="14.1640625" style="2" customWidth="1"/>
    <col min="6" max="6" width="9.33203125" style="2"/>
    <col min="7" max="7" width="10.33203125" style="275" hidden="1" customWidth="1"/>
    <col min="8" max="8" width="0" style="275" hidden="1" customWidth="1"/>
    <col min="9" max="16384" width="9.33203125" style="2"/>
  </cols>
  <sheetData>
    <row r="1" spans="1:8" s="1" customFormat="1" ht="16.5" customHeight="1" thickBot="1">
      <c r="A1" s="19"/>
      <c r="B1" s="20">
        <f>'1.'!C14</f>
        <v>0</v>
      </c>
      <c r="E1" s="52" t="s">
        <v>451</v>
      </c>
      <c r="G1" s="273"/>
      <c r="H1" s="273"/>
    </row>
    <row r="2" spans="1:8" s="11" customFormat="1" ht="21" customHeight="1" thickBot="1">
      <c r="A2" s="225" t="s">
        <v>40</v>
      </c>
      <c r="B2" s="330" t="s">
        <v>455</v>
      </c>
      <c r="C2" s="330"/>
      <c r="D2" s="330"/>
      <c r="E2" s="226" t="s">
        <v>36</v>
      </c>
      <c r="G2" s="274"/>
      <c r="H2" s="274"/>
    </row>
    <row r="3" spans="1:8" s="11" customFormat="1" ht="26.25" thickBot="1">
      <c r="A3" s="225" t="s">
        <v>117</v>
      </c>
      <c r="B3" s="330" t="s">
        <v>292</v>
      </c>
      <c r="C3" s="330"/>
      <c r="D3" s="330"/>
      <c r="E3" s="227" t="s">
        <v>36</v>
      </c>
      <c r="G3" s="274"/>
      <c r="H3" s="274"/>
    </row>
    <row r="4" spans="1:8" s="11" customFormat="1" ht="15.95" customHeight="1" thickBot="1">
      <c r="A4" s="40"/>
      <c r="B4" s="40"/>
      <c r="C4" s="21"/>
      <c r="E4" s="55" t="s">
        <v>123</v>
      </c>
      <c r="G4" s="274"/>
      <c r="H4" s="274"/>
    </row>
    <row r="5" spans="1:8" s="231" customFormat="1" ht="39" thickBot="1">
      <c r="A5" s="228" t="s">
        <v>118</v>
      </c>
      <c r="B5" s="229" t="s">
        <v>441</v>
      </c>
      <c r="C5" s="99" t="s">
        <v>381</v>
      </c>
      <c r="D5" s="99" t="s">
        <v>469</v>
      </c>
      <c r="E5" s="230" t="s">
        <v>473</v>
      </c>
      <c r="G5" s="275"/>
      <c r="H5" s="275"/>
    </row>
    <row r="6" spans="1:8" s="235" customFormat="1" ht="12.95" customHeight="1" thickBot="1">
      <c r="A6" s="232" t="s">
        <v>357</v>
      </c>
      <c r="B6" s="233" t="s">
        <v>358</v>
      </c>
      <c r="C6" s="233" t="s">
        <v>359</v>
      </c>
      <c r="D6" s="234" t="s">
        <v>361</v>
      </c>
      <c r="E6" s="100" t="s">
        <v>439</v>
      </c>
      <c r="G6" s="276"/>
      <c r="H6" s="276"/>
    </row>
    <row r="7" spans="1:8" s="235" customFormat="1" ht="15.95" customHeight="1" thickBot="1">
      <c r="A7" s="327" t="s">
        <v>37</v>
      </c>
      <c r="B7" s="328"/>
      <c r="C7" s="328"/>
      <c r="D7" s="328"/>
      <c r="E7" s="329"/>
      <c r="G7" s="272" t="s">
        <v>448</v>
      </c>
      <c r="H7" s="272" t="s">
        <v>447</v>
      </c>
    </row>
    <row r="8" spans="1:8" s="235" customFormat="1" ht="12" customHeight="1" thickBot="1">
      <c r="A8" s="98" t="s">
        <v>5</v>
      </c>
      <c r="B8" s="64" t="s">
        <v>144</v>
      </c>
      <c r="C8" s="65">
        <f>+C9+C10+C11+C12+C13+C14</f>
        <v>21321</v>
      </c>
      <c r="D8" s="132">
        <f>+D9+D10+D11+D12+D13+D14</f>
        <v>9</v>
      </c>
      <c r="E8" s="66">
        <f>+E9+E10+E11+E12+E13+E14</f>
        <v>21330</v>
      </c>
      <c r="G8" s="276">
        <f>'9.1.'!E8+'9.2.'!E8+'9.3.'!E8</f>
        <v>21330</v>
      </c>
      <c r="H8" s="276">
        <f>E8-G8</f>
        <v>0</v>
      </c>
    </row>
    <row r="9" spans="1:8" s="12" customFormat="1" ht="12" customHeight="1">
      <c r="A9" s="236" t="s">
        <v>59</v>
      </c>
      <c r="B9" s="68" t="s">
        <v>145</v>
      </c>
      <c r="C9" s="69">
        <f>'1.'!C7</f>
        <v>15511</v>
      </c>
      <c r="D9" s="69">
        <f>'1.'!D7</f>
        <v>0</v>
      </c>
      <c r="E9" s="70">
        <f t="shared" ref="E9:E14" si="0">C9+D9</f>
        <v>15511</v>
      </c>
      <c r="G9" s="276">
        <f>'9.1.'!E9+'9.2.'!E9+'9.3.'!E9</f>
        <v>15511</v>
      </c>
      <c r="H9" s="276">
        <f t="shared" ref="H9:H72" si="1">E9-G9</f>
        <v>0</v>
      </c>
    </row>
    <row r="10" spans="1:8" s="238" customFormat="1" ht="12" customHeight="1">
      <c r="A10" s="237" t="s">
        <v>60</v>
      </c>
      <c r="B10" s="72" t="s">
        <v>146</v>
      </c>
      <c r="C10" s="69">
        <f>'1.'!C8</f>
        <v>0</v>
      </c>
      <c r="D10" s="69">
        <f>'1.'!D8</f>
        <v>0</v>
      </c>
      <c r="E10" s="110">
        <f t="shared" si="0"/>
        <v>0</v>
      </c>
      <c r="G10" s="276">
        <f>'9.1.'!E10+'9.2.'!E10+'9.3.'!E10</f>
        <v>0</v>
      </c>
      <c r="H10" s="276">
        <f t="shared" si="1"/>
        <v>0</v>
      </c>
    </row>
    <row r="11" spans="1:8" s="238" customFormat="1" ht="12" customHeight="1">
      <c r="A11" s="237" t="s">
        <v>61</v>
      </c>
      <c r="B11" s="72" t="s">
        <v>147</v>
      </c>
      <c r="C11" s="69">
        <f>'1.'!C9</f>
        <v>4610</v>
      </c>
      <c r="D11" s="69">
        <f>'1.'!D9</f>
        <v>9</v>
      </c>
      <c r="E11" s="110">
        <f t="shared" si="0"/>
        <v>4619</v>
      </c>
      <c r="G11" s="276">
        <f>'9.1.'!E11+'9.2.'!E11+'9.3.'!E11</f>
        <v>4619</v>
      </c>
      <c r="H11" s="276">
        <f t="shared" si="1"/>
        <v>0</v>
      </c>
    </row>
    <row r="12" spans="1:8" s="238" customFormat="1" ht="12" customHeight="1">
      <c r="A12" s="237" t="s">
        <v>62</v>
      </c>
      <c r="B12" s="72" t="s">
        <v>148</v>
      </c>
      <c r="C12" s="69">
        <f>'1.'!C10</f>
        <v>1200</v>
      </c>
      <c r="D12" s="69">
        <f>'1.'!D10</f>
        <v>0</v>
      </c>
      <c r="E12" s="110">
        <f t="shared" si="0"/>
        <v>1200</v>
      </c>
      <c r="G12" s="276">
        <f>'9.1.'!E12+'9.2.'!E12+'9.3.'!E12</f>
        <v>1200</v>
      </c>
      <c r="H12" s="276">
        <f t="shared" si="1"/>
        <v>0</v>
      </c>
    </row>
    <row r="13" spans="1:8" s="238" customFormat="1" ht="12" customHeight="1">
      <c r="A13" s="237" t="s">
        <v>79</v>
      </c>
      <c r="B13" s="72" t="s">
        <v>365</v>
      </c>
      <c r="C13" s="69">
        <f>'1.'!C11</f>
        <v>0</v>
      </c>
      <c r="D13" s="69">
        <f>'1.'!D11</f>
        <v>0</v>
      </c>
      <c r="E13" s="110">
        <f t="shared" si="0"/>
        <v>0</v>
      </c>
      <c r="G13" s="276">
        <f>'9.1.'!E13+'9.2.'!E13+'9.3.'!E13</f>
        <v>0</v>
      </c>
      <c r="H13" s="276">
        <f t="shared" si="1"/>
        <v>0</v>
      </c>
    </row>
    <row r="14" spans="1:8" s="12" customFormat="1" ht="12" customHeight="1" thickBot="1">
      <c r="A14" s="239" t="s">
        <v>63</v>
      </c>
      <c r="B14" s="79" t="s">
        <v>304</v>
      </c>
      <c r="C14" s="69">
        <f>'1.'!C12</f>
        <v>0</v>
      </c>
      <c r="D14" s="69">
        <f>'1.'!D12</f>
        <v>0</v>
      </c>
      <c r="E14" s="110">
        <f t="shared" si="0"/>
        <v>0</v>
      </c>
      <c r="G14" s="276">
        <f>'9.1.'!E14+'9.2.'!E14+'9.3.'!E14</f>
        <v>0</v>
      </c>
      <c r="H14" s="276">
        <f t="shared" si="1"/>
        <v>0</v>
      </c>
    </row>
    <row r="15" spans="1:8" s="12" customFormat="1" ht="12" customHeight="1" thickBot="1">
      <c r="A15" s="98" t="s">
        <v>6</v>
      </c>
      <c r="B15" s="77" t="s">
        <v>149</v>
      </c>
      <c r="C15" s="65">
        <f>+C16+C17+C18+C19+C20</f>
        <v>2680</v>
      </c>
      <c r="D15" s="132">
        <f>+D16+D17+D18+D19+D20</f>
        <v>4636</v>
      </c>
      <c r="E15" s="66">
        <f>+E16+E17+E18+E19+E20</f>
        <v>7316</v>
      </c>
      <c r="G15" s="276">
        <f>'9.1.'!E15+'9.2.'!E15+'9.3.'!E15</f>
        <v>7316</v>
      </c>
      <c r="H15" s="276">
        <f t="shared" si="1"/>
        <v>0</v>
      </c>
    </row>
    <row r="16" spans="1:8" s="12" customFormat="1" ht="12" customHeight="1">
      <c r="A16" s="236" t="s">
        <v>65</v>
      </c>
      <c r="B16" s="68" t="s">
        <v>150</v>
      </c>
      <c r="C16" s="69">
        <f>'1.'!C14</f>
        <v>0</v>
      </c>
      <c r="D16" s="69">
        <f>'1.'!D14</f>
        <v>0</v>
      </c>
      <c r="E16" s="70">
        <f t="shared" ref="E16:E21" si="2">C16+D16</f>
        <v>0</v>
      </c>
      <c r="G16" s="276">
        <f>'9.1.'!E16+'9.2.'!E16+'9.3.'!E16</f>
        <v>0</v>
      </c>
      <c r="H16" s="276">
        <f t="shared" si="1"/>
        <v>0</v>
      </c>
    </row>
    <row r="17" spans="1:8" s="12" customFormat="1" ht="12" customHeight="1">
      <c r="A17" s="237" t="s">
        <v>66</v>
      </c>
      <c r="B17" s="72" t="s">
        <v>151</v>
      </c>
      <c r="C17" s="69">
        <f>'1.'!C15</f>
        <v>0</v>
      </c>
      <c r="D17" s="69">
        <f>'1.'!D15</f>
        <v>0</v>
      </c>
      <c r="E17" s="110">
        <f t="shared" si="2"/>
        <v>0</v>
      </c>
      <c r="G17" s="276">
        <f>'9.1.'!E17+'9.2.'!E17+'9.3.'!E17</f>
        <v>0</v>
      </c>
      <c r="H17" s="276">
        <f t="shared" si="1"/>
        <v>0</v>
      </c>
    </row>
    <row r="18" spans="1:8" s="12" customFormat="1" ht="12" customHeight="1">
      <c r="A18" s="237" t="s">
        <v>67</v>
      </c>
      <c r="B18" s="72" t="s">
        <v>296</v>
      </c>
      <c r="C18" s="69">
        <f>'1.'!C16</f>
        <v>0</v>
      </c>
      <c r="D18" s="69">
        <f>'1.'!D16</f>
        <v>0</v>
      </c>
      <c r="E18" s="110">
        <f t="shared" si="2"/>
        <v>0</v>
      </c>
      <c r="G18" s="276">
        <f>'9.1.'!E18+'9.2.'!E18+'9.3.'!E18</f>
        <v>0</v>
      </c>
      <c r="H18" s="276">
        <f t="shared" si="1"/>
        <v>0</v>
      </c>
    </row>
    <row r="19" spans="1:8" s="12" customFormat="1" ht="12" customHeight="1">
      <c r="A19" s="237" t="s">
        <v>68</v>
      </c>
      <c r="B19" s="72" t="s">
        <v>297</v>
      </c>
      <c r="C19" s="69">
        <f>'1.'!C17</f>
        <v>0</v>
      </c>
      <c r="D19" s="69">
        <f>'1.'!D17</f>
        <v>0</v>
      </c>
      <c r="E19" s="110">
        <f t="shared" si="2"/>
        <v>0</v>
      </c>
      <c r="G19" s="276">
        <f>'9.1.'!E19+'9.2.'!E19+'9.3.'!E19</f>
        <v>0</v>
      </c>
      <c r="H19" s="276">
        <f t="shared" si="1"/>
        <v>0</v>
      </c>
    </row>
    <row r="20" spans="1:8" s="12" customFormat="1" ht="12" customHeight="1">
      <c r="A20" s="237" t="s">
        <v>69</v>
      </c>
      <c r="B20" s="72" t="s">
        <v>152</v>
      </c>
      <c r="C20" s="69">
        <f>'1.'!C18</f>
        <v>2680</v>
      </c>
      <c r="D20" s="69">
        <f>'1.'!D18</f>
        <v>4636</v>
      </c>
      <c r="E20" s="110">
        <f t="shared" si="2"/>
        <v>7316</v>
      </c>
      <c r="G20" s="276">
        <f>'9.1.'!E20+'9.2.'!E20+'9.3.'!E20</f>
        <v>7316</v>
      </c>
      <c r="H20" s="276">
        <f t="shared" si="1"/>
        <v>0</v>
      </c>
    </row>
    <row r="21" spans="1:8" s="238" customFormat="1" ht="12" customHeight="1" thickBot="1">
      <c r="A21" s="239" t="s">
        <v>75</v>
      </c>
      <c r="B21" s="79" t="s">
        <v>153</v>
      </c>
      <c r="C21" s="69">
        <f>'1.'!C19</f>
        <v>0</v>
      </c>
      <c r="D21" s="69">
        <f>'1.'!D19</f>
        <v>0</v>
      </c>
      <c r="E21" s="111">
        <f t="shared" si="2"/>
        <v>0</v>
      </c>
      <c r="G21" s="276">
        <f>'9.1.'!E21+'9.2.'!E21+'9.3.'!E21</f>
        <v>0</v>
      </c>
      <c r="H21" s="276">
        <f t="shared" si="1"/>
        <v>0</v>
      </c>
    </row>
    <row r="22" spans="1:8" s="238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793</v>
      </c>
      <c r="E22" s="66">
        <f>+E23+E24+E25+E26+E27</f>
        <v>793</v>
      </c>
      <c r="G22" s="276">
        <f>'9.1.'!E22+'9.2.'!E22+'9.3.'!E22</f>
        <v>793</v>
      </c>
      <c r="H22" s="276">
        <f t="shared" si="1"/>
        <v>0</v>
      </c>
    </row>
    <row r="23" spans="1:8" s="238" customFormat="1" ht="12" customHeight="1">
      <c r="A23" s="236" t="s">
        <v>48</v>
      </c>
      <c r="B23" s="68" t="s">
        <v>155</v>
      </c>
      <c r="C23" s="69">
        <f>'1.'!C21</f>
        <v>0</v>
      </c>
      <c r="D23" s="69">
        <f>'1.'!D21</f>
        <v>0</v>
      </c>
      <c r="E23" s="70">
        <f t="shared" ref="E23:E64" si="3">C23+D23</f>
        <v>0</v>
      </c>
      <c r="G23" s="276">
        <f>'9.1.'!E23+'9.2.'!E23+'9.3.'!E23</f>
        <v>0</v>
      </c>
      <c r="H23" s="276">
        <f t="shared" si="1"/>
        <v>0</v>
      </c>
    </row>
    <row r="24" spans="1:8" s="12" customFormat="1" ht="12" customHeight="1">
      <c r="A24" s="237" t="s">
        <v>49</v>
      </c>
      <c r="B24" s="72" t="s">
        <v>156</v>
      </c>
      <c r="C24" s="69">
        <f>'1.'!C22</f>
        <v>0</v>
      </c>
      <c r="D24" s="69">
        <f>'1.'!D22</f>
        <v>0</v>
      </c>
      <c r="E24" s="110">
        <f t="shared" si="3"/>
        <v>0</v>
      </c>
      <c r="G24" s="276">
        <f>'9.1.'!E24+'9.2.'!E24+'9.3.'!E24</f>
        <v>0</v>
      </c>
      <c r="H24" s="276">
        <f t="shared" si="1"/>
        <v>0</v>
      </c>
    </row>
    <row r="25" spans="1:8" s="238" customFormat="1" ht="12" customHeight="1">
      <c r="A25" s="237" t="s">
        <v>50</v>
      </c>
      <c r="B25" s="72" t="s">
        <v>298</v>
      </c>
      <c r="C25" s="69">
        <f>'1.'!C23</f>
        <v>0</v>
      </c>
      <c r="D25" s="69">
        <f>'1.'!D23</f>
        <v>0</v>
      </c>
      <c r="E25" s="110">
        <f t="shared" si="3"/>
        <v>0</v>
      </c>
      <c r="G25" s="276">
        <f>'9.1.'!E25+'9.2.'!E25+'9.3.'!E25</f>
        <v>0</v>
      </c>
      <c r="H25" s="276">
        <f t="shared" si="1"/>
        <v>0</v>
      </c>
    </row>
    <row r="26" spans="1:8" s="238" customFormat="1" ht="12" customHeight="1">
      <c r="A26" s="237" t="s">
        <v>51</v>
      </c>
      <c r="B26" s="72" t="s">
        <v>299</v>
      </c>
      <c r="C26" s="69">
        <f>'1.'!C24</f>
        <v>0</v>
      </c>
      <c r="D26" s="69">
        <f>'1.'!D24</f>
        <v>0</v>
      </c>
      <c r="E26" s="110">
        <f t="shared" si="3"/>
        <v>0</v>
      </c>
      <c r="G26" s="276">
        <f>'9.1.'!E26+'9.2.'!E26+'9.3.'!E26</f>
        <v>0</v>
      </c>
      <c r="H26" s="276">
        <f t="shared" si="1"/>
        <v>0</v>
      </c>
    </row>
    <row r="27" spans="1:8" s="238" customFormat="1" ht="12" customHeight="1">
      <c r="A27" s="237" t="s">
        <v>92</v>
      </c>
      <c r="B27" s="72" t="s">
        <v>157</v>
      </c>
      <c r="C27" s="69">
        <f>'1.'!C25</f>
        <v>0</v>
      </c>
      <c r="D27" s="69">
        <f>'1.'!D25</f>
        <v>793</v>
      </c>
      <c r="E27" s="110">
        <f t="shared" si="3"/>
        <v>793</v>
      </c>
      <c r="G27" s="276">
        <f>'9.1.'!E27+'9.2.'!E27+'9.3.'!E27</f>
        <v>793</v>
      </c>
      <c r="H27" s="276">
        <f t="shared" si="1"/>
        <v>0</v>
      </c>
    </row>
    <row r="28" spans="1:8" s="238" customFormat="1" ht="12" customHeight="1" thickBot="1">
      <c r="A28" s="239" t="s">
        <v>93</v>
      </c>
      <c r="B28" s="79" t="s">
        <v>158</v>
      </c>
      <c r="C28" s="69">
        <f>'1.'!C26</f>
        <v>0</v>
      </c>
      <c r="D28" s="69">
        <f>'1.'!D26</f>
        <v>0</v>
      </c>
      <c r="E28" s="111">
        <f t="shared" si="3"/>
        <v>0</v>
      </c>
      <c r="G28" s="276">
        <f>'9.1.'!E28+'9.2.'!E28+'9.3.'!E28</f>
        <v>0</v>
      </c>
      <c r="H28" s="276">
        <f t="shared" si="1"/>
        <v>0</v>
      </c>
    </row>
    <row r="29" spans="1:8" s="238" customFormat="1" ht="12" customHeight="1" thickBot="1">
      <c r="A29" s="98" t="s">
        <v>94</v>
      </c>
      <c r="B29" s="64" t="s">
        <v>433</v>
      </c>
      <c r="C29" s="80">
        <f>+C30+C31+C32+C33+C34+C35+C36</f>
        <v>6460</v>
      </c>
      <c r="D29" s="80">
        <f>+D30+D31+D32+D33+D34+D35+D36</f>
        <v>0</v>
      </c>
      <c r="E29" s="81">
        <f>+E30+E31+E32+E33+E34+E35+E36</f>
        <v>6460</v>
      </c>
      <c r="G29" s="276">
        <f>'9.1.'!E29+'9.2.'!E29+'9.3.'!E29</f>
        <v>6460</v>
      </c>
      <c r="H29" s="276">
        <f t="shared" si="1"/>
        <v>0</v>
      </c>
    </row>
    <row r="30" spans="1:8" s="238" customFormat="1" ht="12" customHeight="1">
      <c r="A30" s="236" t="s">
        <v>159</v>
      </c>
      <c r="B30" s="68" t="s">
        <v>456</v>
      </c>
      <c r="C30" s="69">
        <f>'1.'!C28</f>
        <v>1500</v>
      </c>
      <c r="D30" s="69">
        <f>'1.'!D28</f>
        <v>0</v>
      </c>
      <c r="E30" s="70">
        <f t="shared" si="3"/>
        <v>1500</v>
      </c>
      <c r="G30" s="276">
        <f>'9.1.'!E30+'9.2.'!E30+'9.3.'!E30</f>
        <v>1500</v>
      </c>
      <c r="H30" s="276">
        <f t="shared" si="1"/>
        <v>0</v>
      </c>
    </row>
    <row r="31" spans="1:8" s="238" customFormat="1" ht="12" customHeight="1">
      <c r="A31" s="237" t="s">
        <v>160</v>
      </c>
      <c r="B31" s="72" t="s">
        <v>457</v>
      </c>
      <c r="C31" s="69">
        <f>'1.'!C29</f>
        <v>650</v>
      </c>
      <c r="D31" s="69">
        <f>'1.'!D29</f>
        <v>0</v>
      </c>
      <c r="E31" s="110">
        <f t="shared" si="3"/>
        <v>650</v>
      </c>
      <c r="G31" s="276">
        <f>'9.1.'!E31+'9.2.'!E31+'9.3.'!E31</f>
        <v>650</v>
      </c>
      <c r="H31" s="276">
        <f t="shared" si="1"/>
        <v>0</v>
      </c>
    </row>
    <row r="32" spans="1:8" s="238" customFormat="1" ht="12" customHeight="1">
      <c r="A32" s="237" t="s">
        <v>161</v>
      </c>
      <c r="B32" s="72" t="s">
        <v>428</v>
      </c>
      <c r="C32" s="69">
        <f>'1.'!C30</f>
        <v>3000</v>
      </c>
      <c r="D32" s="69">
        <f>'1.'!D30</f>
        <v>0</v>
      </c>
      <c r="E32" s="110">
        <f t="shared" si="3"/>
        <v>3000</v>
      </c>
      <c r="G32" s="276">
        <f>'9.1.'!E32+'9.2.'!E32+'9.3.'!E32</f>
        <v>3000</v>
      </c>
      <c r="H32" s="276">
        <f t="shared" si="1"/>
        <v>0</v>
      </c>
    </row>
    <row r="33" spans="1:8" s="238" customFormat="1" ht="12" customHeight="1">
      <c r="A33" s="237" t="s">
        <v>162</v>
      </c>
      <c r="B33" s="72" t="s">
        <v>429</v>
      </c>
      <c r="C33" s="69">
        <f>'1.'!C31</f>
        <v>10</v>
      </c>
      <c r="D33" s="69">
        <f>'1.'!D31</f>
        <v>0</v>
      </c>
      <c r="E33" s="110">
        <f t="shared" si="3"/>
        <v>10</v>
      </c>
      <c r="G33" s="276">
        <f>'9.1.'!E33+'9.2.'!E33+'9.3.'!E33</f>
        <v>10</v>
      </c>
      <c r="H33" s="276">
        <f t="shared" si="1"/>
        <v>0</v>
      </c>
    </row>
    <row r="34" spans="1:8" s="238" customFormat="1" ht="12" customHeight="1">
      <c r="A34" s="237" t="s">
        <v>430</v>
      </c>
      <c r="B34" s="72" t="s">
        <v>163</v>
      </c>
      <c r="C34" s="69">
        <f>'1.'!C32</f>
        <v>1200</v>
      </c>
      <c r="D34" s="69">
        <f>'1.'!D32</f>
        <v>0</v>
      </c>
      <c r="E34" s="110">
        <f t="shared" si="3"/>
        <v>1200</v>
      </c>
      <c r="G34" s="276">
        <f>'9.1.'!E34+'9.2.'!E34+'9.3.'!E34</f>
        <v>1200</v>
      </c>
      <c r="H34" s="276">
        <f t="shared" si="1"/>
        <v>0</v>
      </c>
    </row>
    <row r="35" spans="1:8" s="238" customFormat="1" ht="12" customHeight="1">
      <c r="A35" s="237" t="s">
        <v>431</v>
      </c>
      <c r="B35" s="72" t="s">
        <v>164</v>
      </c>
      <c r="C35" s="69">
        <f>'1.'!C33</f>
        <v>0</v>
      </c>
      <c r="D35" s="69">
        <f>'1.'!D33</f>
        <v>0</v>
      </c>
      <c r="E35" s="110">
        <f t="shared" si="3"/>
        <v>0</v>
      </c>
      <c r="G35" s="276">
        <f>'9.1.'!E35+'9.2.'!E35+'9.3.'!E35</f>
        <v>0</v>
      </c>
      <c r="H35" s="276">
        <f t="shared" si="1"/>
        <v>0</v>
      </c>
    </row>
    <row r="36" spans="1:8" s="238" customFormat="1" ht="12" customHeight="1" thickBot="1">
      <c r="A36" s="239" t="s">
        <v>432</v>
      </c>
      <c r="B36" s="79" t="s">
        <v>165</v>
      </c>
      <c r="C36" s="69">
        <f>'1.'!C34</f>
        <v>100</v>
      </c>
      <c r="D36" s="69">
        <f>'1.'!D34</f>
        <v>0</v>
      </c>
      <c r="E36" s="111">
        <f t="shared" si="3"/>
        <v>100</v>
      </c>
      <c r="G36" s="276">
        <f>'9.1.'!E36+'9.2.'!E36+'9.3.'!E36</f>
        <v>100</v>
      </c>
      <c r="H36" s="276">
        <f t="shared" si="1"/>
        <v>0</v>
      </c>
    </row>
    <row r="37" spans="1:8" s="238" customFormat="1" ht="12" customHeight="1" thickBot="1">
      <c r="A37" s="98" t="s">
        <v>9</v>
      </c>
      <c r="B37" s="64" t="s">
        <v>305</v>
      </c>
      <c r="C37" s="65">
        <f>SUM(C38:C48)</f>
        <v>5640</v>
      </c>
      <c r="D37" s="132">
        <f>SUM(D38:D48)</f>
        <v>0</v>
      </c>
      <c r="E37" s="66">
        <f>SUM(E38:E48)</f>
        <v>5640</v>
      </c>
      <c r="G37" s="276">
        <f>'9.1.'!E37+'9.2.'!E37+'9.3.'!E37</f>
        <v>5640</v>
      </c>
      <c r="H37" s="276">
        <f t="shared" si="1"/>
        <v>0</v>
      </c>
    </row>
    <row r="38" spans="1:8" s="238" customFormat="1" ht="12" customHeight="1">
      <c r="A38" s="236" t="s">
        <v>52</v>
      </c>
      <c r="B38" s="68" t="s">
        <v>168</v>
      </c>
      <c r="C38" s="69">
        <f>'1.'!C36</f>
        <v>0</v>
      </c>
      <c r="D38" s="69">
        <f>'1.'!D36</f>
        <v>0</v>
      </c>
      <c r="E38" s="70">
        <f t="shared" si="3"/>
        <v>0</v>
      </c>
      <c r="G38" s="276">
        <f>'9.1.'!E38+'9.2.'!E38+'9.3.'!E38</f>
        <v>0</v>
      </c>
      <c r="H38" s="276">
        <f t="shared" si="1"/>
        <v>0</v>
      </c>
    </row>
    <row r="39" spans="1:8" s="238" customFormat="1" ht="12" customHeight="1">
      <c r="A39" s="237" t="s">
        <v>53</v>
      </c>
      <c r="B39" s="72" t="s">
        <v>169</v>
      </c>
      <c r="C39" s="69">
        <f>'1.'!C37</f>
        <v>318</v>
      </c>
      <c r="D39" s="69">
        <f>'1.'!D37</f>
        <v>0</v>
      </c>
      <c r="E39" s="110">
        <f t="shared" si="3"/>
        <v>318</v>
      </c>
      <c r="G39" s="276">
        <f>'9.1.'!E39+'9.2.'!E39+'9.3.'!E39</f>
        <v>318</v>
      </c>
      <c r="H39" s="276">
        <f t="shared" si="1"/>
        <v>0</v>
      </c>
    </row>
    <row r="40" spans="1:8" s="238" customFormat="1" ht="12" customHeight="1">
      <c r="A40" s="237" t="s">
        <v>54</v>
      </c>
      <c r="B40" s="72" t="s">
        <v>170</v>
      </c>
      <c r="C40" s="69">
        <f>'1.'!C38</f>
        <v>40</v>
      </c>
      <c r="D40" s="69">
        <f>'1.'!D38</f>
        <v>0</v>
      </c>
      <c r="E40" s="110">
        <f t="shared" si="3"/>
        <v>40</v>
      </c>
      <c r="G40" s="276">
        <f>'9.1.'!E40+'9.2.'!E40+'9.3.'!E40</f>
        <v>40</v>
      </c>
      <c r="H40" s="276">
        <f t="shared" si="1"/>
        <v>0</v>
      </c>
    </row>
    <row r="41" spans="1:8" s="238" customFormat="1" ht="12" customHeight="1">
      <c r="A41" s="237" t="s">
        <v>96</v>
      </c>
      <c r="B41" s="72" t="s">
        <v>171</v>
      </c>
      <c r="C41" s="69">
        <f>'1.'!C39</f>
        <v>4652</v>
      </c>
      <c r="D41" s="69">
        <f>'1.'!D39</f>
        <v>0</v>
      </c>
      <c r="E41" s="110">
        <f t="shared" si="3"/>
        <v>4652</v>
      </c>
      <c r="G41" s="276">
        <f>'9.1.'!E41+'9.2.'!E41+'9.3.'!E41</f>
        <v>4652</v>
      </c>
      <c r="H41" s="276">
        <f t="shared" si="1"/>
        <v>0</v>
      </c>
    </row>
    <row r="42" spans="1:8" s="238" customFormat="1" ht="12" customHeight="1">
      <c r="A42" s="237" t="s">
        <v>97</v>
      </c>
      <c r="B42" s="72" t="s">
        <v>172</v>
      </c>
      <c r="C42" s="69">
        <f>'1.'!C40</f>
        <v>600</v>
      </c>
      <c r="D42" s="69">
        <f>'1.'!D40</f>
        <v>0</v>
      </c>
      <c r="E42" s="110">
        <f t="shared" si="3"/>
        <v>600</v>
      </c>
      <c r="G42" s="276">
        <f>'9.1.'!E42+'9.2.'!E42+'9.3.'!E42</f>
        <v>600</v>
      </c>
      <c r="H42" s="276">
        <f t="shared" si="1"/>
        <v>0</v>
      </c>
    </row>
    <row r="43" spans="1:8" s="238" customFormat="1" ht="12" customHeight="1">
      <c r="A43" s="237" t="s">
        <v>98</v>
      </c>
      <c r="B43" s="72" t="s">
        <v>173</v>
      </c>
      <c r="C43" s="69">
        <f>'1.'!C41</f>
        <v>0</v>
      </c>
      <c r="D43" s="69">
        <f>'1.'!D41</f>
        <v>0</v>
      </c>
      <c r="E43" s="110">
        <f t="shared" si="3"/>
        <v>0</v>
      </c>
      <c r="G43" s="276">
        <f>'9.1.'!E43+'9.2.'!E43+'9.3.'!E43</f>
        <v>0</v>
      </c>
      <c r="H43" s="276">
        <f t="shared" si="1"/>
        <v>0</v>
      </c>
    </row>
    <row r="44" spans="1:8" s="238" customFormat="1" ht="12" customHeight="1">
      <c r="A44" s="237" t="s">
        <v>99</v>
      </c>
      <c r="B44" s="72" t="s">
        <v>174</v>
      </c>
      <c r="C44" s="69">
        <f>'1.'!C42</f>
        <v>0</v>
      </c>
      <c r="D44" s="69">
        <f>'1.'!D42</f>
        <v>0</v>
      </c>
      <c r="E44" s="110">
        <f t="shared" si="3"/>
        <v>0</v>
      </c>
      <c r="G44" s="276">
        <f>'9.1.'!E44+'9.2.'!E44+'9.3.'!E44</f>
        <v>0</v>
      </c>
      <c r="H44" s="276">
        <f t="shared" si="1"/>
        <v>0</v>
      </c>
    </row>
    <row r="45" spans="1:8" s="238" customFormat="1" ht="12" customHeight="1">
      <c r="A45" s="237" t="s">
        <v>100</v>
      </c>
      <c r="B45" s="72" t="s">
        <v>175</v>
      </c>
      <c r="C45" s="69">
        <f>'1.'!C43</f>
        <v>30</v>
      </c>
      <c r="D45" s="69">
        <f>'1.'!D43</f>
        <v>0</v>
      </c>
      <c r="E45" s="110">
        <f t="shared" si="3"/>
        <v>30</v>
      </c>
      <c r="G45" s="276">
        <f>'9.1.'!E45+'9.2.'!E45+'9.3.'!E45</f>
        <v>30</v>
      </c>
      <c r="H45" s="276">
        <f t="shared" si="1"/>
        <v>0</v>
      </c>
    </row>
    <row r="46" spans="1:8" s="238" customFormat="1" ht="12" customHeight="1">
      <c r="A46" s="237" t="s">
        <v>166</v>
      </c>
      <c r="B46" s="72" t="s">
        <v>176</v>
      </c>
      <c r="C46" s="69">
        <f>'1.'!C44</f>
        <v>0</v>
      </c>
      <c r="D46" s="69">
        <f>'1.'!D44</f>
        <v>0</v>
      </c>
      <c r="E46" s="242">
        <f t="shared" si="3"/>
        <v>0</v>
      </c>
      <c r="G46" s="276">
        <f>'9.1.'!E46+'9.2.'!E46+'9.3.'!E46</f>
        <v>0</v>
      </c>
      <c r="H46" s="276">
        <f t="shared" si="1"/>
        <v>0</v>
      </c>
    </row>
    <row r="47" spans="1:8" s="238" customFormat="1" ht="12" customHeight="1">
      <c r="A47" s="239" t="s">
        <v>167</v>
      </c>
      <c r="B47" s="79" t="s">
        <v>307</v>
      </c>
      <c r="C47" s="69">
        <f>'1.'!C45</f>
        <v>0</v>
      </c>
      <c r="D47" s="69">
        <f>'1.'!D45</f>
        <v>0</v>
      </c>
      <c r="E47" s="245">
        <f t="shared" si="3"/>
        <v>0</v>
      </c>
      <c r="G47" s="276">
        <f>'9.1.'!E47+'9.2.'!E47+'9.3.'!E47</f>
        <v>0</v>
      </c>
      <c r="H47" s="276">
        <f t="shared" si="1"/>
        <v>0</v>
      </c>
    </row>
    <row r="48" spans="1:8" s="238" customFormat="1" ht="12" customHeight="1" thickBot="1">
      <c r="A48" s="239" t="s">
        <v>306</v>
      </c>
      <c r="B48" s="79" t="s">
        <v>177</v>
      </c>
      <c r="C48" s="69">
        <f>'1.'!C46</f>
        <v>0</v>
      </c>
      <c r="D48" s="69">
        <f>'1.'!D46</f>
        <v>0</v>
      </c>
      <c r="E48" s="245">
        <f t="shared" si="3"/>
        <v>0</v>
      </c>
      <c r="G48" s="276">
        <f>'9.1.'!E48+'9.2.'!E48+'9.3.'!E48</f>
        <v>0</v>
      </c>
      <c r="H48" s="276">
        <f t="shared" si="1"/>
        <v>0</v>
      </c>
    </row>
    <row r="49" spans="1:8" s="238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  <c r="G49" s="276">
        <f>'9.1.'!E49+'9.2.'!E49+'9.3.'!E49</f>
        <v>0</v>
      </c>
      <c r="H49" s="276">
        <f t="shared" si="1"/>
        <v>0</v>
      </c>
    </row>
    <row r="50" spans="1:8" s="238" customFormat="1" ht="12" customHeight="1">
      <c r="A50" s="236" t="s">
        <v>55</v>
      </c>
      <c r="B50" s="68" t="s">
        <v>182</v>
      </c>
      <c r="C50" s="246">
        <f>'1.'!C48</f>
        <v>0</v>
      </c>
      <c r="D50" s="247"/>
      <c r="E50" s="248">
        <f t="shared" si="3"/>
        <v>0</v>
      </c>
      <c r="G50" s="276">
        <f>'9.1.'!E50+'9.2.'!E50+'9.3.'!E50</f>
        <v>0</v>
      </c>
      <c r="H50" s="276">
        <f t="shared" si="1"/>
        <v>0</v>
      </c>
    </row>
    <row r="51" spans="1:8" s="238" customFormat="1" ht="12" customHeight="1">
      <c r="A51" s="237" t="s">
        <v>56</v>
      </c>
      <c r="B51" s="72" t="s">
        <v>183</v>
      </c>
      <c r="C51" s="246">
        <f>'1.'!C49</f>
        <v>0</v>
      </c>
      <c r="D51" s="241"/>
      <c r="E51" s="242">
        <f t="shared" si="3"/>
        <v>0</v>
      </c>
      <c r="G51" s="276">
        <f>'9.1.'!E51+'9.2.'!E51+'9.3.'!E51</f>
        <v>0</v>
      </c>
      <c r="H51" s="276">
        <f t="shared" si="1"/>
        <v>0</v>
      </c>
    </row>
    <row r="52" spans="1:8" s="238" customFormat="1" ht="12" customHeight="1">
      <c r="A52" s="237" t="s">
        <v>179</v>
      </c>
      <c r="B52" s="72" t="s">
        <v>184</v>
      </c>
      <c r="C52" s="246">
        <f>'1.'!C50</f>
        <v>0</v>
      </c>
      <c r="D52" s="241"/>
      <c r="E52" s="242">
        <f t="shared" si="3"/>
        <v>0</v>
      </c>
      <c r="G52" s="276">
        <f>'9.1.'!E52+'9.2.'!E52+'9.3.'!E52</f>
        <v>0</v>
      </c>
      <c r="H52" s="276">
        <f t="shared" si="1"/>
        <v>0</v>
      </c>
    </row>
    <row r="53" spans="1:8" s="238" customFormat="1" ht="12" customHeight="1">
      <c r="A53" s="237" t="s">
        <v>180</v>
      </c>
      <c r="B53" s="72" t="s">
        <v>185</v>
      </c>
      <c r="C53" s="246">
        <f>'1.'!C51</f>
        <v>0</v>
      </c>
      <c r="D53" s="241"/>
      <c r="E53" s="242">
        <f t="shared" si="3"/>
        <v>0</v>
      </c>
      <c r="G53" s="276">
        <f>'9.1.'!E53+'9.2.'!E53+'9.3.'!E53</f>
        <v>0</v>
      </c>
      <c r="H53" s="276">
        <f t="shared" si="1"/>
        <v>0</v>
      </c>
    </row>
    <row r="54" spans="1:8" s="238" customFormat="1" ht="12" customHeight="1" thickBot="1">
      <c r="A54" s="239" t="s">
        <v>181</v>
      </c>
      <c r="B54" s="79" t="s">
        <v>186</v>
      </c>
      <c r="C54" s="246">
        <f>'1.'!C52</f>
        <v>0</v>
      </c>
      <c r="D54" s="244"/>
      <c r="E54" s="245">
        <f t="shared" si="3"/>
        <v>0</v>
      </c>
      <c r="G54" s="276">
        <f>'9.1.'!E54+'9.2.'!E54+'9.3.'!E54</f>
        <v>0</v>
      </c>
      <c r="H54" s="276">
        <f t="shared" si="1"/>
        <v>0</v>
      </c>
    </row>
    <row r="55" spans="1:8" s="238" customFormat="1" ht="12" customHeight="1" thickBot="1">
      <c r="A55" s="98" t="s">
        <v>101</v>
      </c>
      <c r="B55" s="64" t="s">
        <v>187</v>
      </c>
      <c r="C55" s="65">
        <f>SUM(C56:C58)</f>
        <v>10</v>
      </c>
      <c r="D55" s="132">
        <f>SUM(D56:D58)</f>
        <v>0</v>
      </c>
      <c r="E55" s="66">
        <f>SUM(E56:E58)</f>
        <v>10</v>
      </c>
      <c r="G55" s="276">
        <f>'9.1.'!E55+'9.2.'!E55+'9.3.'!E55</f>
        <v>10</v>
      </c>
      <c r="H55" s="276">
        <f t="shared" si="1"/>
        <v>0</v>
      </c>
    </row>
    <row r="56" spans="1:8" s="238" customFormat="1" ht="12" customHeight="1">
      <c r="A56" s="236" t="s">
        <v>57</v>
      </c>
      <c r="B56" s="68" t="s">
        <v>188</v>
      </c>
      <c r="C56" s="69">
        <f>'1.'!C54</f>
        <v>0</v>
      </c>
      <c r="D56" s="126"/>
      <c r="E56" s="70">
        <f t="shared" si="3"/>
        <v>0</v>
      </c>
      <c r="G56" s="276">
        <f>'9.1.'!E56+'9.2.'!E56+'9.3.'!E56</f>
        <v>0</v>
      </c>
      <c r="H56" s="276">
        <f t="shared" si="1"/>
        <v>0</v>
      </c>
    </row>
    <row r="57" spans="1:8" s="238" customFormat="1" ht="12" customHeight="1">
      <c r="A57" s="237" t="s">
        <v>58</v>
      </c>
      <c r="B57" s="72" t="s">
        <v>300</v>
      </c>
      <c r="C57" s="69">
        <f>'1.'!C55</f>
        <v>0</v>
      </c>
      <c r="D57" s="128"/>
      <c r="E57" s="110">
        <f t="shared" si="3"/>
        <v>0</v>
      </c>
      <c r="G57" s="276">
        <f>'9.1.'!E57+'9.2.'!E57+'9.3.'!E57</f>
        <v>0</v>
      </c>
      <c r="H57" s="276">
        <f t="shared" si="1"/>
        <v>0</v>
      </c>
    </row>
    <row r="58" spans="1:8" s="238" customFormat="1" ht="12" customHeight="1">
      <c r="A58" s="237" t="s">
        <v>191</v>
      </c>
      <c r="B58" s="72" t="s">
        <v>189</v>
      </c>
      <c r="C58" s="69">
        <f>'1.'!C56</f>
        <v>10</v>
      </c>
      <c r="D58" s="128"/>
      <c r="E58" s="110">
        <f t="shared" si="3"/>
        <v>10</v>
      </c>
      <c r="G58" s="276">
        <f>'9.1.'!E58+'9.2.'!E58+'9.3.'!E58</f>
        <v>10</v>
      </c>
      <c r="H58" s="276">
        <f t="shared" si="1"/>
        <v>0</v>
      </c>
    </row>
    <row r="59" spans="1:8" s="238" customFormat="1" ht="12" customHeight="1" thickBot="1">
      <c r="A59" s="239" t="s">
        <v>192</v>
      </c>
      <c r="B59" s="79" t="s">
        <v>190</v>
      </c>
      <c r="C59" s="69">
        <f>'1.'!C57</f>
        <v>0</v>
      </c>
      <c r="D59" s="130"/>
      <c r="E59" s="111">
        <f t="shared" si="3"/>
        <v>0</v>
      </c>
      <c r="G59" s="276">
        <f>'9.1.'!E59+'9.2.'!E59+'9.3.'!E59</f>
        <v>0</v>
      </c>
      <c r="H59" s="276">
        <f t="shared" si="1"/>
        <v>0</v>
      </c>
    </row>
    <row r="60" spans="1:8" s="238" customFormat="1" ht="12" customHeight="1" thickBot="1">
      <c r="A60" s="98" t="s">
        <v>12</v>
      </c>
      <c r="B60" s="77" t="s">
        <v>193</v>
      </c>
      <c r="C60" s="65">
        <f>SUM(C61:C64)</f>
        <v>0</v>
      </c>
      <c r="D60" s="132">
        <f>SUM(D61:D63)</f>
        <v>0</v>
      </c>
      <c r="E60" s="66">
        <f>SUM(E61:E64)</f>
        <v>0</v>
      </c>
      <c r="G60" s="276">
        <f>'9.1.'!E60+'9.2.'!E60+'9.3.'!E60</f>
        <v>0</v>
      </c>
      <c r="H60" s="276">
        <f t="shared" si="1"/>
        <v>0</v>
      </c>
    </row>
    <row r="61" spans="1:8" s="238" customFormat="1" ht="12" customHeight="1">
      <c r="A61" s="236" t="s">
        <v>102</v>
      </c>
      <c r="B61" s="68" t="s">
        <v>195</v>
      </c>
      <c r="C61" s="240">
        <f>'1.'!C59</f>
        <v>0</v>
      </c>
      <c r="D61" s="241"/>
      <c r="E61" s="242">
        <f t="shared" si="3"/>
        <v>0</v>
      </c>
      <c r="G61" s="276">
        <f>'9.1.'!E61+'9.2.'!E61+'9.3.'!E61</f>
        <v>0</v>
      </c>
      <c r="H61" s="276">
        <f t="shared" si="1"/>
        <v>0</v>
      </c>
    </row>
    <row r="62" spans="1:8" s="238" customFormat="1" ht="12" customHeight="1">
      <c r="A62" s="237" t="s">
        <v>103</v>
      </c>
      <c r="B62" s="72" t="s">
        <v>301</v>
      </c>
      <c r="C62" s="240">
        <f>'1.'!C60</f>
        <v>0</v>
      </c>
      <c r="D62" s="241"/>
      <c r="E62" s="242">
        <f t="shared" si="3"/>
        <v>0</v>
      </c>
      <c r="G62" s="276">
        <f>'9.1.'!E62+'9.2.'!E62+'9.3.'!E62</f>
        <v>0</v>
      </c>
      <c r="H62" s="276">
        <f t="shared" si="1"/>
        <v>0</v>
      </c>
    </row>
    <row r="63" spans="1:8" s="238" customFormat="1" ht="12" customHeight="1">
      <c r="A63" s="237" t="s">
        <v>124</v>
      </c>
      <c r="B63" s="72" t="s">
        <v>196</v>
      </c>
      <c r="C63" s="240">
        <f>'1.'!C61</f>
        <v>0</v>
      </c>
      <c r="D63" s="241"/>
      <c r="E63" s="242">
        <f t="shared" si="3"/>
        <v>0</v>
      </c>
      <c r="G63" s="276">
        <f>'9.1.'!E63+'9.2.'!E63+'9.3.'!E63</f>
        <v>0</v>
      </c>
      <c r="H63" s="276">
        <f t="shared" si="1"/>
        <v>0</v>
      </c>
    </row>
    <row r="64" spans="1:8" s="238" customFormat="1" ht="12" customHeight="1" thickBot="1">
      <c r="A64" s="239" t="s">
        <v>194</v>
      </c>
      <c r="B64" s="79" t="s">
        <v>197</v>
      </c>
      <c r="C64" s="240">
        <f>'1.'!C62</f>
        <v>0</v>
      </c>
      <c r="D64" s="241"/>
      <c r="E64" s="242">
        <f t="shared" si="3"/>
        <v>0</v>
      </c>
      <c r="G64" s="276">
        <f>'9.1.'!E64+'9.2.'!E64+'9.3.'!E64</f>
        <v>0</v>
      </c>
      <c r="H64" s="276">
        <f t="shared" si="1"/>
        <v>0</v>
      </c>
    </row>
    <row r="65" spans="1:8" s="238" customFormat="1" ht="12" customHeight="1" thickBot="1">
      <c r="A65" s="98" t="s">
        <v>13</v>
      </c>
      <c r="B65" s="64" t="s">
        <v>198</v>
      </c>
      <c r="C65" s="80">
        <f>+C8+C15+C22+C29+C37+C49+C55+C60</f>
        <v>36111</v>
      </c>
      <c r="D65" s="134">
        <f>+D8+D15+D22+D29+D37+D49+D55+D60</f>
        <v>5438</v>
      </c>
      <c r="E65" s="81">
        <f>+E8+E15+E22+E29+E37+E49+E55+E60</f>
        <v>41549</v>
      </c>
      <c r="G65" s="276">
        <f>'9.1.'!E65+'9.2.'!E65+'9.3.'!E65</f>
        <v>41549</v>
      </c>
      <c r="H65" s="276">
        <f t="shared" si="1"/>
        <v>0</v>
      </c>
    </row>
    <row r="66" spans="1:8" s="238" customFormat="1" ht="12" customHeight="1" thickBot="1">
      <c r="A66" s="249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  <c r="G66" s="276">
        <f>'9.1.'!E66+'9.2.'!E66+'9.3.'!E66</f>
        <v>0</v>
      </c>
      <c r="H66" s="276">
        <f t="shared" si="1"/>
        <v>0</v>
      </c>
    </row>
    <row r="67" spans="1:8" s="238" customFormat="1" ht="12" customHeight="1">
      <c r="A67" s="236" t="s">
        <v>231</v>
      </c>
      <c r="B67" s="68" t="s">
        <v>201</v>
      </c>
      <c r="C67" s="240"/>
      <c r="D67" s="241"/>
      <c r="E67" s="242">
        <f>C67+D67</f>
        <v>0</v>
      </c>
      <c r="G67" s="276">
        <f>'9.1.'!E67+'9.2.'!E67+'9.3.'!E67</f>
        <v>0</v>
      </c>
      <c r="H67" s="276">
        <f t="shared" si="1"/>
        <v>0</v>
      </c>
    </row>
    <row r="68" spans="1:8" s="238" customFormat="1" ht="12" customHeight="1">
      <c r="A68" s="237" t="s">
        <v>240</v>
      </c>
      <c r="B68" s="72" t="s">
        <v>202</v>
      </c>
      <c r="C68" s="240"/>
      <c r="D68" s="241"/>
      <c r="E68" s="242">
        <f>C68+D68</f>
        <v>0</v>
      </c>
      <c r="G68" s="276">
        <f>'9.1.'!E68+'9.2.'!E68+'9.3.'!E68</f>
        <v>0</v>
      </c>
      <c r="H68" s="276">
        <f t="shared" si="1"/>
        <v>0</v>
      </c>
    </row>
    <row r="69" spans="1:8" s="238" customFormat="1" ht="12" customHeight="1" thickBot="1">
      <c r="A69" s="239" t="s">
        <v>241</v>
      </c>
      <c r="B69" s="250" t="s">
        <v>203</v>
      </c>
      <c r="C69" s="240"/>
      <c r="D69" s="251"/>
      <c r="E69" s="242">
        <f>C69+D69</f>
        <v>0</v>
      </c>
      <c r="G69" s="276">
        <f>'9.1.'!E69+'9.2.'!E69+'9.3.'!E69</f>
        <v>0</v>
      </c>
      <c r="H69" s="276">
        <f t="shared" si="1"/>
        <v>0</v>
      </c>
    </row>
    <row r="70" spans="1:8" s="238" customFormat="1" ht="12" customHeight="1" thickBot="1">
      <c r="A70" s="249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  <c r="G70" s="276">
        <f>'9.1.'!E70+'9.2.'!E70+'9.3.'!E70</f>
        <v>0</v>
      </c>
      <c r="H70" s="276">
        <f t="shared" si="1"/>
        <v>0</v>
      </c>
    </row>
    <row r="71" spans="1:8" s="238" customFormat="1" ht="12" customHeight="1">
      <c r="A71" s="236" t="s">
        <v>80</v>
      </c>
      <c r="B71" s="68" t="s">
        <v>206</v>
      </c>
      <c r="C71" s="240"/>
      <c r="D71" s="240"/>
      <c r="E71" s="242">
        <f>C71+D71</f>
        <v>0</v>
      </c>
      <c r="G71" s="276">
        <f>'9.1.'!E71+'9.2.'!E71+'9.3.'!E71</f>
        <v>0</v>
      </c>
      <c r="H71" s="276">
        <f t="shared" si="1"/>
        <v>0</v>
      </c>
    </row>
    <row r="72" spans="1:8" s="238" customFormat="1" ht="12" customHeight="1">
      <c r="A72" s="237" t="s">
        <v>81</v>
      </c>
      <c r="B72" s="72" t="s">
        <v>207</v>
      </c>
      <c r="C72" s="240"/>
      <c r="D72" s="240"/>
      <c r="E72" s="242">
        <f>C72+D72</f>
        <v>0</v>
      </c>
      <c r="G72" s="276">
        <f>'9.1.'!E72+'9.2.'!E72+'9.3.'!E72</f>
        <v>0</v>
      </c>
      <c r="H72" s="276">
        <f t="shared" si="1"/>
        <v>0</v>
      </c>
    </row>
    <row r="73" spans="1:8" s="238" customFormat="1" ht="12" customHeight="1">
      <c r="A73" s="237" t="s">
        <v>232</v>
      </c>
      <c r="B73" s="72" t="s">
        <v>208</v>
      </c>
      <c r="C73" s="240"/>
      <c r="D73" s="240"/>
      <c r="E73" s="242">
        <f>C73+D73</f>
        <v>0</v>
      </c>
      <c r="G73" s="276">
        <f>'9.1.'!E73+'9.2.'!E73+'9.3.'!E73</f>
        <v>0</v>
      </c>
      <c r="H73" s="276">
        <f t="shared" ref="H73:H136" si="4">E73-G73</f>
        <v>0</v>
      </c>
    </row>
    <row r="74" spans="1:8" s="238" customFormat="1" ht="12" customHeight="1" thickBot="1">
      <c r="A74" s="239" t="s">
        <v>233</v>
      </c>
      <c r="B74" s="79" t="s">
        <v>209</v>
      </c>
      <c r="C74" s="240"/>
      <c r="D74" s="240"/>
      <c r="E74" s="242">
        <f>C74+D74</f>
        <v>0</v>
      </c>
      <c r="G74" s="276">
        <f>'9.1.'!E74+'9.2.'!E74+'9.3.'!E74</f>
        <v>0</v>
      </c>
      <c r="H74" s="276">
        <f t="shared" si="4"/>
        <v>0</v>
      </c>
    </row>
    <row r="75" spans="1:8" s="238" customFormat="1" ht="12" customHeight="1" thickBot="1">
      <c r="A75" s="249" t="s">
        <v>210</v>
      </c>
      <c r="B75" s="77" t="s">
        <v>211</v>
      </c>
      <c r="C75" s="65">
        <f>SUM(C76:C77)</f>
        <v>21349</v>
      </c>
      <c r="D75" s="65">
        <f>SUM(D76:D77)</f>
        <v>0</v>
      </c>
      <c r="E75" s="66">
        <f>SUM(E76:E77)</f>
        <v>21349</v>
      </c>
      <c r="G75" s="276">
        <f>'9.1.'!E75+'9.2.'!E75+'9.3.'!E75</f>
        <v>21349</v>
      </c>
      <c r="H75" s="276">
        <f t="shared" si="4"/>
        <v>0</v>
      </c>
    </row>
    <row r="76" spans="1:8" s="238" customFormat="1" ht="12" customHeight="1">
      <c r="A76" s="236" t="s">
        <v>234</v>
      </c>
      <c r="B76" s="68" t="s">
        <v>212</v>
      </c>
      <c r="C76" s="240">
        <f>'1.'!C74</f>
        <v>21349</v>
      </c>
      <c r="D76" s="240"/>
      <c r="E76" s="242">
        <f>C76+D76</f>
        <v>21349</v>
      </c>
      <c r="G76" s="276">
        <f>'9.1.'!E76+'9.2.'!E76+'9.3.'!E76</f>
        <v>21349</v>
      </c>
      <c r="H76" s="276">
        <f t="shared" si="4"/>
        <v>0</v>
      </c>
    </row>
    <row r="77" spans="1:8" s="238" customFormat="1" ht="12" customHeight="1" thickBot="1">
      <c r="A77" s="239" t="s">
        <v>235</v>
      </c>
      <c r="B77" s="79" t="s">
        <v>213</v>
      </c>
      <c r="C77" s="240"/>
      <c r="D77" s="240"/>
      <c r="E77" s="242">
        <f>C77+D77</f>
        <v>0</v>
      </c>
      <c r="G77" s="276">
        <f>'9.1.'!E77+'9.2.'!E77+'9.3.'!E77</f>
        <v>0</v>
      </c>
      <c r="H77" s="276">
        <f t="shared" si="4"/>
        <v>0</v>
      </c>
    </row>
    <row r="78" spans="1:8" s="12" customFormat="1" ht="12" customHeight="1" thickBot="1">
      <c r="A78" s="249" t="s">
        <v>214</v>
      </c>
      <c r="B78" s="77" t="s">
        <v>215</v>
      </c>
      <c r="C78" s="65">
        <f>SUM(C79:C81)</f>
        <v>9270</v>
      </c>
      <c r="D78" s="65">
        <f>SUM(D79:D81)</f>
        <v>0</v>
      </c>
      <c r="E78" s="66">
        <f>SUM(E79:E81)</f>
        <v>9270</v>
      </c>
      <c r="G78" s="276">
        <f>'9.1.'!E78+'9.2.'!E78+'9.3.'!E78</f>
        <v>9270</v>
      </c>
      <c r="H78" s="276">
        <f t="shared" si="4"/>
        <v>0</v>
      </c>
    </row>
    <row r="79" spans="1:8" s="238" customFormat="1" ht="12" customHeight="1">
      <c r="A79" s="236" t="s">
        <v>236</v>
      </c>
      <c r="B79" s="68" t="s">
        <v>216</v>
      </c>
      <c r="C79" s="240"/>
      <c r="D79" s="240"/>
      <c r="E79" s="242">
        <f>C79+D79</f>
        <v>0</v>
      </c>
      <c r="G79" s="276">
        <f>'9.1.'!E79+'9.2.'!E79+'9.3.'!E79</f>
        <v>0</v>
      </c>
      <c r="H79" s="276">
        <f t="shared" si="4"/>
        <v>0</v>
      </c>
    </row>
    <row r="80" spans="1:8" s="238" customFormat="1" ht="12" customHeight="1">
      <c r="A80" s="237" t="s">
        <v>237</v>
      </c>
      <c r="B80" s="72" t="s">
        <v>217</v>
      </c>
      <c r="C80" s="240"/>
      <c r="D80" s="240"/>
      <c r="E80" s="242">
        <f>C80+D80</f>
        <v>0</v>
      </c>
      <c r="G80" s="276">
        <f>'9.1.'!E80+'9.2.'!E80+'9.3.'!E80</f>
        <v>0</v>
      </c>
      <c r="H80" s="276">
        <f t="shared" si="4"/>
        <v>0</v>
      </c>
    </row>
    <row r="81" spans="1:8" s="238" customFormat="1" ht="12" customHeight="1" thickBot="1">
      <c r="A81" s="239" t="s">
        <v>238</v>
      </c>
      <c r="B81" s="79" t="s">
        <v>218</v>
      </c>
      <c r="C81" s="240">
        <v>9270</v>
      </c>
      <c r="D81" s="240"/>
      <c r="E81" s="242">
        <f>C81+D81</f>
        <v>9270</v>
      </c>
      <c r="G81" s="276">
        <f>'9.1.'!E81+'9.2.'!E81+'9.3.'!E81</f>
        <v>9270</v>
      </c>
      <c r="H81" s="276">
        <f t="shared" si="4"/>
        <v>0</v>
      </c>
    </row>
    <row r="82" spans="1:8" s="238" customFormat="1" ht="12" customHeight="1" thickBot="1">
      <c r="A82" s="249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  <c r="G82" s="276">
        <f>'9.1.'!E82+'9.2.'!E82+'9.3.'!E82</f>
        <v>0</v>
      </c>
      <c r="H82" s="276">
        <f t="shared" si="4"/>
        <v>0</v>
      </c>
    </row>
    <row r="83" spans="1:8" s="238" customFormat="1" ht="12" customHeight="1">
      <c r="A83" s="252" t="s">
        <v>220</v>
      </c>
      <c r="B83" s="68" t="s">
        <v>221</v>
      </c>
      <c r="C83" s="240"/>
      <c r="D83" s="240"/>
      <c r="E83" s="242">
        <f t="shared" ref="E83:E88" si="5">C83+D83</f>
        <v>0</v>
      </c>
      <c r="G83" s="276">
        <f>'9.1.'!E83+'9.2.'!E83+'9.3.'!E83</f>
        <v>0</v>
      </c>
      <c r="H83" s="276">
        <f t="shared" si="4"/>
        <v>0</v>
      </c>
    </row>
    <row r="84" spans="1:8" s="238" customFormat="1" ht="12" customHeight="1">
      <c r="A84" s="253" t="s">
        <v>222</v>
      </c>
      <c r="B84" s="72" t="s">
        <v>223</v>
      </c>
      <c r="C84" s="240"/>
      <c r="D84" s="240"/>
      <c r="E84" s="242">
        <f t="shared" si="5"/>
        <v>0</v>
      </c>
      <c r="G84" s="276">
        <f>'9.1.'!E84+'9.2.'!E84+'9.3.'!E84</f>
        <v>0</v>
      </c>
      <c r="H84" s="276">
        <f t="shared" si="4"/>
        <v>0</v>
      </c>
    </row>
    <row r="85" spans="1:8" s="238" customFormat="1" ht="12" customHeight="1">
      <c r="A85" s="253" t="s">
        <v>224</v>
      </c>
      <c r="B85" s="72" t="s">
        <v>225</v>
      </c>
      <c r="C85" s="240"/>
      <c r="D85" s="240"/>
      <c r="E85" s="242">
        <f t="shared" si="5"/>
        <v>0</v>
      </c>
      <c r="G85" s="276">
        <f>'9.1.'!E85+'9.2.'!E85+'9.3.'!E85</f>
        <v>0</v>
      </c>
      <c r="H85" s="276">
        <f t="shared" si="4"/>
        <v>0</v>
      </c>
    </row>
    <row r="86" spans="1:8" s="12" customFormat="1" ht="12" customHeight="1" thickBot="1">
      <c r="A86" s="254" t="s">
        <v>226</v>
      </c>
      <c r="B86" s="79" t="s">
        <v>227</v>
      </c>
      <c r="C86" s="240"/>
      <c r="D86" s="240"/>
      <c r="E86" s="242">
        <f t="shared" si="5"/>
        <v>0</v>
      </c>
      <c r="G86" s="276">
        <f>'9.1.'!E86+'9.2.'!E86+'9.3.'!E86</f>
        <v>0</v>
      </c>
      <c r="H86" s="276">
        <f t="shared" si="4"/>
        <v>0</v>
      </c>
    </row>
    <row r="87" spans="1:8" s="12" customFormat="1" ht="12" customHeight="1" thickBot="1">
      <c r="A87" s="249" t="s">
        <v>228</v>
      </c>
      <c r="B87" s="77" t="s">
        <v>345</v>
      </c>
      <c r="C87" s="94"/>
      <c r="D87" s="94"/>
      <c r="E87" s="66">
        <f t="shared" si="5"/>
        <v>0</v>
      </c>
      <c r="G87" s="276">
        <f>'9.1.'!E87+'9.2.'!E87+'9.3.'!E87</f>
        <v>0</v>
      </c>
      <c r="H87" s="276">
        <f t="shared" si="4"/>
        <v>0</v>
      </c>
    </row>
    <row r="88" spans="1:8" s="12" customFormat="1" ht="12" customHeight="1" thickBot="1">
      <c r="A88" s="249" t="s">
        <v>366</v>
      </c>
      <c r="B88" s="77" t="s">
        <v>229</v>
      </c>
      <c r="C88" s="94"/>
      <c r="D88" s="94"/>
      <c r="E88" s="66">
        <f t="shared" si="5"/>
        <v>0</v>
      </c>
      <c r="G88" s="276">
        <f>'9.1.'!E88+'9.2.'!E88+'9.3.'!E88</f>
        <v>0</v>
      </c>
      <c r="H88" s="276">
        <f t="shared" si="4"/>
        <v>0</v>
      </c>
    </row>
    <row r="89" spans="1:8" s="12" customFormat="1" ht="12" customHeight="1" thickBot="1">
      <c r="A89" s="249" t="s">
        <v>367</v>
      </c>
      <c r="B89" s="95" t="s">
        <v>348</v>
      </c>
      <c r="C89" s="80">
        <f>+C66+C70+C75+C78+C82+C88+C87</f>
        <v>30619</v>
      </c>
      <c r="D89" s="80">
        <f>+D66+D70+D75+D78+D82+D88+D87</f>
        <v>0</v>
      </c>
      <c r="E89" s="81">
        <f>+E66+E70+E75+E78+E82+E88+E87</f>
        <v>30619</v>
      </c>
      <c r="G89" s="276">
        <f>'9.1.'!E89+'9.2.'!E89+'9.3.'!E89</f>
        <v>30619</v>
      </c>
      <c r="H89" s="276">
        <f t="shared" si="4"/>
        <v>0</v>
      </c>
    </row>
    <row r="90" spans="1:8" s="12" customFormat="1" ht="12" customHeight="1" thickBot="1">
      <c r="A90" s="255" t="s">
        <v>368</v>
      </c>
      <c r="B90" s="97" t="s">
        <v>369</v>
      </c>
      <c r="C90" s="80">
        <f>+C65+C89</f>
        <v>66730</v>
      </c>
      <c r="D90" s="80">
        <f>+D65+D89</f>
        <v>5438</v>
      </c>
      <c r="E90" s="81">
        <f>+E65+E89</f>
        <v>72168</v>
      </c>
      <c r="G90" s="276">
        <f>'9.1.'!E90+'9.2.'!E90+'9.3.'!E90</f>
        <v>72168</v>
      </c>
      <c r="H90" s="276">
        <f t="shared" si="4"/>
        <v>0</v>
      </c>
    </row>
    <row r="91" spans="1:8" s="238" customFormat="1" ht="15" customHeight="1" thickBot="1">
      <c r="A91" s="256"/>
      <c r="B91" s="257"/>
      <c r="C91" s="258"/>
      <c r="G91" s="276"/>
      <c r="H91" s="276"/>
    </row>
    <row r="92" spans="1:8" s="235" customFormat="1" ht="16.5" customHeight="1" thickBot="1">
      <c r="A92" s="327" t="s">
        <v>38</v>
      </c>
      <c r="B92" s="328"/>
      <c r="C92" s="328"/>
      <c r="D92" s="328"/>
      <c r="E92" s="329"/>
      <c r="G92" s="276">
        <f>'9.1.'!E92+'9.2.'!E92+'9.3.'!E92</f>
        <v>0</v>
      </c>
      <c r="H92" s="276">
        <f t="shared" si="4"/>
        <v>0</v>
      </c>
    </row>
    <row r="93" spans="1:8" s="12" customFormat="1" ht="12" customHeight="1" thickBot="1">
      <c r="A93" s="151" t="s">
        <v>5</v>
      </c>
      <c r="B93" s="102" t="s">
        <v>445</v>
      </c>
      <c r="C93" s="103">
        <f>+C94+C95+C96+C97+C98+C111</f>
        <v>50929</v>
      </c>
      <c r="D93" s="103">
        <f>+D94+D95+D96+D97+D98+D111</f>
        <v>9008</v>
      </c>
      <c r="E93" s="104">
        <f>+E94+E95+E96+E97+E98+E111</f>
        <v>59937</v>
      </c>
      <c r="G93" s="276">
        <f>'9.1.'!E93+'9.2.'!E93+'9.3.'!E93</f>
        <v>59937</v>
      </c>
      <c r="H93" s="276">
        <f t="shared" si="4"/>
        <v>0</v>
      </c>
    </row>
    <row r="94" spans="1:8" s="231" customFormat="1" ht="12" customHeight="1">
      <c r="A94" s="259" t="s">
        <v>59</v>
      </c>
      <c r="B94" s="106" t="s">
        <v>34</v>
      </c>
      <c r="C94" s="303">
        <f>'1.'!C96</f>
        <v>11578</v>
      </c>
      <c r="D94" s="303">
        <f>'1.'!D96</f>
        <v>4080</v>
      </c>
      <c r="E94" s="108">
        <f t="shared" ref="E94:E113" si="6">C94+D94</f>
        <v>15658</v>
      </c>
      <c r="G94" s="276">
        <f>'9.1.'!E94+'9.2.'!E94+'9.3.'!E94</f>
        <v>15658</v>
      </c>
      <c r="H94" s="276">
        <f t="shared" si="4"/>
        <v>0</v>
      </c>
    </row>
    <row r="95" spans="1:8" s="231" customFormat="1" ht="12" customHeight="1">
      <c r="A95" s="237" t="s">
        <v>60</v>
      </c>
      <c r="B95" s="109" t="s">
        <v>104</v>
      </c>
      <c r="C95" s="305">
        <f>'1.'!C97</f>
        <v>2369</v>
      </c>
      <c r="D95" s="305">
        <f>'1.'!D97</f>
        <v>608</v>
      </c>
      <c r="E95" s="110">
        <f t="shared" si="6"/>
        <v>2977</v>
      </c>
      <c r="G95" s="276">
        <f>'9.1.'!E95+'9.2.'!E95+'9.3.'!E95</f>
        <v>2977</v>
      </c>
      <c r="H95" s="276">
        <f t="shared" si="4"/>
        <v>0</v>
      </c>
    </row>
    <row r="96" spans="1:8" s="231" customFormat="1" ht="12" customHeight="1">
      <c r="A96" s="237" t="s">
        <v>61</v>
      </c>
      <c r="B96" s="109" t="s">
        <v>78</v>
      </c>
      <c r="C96" s="306">
        <f>'1.'!C98</f>
        <v>14835</v>
      </c>
      <c r="D96" s="306">
        <f>'1.'!D98</f>
        <v>2396</v>
      </c>
      <c r="E96" s="111">
        <f t="shared" si="6"/>
        <v>17231</v>
      </c>
      <c r="G96" s="276">
        <f>'9.1.'!E96+'9.2.'!E96+'9.3.'!E96</f>
        <v>17231</v>
      </c>
      <c r="H96" s="276">
        <f t="shared" si="4"/>
        <v>0</v>
      </c>
    </row>
    <row r="97" spans="1:8" s="231" customFormat="1" ht="12" customHeight="1">
      <c r="A97" s="237" t="s">
        <v>62</v>
      </c>
      <c r="B97" s="109" t="s">
        <v>105</v>
      </c>
      <c r="C97" s="306">
        <f>'1.'!C99</f>
        <v>4444</v>
      </c>
      <c r="D97" s="306">
        <f>'1.'!D99</f>
        <v>-635</v>
      </c>
      <c r="E97" s="111">
        <f t="shared" si="6"/>
        <v>3809</v>
      </c>
      <c r="G97" s="276">
        <f>'9.1.'!E97+'9.2.'!E97+'9.3.'!E97</f>
        <v>3809</v>
      </c>
      <c r="H97" s="276">
        <f t="shared" si="4"/>
        <v>0</v>
      </c>
    </row>
    <row r="98" spans="1:8" s="231" customFormat="1" ht="12" customHeight="1">
      <c r="A98" s="237" t="s">
        <v>70</v>
      </c>
      <c r="B98" s="135" t="s">
        <v>106</v>
      </c>
      <c r="C98" s="306">
        <f>'1.'!C100</f>
        <v>2264</v>
      </c>
      <c r="D98" s="306">
        <f>'1.'!D100</f>
        <v>545</v>
      </c>
      <c r="E98" s="111">
        <f t="shared" si="6"/>
        <v>2809</v>
      </c>
      <c r="G98" s="276">
        <f>'9.1.'!E98+'9.2.'!E98+'9.3.'!E98</f>
        <v>2809</v>
      </c>
      <c r="H98" s="276">
        <f t="shared" si="4"/>
        <v>0</v>
      </c>
    </row>
    <row r="99" spans="1:8" s="231" customFormat="1" ht="12" customHeight="1">
      <c r="A99" s="237" t="s">
        <v>63</v>
      </c>
      <c r="B99" s="109" t="s">
        <v>370</v>
      </c>
      <c r="C99" s="306">
        <f>'1.'!C101</f>
        <v>0</v>
      </c>
      <c r="D99" s="306">
        <f>'1.'!D101</f>
        <v>0</v>
      </c>
      <c r="E99" s="111">
        <f t="shared" si="6"/>
        <v>0</v>
      </c>
      <c r="G99" s="276">
        <f>'9.1.'!E99+'9.2.'!E99+'9.3.'!E99</f>
        <v>0</v>
      </c>
      <c r="H99" s="276">
        <f t="shared" si="4"/>
        <v>0</v>
      </c>
    </row>
    <row r="100" spans="1:8" s="231" customFormat="1" ht="12" customHeight="1">
      <c r="A100" s="237" t="s">
        <v>64</v>
      </c>
      <c r="B100" s="115" t="s">
        <v>311</v>
      </c>
      <c r="C100" s="306">
        <f>'1.'!C102</f>
        <v>0</v>
      </c>
      <c r="D100" s="306">
        <f>'1.'!D102</f>
        <v>0</v>
      </c>
      <c r="E100" s="111">
        <f t="shared" si="6"/>
        <v>0</v>
      </c>
      <c r="G100" s="276">
        <f>'9.1.'!E100+'9.2.'!E100+'9.3.'!E100</f>
        <v>0</v>
      </c>
      <c r="H100" s="276">
        <f t="shared" si="4"/>
        <v>0</v>
      </c>
    </row>
    <row r="101" spans="1:8" s="231" customFormat="1" ht="12" customHeight="1">
      <c r="A101" s="237" t="s">
        <v>71</v>
      </c>
      <c r="B101" s="115" t="s">
        <v>310</v>
      </c>
      <c r="C101" s="306">
        <f>'1.'!C103</f>
        <v>10</v>
      </c>
      <c r="D101" s="306">
        <f>'1.'!D103</f>
        <v>556</v>
      </c>
      <c r="E101" s="111">
        <f t="shared" si="6"/>
        <v>566</v>
      </c>
      <c r="G101" s="276">
        <f>'9.1.'!E101+'9.2.'!E101+'9.3.'!E101</f>
        <v>566</v>
      </c>
      <c r="H101" s="276">
        <f t="shared" si="4"/>
        <v>0</v>
      </c>
    </row>
    <row r="102" spans="1:8" s="231" customFormat="1" ht="12" customHeight="1">
      <c r="A102" s="237" t="s">
        <v>72</v>
      </c>
      <c r="B102" s="115" t="s">
        <v>245</v>
      </c>
      <c r="C102" s="304">
        <f>'1.'!C104</f>
        <v>0</v>
      </c>
      <c r="D102" s="304">
        <f>'1.'!D104</f>
        <v>0</v>
      </c>
      <c r="E102" s="111">
        <f t="shared" si="6"/>
        <v>0</v>
      </c>
      <c r="G102" s="276">
        <f>'9.1.'!E102+'9.2.'!E102+'9.3.'!E102</f>
        <v>0</v>
      </c>
      <c r="H102" s="276">
        <f t="shared" si="4"/>
        <v>0</v>
      </c>
    </row>
    <row r="103" spans="1:8" s="231" customFormat="1" ht="12" customHeight="1">
      <c r="A103" s="237" t="s">
        <v>73</v>
      </c>
      <c r="B103" s="116" t="s">
        <v>246</v>
      </c>
      <c r="C103" s="305">
        <f>'1.'!C105</f>
        <v>0</v>
      </c>
      <c r="D103" s="305">
        <f>'1.'!D105</f>
        <v>0</v>
      </c>
      <c r="E103" s="111">
        <f t="shared" si="6"/>
        <v>0</v>
      </c>
      <c r="G103" s="276">
        <f>'9.1.'!E103+'9.2.'!E103+'9.3.'!E103</f>
        <v>0</v>
      </c>
      <c r="H103" s="276">
        <f t="shared" si="4"/>
        <v>0</v>
      </c>
    </row>
    <row r="104" spans="1:8" s="231" customFormat="1" ht="12" customHeight="1">
      <c r="A104" s="237" t="s">
        <v>74</v>
      </c>
      <c r="B104" s="116" t="s">
        <v>247</v>
      </c>
      <c r="C104" s="306">
        <f>'1.'!C106</f>
        <v>0</v>
      </c>
      <c r="D104" s="306">
        <f>'1.'!D106</f>
        <v>0</v>
      </c>
      <c r="E104" s="111">
        <f t="shared" si="6"/>
        <v>0</v>
      </c>
      <c r="G104" s="276">
        <f>'9.1.'!E104+'9.2.'!E104+'9.3.'!E104</f>
        <v>0</v>
      </c>
      <c r="H104" s="276">
        <f t="shared" si="4"/>
        <v>0</v>
      </c>
    </row>
    <row r="105" spans="1:8" s="231" customFormat="1" ht="12" customHeight="1">
      <c r="A105" s="237" t="s">
        <v>76</v>
      </c>
      <c r="B105" s="115" t="s">
        <v>248</v>
      </c>
      <c r="C105" s="304">
        <f>'1.'!C107</f>
        <v>1054</v>
      </c>
      <c r="D105" s="304">
        <f>'1.'!D107</f>
        <v>-11</v>
      </c>
      <c r="E105" s="111">
        <f t="shared" si="6"/>
        <v>1043</v>
      </c>
      <c r="G105" s="276">
        <f>'9.1.'!E105+'9.2.'!E105+'9.3.'!E105</f>
        <v>1043</v>
      </c>
      <c r="H105" s="276">
        <f t="shared" si="4"/>
        <v>0</v>
      </c>
    </row>
    <row r="106" spans="1:8" s="231" customFormat="1" ht="12" customHeight="1">
      <c r="A106" s="237" t="s">
        <v>107</v>
      </c>
      <c r="B106" s="115" t="s">
        <v>249</v>
      </c>
      <c r="C106" s="305">
        <f>'1.'!C108</f>
        <v>0</v>
      </c>
      <c r="D106" s="305">
        <f>'1.'!D108</f>
        <v>0</v>
      </c>
      <c r="E106" s="111">
        <f t="shared" si="6"/>
        <v>0</v>
      </c>
      <c r="G106" s="276">
        <f>'9.1.'!E106+'9.2.'!E106+'9.3.'!E106</f>
        <v>0</v>
      </c>
      <c r="H106" s="276">
        <f t="shared" si="4"/>
        <v>0</v>
      </c>
    </row>
    <row r="107" spans="1:8" s="231" customFormat="1" ht="12" customHeight="1">
      <c r="A107" s="237" t="s">
        <v>243</v>
      </c>
      <c r="B107" s="116" t="s">
        <v>250</v>
      </c>
      <c r="C107" s="304">
        <f>'1.'!C109</f>
        <v>0</v>
      </c>
      <c r="D107" s="304">
        <f>'1.'!D109</f>
        <v>0</v>
      </c>
      <c r="E107" s="111">
        <f t="shared" si="6"/>
        <v>0</v>
      </c>
      <c r="G107" s="276">
        <f>'9.1.'!E107+'9.2.'!E107+'9.3.'!E107</f>
        <v>0</v>
      </c>
      <c r="H107" s="276">
        <f t="shared" si="4"/>
        <v>0</v>
      </c>
    </row>
    <row r="108" spans="1:8" s="231" customFormat="1" ht="12" customHeight="1">
      <c r="A108" s="260" t="s">
        <v>244</v>
      </c>
      <c r="B108" s="114" t="s">
        <v>251</v>
      </c>
      <c r="C108" s="305">
        <f>'1.'!C110</f>
        <v>0</v>
      </c>
      <c r="D108" s="305">
        <f>'1.'!D110</f>
        <v>0</v>
      </c>
      <c r="E108" s="111">
        <f t="shared" si="6"/>
        <v>0</v>
      </c>
      <c r="G108" s="276">
        <f>'9.1.'!E108+'9.2.'!E108+'9.3.'!E108</f>
        <v>0</v>
      </c>
      <c r="H108" s="276">
        <f t="shared" si="4"/>
        <v>0</v>
      </c>
    </row>
    <row r="109" spans="1:8" s="231" customFormat="1" ht="12" customHeight="1">
      <c r="A109" s="237" t="s">
        <v>308</v>
      </c>
      <c r="B109" s="114" t="s">
        <v>252</v>
      </c>
      <c r="C109" s="306">
        <f>'1.'!C111</f>
        <v>0</v>
      </c>
      <c r="D109" s="306">
        <f>'1.'!D111</f>
        <v>0</v>
      </c>
      <c r="E109" s="111">
        <f t="shared" si="6"/>
        <v>0</v>
      </c>
      <c r="G109" s="276">
        <f>'9.1.'!E109+'9.2.'!E109+'9.3.'!E109</f>
        <v>0</v>
      </c>
      <c r="H109" s="276">
        <f t="shared" si="4"/>
        <v>0</v>
      </c>
    </row>
    <row r="110" spans="1:8" s="231" customFormat="1" ht="12" customHeight="1">
      <c r="A110" s="237" t="s">
        <v>309</v>
      </c>
      <c r="B110" s="116" t="s">
        <v>253</v>
      </c>
      <c r="C110" s="306">
        <f>'1.'!C112</f>
        <v>1200</v>
      </c>
      <c r="D110" s="306">
        <f>'1.'!D112</f>
        <v>0</v>
      </c>
      <c r="E110" s="110">
        <f t="shared" si="6"/>
        <v>1200</v>
      </c>
      <c r="G110" s="276">
        <f>'9.1.'!E110+'9.2.'!E110+'9.3.'!E110</f>
        <v>1200</v>
      </c>
      <c r="H110" s="276">
        <f t="shared" si="4"/>
        <v>0</v>
      </c>
    </row>
    <row r="111" spans="1:8" s="231" customFormat="1" ht="12" customHeight="1">
      <c r="A111" s="237" t="s">
        <v>313</v>
      </c>
      <c r="B111" s="109" t="s">
        <v>35</v>
      </c>
      <c r="C111" s="306">
        <f>'1.'!C113</f>
        <v>15439</v>
      </c>
      <c r="D111" s="306">
        <f>'1.'!D113</f>
        <v>2014</v>
      </c>
      <c r="E111" s="110">
        <f t="shared" si="6"/>
        <v>17453</v>
      </c>
      <c r="G111" s="276">
        <f>'9.1.'!E111+'9.2.'!E111+'9.3.'!E111</f>
        <v>17453</v>
      </c>
      <c r="H111" s="276">
        <f t="shared" si="4"/>
        <v>0</v>
      </c>
    </row>
    <row r="112" spans="1:8" s="231" customFormat="1" ht="12" customHeight="1">
      <c r="A112" s="239" t="s">
        <v>314</v>
      </c>
      <c r="B112" s="109" t="s">
        <v>371</v>
      </c>
      <c r="C112" s="304">
        <f>'1.'!C114</f>
        <v>2369</v>
      </c>
      <c r="D112" s="304">
        <f>'1.'!D114</f>
        <v>-2360</v>
      </c>
      <c r="E112" s="111">
        <f t="shared" si="6"/>
        <v>9</v>
      </c>
      <c r="G112" s="276">
        <f>'9.1.'!E112+'9.2.'!E112+'9.3.'!E112</f>
        <v>9</v>
      </c>
      <c r="H112" s="276">
        <f t="shared" si="4"/>
        <v>0</v>
      </c>
    </row>
    <row r="113" spans="1:8" s="231" customFormat="1" ht="12" customHeight="1" thickBot="1">
      <c r="A113" s="261" t="s">
        <v>315</v>
      </c>
      <c r="B113" s="262" t="s">
        <v>372</v>
      </c>
      <c r="C113" s="307">
        <f>'1.'!C115</f>
        <v>13070</v>
      </c>
      <c r="D113" s="307">
        <f>'1.'!D115</f>
        <v>4374</v>
      </c>
      <c r="E113" s="121">
        <f t="shared" si="6"/>
        <v>17444</v>
      </c>
      <c r="G113" s="276">
        <f>'9.1.'!E113+'9.2.'!E113+'9.3.'!E113</f>
        <v>17444</v>
      </c>
      <c r="H113" s="276">
        <f t="shared" si="4"/>
        <v>0</v>
      </c>
    </row>
    <row r="114" spans="1:8" s="231" customFormat="1" ht="12" customHeight="1" thickBot="1">
      <c r="A114" s="98" t="s">
        <v>6</v>
      </c>
      <c r="B114" s="149" t="s">
        <v>446</v>
      </c>
      <c r="C114" s="65">
        <f>+C115+C117+C119</f>
        <v>5726</v>
      </c>
      <c r="D114" s="132">
        <f>+D115+D117+D119</f>
        <v>-3617</v>
      </c>
      <c r="E114" s="66">
        <f>+E115+E117+E119</f>
        <v>2109</v>
      </c>
      <c r="G114" s="276">
        <f>'9.1.'!E114+'9.2.'!E114+'9.3.'!E114</f>
        <v>2109</v>
      </c>
      <c r="H114" s="276">
        <f t="shared" si="4"/>
        <v>0</v>
      </c>
    </row>
    <row r="115" spans="1:8" s="231" customFormat="1" ht="12" customHeight="1">
      <c r="A115" s="236" t="s">
        <v>65</v>
      </c>
      <c r="B115" s="109" t="s">
        <v>122</v>
      </c>
      <c r="C115" s="69">
        <f>'1.'!C117</f>
        <v>5726</v>
      </c>
      <c r="D115" s="69">
        <f>'1.'!D117</f>
        <v>-3617</v>
      </c>
      <c r="E115" s="70">
        <f t="shared" ref="E115:E127" si="7">C115+D115</f>
        <v>2109</v>
      </c>
      <c r="G115" s="276">
        <f>'9.1.'!E115+'9.2.'!E115+'9.3.'!E115</f>
        <v>2109</v>
      </c>
      <c r="H115" s="276">
        <f t="shared" si="4"/>
        <v>0</v>
      </c>
    </row>
    <row r="116" spans="1:8" s="231" customFormat="1" ht="12" customHeight="1">
      <c r="A116" s="236" t="s">
        <v>66</v>
      </c>
      <c r="B116" s="127" t="s">
        <v>257</v>
      </c>
      <c r="C116" s="69">
        <f>'1.'!C118</f>
        <v>0</v>
      </c>
      <c r="D116" s="69">
        <f>'1.'!D118</f>
        <v>0</v>
      </c>
      <c r="E116" s="70">
        <f t="shared" si="7"/>
        <v>0</v>
      </c>
      <c r="G116" s="276">
        <f>'9.1.'!E116+'9.2.'!E116+'9.3.'!E116</f>
        <v>0</v>
      </c>
      <c r="H116" s="276">
        <f t="shared" si="4"/>
        <v>0</v>
      </c>
    </row>
    <row r="117" spans="1:8" s="231" customFormat="1" ht="12" customHeight="1">
      <c r="A117" s="236" t="s">
        <v>67</v>
      </c>
      <c r="B117" s="127" t="s">
        <v>108</v>
      </c>
      <c r="C117" s="69">
        <f>'1.'!C119</f>
        <v>0</v>
      </c>
      <c r="D117" s="69">
        <f>'1.'!D119</f>
        <v>0</v>
      </c>
      <c r="E117" s="110">
        <f t="shared" si="7"/>
        <v>0</v>
      </c>
      <c r="G117" s="276">
        <f>'9.1.'!E117+'9.2.'!E117+'9.3.'!E117</f>
        <v>0</v>
      </c>
      <c r="H117" s="276">
        <f t="shared" si="4"/>
        <v>0</v>
      </c>
    </row>
    <row r="118" spans="1:8" s="231" customFormat="1" ht="12" customHeight="1">
      <c r="A118" s="236" t="s">
        <v>68</v>
      </c>
      <c r="B118" s="127" t="s">
        <v>258</v>
      </c>
      <c r="C118" s="69">
        <f>'1.'!C120</f>
        <v>0</v>
      </c>
      <c r="D118" s="69">
        <f>'1.'!D120</f>
        <v>0</v>
      </c>
      <c r="E118" s="110">
        <f t="shared" si="7"/>
        <v>0</v>
      </c>
      <c r="G118" s="276">
        <f>'9.1.'!E118+'9.2.'!E118+'9.3.'!E118</f>
        <v>0</v>
      </c>
      <c r="H118" s="276">
        <f t="shared" si="4"/>
        <v>0</v>
      </c>
    </row>
    <row r="119" spans="1:8" s="231" customFormat="1" ht="12" customHeight="1">
      <c r="A119" s="236" t="s">
        <v>69</v>
      </c>
      <c r="B119" s="76" t="s">
        <v>125</v>
      </c>
      <c r="C119" s="69">
        <f>'1.'!C121</f>
        <v>0</v>
      </c>
      <c r="D119" s="69">
        <f>'1.'!D121</f>
        <v>0</v>
      </c>
      <c r="E119" s="110">
        <f t="shared" si="7"/>
        <v>0</v>
      </c>
      <c r="G119" s="276">
        <f>'9.1.'!E119+'9.2.'!E119+'9.3.'!E119</f>
        <v>0</v>
      </c>
      <c r="H119" s="276">
        <f t="shared" si="4"/>
        <v>0</v>
      </c>
    </row>
    <row r="120" spans="1:8" s="231" customFormat="1" ht="12" customHeight="1">
      <c r="A120" s="236" t="s">
        <v>75</v>
      </c>
      <c r="B120" s="74" t="s">
        <v>302</v>
      </c>
      <c r="C120" s="69">
        <f>'1.'!C122</f>
        <v>0</v>
      </c>
      <c r="D120" s="69">
        <f>'1.'!D122</f>
        <v>0</v>
      </c>
      <c r="E120" s="110">
        <f t="shared" si="7"/>
        <v>0</v>
      </c>
      <c r="G120" s="276">
        <f>'9.1.'!E120+'9.2.'!E120+'9.3.'!E120</f>
        <v>0</v>
      </c>
      <c r="H120" s="276">
        <f t="shared" si="4"/>
        <v>0</v>
      </c>
    </row>
    <row r="121" spans="1:8" s="231" customFormat="1" ht="12" customHeight="1">
      <c r="A121" s="236" t="s">
        <v>77</v>
      </c>
      <c r="B121" s="129" t="s">
        <v>263</v>
      </c>
      <c r="C121" s="69">
        <f>'1.'!C123</f>
        <v>0</v>
      </c>
      <c r="D121" s="69">
        <f>'1.'!D123</f>
        <v>0</v>
      </c>
      <c r="E121" s="110">
        <f t="shared" si="7"/>
        <v>0</v>
      </c>
      <c r="G121" s="276">
        <f>'9.1.'!E121+'9.2.'!E121+'9.3.'!E121</f>
        <v>0</v>
      </c>
      <c r="H121" s="276">
        <f t="shared" si="4"/>
        <v>0</v>
      </c>
    </row>
    <row r="122" spans="1:8" s="231" customFormat="1" ht="12" customHeight="1">
      <c r="A122" s="236" t="s">
        <v>109</v>
      </c>
      <c r="B122" s="116" t="s">
        <v>247</v>
      </c>
      <c r="C122" s="69">
        <f>'1.'!C124</f>
        <v>0</v>
      </c>
      <c r="D122" s="69">
        <f>'1.'!D124</f>
        <v>0</v>
      </c>
      <c r="E122" s="110">
        <f t="shared" si="7"/>
        <v>0</v>
      </c>
      <c r="G122" s="276">
        <f>'9.1.'!E122+'9.2.'!E122+'9.3.'!E122</f>
        <v>0</v>
      </c>
      <c r="H122" s="276">
        <f t="shared" si="4"/>
        <v>0</v>
      </c>
    </row>
    <row r="123" spans="1:8" s="231" customFormat="1" ht="12" customHeight="1">
      <c r="A123" s="236" t="s">
        <v>110</v>
      </c>
      <c r="B123" s="116" t="s">
        <v>262</v>
      </c>
      <c r="C123" s="69">
        <f>'1.'!C125</f>
        <v>0</v>
      </c>
      <c r="D123" s="69">
        <f>'1.'!D125</f>
        <v>0</v>
      </c>
      <c r="E123" s="110">
        <f t="shared" si="7"/>
        <v>0</v>
      </c>
      <c r="G123" s="276">
        <f>'9.1.'!E123+'9.2.'!E123+'9.3.'!E123</f>
        <v>0</v>
      </c>
      <c r="H123" s="276">
        <f t="shared" si="4"/>
        <v>0</v>
      </c>
    </row>
    <row r="124" spans="1:8" s="231" customFormat="1" ht="12" customHeight="1">
      <c r="A124" s="236" t="s">
        <v>111</v>
      </c>
      <c r="B124" s="116" t="s">
        <v>261</v>
      </c>
      <c r="C124" s="69">
        <f>'1.'!C126</f>
        <v>0</v>
      </c>
      <c r="D124" s="69">
        <f>'1.'!D126</f>
        <v>0</v>
      </c>
      <c r="E124" s="110">
        <f t="shared" si="7"/>
        <v>0</v>
      </c>
      <c r="G124" s="276">
        <f>'9.1.'!E124+'9.2.'!E124+'9.3.'!E124</f>
        <v>0</v>
      </c>
      <c r="H124" s="276">
        <f t="shared" si="4"/>
        <v>0</v>
      </c>
    </row>
    <row r="125" spans="1:8" s="231" customFormat="1" ht="12" customHeight="1">
      <c r="A125" s="236" t="s">
        <v>254</v>
      </c>
      <c r="B125" s="116" t="s">
        <v>250</v>
      </c>
      <c r="C125" s="69">
        <f>'1.'!C127</f>
        <v>0</v>
      </c>
      <c r="D125" s="69">
        <f>'1.'!D127</f>
        <v>0</v>
      </c>
      <c r="E125" s="110">
        <f t="shared" si="7"/>
        <v>0</v>
      </c>
      <c r="G125" s="276">
        <f>'9.1.'!E125+'9.2.'!E125+'9.3.'!E125</f>
        <v>0</v>
      </c>
      <c r="H125" s="276">
        <f t="shared" si="4"/>
        <v>0</v>
      </c>
    </row>
    <row r="126" spans="1:8" s="231" customFormat="1" ht="12" customHeight="1">
      <c r="A126" s="236" t="s">
        <v>255</v>
      </c>
      <c r="B126" s="116" t="s">
        <v>260</v>
      </c>
      <c r="C126" s="69">
        <f>'1.'!C128</f>
        <v>0</v>
      </c>
      <c r="D126" s="69">
        <f>'1.'!D128</f>
        <v>0</v>
      </c>
      <c r="E126" s="110">
        <f t="shared" si="7"/>
        <v>0</v>
      </c>
      <c r="G126" s="276">
        <f>'9.1.'!E126+'9.2.'!E126+'9.3.'!E126</f>
        <v>0</v>
      </c>
      <c r="H126" s="276">
        <f t="shared" si="4"/>
        <v>0</v>
      </c>
    </row>
    <row r="127" spans="1:8" s="231" customFormat="1" ht="12" customHeight="1" thickBot="1">
      <c r="A127" s="260" t="s">
        <v>256</v>
      </c>
      <c r="B127" s="116" t="s">
        <v>259</v>
      </c>
      <c r="C127" s="69">
        <f>'1.'!C129</f>
        <v>0</v>
      </c>
      <c r="D127" s="69">
        <f>'1.'!D129</f>
        <v>0</v>
      </c>
      <c r="E127" s="111">
        <f t="shared" si="7"/>
        <v>0</v>
      </c>
      <c r="G127" s="276">
        <f>'9.1.'!E127+'9.2.'!E127+'9.3.'!E127</f>
        <v>0</v>
      </c>
      <c r="H127" s="276">
        <f t="shared" si="4"/>
        <v>0</v>
      </c>
    </row>
    <row r="128" spans="1:8" s="231" customFormat="1" ht="12" customHeight="1" thickBot="1">
      <c r="A128" s="98" t="s">
        <v>7</v>
      </c>
      <c r="B128" s="131" t="s">
        <v>318</v>
      </c>
      <c r="C128" s="65">
        <f>+C93+C114</f>
        <v>56655</v>
      </c>
      <c r="D128" s="132">
        <f>+D93+D114</f>
        <v>5391</v>
      </c>
      <c r="E128" s="66">
        <f>+E93+E114</f>
        <v>62046</v>
      </c>
      <c r="G128" s="276">
        <f>'9.1.'!E128+'9.2.'!E128+'9.3.'!E128</f>
        <v>62046</v>
      </c>
      <c r="H128" s="276">
        <f t="shared" si="4"/>
        <v>0</v>
      </c>
    </row>
    <row r="129" spans="1:11" s="231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  <c r="G129" s="276">
        <f>'9.1.'!E129+'9.2.'!E129+'9.3.'!E129</f>
        <v>0</v>
      </c>
      <c r="H129" s="276">
        <f t="shared" si="4"/>
        <v>0</v>
      </c>
    </row>
    <row r="130" spans="1:11" s="12" customFormat="1" ht="12" customHeight="1">
      <c r="A130" s="236" t="s">
        <v>159</v>
      </c>
      <c r="B130" s="133" t="s">
        <v>375</v>
      </c>
      <c r="C130" s="73"/>
      <c r="D130" s="128"/>
      <c r="E130" s="110">
        <f>C130+D130</f>
        <v>0</v>
      </c>
      <c r="G130" s="276">
        <f>'9.1.'!E130+'9.2.'!E130+'9.3.'!E130</f>
        <v>0</v>
      </c>
      <c r="H130" s="276">
        <f t="shared" si="4"/>
        <v>0</v>
      </c>
    </row>
    <row r="131" spans="1:11" s="231" customFormat="1" ht="12" customHeight="1">
      <c r="A131" s="236" t="s">
        <v>160</v>
      </c>
      <c r="B131" s="133" t="s">
        <v>327</v>
      </c>
      <c r="C131" s="73"/>
      <c r="D131" s="128"/>
      <c r="E131" s="110">
        <f>C131+D131</f>
        <v>0</v>
      </c>
      <c r="G131" s="276">
        <f>'9.1.'!E131+'9.2.'!E131+'9.3.'!E131</f>
        <v>0</v>
      </c>
      <c r="H131" s="276">
        <f t="shared" si="4"/>
        <v>0</v>
      </c>
    </row>
    <row r="132" spans="1:11" s="231" customFormat="1" ht="12" customHeight="1" thickBot="1">
      <c r="A132" s="260" t="s">
        <v>161</v>
      </c>
      <c r="B132" s="135" t="s">
        <v>374</v>
      </c>
      <c r="C132" s="73"/>
      <c r="D132" s="128"/>
      <c r="E132" s="110">
        <f>C132+D132</f>
        <v>0</v>
      </c>
      <c r="G132" s="276">
        <f>'9.1.'!E132+'9.2.'!E132+'9.3.'!E132</f>
        <v>0</v>
      </c>
      <c r="H132" s="276">
        <f t="shared" si="4"/>
        <v>0</v>
      </c>
    </row>
    <row r="133" spans="1:11" s="231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  <c r="G133" s="276">
        <f>'9.1.'!E133+'9.2.'!E133+'9.3.'!E133</f>
        <v>0</v>
      </c>
      <c r="H133" s="276">
        <f t="shared" si="4"/>
        <v>0</v>
      </c>
    </row>
    <row r="134" spans="1:11" s="231" customFormat="1" ht="12" customHeight="1">
      <c r="A134" s="236" t="s">
        <v>52</v>
      </c>
      <c r="B134" s="133" t="s">
        <v>329</v>
      </c>
      <c r="C134" s="73"/>
      <c r="D134" s="128"/>
      <c r="E134" s="110">
        <f t="shared" ref="E134:E139" si="8">C134+D134</f>
        <v>0</v>
      </c>
      <c r="G134" s="276">
        <f>'9.1.'!E134+'9.2.'!E134+'9.3.'!E134</f>
        <v>0</v>
      </c>
      <c r="H134" s="276">
        <f t="shared" si="4"/>
        <v>0</v>
      </c>
    </row>
    <row r="135" spans="1:11" s="231" customFormat="1" ht="12" customHeight="1">
      <c r="A135" s="236" t="s">
        <v>53</v>
      </c>
      <c r="B135" s="133" t="s">
        <v>321</v>
      </c>
      <c r="C135" s="73"/>
      <c r="D135" s="128"/>
      <c r="E135" s="110">
        <f t="shared" si="8"/>
        <v>0</v>
      </c>
      <c r="G135" s="276">
        <f>'9.1.'!E135+'9.2.'!E135+'9.3.'!E135</f>
        <v>0</v>
      </c>
      <c r="H135" s="276">
        <f t="shared" si="4"/>
        <v>0</v>
      </c>
    </row>
    <row r="136" spans="1:11" s="231" customFormat="1" ht="12" customHeight="1">
      <c r="A136" s="236" t="s">
        <v>54</v>
      </c>
      <c r="B136" s="133" t="s">
        <v>322</v>
      </c>
      <c r="C136" s="73"/>
      <c r="D136" s="128"/>
      <c r="E136" s="110">
        <f t="shared" si="8"/>
        <v>0</v>
      </c>
      <c r="G136" s="276">
        <f>'9.1.'!E136+'9.2.'!E136+'9.3.'!E136</f>
        <v>0</v>
      </c>
      <c r="H136" s="276">
        <f t="shared" si="4"/>
        <v>0</v>
      </c>
    </row>
    <row r="137" spans="1:11" s="231" customFormat="1" ht="12" customHeight="1">
      <c r="A137" s="236" t="s">
        <v>96</v>
      </c>
      <c r="B137" s="133" t="s">
        <v>373</v>
      </c>
      <c r="C137" s="73"/>
      <c r="D137" s="128"/>
      <c r="E137" s="110">
        <f t="shared" si="8"/>
        <v>0</v>
      </c>
      <c r="G137" s="276">
        <f>'9.1.'!E137+'9.2.'!E137+'9.3.'!E137</f>
        <v>0</v>
      </c>
      <c r="H137" s="276">
        <f t="shared" ref="H137:H158" si="9">E137-G137</f>
        <v>0</v>
      </c>
    </row>
    <row r="138" spans="1:11" s="231" customFormat="1" ht="12" customHeight="1">
      <c r="A138" s="236" t="s">
        <v>97</v>
      </c>
      <c r="B138" s="133" t="s">
        <v>324</v>
      </c>
      <c r="C138" s="73"/>
      <c r="D138" s="128"/>
      <c r="E138" s="110">
        <f t="shared" si="8"/>
        <v>0</v>
      </c>
      <c r="G138" s="276">
        <f>'9.1.'!E138+'9.2.'!E138+'9.3.'!E138</f>
        <v>0</v>
      </c>
      <c r="H138" s="276">
        <f t="shared" si="9"/>
        <v>0</v>
      </c>
    </row>
    <row r="139" spans="1:11" s="12" customFormat="1" ht="12" customHeight="1" thickBot="1">
      <c r="A139" s="260" t="s">
        <v>98</v>
      </c>
      <c r="B139" s="135" t="s">
        <v>325</v>
      </c>
      <c r="C139" s="73"/>
      <c r="D139" s="128"/>
      <c r="E139" s="110">
        <f t="shared" si="8"/>
        <v>0</v>
      </c>
      <c r="G139" s="276">
        <f>'9.1.'!E139+'9.2.'!E139+'9.3.'!E139</f>
        <v>0</v>
      </c>
      <c r="H139" s="276">
        <f t="shared" si="9"/>
        <v>0</v>
      </c>
    </row>
    <row r="140" spans="1:11" s="231" customFormat="1" ht="12" customHeight="1" thickBot="1">
      <c r="A140" s="98" t="s">
        <v>10</v>
      </c>
      <c r="B140" s="131" t="s">
        <v>380</v>
      </c>
      <c r="C140" s="80">
        <f>+C141+C142+C144+C145+C143</f>
        <v>10075</v>
      </c>
      <c r="D140" s="134">
        <f>+D141+D142+D144+D145+D143</f>
        <v>47</v>
      </c>
      <c r="E140" s="81">
        <f>+E141+E142+E144+E145+E143</f>
        <v>10122</v>
      </c>
      <c r="G140" s="276">
        <f>'9.1.'!E140+'9.2.'!E140+'9.3.'!E140</f>
        <v>10122</v>
      </c>
      <c r="H140" s="276">
        <f t="shared" si="9"/>
        <v>0</v>
      </c>
      <c r="K140" s="264"/>
    </row>
    <row r="141" spans="1:11" s="231" customFormat="1">
      <c r="A141" s="236" t="s">
        <v>55</v>
      </c>
      <c r="B141" s="133" t="s">
        <v>264</v>
      </c>
      <c r="C141" s="73">
        <f>'1.'!C143</f>
        <v>0</v>
      </c>
      <c r="D141" s="128"/>
      <c r="E141" s="110">
        <f>C141+D141</f>
        <v>0</v>
      </c>
      <c r="G141" s="276">
        <f>'9.1.'!E141+'9.2.'!E141+'9.3.'!E141</f>
        <v>0</v>
      </c>
      <c r="H141" s="276">
        <f t="shared" si="9"/>
        <v>0</v>
      </c>
    </row>
    <row r="142" spans="1:11" s="231" customFormat="1" ht="12" customHeight="1">
      <c r="A142" s="236" t="s">
        <v>56</v>
      </c>
      <c r="B142" s="133" t="s">
        <v>265</v>
      </c>
      <c r="C142" s="73">
        <f>'1.'!C144</f>
        <v>805</v>
      </c>
      <c r="D142" s="73">
        <f>'1.'!D144</f>
        <v>47</v>
      </c>
      <c r="E142" s="110">
        <f>C142+D142</f>
        <v>852</v>
      </c>
      <c r="G142" s="276">
        <f>'9.1.'!E142+'9.2.'!E142+'9.3.'!E142</f>
        <v>852</v>
      </c>
      <c r="H142" s="276">
        <f t="shared" si="9"/>
        <v>0</v>
      </c>
    </row>
    <row r="143" spans="1:11" s="231" customFormat="1" ht="12" customHeight="1">
      <c r="A143" s="236" t="s">
        <v>179</v>
      </c>
      <c r="B143" s="133" t="s">
        <v>379</v>
      </c>
      <c r="C143" s="73">
        <f>'1.'!C145</f>
        <v>9270</v>
      </c>
      <c r="D143" s="73">
        <f>'1.'!D145</f>
        <v>0</v>
      </c>
      <c r="E143" s="110">
        <f>C143+D143</f>
        <v>9270</v>
      </c>
      <c r="G143" s="276">
        <f>'9.1.'!E143+'9.2.'!E143+'9.3.'!E143</f>
        <v>9270</v>
      </c>
      <c r="H143" s="276">
        <f t="shared" si="9"/>
        <v>0</v>
      </c>
    </row>
    <row r="144" spans="1:11" s="12" customFormat="1" ht="12" customHeight="1">
      <c r="A144" s="236" t="s">
        <v>180</v>
      </c>
      <c r="B144" s="133" t="s">
        <v>334</v>
      </c>
      <c r="C144" s="73">
        <f>'1.'!C146</f>
        <v>0</v>
      </c>
      <c r="D144" s="128"/>
      <c r="E144" s="110">
        <f>C144+D144</f>
        <v>0</v>
      </c>
      <c r="G144" s="276">
        <f>'9.1.'!E144+'9.2.'!E144+'9.3.'!E144</f>
        <v>0</v>
      </c>
      <c r="H144" s="276">
        <f t="shared" si="9"/>
        <v>0</v>
      </c>
    </row>
    <row r="145" spans="1:8" s="12" customFormat="1" ht="12" customHeight="1" thickBot="1">
      <c r="A145" s="260" t="s">
        <v>181</v>
      </c>
      <c r="B145" s="135" t="s">
        <v>284</v>
      </c>
      <c r="C145" s="73">
        <f>'1.'!C147</f>
        <v>0</v>
      </c>
      <c r="D145" s="128"/>
      <c r="E145" s="110">
        <f>C145+D145</f>
        <v>0</v>
      </c>
      <c r="G145" s="276">
        <f>'9.1.'!E145+'9.2.'!E145+'9.3.'!E145</f>
        <v>0</v>
      </c>
      <c r="H145" s="276">
        <f t="shared" si="9"/>
        <v>0</v>
      </c>
    </row>
    <row r="146" spans="1:8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  <c r="G146" s="276">
        <f>'9.1.'!E146+'9.2.'!E146+'9.3.'!E146</f>
        <v>0</v>
      </c>
      <c r="H146" s="276">
        <f t="shared" si="9"/>
        <v>0</v>
      </c>
    </row>
    <row r="147" spans="1:8" s="12" customFormat="1" ht="12" customHeight="1">
      <c r="A147" s="236" t="s">
        <v>57</v>
      </c>
      <c r="B147" s="133" t="s">
        <v>330</v>
      </c>
      <c r="C147" s="73"/>
      <c r="D147" s="128"/>
      <c r="E147" s="110">
        <f t="shared" ref="E147:E153" si="10">C147+D147</f>
        <v>0</v>
      </c>
      <c r="G147" s="276">
        <f>'9.1.'!E147+'9.2.'!E147+'9.3.'!E147</f>
        <v>0</v>
      </c>
      <c r="H147" s="276">
        <f t="shared" si="9"/>
        <v>0</v>
      </c>
    </row>
    <row r="148" spans="1:8" s="12" customFormat="1" ht="12" customHeight="1">
      <c r="A148" s="236" t="s">
        <v>58</v>
      </c>
      <c r="B148" s="133" t="s">
        <v>337</v>
      </c>
      <c r="C148" s="73"/>
      <c r="D148" s="128"/>
      <c r="E148" s="110">
        <f t="shared" si="10"/>
        <v>0</v>
      </c>
      <c r="G148" s="276">
        <f>'9.1.'!E148+'9.2.'!E148+'9.3.'!E148</f>
        <v>0</v>
      </c>
      <c r="H148" s="276">
        <f t="shared" si="9"/>
        <v>0</v>
      </c>
    </row>
    <row r="149" spans="1:8" s="12" customFormat="1" ht="12" customHeight="1">
      <c r="A149" s="236" t="s">
        <v>191</v>
      </c>
      <c r="B149" s="133" t="s">
        <v>332</v>
      </c>
      <c r="C149" s="73"/>
      <c r="D149" s="128"/>
      <c r="E149" s="110">
        <f t="shared" si="10"/>
        <v>0</v>
      </c>
      <c r="G149" s="276">
        <f>'9.1.'!E149+'9.2.'!E149+'9.3.'!E149</f>
        <v>0</v>
      </c>
      <c r="H149" s="276">
        <f t="shared" si="9"/>
        <v>0</v>
      </c>
    </row>
    <row r="150" spans="1:8" s="12" customFormat="1" ht="12" customHeight="1">
      <c r="A150" s="236" t="s">
        <v>192</v>
      </c>
      <c r="B150" s="133" t="s">
        <v>376</v>
      </c>
      <c r="C150" s="73"/>
      <c r="D150" s="128"/>
      <c r="E150" s="110">
        <f t="shared" si="10"/>
        <v>0</v>
      </c>
      <c r="G150" s="276">
        <f>'9.1.'!E150+'9.2.'!E150+'9.3.'!E150</f>
        <v>0</v>
      </c>
      <c r="H150" s="276">
        <f t="shared" si="9"/>
        <v>0</v>
      </c>
    </row>
    <row r="151" spans="1:8" s="231" customFormat="1" ht="12.75" customHeight="1" thickBot="1">
      <c r="A151" s="260" t="s">
        <v>336</v>
      </c>
      <c r="B151" s="135" t="s">
        <v>339</v>
      </c>
      <c r="C151" s="78"/>
      <c r="D151" s="130"/>
      <c r="E151" s="111">
        <f t="shared" si="10"/>
        <v>0</v>
      </c>
      <c r="G151" s="276">
        <f>'9.1.'!E151+'9.2.'!E151+'9.3.'!E151</f>
        <v>0</v>
      </c>
      <c r="H151" s="276">
        <f t="shared" si="9"/>
        <v>0</v>
      </c>
    </row>
    <row r="152" spans="1:8" s="231" customFormat="1" ht="12.75" customHeight="1" thickBot="1">
      <c r="A152" s="265" t="s">
        <v>12</v>
      </c>
      <c r="B152" s="131" t="s">
        <v>340</v>
      </c>
      <c r="C152" s="139"/>
      <c r="D152" s="140"/>
      <c r="E152" s="138">
        <f t="shared" si="10"/>
        <v>0</v>
      </c>
      <c r="G152" s="276">
        <f>'9.1.'!E152+'9.2.'!E152+'9.3.'!E152</f>
        <v>0</v>
      </c>
      <c r="H152" s="276">
        <f t="shared" si="9"/>
        <v>0</v>
      </c>
    </row>
    <row r="153" spans="1:8" s="231" customFormat="1" ht="12.75" customHeight="1" thickBot="1">
      <c r="A153" s="265" t="s">
        <v>13</v>
      </c>
      <c r="B153" s="131" t="s">
        <v>341</v>
      </c>
      <c r="C153" s="139"/>
      <c r="D153" s="140"/>
      <c r="E153" s="138">
        <f t="shared" si="10"/>
        <v>0</v>
      </c>
      <c r="G153" s="276">
        <f>'9.1.'!E153+'9.2.'!E153+'9.3.'!E153</f>
        <v>0</v>
      </c>
      <c r="H153" s="276">
        <f t="shared" si="9"/>
        <v>0</v>
      </c>
    </row>
    <row r="154" spans="1:8" s="231" customFormat="1" ht="12" customHeight="1" thickBot="1">
      <c r="A154" s="98" t="s">
        <v>14</v>
      </c>
      <c r="B154" s="131" t="s">
        <v>343</v>
      </c>
      <c r="C154" s="142">
        <f>+C129+C133+C140+C146+C152+C153</f>
        <v>10075</v>
      </c>
      <c r="D154" s="143">
        <f>+D129+D133+D140+D146+D152+D153</f>
        <v>47</v>
      </c>
      <c r="E154" s="144">
        <f>+E129+E133+E140+E146+E152+E153</f>
        <v>10122</v>
      </c>
      <c r="G154" s="276">
        <f>'9.1.'!E154+'9.2.'!E154+'9.3.'!E154</f>
        <v>10122</v>
      </c>
      <c r="H154" s="276">
        <f t="shared" si="9"/>
        <v>0</v>
      </c>
    </row>
    <row r="155" spans="1:8" s="231" customFormat="1" ht="15" customHeight="1" thickBot="1">
      <c r="A155" s="266" t="s">
        <v>15</v>
      </c>
      <c r="B155" s="148" t="s">
        <v>342</v>
      </c>
      <c r="C155" s="142">
        <f>+C128+C154</f>
        <v>66730</v>
      </c>
      <c r="D155" s="143">
        <f>+D128+D154</f>
        <v>5438</v>
      </c>
      <c r="E155" s="144">
        <f>+E128+E154</f>
        <v>72168</v>
      </c>
      <c r="G155" s="276">
        <f>'9.1.'!E155+'9.2.'!E155+'9.3.'!E155</f>
        <v>72168</v>
      </c>
      <c r="H155" s="276">
        <f t="shared" si="9"/>
        <v>0</v>
      </c>
    </row>
    <row r="156" spans="1:8" s="231" customFormat="1" ht="13.5" thickBot="1">
      <c r="A156" s="267"/>
      <c r="B156" s="268"/>
      <c r="C156" s="269"/>
      <c r="D156" s="269"/>
      <c r="E156" s="269"/>
      <c r="G156" s="276"/>
      <c r="H156" s="276"/>
    </row>
    <row r="157" spans="1:8" s="231" customFormat="1" ht="15" customHeight="1" thickBot="1">
      <c r="A157" s="22" t="s">
        <v>377</v>
      </c>
      <c r="B157" s="23"/>
      <c r="C157" s="53">
        <v>2</v>
      </c>
      <c r="D157" s="53"/>
      <c r="E157" s="54">
        <f>C157+D157</f>
        <v>2</v>
      </c>
      <c r="G157" s="276">
        <f>'9.1.'!E157+'9.2.'!E157+'9.3.'!E157</f>
        <v>2</v>
      </c>
      <c r="H157" s="276">
        <f t="shared" si="9"/>
        <v>0</v>
      </c>
    </row>
    <row r="158" spans="1:8" s="231" customFormat="1" ht="14.25" customHeight="1" thickBot="1">
      <c r="A158" s="22" t="s">
        <v>119</v>
      </c>
      <c r="B158" s="23"/>
      <c r="C158" s="53">
        <v>3</v>
      </c>
      <c r="D158" s="53">
        <v>4</v>
      </c>
      <c r="E158" s="54">
        <f>C158+D158</f>
        <v>7</v>
      </c>
      <c r="G158" s="276">
        <f>'9.1.'!E158+'9.2.'!E158+'9.3.'!E158</f>
        <v>7</v>
      </c>
      <c r="H158" s="276">
        <f t="shared" si="9"/>
        <v>0</v>
      </c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4" man="1"/>
    <brk id="9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100" workbookViewId="0">
      <selection activeCell="H5" sqref="H5"/>
    </sheetView>
  </sheetViews>
  <sheetFormatPr defaultRowHeight="12.75"/>
  <cols>
    <col min="1" max="1" width="16.1640625" style="34" customWidth="1"/>
    <col min="2" max="2" width="72.1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452</v>
      </c>
    </row>
    <row r="2" spans="1:5" s="11" customFormat="1" ht="21" customHeight="1" thickBot="1">
      <c r="A2" s="225" t="s">
        <v>40</v>
      </c>
      <c r="B2" s="330" t="s">
        <v>455</v>
      </c>
      <c r="C2" s="330"/>
      <c r="D2" s="330"/>
      <c r="E2" s="226" t="s">
        <v>36</v>
      </c>
    </row>
    <row r="3" spans="1:5" s="11" customFormat="1" ht="26.25" thickBot="1">
      <c r="A3" s="225" t="s">
        <v>117</v>
      </c>
      <c r="B3" s="330" t="s">
        <v>293</v>
      </c>
      <c r="C3" s="330"/>
      <c r="D3" s="330"/>
      <c r="E3" s="227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1" customFormat="1" ht="39" thickBot="1">
      <c r="A5" s="228" t="s">
        <v>118</v>
      </c>
      <c r="B5" s="229" t="s">
        <v>441</v>
      </c>
      <c r="C5" s="99" t="s">
        <v>381</v>
      </c>
      <c r="D5" s="99" t="s">
        <v>469</v>
      </c>
      <c r="E5" s="294" t="s">
        <v>473</v>
      </c>
    </row>
    <row r="6" spans="1:5" s="235" customFormat="1" ht="12.95" customHeight="1" thickBot="1">
      <c r="A6" s="232" t="s">
        <v>357</v>
      </c>
      <c r="B6" s="233" t="s">
        <v>358</v>
      </c>
      <c r="C6" s="233" t="s">
        <v>359</v>
      </c>
      <c r="D6" s="234" t="s">
        <v>361</v>
      </c>
      <c r="E6" s="100" t="s">
        <v>439</v>
      </c>
    </row>
    <row r="7" spans="1:5" s="235" customFormat="1" ht="15.95" customHeight="1" thickBot="1">
      <c r="A7" s="327" t="s">
        <v>37</v>
      </c>
      <c r="B7" s="328"/>
      <c r="C7" s="328"/>
      <c r="D7" s="328"/>
      <c r="E7" s="329"/>
    </row>
    <row r="8" spans="1:5" s="235" customFormat="1" ht="12" customHeight="1" thickBot="1">
      <c r="A8" s="98" t="s">
        <v>5</v>
      </c>
      <c r="B8" s="64" t="s">
        <v>144</v>
      </c>
      <c r="C8" s="65">
        <f>+C9+C10+C11+C12+C13+C14</f>
        <v>21321</v>
      </c>
      <c r="D8" s="132">
        <f>+D9+D10+D11+D12+D13+D14</f>
        <v>9</v>
      </c>
      <c r="E8" s="66">
        <f>+E9+E10+E11+E12+E13+E14</f>
        <v>21330</v>
      </c>
    </row>
    <row r="9" spans="1:5" s="12" customFormat="1" ht="12" customHeight="1">
      <c r="A9" s="236" t="s">
        <v>59</v>
      </c>
      <c r="B9" s="68" t="s">
        <v>145</v>
      </c>
      <c r="C9" s="69">
        <f>'1.1.'!C7</f>
        <v>15511</v>
      </c>
      <c r="D9" s="69">
        <f>'1.1.'!D7</f>
        <v>0</v>
      </c>
      <c r="E9" s="70">
        <f t="shared" ref="E9:E14" si="0">C9+D9</f>
        <v>15511</v>
      </c>
    </row>
    <row r="10" spans="1:5" s="238" customFormat="1" ht="12" customHeight="1">
      <c r="A10" s="237" t="s">
        <v>60</v>
      </c>
      <c r="B10" s="72" t="s">
        <v>146</v>
      </c>
      <c r="C10" s="69">
        <f>'1.1.'!C8</f>
        <v>0</v>
      </c>
      <c r="D10" s="69">
        <f>'1.1.'!D8</f>
        <v>0</v>
      </c>
      <c r="E10" s="110">
        <f t="shared" si="0"/>
        <v>0</v>
      </c>
    </row>
    <row r="11" spans="1:5" s="238" customFormat="1" ht="12" customHeight="1">
      <c r="A11" s="237" t="s">
        <v>61</v>
      </c>
      <c r="B11" s="72" t="s">
        <v>147</v>
      </c>
      <c r="C11" s="69">
        <f>'1.1.'!C9</f>
        <v>4610</v>
      </c>
      <c r="D11" s="69">
        <f>'1.1.'!D9</f>
        <v>9</v>
      </c>
      <c r="E11" s="110">
        <f t="shared" si="0"/>
        <v>4619</v>
      </c>
    </row>
    <row r="12" spans="1:5" s="238" customFormat="1" ht="12" customHeight="1">
      <c r="A12" s="237" t="s">
        <v>62</v>
      </c>
      <c r="B12" s="72" t="s">
        <v>148</v>
      </c>
      <c r="C12" s="69">
        <f>'1.1.'!C10</f>
        <v>1200</v>
      </c>
      <c r="D12" s="69">
        <f>'1.1.'!D10</f>
        <v>0</v>
      </c>
      <c r="E12" s="110">
        <f t="shared" si="0"/>
        <v>1200</v>
      </c>
    </row>
    <row r="13" spans="1:5" s="238" customFormat="1" ht="12" customHeight="1">
      <c r="A13" s="237" t="s">
        <v>79</v>
      </c>
      <c r="B13" s="72" t="s">
        <v>365</v>
      </c>
      <c r="C13" s="69">
        <f>'1.1.'!C11</f>
        <v>0</v>
      </c>
      <c r="D13" s="69">
        <f>'1.1.'!D11</f>
        <v>0</v>
      </c>
      <c r="E13" s="110">
        <f t="shared" si="0"/>
        <v>0</v>
      </c>
    </row>
    <row r="14" spans="1:5" s="12" customFormat="1" ht="12" customHeight="1" thickBot="1">
      <c r="A14" s="239" t="s">
        <v>63</v>
      </c>
      <c r="B14" s="79" t="s">
        <v>304</v>
      </c>
      <c r="C14" s="69">
        <f>'1.1.'!C12</f>
        <v>0</v>
      </c>
      <c r="D14" s="69">
        <f>'1.1.'!D12</f>
        <v>0</v>
      </c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2680</v>
      </c>
      <c r="D15" s="132">
        <f>+D16+D17+D18+D19+D20</f>
        <v>4636</v>
      </c>
      <c r="E15" s="66">
        <f>+E16+E17+E18+E19+E20</f>
        <v>7316</v>
      </c>
    </row>
    <row r="16" spans="1:5" s="12" customFormat="1" ht="12" customHeight="1">
      <c r="A16" s="236" t="s">
        <v>65</v>
      </c>
      <c r="B16" s="68" t="s">
        <v>150</v>
      </c>
      <c r="C16" s="69">
        <f>'1.1.'!C14</f>
        <v>0</v>
      </c>
      <c r="D16" s="69">
        <f>'1.1.'!D14</f>
        <v>0</v>
      </c>
      <c r="E16" s="70">
        <f t="shared" ref="E16:E21" si="1">C16+D16</f>
        <v>0</v>
      </c>
    </row>
    <row r="17" spans="1:5" s="12" customFormat="1" ht="12" customHeight="1">
      <c r="A17" s="237" t="s">
        <v>66</v>
      </c>
      <c r="B17" s="72" t="s">
        <v>151</v>
      </c>
      <c r="C17" s="69">
        <f>'1.1.'!C15</f>
        <v>0</v>
      </c>
      <c r="D17" s="69">
        <f>'1.1.'!D15</f>
        <v>0</v>
      </c>
      <c r="E17" s="110">
        <f t="shared" si="1"/>
        <v>0</v>
      </c>
    </row>
    <row r="18" spans="1:5" s="12" customFormat="1" ht="12" customHeight="1">
      <c r="A18" s="237" t="s">
        <v>67</v>
      </c>
      <c r="B18" s="72" t="s">
        <v>296</v>
      </c>
      <c r="C18" s="69">
        <f>'1.1.'!C16</f>
        <v>0</v>
      </c>
      <c r="D18" s="69">
        <f>'1.1.'!D16</f>
        <v>0</v>
      </c>
      <c r="E18" s="110">
        <f t="shared" si="1"/>
        <v>0</v>
      </c>
    </row>
    <row r="19" spans="1:5" s="12" customFormat="1" ht="12" customHeight="1">
      <c r="A19" s="237" t="s">
        <v>68</v>
      </c>
      <c r="B19" s="72" t="s">
        <v>297</v>
      </c>
      <c r="C19" s="69">
        <f>'1.1.'!C17</f>
        <v>0</v>
      </c>
      <c r="D19" s="69">
        <f>'1.1.'!D17</f>
        <v>0</v>
      </c>
      <c r="E19" s="110">
        <f t="shared" si="1"/>
        <v>0</v>
      </c>
    </row>
    <row r="20" spans="1:5" s="12" customFormat="1" ht="12" customHeight="1">
      <c r="A20" s="237" t="s">
        <v>69</v>
      </c>
      <c r="B20" s="72" t="s">
        <v>152</v>
      </c>
      <c r="C20" s="69">
        <f>'1.1.'!C18</f>
        <v>2680</v>
      </c>
      <c r="D20" s="69">
        <f>'1.1.'!D18</f>
        <v>4636</v>
      </c>
      <c r="E20" s="110">
        <f t="shared" si="1"/>
        <v>7316</v>
      </c>
    </row>
    <row r="21" spans="1:5" s="238" customFormat="1" ht="12" customHeight="1" thickBot="1">
      <c r="A21" s="239" t="s">
        <v>75</v>
      </c>
      <c r="B21" s="79" t="s">
        <v>153</v>
      </c>
      <c r="C21" s="69">
        <f>'1.1.'!C19</f>
        <v>0</v>
      </c>
      <c r="D21" s="69">
        <f>'1.1.'!D19</f>
        <v>0</v>
      </c>
      <c r="E21" s="111">
        <f t="shared" si="1"/>
        <v>0</v>
      </c>
    </row>
    <row r="22" spans="1:5" s="238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793</v>
      </c>
      <c r="E22" s="66">
        <f>+E23+E24+E25+E26+E27</f>
        <v>793</v>
      </c>
    </row>
    <row r="23" spans="1:5" s="238" customFormat="1" ht="12" customHeight="1">
      <c r="A23" s="236" t="s">
        <v>48</v>
      </c>
      <c r="B23" s="68" t="s">
        <v>155</v>
      </c>
      <c r="C23" s="69">
        <f>'1.1.'!C21</f>
        <v>0</v>
      </c>
      <c r="D23" s="69">
        <f>'1.1.'!D21</f>
        <v>0</v>
      </c>
      <c r="E23" s="70">
        <f t="shared" ref="E23:E64" si="2">C23+D23</f>
        <v>0</v>
      </c>
    </row>
    <row r="24" spans="1:5" s="12" customFormat="1" ht="12" customHeight="1">
      <c r="A24" s="237" t="s">
        <v>49</v>
      </c>
      <c r="B24" s="72" t="s">
        <v>156</v>
      </c>
      <c r="C24" s="69">
        <f>'1.1.'!C22</f>
        <v>0</v>
      </c>
      <c r="D24" s="69">
        <f>'1.1.'!D22</f>
        <v>0</v>
      </c>
      <c r="E24" s="110">
        <f t="shared" si="2"/>
        <v>0</v>
      </c>
    </row>
    <row r="25" spans="1:5" s="238" customFormat="1" ht="12" customHeight="1">
      <c r="A25" s="237" t="s">
        <v>50</v>
      </c>
      <c r="B25" s="72" t="s">
        <v>298</v>
      </c>
      <c r="C25" s="69">
        <f>'1.1.'!C23</f>
        <v>0</v>
      </c>
      <c r="D25" s="69">
        <f>'1.1.'!D23</f>
        <v>0</v>
      </c>
      <c r="E25" s="110">
        <f t="shared" si="2"/>
        <v>0</v>
      </c>
    </row>
    <row r="26" spans="1:5" s="238" customFormat="1" ht="12" customHeight="1">
      <c r="A26" s="237" t="s">
        <v>51</v>
      </c>
      <c r="B26" s="72" t="s">
        <v>299</v>
      </c>
      <c r="C26" s="69">
        <f>'1.1.'!C24</f>
        <v>0</v>
      </c>
      <c r="D26" s="69">
        <f>'1.1.'!D24</f>
        <v>0</v>
      </c>
      <c r="E26" s="110">
        <f t="shared" si="2"/>
        <v>0</v>
      </c>
    </row>
    <row r="27" spans="1:5" s="238" customFormat="1" ht="12" customHeight="1">
      <c r="A27" s="237" t="s">
        <v>92</v>
      </c>
      <c r="B27" s="72" t="s">
        <v>157</v>
      </c>
      <c r="C27" s="69">
        <f>'1.1.'!C25</f>
        <v>0</v>
      </c>
      <c r="D27" s="69">
        <f>'1.1.'!D25</f>
        <v>793</v>
      </c>
      <c r="E27" s="110">
        <f t="shared" si="2"/>
        <v>793</v>
      </c>
    </row>
    <row r="28" spans="1:5" s="238" customFormat="1" ht="12" customHeight="1" thickBot="1">
      <c r="A28" s="239" t="s">
        <v>93</v>
      </c>
      <c r="B28" s="79" t="s">
        <v>158</v>
      </c>
      <c r="C28" s="69">
        <f>'1.1.'!C26</f>
        <v>0</v>
      </c>
      <c r="D28" s="69">
        <f>'1.1.'!D26</f>
        <v>0</v>
      </c>
      <c r="E28" s="111">
        <f t="shared" si="2"/>
        <v>0</v>
      </c>
    </row>
    <row r="29" spans="1:5" s="238" customFormat="1" ht="12" customHeight="1" thickBot="1">
      <c r="A29" s="98" t="s">
        <v>94</v>
      </c>
      <c r="B29" s="64" t="s">
        <v>433</v>
      </c>
      <c r="C29" s="80">
        <f>+C30+C31+C32+C33+C34+C35+C36</f>
        <v>6460</v>
      </c>
      <c r="D29" s="80">
        <f>+D30+D31+D32+D33+D34+D35+D36</f>
        <v>0</v>
      </c>
      <c r="E29" s="81">
        <f>+E30+E31+E32+E33+E34+E35+E36</f>
        <v>6460</v>
      </c>
    </row>
    <row r="30" spans="1:5" s="238" customFormat="1" ht="12" customHeight="1">
      <c r="A30" s="236" t="s">
        <v>159</v>
      </c>
      <c r="B30" s="68" t="s">
        <v>456</v>
      </c>
      <c r="C30" s="69">
        <f>'1.1.'!C28</f>
        <v>1500</v>
      </c>
      <c r="D30" s="69">
        <f>'1.1.'!D28</f>
        <v>0</v>
      </c>
      <c r="E30" s="70">
        <f t="shared" si="2"/>
        <v>1500</v>
      </c>
    </row>
    <row r="31" spans="1:5" s="238" customFormat="1" ht="12" customHeight="1">
      <c r="A31" s="237" t="s">
        <v>160</v>
      </c>
      <c r="B31" s="72" t="s">
        <v>457</v>
      </c>
      <c r="C31" s="69">
        <f>'1.1.'!C29</f>
        <v>650</v>
      </c>
      <c r="D31" s="69">
        <f>'1.1.'!D29</f>
        <v>0</v>
      </c>
      <c r="E31" s="110">
        <f t="shared" si="2"/>
        <v>650</v>
      </c>
    </row>
    <row r="32" spans="1:5" s="238" customFormat="1" ht="12" customHeight="1">
      <c r="A32" s="237" t="s">
        <v>161</v>
      </c>
      <c r="B32" s="72" t="s">
        <v>428</v>
      </c>
      <c r="C32" s="69">
        <f>'1.1.'!C30</f>
        <v>3000</v>
      </c>
      <c r="D32" s="69">
        <f>'1.1.'!D30</f>
        <v>0</v>
      </c>
      <c r="E32" s="110">
        <f t="shared" si="2"/>
        <v>3000</v>
      </c>
    </row>
    <row r="33" spans="1:5" s="238" customFormat="1" ht="12" customHeight="1">
      <c r="A33" s="237" t="s">
        <v>162</v>
      </c>
      <c r="B33" s="72" t="s">
        <v>429</v>
      </c>
      <c r="C33" s="69">
        <f>'1.1.'!C31</f>
        <v>10</v>
      </c>
      <c r="D33" s="69">
        <f>'1.1.'!D31</f>
        <v>0</v>
      </c>
      <c r="E33" s="110">
        <f t="shared" si="2"/>
        <v>10</v>
      </c>
    </row>
    <row r="34" spans="1:5" s="238" customFormat="1" ht="12" customHeight="1">
      <c r="A34" s="237" t="s">
        <v>430</v>
      </c>
      <c r="B34" s="72" t="s">
        <v>163</v>
      </c>
      <c r="C34" s="69">
        <f>'1.1.'!C32</f>
        <v>1200</v>
      </c>
      <c r="D34" s="69">
        <f>'1.1.'!D32</f>
        <v>0</v>
      </c>
      <c r="E34" s="110">
        <f t="shared" si="2"/>
        <v>1200</v>
      </c>
    </row>
    <row r="35" spans="1:5" s="238" customFormat="1" ht="12" customHeight="1">
      <c r="A35" s="237" t="s">
        <v>431</v>
      </c>
      <c r="B35" s="72" t="s">
        <v>164</v>
      </c>
      <c r="C35" s="69">
        <f>'1.1.'!C33</f>
        <v>0</v>
      </c>
      <c r="D35" s="69">
        <f>'1.1.'!D33</f>
        <v>0</v>
      </c>
      <c r="E35" s="110">
        <f t="shared" si="2"/>
        <v>0</v>
      </c>
    </row>
    <row r="36" spans="1:5" s="238" customFormat="1" ht="12" customHeight="1" thickBot="1">
      <c r="A36" s="239" t="s">
        <v>432</v>
      </c>
      <c r="B36" s="79" t="s">
        <v>165</v>
      </c>
      <c r="C36" s="69">
        <f>'1.1.'!C34</f>
        <v>100</v>
      </c>
      <c r="D36" s="69">
        <f>'1.1.'!D34</f>
        <v>0</v>
      </c>
      <c r="E36" s="111">
        <f t="shared" si="2"/>
        <v>100</v>
      </c>
    </row>
    <row r="37" spans="1:5" s="238" customFormat="1" ht="12" customHeight="1" thickBot="1">
      <c r="A37" s="98" t="s">
        <v>9</v>
      </c>
      <c r="B37" s="64" t="s">
        <v>305</v>
      </c>
      <c r="C37" s="65">
        <f>SUM(C38:C48)</f>
        <v>5630</v>
      </c>
      <c r="D37" s="132">
        <f>SUM(D38:D48)</f>
        <v>0</v>
      </c>
      <c r="E37" s="66">
        <f>SUM(E38:E48)</f>
        <v>5630</v>
      </c>
    </row>
    <row r="38" spans="1:5" s="238" customFormat="1" ht="12" customHeight="1">
      <c r="A38" s="236" t="s">
        <v>52</v>
      </c>
      <c r="B38" s="68" t="s">
        <v>168</v>
      </c>
      <c r="C38" s="69">
        <f>'1.1.'!C36</f>
        <v>0</v>
      </c>
      <c r="D38" s="69">
        <f>'1.1.'!D36</f>
        <v>0</v>
      </c>
      <c r="E38" s="70">
        <f t="shared" si="2"/>
        <v>0</v>
      </c>
    </row>
    <row r="39" spans="1:5" s="238" customFormat="1" ht="12" customHeight="1">
      <c r="A39" s="237" t="s">
        <v>53</v>
      </c>
      <c r="B39" s="72" t="s">
        <v>169</v>
      </c>
      <c r="C39" s="69">
        <f>'1.1.'!C37</f>
        <v>308</v>
      </c>
      <c r="D39" s="69">
        <f>'1.1.'!D37</f>
        <v>0</v>
      </c>
      <c r="E39" s="110">
        <f t="shared" si="2"/>
        <v>308</v>
      </c>
    </row>
    <row r="40" spans="1:5" s="238" customFormat="1" ht="12" customHeight="1">
      <c r="A40" s="237" t="s">
        <v>54</v>
      </c>
      <c r="B40" s="72" t="s">
        <v>170</v>
      </c>
      <c r="C40" s="69">
        <f>'1.1.'!C38</f>
        <v>40</v>
      </c>
      <c r="D40" s="69">
        <f>'1.1.'!D38</f>
        <v>0</v>
      </c>
      <c r="E40" s="110">
        <f t="shared" si="2"/>
        <v>40</v>
      </c>
    </row>
    <row r="41" spans="1:5" s="238" customFormat="1" ht="12" customHeight="1">
      <c r="A41" s="237" t="s">
        <v>96</v>
      </c>
      <c r="B41" s="72" t="s">
        <v>171</v>
      </c>
      <c r="C41" s="69">
        <f>'1.1.'!C39</f>
        <v>4652</v>
      </c>
      <c r="D41" s="69">
        <f>'1.1.'!D39</f>
        <v>0</v>
      </c>
      <c r="E41" s="110">
        <f t="shared" si="2"/>
        <v>4652</v>
      </c>
    </row>
    <row r="42" spans="1:5" s="238" customFormat="1" ht="12" customHeight="1">
      <c r="A42" s="237" t="s">
        <v>97</v>
      </c>
      <c r="B42" s="72" t="s">
        <v>172</v>
      </c>
      <c r="C42" s="69">
        <f>'1.1.'!C40</f>
        <v>600</v>
      </c>
      <c r="D42" s="69">
        <f>'1.1.'!D40</f>
        <v>0</v>
      </c>
      <c r="E42" s="110">
        <f t="shared" si="2"/>
        <v>600</v>
      </c>
    </row>
    <row r="43" spans="1:5" s="238" customFormat="1" ht="12" customHeight="1">
      <c r="A43" s="237" t="s">
        <v>98</v>
      </c>
      <c r="B43" s="72" t="s">
        <v>173</v>
      </c>
      <c r="C43" s="69">
        <f>'1.1.'!C41</f>
        <v>0</v>
      </c>
      <c r="D43" s="69">
        <f>'1.1.'!D41</f>
        <v>0</v>
      </c>
      <c r="E43" s="110">
        <f t="shared" si="2"/>
        <v>0</v>
      </c>
    </row>
    <row r="44" spans="1:5" s="238" customFormat="1" ht="12" customHeight="1">
      <c r="A44" s="237" t="s">
        <v>99</v>
      </c>
      <c r="B44" s="72" t="s">
        <v>174</v>
      </c>
      <c r="C44" s="69">
        <f>'1.1.'!C42</f>
        <v>0</v>
      </c>
      <c r="D44" s="69">
        <f>'1.1.'!D42</f>
        <v>0</v>
      </c>
      <c r="E44" s="110">
        <f t="shared" si="2"/>
        <v>0</v>
      </c>
    </row>
    <row r="45" spans="1:5" s="238" customFormat="1" ht="12" customHeight="1">
      <c r="A45" s="237" t="s">
        <v>100</v>
      </c>
      <c r="B45" s="72" t="s">
        <v>175</v>
      </c>
      <c r="C45" s="69">
        <f>'1.1.'!C43</f>
        <v>30</v>
      </c>
      <c r="D45" s="69">
        <f>'1.1.'!D43</f>
        <v>0</v>
      </c>
      <c r="E45" s="110">
        <f t="shared" si="2"/>
        <v>30</v>
      </c>
    </row>
    <row r="46" spans="1:5" s="238" customFormat="1" ht="12" customHeight="1">
      <c r="A46" s="237" t="s">
        <v>166</v>
      </c>
      <c r="B46" s="72" t="s">
        <v>176</v>
      </c>
      <c r="C46" s="69">
        <f>'1.1.'!C44</f>
        <v>0</v>
      </c>
      <c r="D46" s="69">
        <f>'1.1.'!D44</f>
        <v>0</v>
      </c>
      <c r="E46" s="242">
        <f t="shared" si="2"/>
        <v>0</v>
      </c>
    </row>
    <row r="47" spans="1:5" s="238" customFormat="1" ht="12" customHeight="1">
      <c r="A47" s="239" t="s">
        <v>167</v>
      </c>
      <c r="B47" s="79" t="s">
        <v>307</v>
      </c>
      <c r="C47" s="69">
        <f>'1.1.'!C45</f>
        <v>0</v>
      </c>
      <c r="D47" s="69">
        <f>'1.1.'!D45</f>
        <v>0</v>
      </c>
      <c r="E47" s="245">
        <f t="shared" si="2"/>
        <v>0</v>
      </c>
    </row>
    <row r="48" spans="1:5" s="238" customFormat="1" ht="12" customHeight="1" thickBot="1">
      <c r="A48" s="239" t="s">
        <v>306</v>
      </c>
      <c r="B48" s="79" t="s">
        <v>177</v>
      </c>
      <c r="C48" s="69">
        <f>'1.1.'!C46</f>
        <v>0</v>
      </c>
      <c r="D48" s="69">
        <f>'1.1.'!D46</f>
        <v>0</v>
      </c>
      <c r="E48" s="245">
        <f t="shared" si="2"/>
        <v>0</v>
      </c>
    </row>
    <row r="49" spans="1:5" s="238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>
      <c r="A50" s="236" t="s">
        <v>55</v>
      </c>
      <c r="B50" s="68" t="s">
        <v>182</v>
      </c>
      <c r="C50" s="69">
        <f>'1.1.'!C48</f>
        <v>0</v>
      </c>
      <c r="D50" s="69">
        <f>'1.1.'!D48</f>
        <v>0</v>
      </c>
      <c r="E50" s="248">
        <f t="shared" si="2"/>
        <v>0</v>
      </c>
    </row>
    <row r="51" spans="1:5" s="238" customFormat="1" ht="12" customHeight="1">
      <c r="A51" s="237" t="s">
        <v>56</v>
      </c>
      <c r="B51" s="72" t="s">
        <v>183</v>
      </c>
      <c r="C51" s="69">
        <f>'1.1.'!C49</f>
        <v>0</v>
      </c>
      <c r="D51" s="69">
        <f>'1.1.'!D49</f>
        <v>0</v>
      </c>
      <c r="E51" s="242">
        <f t="shared" si="2"/>
        <v>0</v>
      </c>
    </row>
    <row r="52" spans="1:5" s="238" customFormat="1" ht="12" customHeight="1">
      <c r="A52" s="237" t="s">
        <v>179</v>
      </c>
      <c r="B52" s="72" t="s">
        <v>184</v>
      </c>
      <c r="C52" s="69">
        <f>'1.1.'!C50</f>
        <v>0</v>
      </c>
      <c r="D52" s="69">
        <f>'1.1.'!D50</f>
        <v>0</v>
      </c>
      <c r="E52" s="242">
        <f t="shared" si="2"/>
        <v>0</v>
      </c>
    </row>
    <row r="53" spans="1:5" s="238" customFormat="1" ht="12" customHeight="1">
      <c r="A53" s="237" t="s">
        <v>180</v>
      </c>
      <c r="B53" s="72" t="s">
        <v>185</v>
      </c>
      <c r="C53" s="69">
        <f>'1.1.'!C51</f>
        <v>0</v>
      </c>
      <c r="D53" s="69">
        <f>'1.1.'!D51</f>
        <v>0</v>
      </c>
      <c r="E53" s="242">
        <f t="shared" si="2"/>
        <v>0</v>
      </c>
    </row>
    <row r="54" spans="1:5" s="238" customFormat="1" ht="12" customHeight="1" thickBot="1">
      <c r="A54" s="239" t="s">
        <v>181</v>
      </c>
      <c r="B54" s="79" t="s">
        <v>186</v>
      </c>
      <c r="C54" s="69">
        <f>'1.1.'!C52</f>
        <v>0</v>
      </c>
      <c r="D54" s="69">
        <f>'1.1.'!D52</f>
        <v>0</v>
      </c>
      <c r="E54" s="245">
        <f t="shared" si="2"/>
        <v>0</v>
      </c>
    </row>
    <row r="55" spans="1:5" s="238" customFormat="1" ht="12" customHeight="1" thickBot="1">
      <c r="A55" s="98" t="s">
        <v>101</v>
      </c>
      <c r="B55" s="64" t="s">
        <v>187</v>
      </c>
      <c r="C55" s="65">
        <f>SUM(C56:C58)</f>
        <v>10</v>
      </c>
      <c r="D55" s="132">
        <f>SUM(D56:D58)</f>
        <v>0</v>
      </c>
      <c r="E55" s="66">
        <f>SUM(E56:E58)</f>
        <v>10</v>
      </c>
    </row>
    <row r="56" spans="1:5" s="238" customFormat="1" ht="12" customHeight="1">
      <c r="A56" s="236" t="s">
        <v>57</v>
      </c>
      <c r="B56" s="68" t="s">
        <v>188</v>
      </c>
      <c r="C56" s="69">
        <f>'1.1.'!C54</f>
        <v>0</v>
      </c>
      <c r="D56" s="69">
        <f>'1.1.'!D54</f>
        <v>0</v>
      </c>
      <c r="E56" s="70">
        <f t="shared" si="2"/>
        <v>0</v>
      </c>
    </row>
    <row r="57" spans="1:5" s="238" customFormat="1" ht="12" customHeight="1">
      <c r="A57" s="237" t="s">
        <v>58</v>
      </c>
      <c r="B57" s="72" t="s">
        <v>300</v>
      </c>
      <c r="C57" s="69">
        <f>'1.1.'!C55</f>
        <v>0</v>
      </c>
      <c r="D57" s="69">
        <f>'1.1.'!D55</f>
        <v>0</v>
      </c>
      <c r="E57" s="110">
        <f t="shared" si="2"/>
        <v>0</v>
      </c>
    </row>
    <row r="58" spans="1:5" s="238" customFormat="1" ht="12" customHeight="1">
      <c r="A58" s="237" t="s">
        <v>191</v>
      </c>
      <c r="B58" s="72" t="s">
        <v>189</v>
      </c>
      <c r="C58" s="69">
        <f>'1.1.'!C56</f>
        <v>10</v>
      </c>
      <c r="D58" s="69">
        <f>'1.1.'!D56</f>
        <v>0</v>
      </c>
      <c r="E58" s="110">
        <f t="shared" si="2"/>
        <v>10</v>
      </c>
    </row>
    <row r="59" spans="1:5" s="238" customFormat="1" ht="12" customHeight="1" thickBot="1">
      <c r="A59" s="239" t="s">
        <v>192</v>
      </c>
      <c r="B59" s="79" t="s">
        <v>190</v>
      </c>
      <c r="C59" s="69">
        <f>'1.1.'!C57</f>
        <v>0</v>
      </c>
      <c r="D59" s="69">
        <f>'1.1.'!D57</f>
        <v>0</v>
      </c>
      <c r="E59" s="111">
        <f t="shared" si="2"/>
        <v>0</v>
      </c>
    </row>
    <row r="60" spans="1:5" s="238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>
      <c r="A61" s="236" t="s">
        <v>102</v>
      </c>
      <c r="B61" s="68" t="s">
        <v>195</v>
      </c>
      <c r="C61" s="69">
        <f>'1.1.'!C59</f>
        <v>0</v>
      </c>
      <c r="D61" s="69">
        <f>'1.1.'!D59</f>
        <v>0</v>
      </c>
      <c r="E61" s="242">
        <f t="shared" si="2"/>
        <v>0</v>
      </c>
    </row>
    <row r="62" spans="1:5" s="238" customFormat="1" ht="12" customHeight="1">
      <c r="A62" s="237" t="s">
        <v>103</v>
      </c>
      <c r="B62" s="72" t="s">
        <v>301</v>
      </c>
      <c r="C62" s="69">
        <f>'1.1.'!C60</f>
        <v>0</v>
      </c>
      <c r="D62" s="69">
        <f>'1.1.'!D60</f>
        <v>0</v>
      </c>
      <c r="E62" s="242">
        <f t="shared" si="2"/>
        <v>0</v>
      </c>
    </row>
    <row r="63" spans="1:5" s="238" customFormat="1" ht="12" customHeight="1">
      <c r="A63" s="237" t="s">
        <v>124</v>
      </c>
      <c r="B63" s="72" t="s">
        <v>196</v>
      </c>
      <c r="C63" s="69">
        <f>'1.1.'!C61</f>
        <v>0</v>
      </c>
      <c r="D63" s="69">
        <f>'1.1.'!D61</f>
        <v>0</v>
      </c>
      <c r="E63" s="242">
        <f t="shared" si="2"/>
        <v>0</v>
      </c>
    </row>
    <row r="64" spans="1:5" s="238" customFormat="1" ht="12" customHeight="1" thickBot="1">
      <c r="A64" s="239" t="s">
        <v>194</v>
      </c>
      <c r="B64" s="79" t="s">
        <v>197</v>
      </c>
      <c r="C64" s="69">
        <f>'1.1.'!C62</f>
        <v>0</v>
      </c>
      <c r="D64" s="69">
        <f>'1.1.'!D62</f>
        <v>0</v>
      </c>
      <c r="E64" s="242">
        <f t="shared" si="2"/>
        <v>0</v>
      </c>
    </row>
    <row r="65" spans="1:5" s="238" customFormat="1" ht="12" customHeight="1" thickBot="1">
      <c r="A65" s="98" t="s">
        <v>13</v>
      </c>
      <c r="B65" s="64" t="s">
        <v>198</v>
      </c>
      <c r="C65" s="80">
        <f>+C8+C15+C22+C29+C37+C49+C55+C60</f>
        <v>36101</v>
      </c>
      <c r="D65" s="134">
        <f>+D8+D15+D22+D29+D37+D49+D55+D60</f>
        <v>5438</v>
      </c>
      <c r="E65" s="81">
        <f>+E8+E15+E22+E29+E37+E49+E55+E60</f>
        <v>41539</v>
      </c>
    </row>
    <row r="66" spans="1:5" s="238" customFormat="1" ht="12" customHeight="1" thickBot="1">
      <c r="A66" s="249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>
      <c r="A67" s="236" t="s">
        <v>231</v>
      </c>
      <c r="B67" s="68" t="s">
        <v>201</v>
      </c>
      <c r="C67" s="69">
        <f>'1.1.'!C65</f>
        <v>0</v>
      </c>
      <c r="D67" s="241"/>
      <c r="E67" s="242">
        <f>C67+D67</f>
        <v>0</v>
      </c>
    </row>
    <row r="68" spans="1:5" s="238" customFormat="1" ht="12" customHeight="1">
      <c r="A68" s="237" t="s">
        <v>240</v>
      </c>
      <c r="B68" s="72" t="s">
        <v>202</v>
      </c>
      <c r="C68" s="69">
        <f>'1.1.'!C66</f>
        <v>0</v>
      </c>
      <c r="D68" s="241"/>
      <c r="E68" s="242">
        <f>C68+D68</f>
        <v>0</v>
      </c>
    </row>
    <row r="69" spans="1:5" s="238" customFormat="1" ht="12" customHeight="1" thickBot="1">
      <c r="A69" s="239" t="s">
        <v>241</v>
      </c>
      <c r="B69" s="250" t="s">
        <v>203</v>
      </c>
      <c r="C69" s="69">
        <f>'1.1.'!C67</f>
        <v>0</v>
      </c>
      <c r="D69" s="251"/>
      <c r="E69" s="242">
        <f>C69+D69</f>
        <v>0</v>
      </c>
    </row>
    <row r="70" spans="1:5" s="238" customFormat="1" ht="12" customHeight="1" thickBot="1">
      <c r="A70" s="249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>
      <c r="A71" s="236" t="s">
        <v>80</v>
      </c>
      <c r="B71" s="68" t="s">
        <v>206</v>
      </c>
      <c r="C71" s="240"/>
      <c r="D71" s="240"/>
      <c r="E71" s="242">
        <f>C71+D71</f>
        <v>0</v>
      </c>
    </row>
    <row r="72" spans="1:5" s="238" customFormat="1" ht="12" customHeight="1">
      <c r="A72" s="237" t="s">
        <v>81</v>
      </c>
      <c r="B72" s="72" t="s">
        <v>207</v>
      </c>
      <c r="C72" s="240"/>
      <c r="D72" s="240"/>
      <c r="E72" s="242">
        <f>C72+D72</f>
        <v>0</v>
      </c>
    </row>
    <row r="73" spans="1:5" s="238" customFormat="1" ht="12" customHeight="1">
      <c r="A73" s="237" t="s">
        <v>232</v>
      </c>
      <c r="B73" s="72" t="s">
        <v>208</v>
      </c>
      <c r="C73" s="240"/>
      <c r="D73" s="240"/>
      <c r="E73" s="242">
        <f>C73+D73</f>
        <v>0</v>
      </c>
    </row>
    <row r="74" spans="1:5" s="238" customFormat="1" ht="12" customHeight="1" thickBot="1">
      <c r="A74" s="239" t="s">
        <v>233</v>
      </c>
      <c r="B74" s="79" t="s">
        <v>209</v>
      </c>
      <c r="C74" s="240"/>
      <c r="D74" s="240"/>
      <c r="E74" s="242">
        <f>C74+D74</f>
        <v>0</v>
      </c>
    </row>
    <row r="75" spans="1:5" s="238" customFormat="1" ht="12" customHeight="1" thickBot="1">
      <c r="A75" s="249" t="s">
        <v>210</v>
      </c>
      <c r="B75" s="77" t="s">
        <v>211</v>
      </c>
      <c r="C75" s="65">
        <f>SUM(C76:C77)</f>
        <v>21349</v>
      </c>
      <c r="D75" s="65">
        <f>SUM(D76:D77)</f>
        <v>0</v>
      </c>
      <c r="E75" s="66">
        <f>SUM(E76:E77)</f>
        <v>21349</v>
      </c>
    </row>
    <row r="76" spans="1:5" s="238" customFormat="1" ht="12" customHeight="1">
      <c r="A76" s="236" t="s">
        <v>234</v>
      </c>
      <c r="B76" s="68" t="s">
        <v>212</v>
      </c>
      <c r="C76" s="69">
        <f>'1.1.'!C74</f>
        <v>21349</v>
      </c>
      <c r="D76" s="69">
        <f>'1.1.'!D74</f>
        <v>0</v>
      </c>
      <c r="E76" s="242">
        <f>C76+D76</f>
        <v>21349</v>
      </c>
    </row>
    <row r="77" spans="1:5" s="238" customFormat="1" ht="12" customHeight="1" thickBot="1">
      <c r="A77" s="239" t="s">
        <v>235</v>
      </c>
      <c r="B77" s="79" t="s">
        <v>213</v>
      </c>
      <c r="C77" s="240"/>
      <c r="D77" s="240"/>
      <c r="E77" s="242">
        <f>C77+D77</f>
        <v>0</v>
      </c>
    </row>
    <row r="78" spans="1:5" s="12" customFormat="1" ht="12" customHeight="1" thickBot="1">
      <c r="A78" s="249" t="s">
        <v>214</v>
      </c>
      <c r="B78" s="77" t="s">
        <v>215</v>
      </c>
      <c r="C78" s="65">
        <f>SUM(C79:C81)</f>
        <v>9270</v>
      </c>
      <c r="D78" s="65">
        <f>SUM(D79:D81)</f>
        <v>0</v>
      </c>
      <c r="E78" s="66">
        <f>SUM(E79:E81)</f>
        <v>9270</v>
      </c>
    </row>
    <row r="79" spans="1:5" s="238" customFormat="1" ht="12" customHeight="1">
      <c r="A79" s="236" t="s">
        <v>236</v>
      </c>
      <c r="B79" s="68" t="s">
        <v>216</v>
      </c>
      <c r="C79" s="240"/>
      <c r="D79" s="240"/>
      <c r="E79" s="242">
        <f>C79+D79</f>
        <v>0</v>
      </c>
    </row>
    <row r="80" spans="1:5" s="238" customFormat="1" ht="12" customHeight="1">
      <c r="A80" s="237" t="s">
        <v>237</v>
      </c>
      <c r="B80" s="72" t="s">
        <v>217</v>
      </c>
      <c r="C80" s="240"/>
      <c r="D80" s="240"/>
      <c r="E80" s="242">
        <f>C80+D80</f>
        <v>0</v>
      </c>
    </row>
    <row r="81" spans="1:5" s="238" customFormat="1" ht="12" customHeight="1" thickBot="1">
      <c r="A81" s="239" t="s">
        <v>238</v>
      </c>
      <c r="B81" s="79" t="s">
        <v>218</v>
      </c>
      <c r="C81" s="240">
        <f>'1.1.'!C79</f>
        <v>9270</v>
      </c>
      <c r="D81" s="240">
        <f>'1.1.'!D79</f>
        <v>0</v>
      </c>
      <c r="E81" s="242">
        <f>C81+D81</f>
        <v>9270</v>
      </c>
    </row>
    <row r="82" spans="1:5" s="238" customFormat="1" ht="12" customHeight="1" thickBot="1">
      <c r="A82" s="249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>
      <c r="A83" s="252" t="s">
        <v>220</v>
      </c>
      <c r="B83" s="68" t="s">
        <v>221</v>
      </c>
      <c r="C83" s="240"/>
      <c r="D83" s="240"/>
      <c r="E83" s="242">
        <f t="shared" ref="E83:E88" si="3">C83+D83</f>
        <v>0</v>
      </c>
    </row>
    <row r="84" spans="1:5" s="238" customFormat="1" ht="12" customHeight="1">
      <c r="A84" s="253" t="s">
        <v>222</v>
      </c>
      <c r="B84" s="72" t="s">
        <v>223</v>
      </c>
      <c r="C84" s="240"/>
      <c r="D84" s="240"/>
      <c r="E84" s="242">
        <f t="shared" si="3"/>
        <v>0</v>
      </c>
    </row>
    <row r="85" spans="1:5" s="238" customFormat="1" ht="12" customHeight="1">
      <c r="A85" s="253" t="s">
        <v>224</v>
      </c>
      <c r="B85" s="72" t="s">
        <v>225</v>
      </c>
      <c r="C85" s="240"/>
      <c r="D85" s="240"/>
      <c r="E85" s="242">
        <f t="shared" si="3"/>
        <v>0</v>
      </c>
    </row>
    <row r="86" spans="1:5" s="12" customFormat="1" ht="12" customHeight="1" thickBot="1">
      <c r="A86" s="254" t="s">
        <v>226</v>
      </c>
      <c r="B86" s="79" t="s">
        <v>227</v>
      </c>
      <c r="C86" s="240"/>
      <c r="D86" s="240"/>
      <c r="E86" s="242">
        <f t="shared" si="3"/>
        <v>0</v>
      </c>
    </row>
    <row r="87" spans="1:5" s="12" customFormat="1" ht="12" customHeight="1" thickBot="1">
      <c r="A87" s="249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49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49" t="s">
        <v>367</v>
      </c>
      <c r="B89" s="95" t="s">
        <v>348</v>
      </c>
      <c r="C89" s="80">
        <f>+C66+C70+C75+C78+C82+C88+C87</f>
        <v>30619</v>
      </c>
      <c r="D89" s="80">
        <f>+D66+D70+D75+D78+D82+D88+D87</f>
        <v>0</v>
      </c>
      <c r="E89" s="81">
        <f>+E66+E70+E75+E78+E82+E88+E87</f>
        <v>30619</v>
      </c>
    </row>
    <row r="90" spans="1:5" s="12" customFormat="1" ht="12" customHeight="1" thickBot="1">
      <c r="A90" s="255" t="s">
        <v>368</v>
      </c>
      <c r="B90" s="97" t="s">
        <v>369</v>
      </c>
      <c r="C90" s="80">
        <f>+C65+C89</f>
        <v>66720</v>
      </c>
      <c r="D90" s="80">
        <f>+D65+D89</f>
        <v>5438</v>
      </c>
      <c r="E90" s="81">
        <f>+E65+E89</f>
        <v>72158</v>
      </c>
    </row>
    <row r="91" spans="1:5" s="238" customFormat="1" ht="15" customHeight="1" thickBot="1">
      <c r="A91" s="256"/>
      <c r="B91" s="257"/>
      <c r="C91" s="258"/>
    </row>
    <row r="92" spans="1:5" s="235" customFormat="1" ht="16.5" customHeight="1" thickBot="1">
      <c r="A92" s="327" t="s">
        <v>38</v>
      </c>
      <c r="B92" s="328"/>
      <c r="C92" s="328"/>
      <c r="D92" s="328"/>
      <c r="E92" s="329"/>
    </row>
    <row r="93" spans="1:5" s="12" customFormat="1" ht="12" customHeight="1" thickBot="1">
      <c r="A93" s="151" t="s">
        <v>5</v>
      </c>
      <c r="B93" s="102" t="s">
        <v>445</v>
      </c>
      <c r="C93" s="103">
        <f>+C94+C95+C96+C97+C98+C111</f>
        <v>48352</v>
      </c>
      <c r="D93" s="103">
        <f>+D94+D95+D96+D97+D98+D111</f>
        <v>9008</v>
      </c>
      <c r="E93" s="104">
        <f>+E94+E95+E96+E97+E98+E111</f>
        <v>57360</v>
      </c>
    </row>
    <row r="94" spans="1:5" s="231" customFormat="1" ht="12" customHeight="1">
      <c r="A94" s="259" t="s">
        <v>59</v>
      </c>
      <c r="B94" s="106" t="s">
        <v>34</v>
      </c>
      <c r="C94" s="107">
        <f>'1.1.'!C96</f>
        <v>11578</v>
      </c>
      <c r="D94" s="107">
        <f>'1.1.'!D96</f>
        <v>4080</v>
      </c>
      <c r="E94" s="108">
        <f t="shared" ref="E94:E113" si="4">C94+D94</f>
        <v>15658</v>
      </c>
    </row>
    <row r="95" spans="1:5" s="231" customFormat="1" ht="12" customHeight="1">
      <c r="A95" s="237" t="s">
        <v>60</v>
      </c>
      <c r="B95" s="109" t="s">
        <v>104</v>
      </c>
      <c r="C95" s="308">
        <f>'1.1.'!C97</f>
        <v>2369</v>
      </c>
      <c r="D95" s="308">
        <f>'1.1.'!D97</f>
        <v>608</v>
      </c>
      <c r="E95" s="110">
        <f t="shared" si="4"/>
        <v>2977</v>
      </c>
    </row>
    <row r="96" spans="1:5" s="231" customFormat="1" ht="12" customHeight="1">
      <c r="A96" s="237" t="s">
        <v>61</v>
      </c>
      <c r="B96" s="109" t="s">
        <v>78</v>
      </c>
      <c r="C96" s="78">
        <f>'1.1.'!C98</f>
        <v>14135</v>
      </c>
      <c r="D96" s="78">
        <f>'1.1.'!D98</f>
        <v>2396</v>
      </c>
      <c r="E96" s="111">
        <f t="shared" si="4"/>
        <v>16531</v>
      </c>
    </row>
    <row r="97" spans="1:5" s="231" customFormat="1" ht="12" customHeight="1">
      <c r="A97" s="237" t="s">
        <v>62</v>
      </c>
      <c r="B97" s="109" t="s">
        <v>105</v>
      </c>
      <c r="C97" s="73">
        <f>'1.1.'!C99</f>
        <v>4444</v>
      </c>
      <c r="D97" s="73">
        <f>'1.1.'!D99</f>
        <v>-635</v>
      </c>
      <c r="E97" s="111">
        <f t="shared" si="4"/>
        <v>3809</v>
      </c>
    </row>
    <row r="98" spans="1:5" s="231" customFormat="1" ht="12" customHeight="1">
      <c r="A98" s="237" t="s">
        <v>70</v>
      </c>
      <c r="B98" s="135" t="s">
        <v>106</v>
      </c>
      <c r="C98" s="308">
        <f>'1.1.'!C100</f>
        <v>387</v>
      </c>
      <c r="D98" s="308">
        <f>'1.1.'!D100</f>
        <v>545</v>
      </c>
      <c r="E98" s="111">
        <f t="shared" si="4"/>
        <v>932</v>
      </c>
    </row>
    <row r="99" spans="1:5" s="231" customFormat="1" ht="12" customHeight="1">
      <c r="A99" s="237" t="s">
        <v>63</v>
      </c>
      <c r="B99" s="109" t="s">
        <v>370</v>
      </c>
      <c r="C99" s="73">
        <f>'1.1.'!C101</f>
        <v>0</v>
      </c>
      <c r="D99" s="73">
        <f>'1.1.'!D101</f>
        <v>0</v>
      </c>
      <c r="E99" s="111">
        <f t="shared" si="4"/>
        <v>0</v>
      </c>
    </row>
    <row r="100" spans="1:5" s="231" customFormat="1" ht="12" customHeight="1">
      <c r="A100" s="237" t="s">
        <v>64</v>
      </c>
      <c r="B100" s="115" t="s">
        <v>311</v>
      </c>
      <c r="C100" s="308">
        <f>'1.1.'!C102</f>
        <v>0</v>
      </c>
      <c r="D100" s="308">
        <f>'1.1.'!D102</f>
        <v>0</v>
      </c>
      <c r="E100" s="111">
        <f t="shared" si="4"/>
        <v>0</v>
      </c>
    </row>
    <row r="101" spans="1:5" s="231" customFormat="1" ht="12" customHeight="1">
      <c r="A101" s="237" t="s">
        <v>71</v>
      </c>
      <c r="B101" s="115" t="s">
        <v>310</v>
      </c>
      <c r="C101" s="78">
        <f>'1.1.'!C103</f>
        <v>10</v>
      </c>
      <c r="D101" s="78">
        <f>'1.1.'!D103</f>
        <v>556</v>
      </c>
      <c r="E101" s="111">
        <f t="shared" si="4"/>
        <v>566</v>
      </c>
    </row>
    <row r="102" spans="1:5" s="231" customFormat="1" ht="12" customHeight="1">
      <c r="A102" s="237" t="s">
        <v>72</v>
      </c>
      <c r="B102" s="115" t="s">
        <v>245</v>
      </c>
      <c r="C102" s="73">
        <f>'1.1.'!C104</f>
        <v>0</v>
      </c>
      <c r="D102" s="73">
        <f>'1.1.'!D104</f>
        <v>0</v>
      </c>
      <c r="E102" s="111">
        <f t="shared" si="4"/>
        <v>0</v>
      </c>
    </row>
    <row r="103" spans="1:5" s="231" customFormat="1" ht="12" customHeight="1">
      <c r="A103" s="237" t="s">
        <v>73</v>
      </c>
      <c r="B103" s="116" t="s">
        <v>246</v>
      </c>
      <c r="C103" s="308">
        <f>'1.1.'!C105</f>
        <v>0</v>
      </c>
      <c r="D103" s="308">
        <f>'1.1.'!D105</f>
        <v>0</v>
      </c>
      <c r="E103" s="111">
        <f t="shared" si="4"/>
        <v>0</v>
      </c>
    </row>
    <row r="104" spans="1:5" s="231" customFormat="1" ht="12" customHeight="1">
      <c r="A104" s="237" t="s">
        <v>74</v>
      </c>
      <c r="B104" s="116" t="s">
        <v>247</v>
      </c>
      <c r="C104" s="73">
        <f>'1.1.'!C106</f>
        <v>0</v>
      </c>
      <c r="D104" s="73">
        <f>'1.1.'!D106</f>
        <v>0</v>
      </c>
      <c r="E104" s="111">
        <f t="shared" si="4"/>
        <v>0</v>
      </c>
    </row>
    <row r="105" spans="1:5" s="231" customFormat="1" ht="12" customHeight="1">
      <c r="A105" s="237" t="s">
        <v>76</v>
      </c>
      <c r="B105" s="115" t="s">
        <v>248</v>
      </c>
      <c r="C105" s="69">
        <f>'1.1.'!C107</f>
        <v>377</v>
      </c>
      <c r="D105" s="69">
        <f>'1.1.'!D107</f>
        <v>-11</v>
      </c>
      <c r="E105" s="111">
        <f t="shared" si="4"/>
        <v>366</v>
      </c>
    </row>
    <row r="106" spans="1:5" s="231" customFormat="1" ht="12" customHeight="1">
      <c r="A106" s="237" t="s">
        <v>107</v>
      </c>
      <c r="B106" s="115" t="s">
        <v>249</v>
      </c>
      <c r="C106" s="308">
        <f>'1.1.'!C108</f>
        <v>0</v>
      </c>
      <c r="D106" s="308">
        <f>'1.1.'!D108</f>
        <v>0</v>
      </c>
      <c r="E106" s="111">
        <f t="shared" si="4"/>
        <v>0</v>
      </c>
    </row>
    <row r="107" spans="1:5" s="231" customFormat="1" ht="12" customHeight="1">
      <c r="A107" s="237" t="s">
        <v>243</v>
      </c>
      <c r="B107" s="116" t="s">
        <v>250</v>
      </c>
      <c r="C107" s="73">
        <f>'1.1.'!C109</f>
        <v>0</v>
      </c>
      <c r="D107" s="78">
        <f>'1.1.'!D109</f>
        <v>0</v>
      </c>
      <c r="E107" s="111">
        <f t="shared" si="4"/>
        <v>0</v>
      </c>
    </row>
    <row r="108" spans="1:5" s="231" customFormat="1" ht="12" customHeight="1">
      <c r="A108" s="260" t="s">
        <v>244</v>
      </c>
      <c r="B108" s="114" t="s">
        <v>251</v>
      </c>
      <c r="C108" s="308">
        <f>'1.1.'!C110</f>
        <v>0</v>
      </c>
      <c r="D108" s="73">
        <f>'1.1.'!D110</f>
        <v>0</v>
      </c>
      <c r="E108" s="111">
        <f t="shared" si="4"/>
        <v>0</v>
      </c>
    </row>
    <row r="109" spans="1:5" s="231" customFormat="1" ht="12" customHeight="1">
      <c r="A109" s="237" t="s">
        <v>308</v>
      </c>
      <c r="B109" s="114" t="s">
        <v>252</v>
      </c>
      <c r="C109" s="73">
        <f>'1.1.'!C111</f>
        <v>0</v>
      </c>
      <c r="D109" s="69">
        <f>'1.1.'!D111</f>
        <v>0</v>
      </c>
      <c r="E109" s="111">
        <f t="shared" si="4"/>
        <v>0</v>
      </c>
    </row>
    <row r="110" spans="1:5" s="231" customFormat="1" ht="12" customHeight="1">
      <c r="A110" s="237" t="s">
        <v>309</v>
      </c>
      <c r="B110" s="116" t="s">
        <v>253</v>
      </c>
      <c r="C110" s="73">
        <f>'1.1.'!C112</f>
        <v>0</v>
      </c>
      <c r="D110" s="308">
        <f>'1.1.'!D112</f>
        <v>0</v>
      </c>
      <c r="E110" s="110">
        <f t="shared" si="4"/>
        <v>0</v>
      </c>
    </row>
    <row r="111" spans="1:5" s="231" customFormat="1" ht="12" customHeight="1">
      <c r="A111" s="237" t="s">
        <v>313</v>
      </c>
      <c r="B111" s="109" t="s">
        <v>35</v>
      </c>
      <c r="C111" s="308">
        <f>'1.1.'!C113</f>
        <v>15439</v>
      </c>
      <c r="D111" s="78">
        <f>'1.1.'!D113</f>
        <v>2014</v>
      </c>
      <c r="E111" s="110">
        <f t="shared" si="4"/>
        <v>17453</v>
      </c>
    </row>
    <row r="112" spans="1:5" s="231" customFormat="1" ht="12" customHeight="1">
      <c r="A112" s="239" t="s">
        <v>314</v>
      </c>
      <c r="B112" s="109" t="s">
        <v>371</v>
      </c>
      <c r="C112" s="78">
        <f>'1.1.'!C114</f>
        <v>2369</v>
      </c>
      <c r="D112" s="78">
        <f>'1.1.'!D114</f>
        <v>-2360</v>
      </c>
      <c r="E112" s="111">
        <f t="shared" si="4"/>
        <v>9</v>
      </c>
    </row>
    <row r="113" spans="1:5" s="231" customFormat="1" ht="12" customHeight="1" thickBot="1">
      <c r="A113" s="261" t="s">
        <v>315</v>
      </c>
      <c r="B113" s="262" t="s">
        <v>372</v>
      </c>
      <c r="C113" s="120">
        <f>'1.1.'!C115</f>
        <v>13070</v>
      </c>
      <c r="D113" s="120">
        <f>'1.1.'!D115</f>
        <v>4374</v>
      </c>
      <c r="E113" s="121">
        <f t="shared" si="4"/>
        <v>17444</v>
      </c>
    </row>
    <row r="114" spans="1:5" s="231" customFormat="1" ht="12" customHeight="1" thickBot="1">
      <c r="A114" s="98" t="s">
        <v>6</v>
      </c>
      <c r="B114" s="149" t="s">
        <v>446</v>
      </c>
      <c r="C114" s="65">
        <f>+C115+C117+C119</f>
        <v>5726</v>
      </c>
      <c r="D114" s="132">
        <f>+D115+D117+D119</f>
        <v>-3617</v>
      </c>
      <c r="E114" s="66">
        <f>+E115+E117+E119</f>
        <v>2109</v>
      </c>
    </row>
    <row r="115" spans="1:5" s="231" customFormat="1" ht="12" customHeight="1">
      <c r="A115" s="236" t="s">
        <v>65</v>
      </c>
      <c r="B115" s="109" t="s">
        <v>122</v>
      </c>
      <c r="C115" s="107">
        <f>'1.1.'!C117</f>
        <v>5726</v>
      </c>
      <c r="D115" s="107">
        <f>'1.1.'!D117</f>
        <v>-3617</v>
      </c>
      <c r="E115" s="70">
        <f t="shared" ref="E115:E127" si="5">C115+D115</f>
        <v>2109</v>
      </c>
    </row>
    <row r="116" spans="1:5" s="231" customFormat="1" ht="12" customHeight="1">
      <c r="A116" s="236" t="s">
        <v>66</v>
      </c>
      <c r="B116" s="127" t="s">
        <v>257</v>
      </c>
      <c r="C116" s="73">
        <f>'1.1.'!C118</f>
        <v>0</v>
      </c>
      <c r="D116" s="73">
        <f>'1.1.'!D118</f>
        <v>0</v>
      </c>
      <c r="E116" s="70">
        <f t="shared" si="5"/>
        <v>0</v>
      </c>
    </row>
    <row r="117" spans="1:5" s="231" customFormat="1" ht="12" customHeight="1">
      <c r="A117" s="236" t="s">
        <v>67</v>
      </c>
      <c r="B117" s="127" t="s">
        <v>108</v>
      </c>
      <c r="C117" s="308">
        <f>'1.1.'!C119</f>
        <v>0</v>
      </c>
      <c r="D117" s="308">
        <f>'1.1.'!D119</f>
        <v>0</v>
      </c>
      <c r="E117" s="110">
        <f t="shared" si="5"/>
        <v>0</v>
      </c>
    </row>
    <row r="118" spans="1:5" s="231" customFormat="1" ht="12" customHeight="1">
      <c r="A118" s="236" t="s">
        <v>68</v>
      </c>
      <c r="B118" s="127" t="s">
        <v>258</v>
      </c>
      <c r="C118" s="78">
        <f>'1.1.'!C120</f>
        <v>0</v>
      </c>
      <c r="D118" s="78">
        <f>'1.1.'!D120</f>
        <v>0</v>
      </c>
      <c r="E118" s="110">
        <f t="shared" si="5"/>
        <v>0</v>
      </c>
    </row>
    <row r="119" spans="1:5" s="231" customFormat="1" ht="12" customHeight="1">
      <c r="A119" s="236" t="s">
        <v>69</v>
      </c>
      <c r="B119" s="76" t="s">
        <v>125</v>
      </c>
      <c r="C119" s="78">
        <f>'1.1.'!C121</f>
        <v>0</v>
      </c>
      <c r="D119" s="78">
        <f>'1.1.'!D121</f>
        <v>0</v>
      </c>
      <c r="E119" s="110">
        <f t="shared" si="5"/>
        <v>0</v>
      </c>
    </row>
    <row r="120" spans="1:5" s="231" customFormat="1" ht="12" customHeight="1">
      <c r="A120" s="236" t="s">
        <v>75</v>
      </c>
      <c r="B120" s="74" t="s">
        <v>302</v>
      </c>
      <c r="C120" s="78">
        <f>'1.1.'!C122</f>
        <v>0</v>
      </c>
      <c r="D120" s="78">
        <f>'1.1.'!D122</f>
        <v>0</v>
      </c>
      <c r="E120" s="110">
        <f t="shared" si="5"/>
        <v>0</v>
      </c>
    </row>
    <row r="121" spans="1:5" s="231" customFormat="1" ht="12" customHeight="1">
      <c r="A121" s="236" t="s">
        <v>77</v>
      </c>
      <c r="B121" s="129" t="s">
        <v>263</v>
      </c>
      <c r="C121" s="73">
        <f>'1.1.'!C123</f>
        <v>0</v>
      </c>
      <c r="D121" s="73">
        <f>'1.1.'!D123</f>
        <v>0</v>
      </c>
      <c r="E121" s="110">
        <f t="shared" si="5"/>
        <v>0</v>
      </c>
    </row>
    <row r="122" spans="1:5" s="231" customFormat="1" ht="12" customHeight="1">
      <c r="A122" s="236" t="s">
        <v>109</v>
      </c>
      <c r="B122" s="116" t="s">
        <v>247</v>
      </c>
      <c r="C122" s="73">
        <f>'1.1.'!C124</f>
        <v>0</v>
      </c>
      <c r="D122" s="73">
        <f>'1.1.'!D124</f>
        <v>0</v>
      </c>
      <c r="E122" s="110">
        <f t="shared" si="5"/>
        <v>0</v>
      </c>
    </row>
    <row r="123" spans="1:5" s="231" customFormat="1" ht="12" customHeight="1">
      <c r="A123" s="236" t="s">
        <v>110</v>
      </c>
      <c r="B123" s="116" t="s">
        <v>262</v>
      </c>
      <c r="C123" s="308">
        <f>'1.1.'!C125</f>
        <v>0</v>
      </c>
      <c r="D123" s="308">
        <f>'1.1.'!D125</f>
        <v>0</v>
      </c>
      <c r="E123" s="110">
        <f t="shared" si="5"/>
        <v>0</v>
      </c>
    </row>
    <row r="124" spans="1:5" s="231" customFormat="1" ht="12" customHeight="1">
      <c r="A124" s="236" t="s">
        <v>111</v>
      </c>
      <c r="B124" s="116" t="s">
        <v>261</v>
      </c>
      <c r="C124" s="78">
        <f>'1.1.'!C126</f>
        <v>0</v>
      </c>
      <c r="D124" s="78">
        <f>'1.1.'!D126</f>
        <v>0</v>
      </c>
      <c r="E124" s="110">
        <f t="shared" si="5"/>
        <v>0</v>
      </c>
    </row>
    <row r="125" spans="1:5" s="231" customFormat="1" ht="12" customHeight="1">
      <c r="A125" s="236" t="s">
        <v>254</v>
      </c>
      <c r="B125" s="116" t="s">
        <v>250</v>
      </c>
      <c r="C125" s="78">
        <f>'1.1.'!C127</f>
        <v>0</v>
      </c>
      <c r="D125" s="78">
        <f>'1.1.'!D127</f>
        <v>0</v>
      </c>
      <c r="E125" s="110">
        <f t="shared" si="5"/>
        <v>0</v>
      </c>
    </row>
    <row r="126" spans="1:5" s="231" customFormat="1" ht="12" customHeight="1">
      <c r="A126" s="236" t="s">
        <v>255</v>
      </c>
      <c r="B126" s="116" t="s">
        <v>260</v>
      </c>
      <c r="C126" s="78">
        <f>'1.1.'!C128</f>
        <v>0</v>
      </c>
      <c r="D126" s="78">
        <f>'1.1.'!D128</f>
        <v>0</v>
      </c>
      <c r="E126" s="110">
        <f t="shared" si="5"/>
        <v>0</v>
      </c>
    </row>
    <row r="127" spans="1:5" s="231" customFormat="1" ht="12" customHeight="1" thickBot="1">
      <c r="A127" s="260" t="s">
        <v>256</v>
      </c>
      <c r="B127" s="116" t="s">
        <v>259</v>
      </c>
      <c r="C127" s="120">
        <f>'1.1.'!C129</f>
        <v>0</v>
      </c>
      <c r="D127" s="120">
        <f>'1.1.'!D129</f>
        <v>0</v>
      </c>
      <c r="E127" s="111">
        <f t="shared" si="5"/>
        <v>0</v>
      </c>
    </row>
    <row r="128" spans="1:5" s="231" customFormat="1" ht="12" customHeight="1" thickBot="1">
      <c r="A128" s="98" t="s">
        <v>7</v>
      </c>
      <c r="B128" s="131" t="s">
        <v>318</v>
      </c>
      <c r="C128" s="65">
        <f>+C93+C114</f>
        <v>54078</v>
      </c>
      <c r="D128" s="132">
        <f>+D93+D114</f>
        <v>5391</v>
      </c>
      <c r="E128" s="66">
        <f>+E93+E114</f>
        <v>59469</v>
      </c>
    </row>
    <row r="129" spans="1:11" s="231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6" t="s">
        <v>159</v>
      </c>
      <c r="B130" s="133" t="s">
        <v>375</v>
      </c>
      <c r="C130" s="309">
        <f>'1.1.'!C132</f>
        <v>0</v>
      </c>
      <c r="D130" s="128"/>
      <c r="E130" s="110">
        <f>C130+D130</f>
        <v>0</v>
      </c>
    </row>
    <row r="131" spans="1:11" s="231" customFormat="1" ht="12" customHeight="1">
      <c r="A131" s="236" t="s">
        <v>160</v>
      </c>
      <c r="B131" s="133" t="s">
        <v>327</v>
      </c>
      <c r="C131" s="73">
        <f>'1.1.'!C133</f>
        <v>0</v>
      </c>
      <c r="D131" s="128"/>
      <c r="E131" s="110">
        <f>C131+D131</f>
        <v>0</v>
      </c>
    </row>
    <row r="132" spans="1:11" s="231" customFormat="1" ht="12" customHeight="1" thickBot="1">
      <c r="A132" s="260" t="s">
        <v>161</v>
      </c>
      <c r="B132" s="135" t="s">
        <v>374</v>
      </c>
      <c r="C132" s="69">
        <f>'1.1.'!C134</f>
        <v>0</v>
      </c>
      <c r="D132" s="128"/>
      <c r="E132" s="110">
        <f>C132+D132</f>
        <v>0</v>
      </c>
    </row>
    <row r="133" spans="1:11" s="231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>
      <c r="A134" s="236" t="s">
        <v>52</v>
      </c>
      <c r="B134" s="133" t="s">
        <v>329</v>
      </c>
      <c r="C134" s="309">
        <f>'1.1.'!C136</f>
        <v>0</v>
      </c>
      <c r="D134" s="128"/>
      <c r="E134" s="110">
        <f t="shared" ref="E134:E139" si="6">C134+D134</f>
        <v>0</v>
      </c>
    </row>
    <row r="135" spans="1:11" s="231" customFormat="1" ht="12" customHeight="1">
      <c r="A135" s="236" t="s">
        <v>53</v>
      </c>
      <c r="B135" s="133" t="s">
        <v>321</v>
      </c>
      <c r="C135" s="78">
        <f>'1.1.'!C137</f>
        <v>0</v>
      </c>
      <c r="D135" s="128"/>
      <c r="E135" s="110">
        <f t="shared" si="6"/>
        <v>0</v>
      </c>
    </row>
    <row r="136" spans="1:11" s="231" customFormat="1" ht="12" customHeight="1">
      <c r="A136" s="236" t="s">
        <v>54</v>
      </c>
      <c r="B136" s="133" t="s">
        <v>322</v>
      </c>
      <c r="C136" s="78">
        <f>'1.1.'!C138</f>
        <v>0</v>
      </c>
      <c r="D136" s="128"/>
      <c r="E136" s="110">
        <f t="shared" si="6"/>
        <v>0</v>
      </c>
    </row>
    <row r="137" spans="1:11" s="231" customFormat="1" ht="12" customHeight="1">
      <c r="A137" s="236" t="s">
        <v>96</v>
      </c>
      <c r="B137" s="133" t="s">
        <v>373</v>
      </c>
      <c r="C137" s="78">
        <f>'1.1.'!C139</f>
        <v>0</v>
      </c>
      <c r="D137" s="128"/>
      <c r="E137" s="110">
        <f t="shared" si="6"/>
        <v>0</v>
      </c>
    </row>
    <row r="138" spans="1:11" s="231" customFormat="1" ht="12" customHeight="1">
      <c r="A138" s="236" t="s">
        <v>97</v>
      </c>
      <c r="B138" s="133" t="s">
        <v>324</v>
      </c>
      <c r="C138" s="78">
        <f>'1.1.'!C140</f>
        <v>0</v>
      </c>
      <c r="D138" s="128"/>
      <c r="E138" s="110">
        <f t="shared" si="6"/>
        <v>0</v>
      </c>
    </row>
    <row r="139" spans="1:11" s="12" customFormat="1" ht="12" customHeight="1" thickBot="1">
      <c r="A139" s="260" t="s">
        <v>98</v>
      </c>
      <c r="B139" s="135" t="s">
        <v>325</v>
      </c>
      <c r="C139" s="120">
        <f>'1.1.'!C141</f>
        <v>0</v>
      </c>
      <c r="D139" s="128"/>
      <c r="E139" s="110">
        <f t="shared" si="6"/>
        <v>0</v>
      </c>
    </row>
    <row r="140" spans="1:11" s="231" customFormat="1" ht="12" customHeight="1" thickBot="1">
      <c r="A140" s="98" t="s">
        <v>10</v>
      </c>
      <c r="B140" s="131" t="s">
        <v>380</v>
      </c>
      <c r="C140" s="80">
        <f>+C141+C142+C144+C145+C143</f>
        <v>10075</v>
      </c>
      <c r="D140" s="134">
        <f>+D141+D142+D144+D145+D143</f>
        <v>47</v>
      </c>
      <c r="E140" s="81">
        <f>+E141+E142+E144+E145+E143</f>
        <v>10122</v>
      </c>
      <c r="K140" s="264"/>
    </row>
    <row r="141" spans="1:11" s="231" customFormat="1">
      <c r="A141" s="236" t="s">
        <v>55</v>
      </c>
      <c r="B141" s="133" t="s">
        <v>264</v>
      </c>
      <c r="C141" s="309">
        <f>'1.1.'!C143</f>
        <v>0</v>
      </c>
      <c r="D141" s="128"/>
      <c r="E141" s="110">
        <f>C141+D141</f>
        <v>0</v>
      </c>
    </row>
    <row r="142" spans="1:11" s="231" customFormat="1" ht="12" customHeight="1">
      <c r="A142" s="236" t="s">
        <v>56</v>
      </c>
      <c r="B142" s="133" t="s">
        <v>265</v>
      </c>
      <c r="C142" s="73">
        <f>'1.1.'!C144</f>
        <v>805</v>
      </c>
      <c r="D142" s="73">
        <f>'1.1.'!D144</f>
        <v>47</v>
      </c>
      <c r="E142" s="110">
        <f>C142+D142</f>
        <v>852</v>
      </c>
    </row>
    <row r="143" spans="1:11" s="231" customFormat="1" ht="12" customHeight="1">
      <c r="A143" s="236" t="s">
        <v>179</v>
      </c>
      <c r="B143" s="133" t="s">
        <v>379</v>
      </c>
      <c r="C143" s="73">
        <f>'1.1.'!C145</f>
        <v>9270</v>
      </c>
      <c r="D143" s="73">
        <f>'1.1.'!D145</f>
        <v>0</v>
      </c>
      <c r="E143" s="110">
        <f>C143+D143</f>
        <v>9270</v>
      </c>
    </row>
    <row r="144" spans="1:11" s="12" customFormat="1" ht="12" customHeight="1">
      <c r="A144" s="236" t="s">
        <v>180</v>
      </c>
      <c r="B144" s="133" t="s">
        <v>334</v>
      </c>
      <c r="C144" s="308">
        <f>'1.1.'!C146</f>
        <v>0</v>
      </c>
      <c r="D144" s="128"/>
      <c r="E144" s="110">
        <f>C144+D144</f>
        <v>0</v>
      </c>
    </row>
    <row r="145" spans="1:5" s="12" customFormat="1" ht="12" customHeight="1" thickBot="1">
      <c r="A145" s="260" t="s">
        <v>181</v>
      </c>
      <c r="B145" s="135" t="s">
        <v>284</v>
      </c>
      <c r="C145" s="120">
        <f>'1.1.'!C147</f>
        <v>0</v>
      </c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6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6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6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6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1" customFormat="1" ht="12.75" customHeight="1" thickBot="1">
      <c r="A151" s="260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1" customFormat="1" ht="12.75" customHeight="1" thickBot="1">
      <c r="A152" s="265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1" customFormat="1" ht="12.75" customHeight="1" thickBot="1">
      <c r="A153" s="265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1" customFormat="1" ht="12" customHeight="1" thickBot="1">
      <c r="A154" s="98" t="s">
        <v>14</v>
      </c>
      <c r="B154" s="131" t="s">
        <v>343</v>
      </c>
      <c r="C154" s="142">
        <f>+C129+C133+C140+C146+C152+C153</f>
        <v>10075</v>
      </c>
      <c r="D154" s="143">
        <f>+D129+D133+D140+D146+D152+D153</f>
        <v>47</v>
      </c>
      <c r="E154" s="144">
        <f>+E129+E133+E140+E146+E152+E153</f>
        <v>10122</v>
      </c>
    </row>
    <row r="155" spans="1:5" s="231" customFormat="1" ht="15" customHeight="1" thickBot="1">
      <c r="A155" s="266" t="s">
        <v>15</v>
      </c>
      <c r="B155" s="148" t="s">
        <v>342</v>
      </c>
      <c r="C155" s="142">
        <f>+C128+C154</f>
        <v>64153</v>
      </c>
      <c r="D155" s="143">
        <f>+D128+D154</f>
        <v>5438</v>
      </c>
      <c r="E155" s="144">
        <f>+E128+E154</f>
        <v>69591</v>
      </c>
    </row>
    <row r="156" spans="1:5" s="231" customFormat="1" ht="13.5" thickBot="1">
      <c r="A156" s="267"/>
      <c r="B156" s="268"/>
      <c r="C156" s="269"/>
      <c r="D156" s="269"/>
      <c r="E156" s="269"/>
    </row>
    <row r="157" spans="1:5" s="231" customFormat="1" ht="15" customHeight="1" thickBot="1">
      <c r="A157" s="22" t="s">
        <v>377</v>
      </c>
      <c r="B157" s="23"/>
      <c r="C157" s="53">
        <v>2</v>
      </c>
      <c r="D157" s="53"/>
      <c r="E157" s="54">
        <f>C157+D157</f>
        <v>2</v>
      </c>
    </row>
    <row r="158" spans="1:5" s="231" customFormat="1" ht="14.25" customHeight="1" thickBot="1">
      <c r="A158" s="22" t="s">
        <v>119</v>
      </c>
      <c r="B158" s="23"/>
      <c r="C158" s="53">
        <v>3</v>
      </c>
      <c r="D158" s="53">
        <v>4</v>
      </c>
      <c r="E158" s="54">
        <f>C158+D158</f>
        <v>7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100" workbookViewId="0">
      <selection activeCell="E19" sqref="E19"/>
    </sheetView>
  </sheetViews>
  <sheetFormatPr defaultRowHeight="12.75"/>
  <cols>
    <col min="1" max="1" width="16.1640625" style="34" customWidth="1"/>
    <col min="2" max="2" width="72.6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453</v>
      </c>
    </row>
    <row r="2" spans="1:5" s="11" customFormat="1" ht="21" customHeight="1" thickBot="1">
      <c r="A2" s="225" t="s">
        <v>40</v>
      </c>
      <c r="B2" s="330" t="s">
        <v>455</v>
      </c>
      <c r="C2" s="330"/>
      <c r="D2" s="330"/>
      <c r="E2" s="226" t="s">
        <v>36</v>
      </c>
    </row>
    <row r="3" spans="1:5" s="11" customFormat="1" ht="26.25" thickBot="1">
      <c r="A3" s="225" t="s">
        <v>117</v>
      </c>
      <c r="B3" s="330" t="s">
        <v>294</v>
      </c>
      <c r="C3" s="330"/>
      <c r="D3" s="330"/>
      <c r="E3" s="227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1" customFormat="1" ht="39" thickBot="1">
      <c r="A5" s="228" t="s">
        <v>118</v>
      </c>
      <c r="B5" s="229" t="s">
        <v>441</v>
      </c>
      <c r="C5" s="270" t="s">
        <v>381</v>
      </c>
      <c r="D5" s="271" t="s">
        <v>469</v>
      </c>
      <c r="E5" s="295" t="s">
        <v>473</v>
      </c>
    </row>
    <row r="6" spans="1:5" s="235" customFormat="1" ht="12.95" customHeight="1" thickBot="1">
      <c r="A6" s="232" t="s">
        <v>357</v>
      </c>
      <c r="B6" s="233" t="s">
        <v>358</v>
      </c>
      <c r="C6" s="233" t="s">
        <v>359</v>
      </c>
      <c r="D6" s="234" t="s">
        <v>361</v>
      </c>
      <c r="E6" s="100" t="s">
        <v>439</v>
      </c>
    </row>
    <row r="7" spans="1:5" s="235" customFormat="1" ht="15.95" customHeight="1" thickBot="1">
      <c r="A7" s="327" t="s">
        <v>37</v>
      </c>
      <c r="B7" s="328"/>
      <c r="C7" s="328"/>
      <c r="D7" s="328"/>
      <c r="E7" s="329"/>
    </row>
    <row r="8" spans="1:5" s="235" customFormat="1" ht="12" customHeight="1" thickBot="1">
      <c r="A8" s="98" t="s">
        <v>5</v>
      </c>
      <c r="B8" s="64" t="s">
        <v>144</v>
      </c>
      <c r="C8" s="65">
        <f>+C9+C10+C11+C12+C13+C14</f>
        <v>0</v>
      </c>
      <c r="D8" s="132">
        <f>+D9+D10+D11+D12+D13+D14</f>
        <v>0</v>
      </c>
      <c r="E8" s="66">
        <f>+E9+E10+E11+E12+E13+E14</f>
        <v>0</v>
      </c>
    </row>
    <row r="9" spans="1:5" s="12" customFormat="1" ht="12" customHeight="1">
      <c r="A9" s="236" t="s">
        <v>59</v>
      </c>
      <c r="B9" s="68" t="s">
        <v>145</v>
      </c>
      <c r="C9" s="69"/>
      <c r="D9" s="126"/>
      <c r="E9" s="70">
        <f t="shared" ref="E9:E14" si="0">C9+D9</f>
        <v>0</v>
      </c>
    </row>
    <row r="10" spans="1:5" s="238" customFormat="1" ht="12" customHeight="1">
      <c r="A10" s="237" t="s">
        <v>60</v>
      </c>
      <c r="B10" s="72" t="s">
        <v>146</v>
      </c>
      <c r="C10" s="73"/>
      <c r="D10" s="128"/>
      <c r="E10" s="110">
        <f t="shared" si="0"/>
        <v>0</v>
      </c>
    </row>
    <row r="11" spans="1:5" s="238" customFormat="1" ht="12" customHeight="1">
      <c r="A11" s="237" t="s">
        <v>61</v>
      </c>
      <c r="B11" s="72" t="s">
        <v>147</v>
      </c>
      <c r="C11" s="73"/>
      <c r="D11" s="128"/>
      <c r="E11" s="110">
        <f t="shared" si="0"/>
        <v>0</v>
      </c>
    </row>
    <row r="12" spans="1:5" s="238" customFormat="1" ht="12" customHeight="1">
      <c r="A12" s="237" t="s">
        <v>62</v>
      </c>
      <c r="B12" s="72" t="s">
        <v>148</v>
      </c>
      <c r="C12" s="73"/>
      <c r="D12" s="128"/>
      <c r="E12" s="110">
        <f t="shared" si="0"/>
        <v>0</v>
      </c>
    </row>
    <row r="13" spans="1:5" s="238" customFormat="1" ht="12" customHeight="1">
      <c r="A13" s="237" t="s">
        <v>79</v>
      </c>
      <c r="B13" s="72" t="s">
        <v>365</v>
      </c>
      <c r="C13" s="73"/>
      <c r="D13" s="128"/>
      <c r="E13" s="110">
        <f t="shared" si="0"/>
        <v>0</v>
      </c>
    </row>
    <row r="14" spans="1:5" s="12" customFormat="1" ht="12" customHeight="1" thickBot="1">
      <c r="A14" s="239" t="s">
        <v>63</v>
      </c>
      <c r="B14" s="79" t="s">
        <v>304</v>
      </c>
      <c r="C14" s="73"/>
      <c r="D14" s="128"/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>
      <c r="A16" s="236" t="s">
        <v>65</v>
      </c>
      <c r="B16" s="68" t="s">
        <v>150</v>
      </c>
      <c r="C16" s="69"/>
      <c r="D16" s="126"/>
      <c r="E16" s="70">
        <f t="shared" ref="E16:E21" si="1">C16+D16</f>
        <v>0</v>
      </c>
    </row>
    <row r="17" spans="1:5" s="12" customFormat="1" ht="12" customHeight="1">
      <c r="A17" s="237" t="s">
        <v>66</v>
      </c>
      <c r="B17" s="72" t="s">
        <v>151</v>
      </c>
      <c r="C17" s="73"/>
      <c r="D17" s="128"/>
      <c r="E17" s="110">
        <f t="shared" si="1"/>
        <v>0</v>
      </c>
    </row>
    <row r="18" spans="1:5" s="12" customFormat="1" ht="12" customHeight="1">
      <c r="A18" s="237" t="s">
        <v>67</v>
      </c>
      <c r="B18" s="72" t="s">
        <v>296</v>
      </c>
      <c r="C18" s="73"/>
      <c r="D18" s="128"/>
      <c r="E18" s="110">
        <f t="shared" si="1"/>
        <v>0</v>
      </c>
    </row>
    <row r="19" spans="1:5" s="12" customFormat="1" ht="12" customHeight="1">
      <c r="A19" s="237" t="s">
        <v>68</v>
      </c>
      <c r="B19" s="72" t="s">
        <v>297</v>
      </c>
      <c r="C19" s="73"/>
      <c r="D19" s="128"/>
      <c r="E19" s="110">
        <f t="shared" si="1"/>
        <v>0</v>
      </c>
    </row>
    <row r="20" spans="1:5" s="12" customFormat="1" ht="12" customHeight="1">
      <c r="A20" s="237" t="s">
        <v>69</v>
      </c>
      <c r="B20" s="72" t="s">
        <v>152</v>
      </c>
      <c r="C20" s="73"/>
      <c r="D20" s="128"/>
      <c r="E20" s="110">
        <f t="shared" si="1"/>
        <v>0</v>
      </c>
    </row>
    <row r="21" spans="1:5" s="238" customFormat="1" ht="12" customHeight="1" thickBot="1">
      <c r="A21" s="239" t="s">
        <v>75</v>
      </c>
      <c r="B21" s="79" t="s">
        <v>153</v>
      </c>
      <c r="C21" s="78"/>
      <c r="D21" s="130"/>
      <c r="E21" s="111">
        <f t="shared" si="1"/>
        <v>0</v>
      </c>
    </row>
    <row r="22" spans="1:5" s="238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8" customFormat="1" ht="12" customHeight="1">
      <c r="A23" s="236" t="s">
        <v>48</v>
      </c>
      <c r="B23" s="68" t="s">
        <v>155</v>
      </c>
      <c r="C23" s="69"/>
      <c r="D23" s="126"/>
      <c r="E23" s="70">
        <f t="shared" ref="E23:E64" si="2">C23+D23</f>
        <v>0</v>
      </c>
    </row>
    <row r="24" spans="1:5" s="12" customFormat="1" ht="12" customHeight="1">
      <c r="A24" s="237" t="s">
        <v>49</v>
      </c>
      <c r="B24" s="72" t="s">
        <v>156</v>
      </c>
      <c r="C24" s="73"/>
      <c r="D24" s="128"/>
      <c r="E24" s="110">
        <f t="shared" si="2"/>
        <v>0</v>
      </c>
    </row>
    <row r="25" spans="1:5" s="238" customFormat="1" ht="12" customHeight="1">
      <c r="A25" s="237" t="s">
        <v>50</v>
      </c>
      <c r="B25" s="72" t="s">
        <v>298</v>
      </c>
      <c r="C25" s="73"/>
      <c r="D25" s="128"/>
      <c r="E25" s="110">
        <f t="shared" si="2"/>
        <v>0</v>
      </c>
    </row>
    <row r="26" spans="1:5" s="238" customFormat="1" ht="12" customHeight="1">
      <c r="A26" s="237" t="s">
        <v>51</v>
      </c>
      <c r="B26" s="72" t="s">
        <v>299</v>
      </c>
      <c r="C26" s="73"/>
      <c r="D26" s="128"/>
      <c r="E26" s="110">
        <f t="shared" si="2"/>
        <v>0</v>
      </c>
    </row>
    <row r="27" spans="1:5" s="238" customFormat="1" ht="12" customHeight="1">
      <c r="A27" s="237" t="s">
        <v>92</v>
      </c>
      <c r="B27" s="72" t="s">
        <v>157</v>
      </c>
      <c r="C27" s="73"/>
      <c r="D27" s="128"/>
      <c r="E27" s="110">
        <f t="shared" si="2"/>
        <v>0</v>
      </c>
    </row>
    <row r="28" spans="1:5" s="238" customFormat="1" ht="12" customHeight="1" thickBot="1">
      <c r="A28" s="239" t="s">
        <v>93</v>
      </c>
      <c r="B28" s="79" t="s">
        <v>158</v>
      </c>
      <c r="C28" s="78"/>
      <c r="D28" s="130"/>
      <c r="E28" s="111">
        <f t="shared" si="2"/>
        <v>0</v>
      </c>
    </row>
    <row r="29" spans="1:5" s="238" customFormat="1" ht="12" customHeight="1" thickBot="1">
      <c r="A29" s="98" t="s">
        <v>94</v>
      </c>
      <c r="B29" s="64" t="s">
        <v>433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8" customFormat="1" ht="12" customHeight="1">
      <c r="A30" s="236" t="s">
        <v>159</v>
      </c>
      <c r="B30" s="68" t="s">
        <v>456</v>
      </c>
      <c r="C30" s="69"/>
      <c r="D30" s="69"/>
      <c r="E30" s="70">
        <f t="shared" si="2"/>
        <v>0</v>
      </c>
    </row>
    <row r="31" spans="1:5" s="238" customFormat="1" ht="12" customHeight="1">
      <c r="A31" s="237" t="s">
        <v>160</v>
      </c>
      <c r="B31" s="72" t="s">
        <v>457</v>
      </c>
      <c r="C31" s="73"/>
      <c r="D31" s="73"/>
      <c r="E31" s="110">
        <f t="shared" si="2"/>
        <v>0</v>
      </c>
    </row>
    <row r="32" spans="1:5" s="238" customFormat="1" ht="12" customHeight="1">
      <c r="A32" s="237" t="s">
        <v>161</v>
      </c>
      <c r="B32" s="72" t="s">
        <v>428</v>
      </c>
      <c r="C32" s="73"/>
      <c r="D32" s="73"/>
      <c r="E32" s="110">
        <f t="shared" si="2"/>
        <v>0</v>
      </c>
    </row>
    <row r="33" spans="1:5" s="238" customFormat="1" ht="12" customHeight="1">
      <c r="A33" s="237" t="s">
        <v>162</v>
      </c>
      <c r="B33" s="72" t="s">
        <v>429</v>
      </c>
      <c r="C33" s="73"/>
      <c r="D33" s="73"/>
      <c r="E33" s="110">
        <f t="shared" si="2"/>
        <v>0</v>
      </c>
    </row>
    <row r="34" spans="1:5" s="238" customFormat="1" ht="12" customHeight="1">
      <c r="A34" s="237" t="s">
        <v>430</v>
      </c>
      <c r="B34" s="72" t="s">
        <v>163</v>
      </c>
      <c r="C34" s="73"/>
      <c r="D34" s="73"/>
      <c r="E34" s="110">
        <f t="shared" si="2"/>
        <v>0</v>
      </c>
    </row>
    <row r="35" spans="1:5" s="238" customFormat="1" ht="12" customHeight="1">
      <c r="A35" s="237" t="s">
        <v>431</v>
      </c>
      <c r="B35" s="72" t="s">
        <v>164</v>
      </c>
      <c r="C35" s="73"/>
      <c r="D35" s="73"/>
      <c r="E35" s="110">
        <f t="shared" si="2"/>
        <v>0</v>
      </c>
    </row>
    <row r="36" spans="1:5" s="238" customFormat="1" ht="12" customHeight="1" thickBot="1">
      <c r="A36" s="239" t="s">
        <v>432</v>
      </c>
      <c r="B36" s="79" t="s">
        <v>165</v>
      </c>
      <c r="C36" s="78"/>
      <c r="D36" s="78"/>
      <c r="E36" s="111">
        <f t="shared" si="2"/>
        <v>0</v>
      </c>
    </row>
    <row r="37" spans="1:5" s="238" customFormat="1" ht="12" customHeight="1" thickBot="1">
      <c r="A37" s="98" t="s">
        <v>9</v>
      </c>
      <c r="B37" s="64" t="s">
        <v>305</v>
      </c>
      <c r="C37" s="65">
        <f>SUM(C38:C48)</f>
        <v>0</v>
      </c>
      <c r="D37" s="132">
        <f>SUM(D38:D48)</f>
        <v>0</v>
      </c>
      <c r="E37" s="66">
        <f>SUM(E38:E48)</f>
        <v>0</v>
      </c>
    </row>
    <row r="38" spans="1:5" s="238" customFormat="1" ht="12" customHeight="1">
      <c r="A38" s="236" t="s">
        <v>52</v>
      </c>
      <c r="B38" s="68" t="s">
        <v>168</v>
      </c>
      <c r="C38" s="69"/>
      <c r="D38" s="126"/>
      <c r="E38" s="70">
        <f t="shared" si="2"/>
        <v>0</v>
      </c>
    </row>
    <row r="39" spans="1:5" s="238" customFormat="1" ht="12" customHeight="1">
      <c r="A39" s="237" t="s">
        <v>53</v>
      </c>
      <c r="B39" s="72" t="s">
        <v>169</v>
      </c>
      <c r="C39" s="73"/>
      <c r="D39" s="128"/>
      <c r="E39" s="110">
        <f t="shared" si="2"/>
        <v>0</v>
      </c>
    </row>
    <row r="40" spans="1:5" s="238" customFormat="1" ht="12" customHeight="1">
      <c r="A40" s="237" t="s">
        <v>54</v>
      </c>
      <c r="B40" s="72" t="s">
        <v>170</v>
      </c>
      <c r="C40" s="73"/>
      <c r="D40" s="128"/>
      <c r="E40" s="110">
        <f t="shared" si="2"/>
        <v>0</v>
      </c>
    </row>
    <row r="41" spans="1:5" s="238" customFormat="1" ht="12" customHeight="1">
      <c r="A41" s="237" t="s">
        <v>96</v>
      </c>
      <c r="B41" s="72" t="s">
        <v>171</v>
      </c>
      <c r="C41" s="73"/>
      <c r="D41" s="128"/>
      <c r="E41" s="110">
        <f t="shared" si="2"/>
        <v>0</v>
      </c>
    </row>
    <row r="42" spans="1:5" s="238" customFormat="1" ht="12" customHeight="1">
      <c r="A42" s="237" t="s">
        <v>97</v>
      </c>
      <c r="B42" s="72" t="s">
        <v>172</v>
      </c>
      <c r="C42" s="73"/>
      <c r="D42" s="128"/>
      <c r="E42" s="110">
        <f t="shared" si="2"/>
        <v>0</v>
      </c>
    </row>
    <row r="43" spans="1:5" s="238" customFormat="1" ht="12" customHeight="1">
      <c r="A43" s="237" t="s">
        <v>98</v>
      </c>
      <c r="B43" s="72" t="s">
        <v>173</v>
      </c>
      <c r="C43" s="73"/>
      <c r="D43" s="128"/>
      <c r="E43" s="110">
        <f t="shared" si="2"/>
        <v>0</v>
      </c>
    </row>
    <row r="44" spans="1:5" s="238" customFormat="1" ht="12" customHeight="1">
      <c r="A44" s="237" t="s">
        <v>99</v>
      </c>
      <c r="B44" s="72" t="s">
        <v>174</v>
      </c>
      <c r="C44" s="73"/>
      <c r="D44" s="128"/>
      <c r="E44" s="110">
        <f t="shared" si="2"/>
        <v>0</v>
      </c>
    </row>
    <row r="45" spans="1:5" s="238" customFormat="1" ht="12" customHeight="1">
      <c r="A45" s="237" t="s">
        <v>100</v>
      </c>
      <c r="B45" s="72" t="s">
        <v>175</v>
      </c>
      <c r="C45" s="73"/>
      <c r="D45" s="128"/>
      <c r="E45" s="110">
        <f t="shared" si="2"/>
        <v>0</v>
      </c>
    </row>
    <row r="46" spans="1:5" s="238" customFormat="1" ht="12" customHeight="1">
      <c r="A46" s="237" t="s">
        <v>166</v>
      </c>
      <c r="B46" s="72" t="s">
        <v>176</v>
      </c>
      <c r="C46" s="240"/>
      <c r="D46" s="241"/>
      <c r="E46" s="242">
        <f t="shared" si="2"/>
        <v>0</v>
      </c>
    </row>
    <row r="47" spans="1:5" s="238" customFormat="1" ht="12" customHeight="1">
      <c r="A47" s="239" t="s">
        <v>167</v>
      </c>
      <c r="B47" s="79" t="s">
        <v>307</v>
      </c>
      <c r="C47" s="243"/>
      <c r="D47" s="244"/>
      <c r="E47" s="245">
        <f t="shared" si="2"/>
        <v>0</v>
      </c>
    </row>
    <row r="48" spans="1:5" s="238" customFormat="1" ht="12" customHeight="1" thickBot="1">
      <c r="A48" s="239" t="s">
        <v>306</v>
      </c>
      <c r="B48" s="79" t="s">
        <v>177</v>
      </c>
      <c r="C48" s="243"/>
      <c r="D48" s="244"/>
      <c r="E48" s="245">
        <f t="shared" si="2"/>
        <v>0</v>
      </c>
    </row>
    <row r="49" spans="1:5" s="238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>
      <c r="A50" s="236" t="s">
        <v>55</v>
      </c>
      <c r="B50" s="68" t="s">
        <v>182</v>
      </c>
      <c r="C50" s="246"/>
      <c r="D50" s="247"/>
      <c r="E50" s="248">
        <f t="shared" si="2"/>
        <v>0</v>
      </c>
    </row>
    <row r="51" spans="1:5" s="238" customFormat="1" ht="12" customHeight="1">
      <c r="A51" s="237" t="s">
        <v>56</v>
      </c>
      <c r="B51" s="72" t="s">
        <v>183</v>
      </c>
      <c r="C51" s="240"/>
      <c r="D51" s="241"/>
      <c r="E51" s="242">
        <f t="shared" si="2"/>
        <v>0</v>
      </c>
    </row>
    <row r="52" spans="1:5" s="238" customFormat="1" ht="12" customHeight="1">
      <c r="A52" s="237" t="s">
        <v>179</v>
      </c>
      <c r="B52" s="72" t="s">
        <v>184</v>
      </c>
      <c r="C52" s="240"/>
      <c r="D52" s="241"/>
      <c r="E52" s="242">
        <f t="shared" si="2"/>
        <v>0</v>
      </c>
    </row>
    <row r="53" spans="1:5" s="238" customFormat="1" ht="12" customHeight="1">
      <c r="A53" s="237" t="s">
        <v>180</v>
      </c>
      <c r="B53" s="72" t="s">
        <v>185</v>
      </c>
      <c r="C53" s="240"/>
      <c r="D53" s="241"/>
      <c r="E53" s="242">
        <f t="shared" si="2"/>
        <v>0</v>
      </c>
    </row>
    <row r="54" spans="1:5" s="238" customFormat="1" ht="12" customHeight="1" thickBot="1">
      <c r="A54" s="239" t="s">
        <v>181</v>
      </c>
      <c r="B54" s="79" t="s">
        <v>186</v>
      </c>
      <c r="C54" s="243"/>
      <c r="D54" s="244"/>
      <c r="E54" s="245">
        <f t="shared" si="2"/>
        <v>0</v>
      </c>
    </row>
    <row r="55" spans="1:5" s="238" customFormat="1" ht="12" customHeight="1" thickBot="1">
      <c r="A55" s="98" t="s">
        <v>101</v>
      </c>
      <c r="B55" s="64" t="s">
        <v>187</v>
      </c>
      <c r="C55" s="65">
        <f>SUM(C56:C58)</f>
        <v>0</v>
      </c>
      <c r="D55" s="132">
        <f>SUM(D56:D58)</f>
        <v>0</v>
      </c>
      <c r="E55" s="66">
        <f>SUM(E56:E58)</f>
        <v>0</v>
      </c>
    </row>
    <row r="56" spans="1:5" s="238" customFormat="1" ht="12" customHeight="1">
      <c r="A56" s="236" t="s">
        <v>57</v>
      </c>
      <c r="B56" s="68" t="s">
        <v>188</v>
      </c>
      <c r="C56" s="69"/>
      <c r="D56" s="126"/>
      <c r="E56" s="70">
        <f t="shared" si="2"/>
        <v>0</v>
      </c>
    </row>
    <row r="57" spans="1:5" s="238" customFormat="1" ht="12" customHeight="1">
      <c r="A57" s="237" t="s">
        <v>58</v>
      </c>
      <c r="B57" s="72" t="s">
        <v>300</v>
      </c>
      <c r="C57" s="73"/>
      <c r="D57" s="128"/>
      <c r="E57" s="110">
        <f t="shared" si="2"/>
        <v>0</v>
      </c>
    </row>
    <row r="58" spans="1:5" s="238" customFormat="1" ht="12" customHeight="1">
      <c r="A58" s="237" t="s">
        <v>191</v>
      </c>
      <c r="B58" s="72" t="s">
        <v>189</v>
      </c>
      <c r="C58" s="73"/>
      <c r="D58" s="128"/>
      <c r="E58" s="110">
        <f t="shared" si="2"/>
        <v>0</v>
      </c>
    </row>
    <row r="59" spans="1:5" s="238" customFormat="1" ht="12" customHeight="1" thickBot="1">
      <c r="A59" s="239" t="s">
        <v>192</v>
      </c>
      <c r="B59" s="79" t="s">
        <v>190</v>
      </c>
      <c r="C59" s="78"/>
      <c r="D59" s="130"/>
      <c r="E59" s="111">
        <f t="shared" si="2"/>
        <v>0</v>
      </c>
    </row>
    <row r="60" spans="1:5" s="238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>
      <c r="A61" s="236" t="s">
        <v>102</v>
      </c>
      <c r="B61" s="68" t="s">
        <v>195</v>
      </c>
      <c r="C61" s="240"/>
      <c r="D61" s="241"/>
      <c r="E61" s="242">
        <f t="shared" si="2"/>
        <v>0</v>
      </c>
    </row>
    <row r="62" spans="1:5" s="238" customFormat="1" ht="12" customHeight="1">
      <c r="A62" s="237" t="s">
        <v>103</v>
      </c>
      <c r="B62" s="72" t="s">
        <v>301</v>
      </c>
      <c r="C62" s="240"/>
      <c r="D62" s="241"/>
      <c r="E62" s="242">
        <f t="shared" si="2"/>
        <v>0</v>
      </c>
    </row>
    <row r="63" spans="1:5" s="238" customFormat="1" ht="12" customHeight="1">
      <c r="A63" s="237" t="s">
        <v>124</v>
      </c>
      <c r="B63" s="72" t="s">
        <v>196</v>
      </c>
      <c r="C63" s="240"/>
      <c r="D63" s="241"/>
      <c r="E63" s="242">
        <f t="shared" si="2"/>
        <v>0</v>
      </c>
    </row>
    <row r="64" spans="1:5" s="238" customFormat="1" ht="12" customHeight="1" thickBot="1">
      <c r="A64" s="239" t="s">
        <v>194</v>
      </c>
      <c r="B64" s="79" t="s">
        <v>197</v>
      </c>
      <c r="C64" s="240"/>
      <c r="D64" s="241"/>
      <c r="E64" s="242">
        <f t="shared" si="2"/>
        <v>0</v>
      </c>
    </row>
    <row r="65" spans="1:5" s="238" customFormat="1" ht="12" customHeight="1" thickBot="1">
      <c r="A65" s="98" t="s">
        <v>13</v>
      </c>
      <c r="B65" s="64" t="s">
        <v>198</v>
      </c>
      <c r="C65" s="80">
        <f>+C8+C15+C22+C29+C37+C49+C55+C60</f>
        <v>0</v>
      </c>
      <c r="D65" s="134">
        <f>+D8+D15+D22+D29+D37+D49+D55+D60</f>
        <v>0</v>
      </c>
      <c r="E65" s="81">
        <f>+E8+E15+E22+E29+E37+E49+E55+E60</f>
        <v>0</v>
      </c>
    </row>
    <row r="66" spans="1:5" s="238" customFormat="1" ht="12" customHeight="1" thickBot="1">
      <c r="A66" s="249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>
      <c r="A67" s="236" t="s">
        <v>231</v>
      </c>
      <c r="B67" s="68" t="s">
        <v>201</v>
      </c>
      <c r="C67" s="240"/>
      <c r="D67" s="241"/>
      <c r="E67" s="242">
        <f>C67+D67</f>
        <v>0</v>
      </c>
    </row>
    <row r="68" spans="1:5" s="238" customFormat="1" ht="12" customHeight="1">
      <c r="A68" s="237" t="s">
        <v>240</v>
      </c>
      <c r="B68" s="72" t="s">
        <v>202</v>
      </c>
      <c r="C68" s="240"/>
      <c r="D68" s="241"/>
      <c r="E68" s="242">
        <f>C68+D68</f>
        <v>0</v>
      </c>
    </row>
    <row r="69" spans="1:5" s="238" customFormat="1" ht="12" customHeight="1" thickBot="1">
      <c r="A69" s="239" t="s">
        <v>241</v>
      </c>
      <c r="B69" s="250" t="s">
        <v>203</v>
      </c>
      <c r="C69" s="240"/>
      <c r="D69" s="251"/>
      <c r="E69" s="242">
        <f>C69+D69</f>
        <v>0</v>
      </c>
    </row>
    <row r="70" spans="1:5" s="238" customFormat="1" ht="12" customHeight="1" thickBot="1">
      <c r="A70" s="249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>
      <c r="A71" s="236" t="s">
        <v>80</v>
      </c>
      <c r="B71" s="68" t="s">
        <v>206</v>
      </c>
      <c r="C71" s="240"/>
      <c r="D71" s="240"/>
      <c r="E71" s="242">
        <f>C71+D71</f>
        <v>0</v>
      </c>
    </row>
    <row r="72" spans="1:5" s="238" customFormat="1" ht="12" customHeight="1">
      <c r="A72" s="237" t="s">
        <v>81</v>
      </c>
      <c r="B72" s="72" t="s">
        <v>207</v>
      </c>
      <c r="C72" s="240"/>
      <c r="D72" s="240"/>
      <c r="E72" s="242">
        <f>C72+D72</f>
        <v>0</v>
      </c>
    </row>
    <row r="73" spans="1:5" s="238" customFormat="1" ht="12" customHeight="1">
      <c r="A73" s="237" t="s">
        <v>232</v>
      </c>
      <c r="B73" s="72" t="s">
        <v>208</v>
      </c>
      <c r="C73" s="240"/>
      <c r="D73" s="240"/>
      <c r="E73" s="242">
        <f>C73+D73</f>
        <v>0</v>
      </c>
    </row>
    <row r="74" spans="1:5" s="238" customFormat="1" ht="12" customHeight="1" thickBot="1">
      <c r="A74" s="239" t="s">
        <v>233</v>
      </c>
      <c r="B74" s="79" t="s">
        <v>209</v>
      </c>
      <c r="C74" s="240"/>
      <c r="D74" s="240"/>
      <c r="E74" s="242">
        <f>C74+D74</f>
        <v>0</v>
      </c>
    </row>
    <row r="75" spans="1:5" s="238" customFormat="1" ht="12" customHeight="1" thickBot="1">
      <c r="A75" s="249" t="s">
        <v>210</v>
      </c>
      <c r="B75" s="77" t="s">
        <v>211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8" customFormat="1" ht="12" customHeight="1">
      <c r="A76" s="236" t="s">
        <v>234</v>
      </c>
      <c r="B76" s="68" t="s">
        <v>212</v>
      </c>
      <c r="C76" s="240"/>
      <c r="D76" s="240"/>
      <c r="E76" s="242">
        <f>C76+D76</f>
        <v>0</v>
      </c>
    </row>
    <row r="77" spans="1:5" s="238" customFormat="1" ht="12" customHeight="1" thickBot="1">
      <c r="A77" s="239" t="s">
        <v>235</v>
      </c>
      <c r="B77" s="79" t="s">
        <v>213</v>
      </c>
      <c r="C77" s="240"/>
      <c r="D77" s="240"/>
      <c r="E77" s="242">
        <f>C77+D77</f>
        <v>0</v>
      </c>
    </row>
    <row r="78" spans="1:5" s="12" customFormat="1" ht="12" customHeight="1" thickBot="1">
      <c r="A78" s="249" t="s">
        <v>214</v>
      </c>
      <c r="B78" s="77" t="s">
        <v>215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8" customFormat="1" ht="12" customHeight="1">
      <c r="A79" s="236" t="s">
        <v>236</v>
      </c>
      <c r="B79" s="68" t="s">
        <v>216</v>
      </c>
      <c r="C79" s="240"/>
      <c r="D79" s="240"/>
      <c r="E79" s="242">
        <f>C79+D79</f>
        <v>0</v>
      </c>
    </row>
    <row r="80" spans="1:5" s="238" customFormat="1" ht="12" customHeight="1">
      <c r="A80" s="237" t="s">
        <v>237</v>
      </c>
      <c r="B80" s="72" t="s">
        <v>217</v>
      </c>
      <c r="C80" s="240"/>
      <c r="D80" s="240"/>
      <c r="E80" s="242">
        <f>C80+D80</f>
        <v>0</v>
      </c>
    </row>
    <row r="81" spans="1:5" s="238" customFormat="1" ht="12" customHeight="1" thickBot="1">
      <c r="A81" s="239" t="s">
        <v>238</v>
      </c>
      <c r="B81" s="79" t="s">
        <v>218</v>
      </c>
      <c r="C81" s="240"/>
      <c r="D81" s="240"/>
      <c r="E81" s="242">
        <f>C81+D81</f>
        <v>0</v>
      </c>
    </row>
    <row r="82" spans="1:5" s="238" customFormat="1" ht="12" customHeight="1" thickBot="1">
      <c r="A82" s="249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>
      <c r="A83" s="252" t="s">
        <v>220</v>
      </c>
      <c r="B83" s="68" t="s">
        <v>221</v>
      </c>
      <c r="C83" s="240"/>
      <c r="D83" s="240"/>
      <c r="E83" s="242">
        <f t="shared" ref="E83:E88" si="3">C83+D83</f>
        <v>0</v>
      </c>
    </row>
    <row r="84" spans="1:5" s="238" customFormat="1" ht="12" customHeight="1">
      <c r="A84" s="253" t="s">
        <v>222</v>
      </c>
      <c r="B84" s="72" t="s">
        <v>223</v>
      </c>
      <c r="C84" s="240"/>
      <c r="D84" s="240"/>
      <c r="E84" s="242">
        <f t="shared" si="3"/>
        <v>0</v>
      </c>
    </row>
    <row r="85" spans="1:5" s="238" customFormat="1" ht="12" customHeight="1">
      <c r="A85" s="253" t="s">
        <v>224</v>
      </c>
      <c r="B85" s="72" t="s">
        <v>225</v>
      </c>
      <c r="C85" s="240"/>
      <c r="D85" s="240"/>
      <c r="E85" s="242">
        <f t="shared" si="3"/>
        <v>0</v>
      </c>
    </row>
    <row r="86" spans="1:5" s="12" customFormat="1" ht="12" customHeight="1" thickBot="1">
      <c r="A86" s="254" t="s">
        <v>226</v>
      </c>
      <c r="B86" s="79" t="s">
        <v>227</v>
      </c>
      <c r="C86" s="240"/>
      <c r="D86" s="240"/>
      <c r="E86" s="242">
        <f t="shared" si="3"/>
        <v>0</v>
      </c>
    </row>
    <row r="87" spans="1:5" s="12" customFormat="1" ht="12" customHeight="1" thickBot="1">
      <c r="A87" s="249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49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49" t="s">
        <v>367</v>
      </c>
      <c r="B89" s="95" t="s">
        <v>348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2" customHeight="1" thickBot="1">
      <c r="A90" s="255" t="s">
        <v>368</v>
      </c>
      <c r="B90" s="97" t="s">
        <v>369</v>
      </c>
      <c r="C90" s="80">
        <f>+C65+C89</f>
        <v>0</v>
      </c>
      <c r="D90" s="80">
        <f>+D65+D89</f>
        <v>0</v>
      </c>
      <c r="E90" s="81">
        <f>+E65+E89</f>
        <v>0</v>
      </c>
    </row>
    <row r="91" spans="1:5" s="238" customFormat="1" ht="15" customHeight="1" thickBot="1">
      <c r="A91" s="256"/>
      <c r="B91" s="257"/>
      <c r="C91" s="258"/>
    </row>
    <row r="92" spans="1:5" s="235" customFormat="1" ht="16.5" customHeight="1" thickBot="1">
      <c r="A92" s="327" t="s">
        <v>38</v>
      </c>
      <c r="B92" s="328"/>
      <c r="C92" s="328"/>
      <c r="D92" s="328"/>
      <c r="E92" s="329"/>
    </row>
    <row r="93" spans="1:5" s="12" customFormat="1" ht="12" customHeight="1" thickBot="1">
      <c r="A93" s="151" t="s">
        <v>5</v>
      </c>
      <c r="B93" s="102" t="s">
        <v>445</v>
      </c>
      <c r="C93" s="103">
        <f>+C94+C95+C96+C97+C98+C111</f>
        <v>2577</v>
      </c>
      <c r="D93" s="103">
        <f>+D94+D95+D96+D97+D98+D111</f>
        <v>0</v>
      </c>
      <c r="E93" s="104">
        <f>+E94+E95+E96+E97+E98+E111</f>
        <v>2577</v>
      </c>
    </row>
    <row r="94" spans="1:5" s="231" customFormat="1" ht="12" customHeight="1">
      <c r="A94" s="259" t="s">
        <v>59</v>
      </c>
      <c r="B94" s="106" t="s">
        <v>34</v>
      </c>
      <c r="C94" s="309">
        <f>'1.2.'!C96</f>
        <v>0</v>
      </c>
      <c r="D94" s="107"/>
      <c r="E94" s="108">
        <f t="shared" ref="E94:E113" si="4">C94+D94</f>
        <v>0</v>
      </c>
    </row>
    <row r="95" spans="1:5" s="231" customFormat="1" ht="12" customHeight="1">
      <c r="A95" s="237" t="s">
        <v>60</v>
      </c>
      <c r="B95" s="109" t="s">
        <v>104</v>
      </c>
      <c r="C95" s="78">
        <f>'1.2.'!C97</f>
        <v>0</v>
      </c>
      <c r="D95" s="73"/>
      <c r="E95" s="110">
        <f t="shared" si="4"/>
        <v>0</v>
      </c>
    </row>
    <row r="96" spans="1:5" s="231" customFormat="1" ht="12" customHeight="1">
      <c r="A96" s="237" t="s">
        <v>61</v>
      </c>
      <c r="B96" s="109" t="s">
        <v>78</v>
      </c>
      <c r="C96" s="73">
        <f>'1.2.'!C98</f>
        <v>700</v>
      </c>
      <c r="D96" s="73"/>
      <c r="E96" s="111">
        <f t="shared" si="4"/>
        <v>700</v>
      </c>
    </row>
    <row r="97" spans="1:5" s="231" customFormat="1" ht="12" customHeight="1">
      <c r="A97" s="237" t="s">
        <v>62</v>
      </c>
      <c r="B97" s="112" t="s">
        <v>105</v>
      </c>
      <c r="C97" s="308">
        <f>'1.2.'!C99</f>
        <v>0</v>
      </c>
      <c r="D97" s="130"/>
      <c r="E97" s="111">
        <f t="shared" si="4"/>
        <v>0</v>
      </c>
    </row>
    <row r="98" spans="1:5" s="231" customFormat="1" ht="12" customHeight="1">
      <c r="A98" s="237" t="s">
        <v>70</v>
      </c>
      <c r="B98" s="113" t="s">
        <v>106</v>
      </c>
      <c r="C98" s="78">
        <f>'1.2.'!C100</f>
        <v>1877</v>
      </c>
      <c r="D98" s="130"/>
      <c r="E98" s="111">
        <f t="shared" si="4"/>
        <v>1877</v>
      </c>
    </row>
    <row r="99" spans="1:5" s="231" customFormat="1" ht="12" customHeight="1">
      <c r="A99" s="237" t="s">
        <v>63</v>
      </c>
      <c r="B99" s="109" t="s">
        <v>370</v>
      </c>
      <c r="C99" s="73">
        <f>'1.2.'!C101</f>
        <v>0</v>
      </c>
      <c r="D99" s="130"/>
      <c r="E99" s="111">
        <f t="shared" si="4"/>
        <v>0</v>
      </c>
    </row>
    <row r="100" spans="1:5" s="231" customFormat="1" ht="12" customHeight="1">
      <c r="A100" s="237" t="s">
        <v>64</v>
      </c>
      <c r="B100" s="115" t="s">
        <v>311</v>
      </c>
      <c r="C100" s="73">
        <f>'1.2.'!C102</f>
        <v>0</v>
      </c>
      <c r="D100" s="130"/>
      <c r="E100" s="111">
        <f t="shared" si="4"/>
        <v>0</v>
      </c>
    </row>
    <row r="101" spans="1:5" s="231" customFormat="1" ht="12" customHeight="1">
      <c r="A101" s="237" t="s">
        <v>71</v>
      </c>
      <c r="B101" s="115" t="s">
        <v>310</v>
      </c>
      <c r="C101" s="73">
        <f>'1.2.'!C103</f>
        <v>0</v>
      </c>
      <c r="D101" s="130"/>
      <c r="E101" s="111">
        <f t="shared" si="4"/>
        <v>0</v>
      </c>
    </row>
    <row r="102" spans="1:5" s="231" customFormat="1" ht="12" customHeight="1">
      <c r="A102" s="237" t="s">
        <v>72</v>
      </c>
      <c r="B102" s="115" t="s">
        <v>245</v>
      </c>
      <c r="C102" s="308">
        <f>'1.2.'!C104</f>
        <v>0</v>
      </c>
      <c r="D102" s="130"/>
      <c r="E102" s="111">
        <f t="shared" si="4"/>
        <v>0</v>
      </c>
    </row>
    <row r="103" spans="1:5" s="231" customFormat="1" ht="12" customHeight="1">
      <c r="A103" s="237" t="s">
        <v>73</v>
      </c>
      <c r="B103" s="116" t="s">
        <v>246</v>
      </c>
      <c r="C103" s="78">
        <f>'1.2.'!C105</f>
        <v>0</v>
      </c>
      <c r="D103" s="130"/>
      <c r="E103" s="111">
        <f t="shared" si="4"/>
        <v>0</v>
      </c>
    </row>
    <row r="104" spans="1:5" s="231" customFormat="1" ht="12" customHeight="1">
      <c r="A104" s="237" t="s">
        <v>74</v>
      </c>
      <c r="B104" s="116" t="s">
        <v>247</v>
      </c>
      <c r="C104" s="78">
        <f>'1.2.'!C106</f>
        <v>0</v>
      </c>
      <c r="D104" s="130"/>
      <c r="E104" s="111">
        <f t="shared" si="4"/>
        <v>0</v>
      </c>
    </row>
    <row r="105" spans="1:5" s="231" customFormat="1" ht="12" customHeight="1">
      <c r="A105" s="237" t="s">
        <v>76</v>
      </c>
      <c r="B105" s="115" t="s">
        <v>248</v>
      </c>
      <c r="C105" s="73">
        <f>'1.2.'!C107</f>
        <v>677</v>
      </c>
      <c r="D105" s="130"/>
      <c r="E105" s="111">
        <f t="shared" si="4"/>
        <v>677</v>
      </c>
    </row>
    <row r="106" spans="1:5" s="231" customFormat="1" ht="12" customHeight="1">
      <c r="A106" s="237" t="s">
        <v>107</v>
      </c>
      <c r="B106" s="115" t="s">
        <v>249</v>
      </c>
      <c r="C106" s="73">
        <f>'1.2.'!C108</f>
        <v>0</v>
      </c>
      <c r="D106" s="130"/>
      <c r="E106" s="111">
        <f t="shared" si="4"/>
        <v>0</v>
      </c>
    </row>
    <row r="107" spans="1:5" s="231" customFormat="1" ht="12" customHeight="1">
      <c r="A107" s="237" t="s">
        <v>243</v>
      </c>
      <c r="B107" s="116" t="s">
        <v>250</v>
      </c>
      <c r="C107" s="308">
        <f>'1.2.'!C109</f>
        <v>0</v>
      </c>
      <c r="D107" s="130"/>
      <c r="E107" s="111">
        <f t="shared" si="4"/>
        <v>0</v>
      </c>
    </row>
    <row r="108" spans="1:5" s="231" customFormat="1" ht="12" customHeight="1">
      <c r="A108" s="260" t="s">
        <v>244</v>
      </c>
      <c r="B108" s="114" t="s">
        <v>251</v>
      </c>
      <c r="C108" s="78">
        <f>'1.2.'!C110</f>
        <v>0</v>
      </c>
      <c r="D108" s="130"/>
      <c r="E108" s="111">
        <f t="shared" si="4"/>
        <v>0</v>
      </c>
    </row>
    <row r="109" spans="1:5" s="231" customFormat="1" ht="12" customHeight="1">
      <c r="A109" s="237" t="s">
        <v>308</v>
      </c>
      <c r="B109" s="114" t="s">
        <v>252</v>
      </c>
      <c r="C109" s="73">
        <f>'1.2.'!C111</f>
        <v>0</v>
      </c>
      <c r="D109" s="130"/>
      <c r="E109" s="111">
        <f t="shared" si="4"/>
        <v>0</v>
      </c>
    </row>
    <row r="110" spans="1:5" s="231" customFormat="1" ht="12" customHeight="1">
      <c r="A110" s="237" t="s">
        <v>309</v>
      </c>
      <c r="B110" s="116" t="s">
        <v>253</v>
      </c>
      <c r="C110" s="308">
        <f>'1.2.'!C112</f>
        <v>1200</v>
      </c>
      <c r="D110" s="128"/>
      <c r="E110" s="110">
        <f t="shared" si="4"/>
        <v>1200</v>
      </c>
    </row>
    <row r="111" spans="1:5" s="231" customFormat="1" ht="12" customHeight="1">
      <c r="A111" s="237" t="s">
        <v>313</v>
      </c>
      <c r="B111" s="112" t="s">
        <v>35</v>
      </c>
      <c r="C111" s="78">
        <f>'1.2.'!C113</f>
        <v>0</v>
      </c>
      <c r="D111" s="128"/>
      <c r="E111" s="110">
        <f t="shared" si="4"/>
        <v>0</v>
      </c>
    </row>
    <row r="112" spans="1:5" s="231" customFormat="1" ht="12" customHeight="1">
      <c r="A112" s="239" t="s">
        <v>314</v>
      </c>
      <c r="B112" s="109" t="s">
        <v>371</v>
      </c>
      <c r="C112" s="73">
        <f>'1.2.'!C114</f>
        <v>0</v>
      </c>
      <c r="D112" s="130"/>
      <c r="E112" s="111">
        <f t="shared" si="4"/>
        <v>0</v>
      </c>
    </row>
    <row r="113" spans="1:5" s="231" customFormat="1" ht="12" customHeight="1" thickBot="1">
      <c r="A113" s="261" t="s">
        <v>315</v>
      </c>
      <c r="B113" s="262" t="s">
        <v>372</v>
      </c>
      <c r="C113" s="69">
        <f>'1.2.'!C115</f>
        <v>0</v>
      </c>
      <c r="D113" s="263"/>
      <c r="E113" s="121">
        <f t="shared" si="4"/>
        <v>0</v>
      </c>
    </row>
    <row r="114" spans="1:5" s="231" customFormat="1" ht="12" customHeight="1" thickBot="1">
      <c r="A114" s="98" t="s">
        <v>6</v>
      </c>
      <c r="B114" s="149" t="s">
        <v>446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1" customFormat="1" ht="12" customHeight="1">
      <c r="A115" s="236" t="s">
        <v>65</v>
      </c>
      <c r="B115" s="109" t="s">
        <v>122</v>
      </c>
      <c r="C115" s="69"/>
      <c r="D115" s="126"/>
      <c r="E115" s="70">
        <f t="shared" ref="E115:E127" si="5">C115+D115</f>
        <v>0</v>
      </c>
    </row>
    <row r="116" spans="1:5" s="231" customFormat="1" ht="12" customHeight="1">
      <c r="A116" s="236" t="s">
        <v>66</v>
      </c>
      <c r="B116" s="127" t="s">
        <v>257</v>
      </c>
      <c r="C116" s="69"/>
      <c r="D116" s="126"/>
      <c r="E116" s="70">
        <f t="shared" si="5"/>
        <v>0</v>
      </c>
    </row>
    <row r="117" spans="1:5" s="231" customFormat="1" ht="12" customHeight="1">
      <c r="A117" s="236" t="s">
        <v>67</v>
      </c>
      <c r="B117" s="127" t="s">
        <v>108</v>
      </c>
      <c r="C117" s="73"/>
      <c r="D117" s="128"/>
      <c r="E117" s="110">
        <f t="shared" si="5"/>
        <v>0</v>
      </c>
    </row>
    <row r="118" spans="1:5" s="231" customFormat="1" ht="12" customHeight="1">
      <c r="A118" s="236" t="s">
        <v>68</v>
      </c>
      <c r="B118" s="127" t="s">
        <v>258</v>
      </c>
      <c r="C118" s="73"/>
      <c r="D118" s="128"/>
      <c r="E118" s="110">
        <f t="shared" si="5"/>
        <v>0</v>
      </c>
    </row>
    <row r="119" spans="1:5" s="231" customFormat="1" ht="12" customHeight="1">
      <c r="A119" s="236" t="s">
        <v>69</v>
      </c>
      <c r="B119" s="76" t="s">
        <v>125</v>
      </c>
      <c r="C119" s="73"/>
      <c r="D119" s="128"/>
      <c r="E119" s="110">
        <f t="shared" si="5"/>
        <v>0</v>
      </c>
    </row>
    <row r="120" spans="1:5" s="231" customFormat="1" ht="12" customHeight="1">
      <c r="A120" s="236" t="s">
        <v>75</v>
      </c>
      <c r="B120" s="74" t="s">
        <v>302</v>
      </c>
      <c r="C120" s="73"/>
      <c r="D120" s="128"/>
      <c r="E120" s="110">
        <f t="shared" si="5"/>
        <v>0</v>
      </c>
    </row>
    <row r="121" spans="1:5" s="231" customFormat="1" ht="12" customHeight="1">
      <c r="A121" s="236" t="s">
        <v>77</v>
      </c>
      <c r="B121" s="129" t="s">
        <v>263</v>
      </c>
      <c r="C121" s="73"/>
      <c r="D121" s="128"/>
      <c r="E121" s="110">
        <f t="shared" si="5"/>
        <v>0</v>
      </c>
    </row>
    <row r="122" spans="1:5" s="231" customFormat="1" ht="12" customHeight="1">
      <c r="A122" s="236" t="s">
        <v>109</v>
      </c>
      <c r="B122" s="116" t="s">
        <v>247</v>
      </c>
      <c r="C122" s="73"/>
      <c r="D122" s="128"/>
      <c r="E122" s="110">
        <f t="shared" si="5"/>
        <v>0</v>
      </c>
    </row>
    <row r="123" spans="1:5" s="231" customFormat="1" ht="12" customHeight="1">
      <c r="A123" s="236" t="s">
        <v>110</v>
      </c>
      <c r="B123" s="116" t="s">
        <v>262</v>
      </c>
      <c r="C123" s="73"/>
      <c r="D123" s="128"/>
      <c r="E123" s="110">
        <f t="shared" si="5"/>
        <v>0</v>
      </c>
    </row>
    <row r="124" spans="1:5" s="231" customFormat="1" ht="12" customHeight="1">
      <c r="A124" s="236" t="s">
        <v>111</v>
      </c>
      <c r="B124" s="116" t="s">
        <v>261</v>
      </c>
      <c r="C124" s="73"/>
      <c r="D124" s="128"/>
      <c r="E124" s="110">
        <f t="shared" si="5"/>
        <v>0</v>
      </c>
    </row>
    <row r="125" spans="1:5" s="231" customFormat="1" ht="12" customHeight="1">
      <c r="A125" s="236" t="s">
        <v>254</v>
      </c>
      <c r="B125" s="116" t="s">
        <v>250</v>
      </c>
      <c r="C125" s="73"/>
      <c r="D125" s="128"/>
      <c r="E125" s="110">
        <f t="shared" si="5"/>
        <v>0</v>
      </c>
    </row>
    <row r="126" spans="1:5" s="231" customFormat="1" ht="12" customHeight="1">
      <c r="A126" s="236" t="s">
        <v>255</v>
      </c>
      <c r="B126" s="116" t="s">
        <v>260</v>
      </c>
      <c r="C126" s="73"/>
      <c r="D126" s="128"/>
      <c r="E126" s="110">
        <f t="shared" si="5"/>
        <v>0</v>
      </c>
    </row>
    <row r="127" spans="1:5" s="231" customFormat="1" ht="12" customHeight="1" thickBot="1">
      <c r="A127" s="260" t="s">
        <v>256</v>
      </c>
      <c r="B127" s="116" t="s">
        <v>259</v>
      </c>
      <c r="C127" s="78"/>
      <c r="D127" s="130"/>
      <c r="E127" s="111">
        <f t="shared" si="5"/>
        <v>0</v>
      </c>
    </row>
    <row r="128" spans="1:5" s="231" customFormat="1" ht="12" customHeight="1" thickBot="1">
      <c r="A128" s="98" t="s">
        <v>7</v>
      </c>
      <c r="B128" s="131" t="s">
        <v>318</v>
      </c>
      <c r="C128" s="65">
        <f>+C93+C114</f>
        <v>2577</v>
      </c>
      <c r="D128" s="132">
        <f>+D93+D114</f>
        <v>0</v>
      </c>
      <c r="E128" s="66">
        <f>+E93+E114</f>
        <v>2577</v>
      </c>
    </row>
    <row r="129" spans="1:11" s="231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6" t="s">
        <v>159</v>
      </c>
      <c r="B130" s="133" t="s">
        <v>375</v>
      </c>
      <c r="C130" s="73"/>
      <c r="D130" s="128"/>
      <c r="E130" s="110">
        <f>C130+D130</f>
        <v>0</v>
      </c>
    </row>
    <row r="131" spans="1:11" s="231" customFormat="1" ht="12" customHeight="1">
      <c r="A131" s="236" t="s">
        <v>160</v>
      </c>
      <c r="B131" s="133" t="s">
        <v>327</v>
      </c>
      <c r="C131" s="73"/>
      <c r="D131" s="128"/>
      <c r="E131" s="110">
        <f>C131+D131</f>
        <v>0</v>
      </c>
    </row>
    <row r="132" spans="1:11" s="231" customFormat="1" ht="12" customHeight="1" thickBot="1">
      <c r="A132" s="260" t="s">
        <v>161</v>
      </c>
      <c r="B132" s="135" t="s">
        <v>374</v>
      </c>
      <c r="C132" s="73"/>
      <c r="D132" s="128"/>
      <c r="E132" s="110">
        <f>C132+D132</f>
        <v>0</v>
      </c>
    </row>
    <row r="133" spans="1:11" s="231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>
      <c r="A134" s="236" t="s">
        <v>52</v>
      </c>
      <c r="B134" s="133" t="s">
        <v>329</v>
      </c>
      <c r="C134" s="73"/>
      <c r="D134" s="128"/>
      <c r="E134" s="110">
        <f t="shared" ref="E134:E139" si="6">C134+D134</f>
        <v>0</v>
      </c>
    </row>
    <row r="135" spans="1:11" s="231" customFormat="1" ht="12" customHeight="1">
      <c r="A135" s="236" t="s">
        <v>53</v>
      </c>
      <c r="B135" s="133" t="s">
        <v>321</v>
      </c>
      <c r="C135" s="73"/>
      <c r="D135" s="128"/>
      <c r="E135" s="110">
        <f t="shared" si="6"/>
        <v>0</v>
      </c>
    </row>
    <row r="136" spans="1:11" s="231" customFormat="1" ht="12" customHeight="1">
      <c r="A136" s="236" t="s">
        <v>54</v>
      </c>
      <c r="B136" s="133" t="s">
        <v>322</v>
      </c>
      <c r="C136" s="73"/>
      <c r="D136" s="128"/>
      <c r="E136" s="110">
        <f t="shared" si="6"/>
        <v>0</v>
      </c>
    </row>
    <row r="137" spans="1:11" s="231" customFormat="1" ht="12" customHeight="1">
      <c r="A137" s="236" t="s">
        <v>96</v>
      </c>
      <c r="B137" s="133" t="s">
        <v>373</v>
      </c>
      <c r="C137" s="73"/>
      <c r="D137" s="128"/>
      <c r="E137" s="110">
        <f t="shared" si="6"/>
        <v>0</v>
      </c>
    </row>
    <row r="138" spans="1:11" s="231" customFormat="1" ht="12" customHeight="1">
      <c r="A138" s="236" t="s">
        <v>97</v>
      </c>
      <c r="B138" s="133" t="s">
        <v>324</v>
      </c>
      <c r="C138" s="73"/>
      <c r="D138" s="128"/>
      <c r="E138" s="110">
        <f t="shared" si="6"/>
        <v>0</v>
      </c>
    </row>
    <row r="139" spans="1:11" s="12" customFormat="1" ht="12" customHeight="1" thickBot="1">
      <c r="A139" s="260" t="s">
        <v>98</v>
      </c>
      <c r="B139" s="135" t="s">
        <v>325</v>
      </c>
      <c r="C139" s="73"/>
      <c r="D139" s="128"/>
      <c r="E139" s="110">
        <f t="shared" si="6"/>
        <v>0</v>
      </c>
    </row>
    <row r="140" spans="1:11" s="231" customFormat="1" ht="12" customHeight="1" thickBot="1">
      <c r="A140" s="98" t="s">
        <v>10</v>
      </c>
      <c r="B140" s="131" t="s">
        <v>380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4"/>
    </row>
    <row r="141" spans="1:11" s="231" customFormat="1">
      <c r="A141" s="236" t="s">
        <v>55</v>
      </c>
      <c r="B141" s="133" t="s">
        <v>264</v>
      </c>
      <c r="C141" s="73"/>
      <c r="D141" s="128"/>
      <c r="E141" s="110">
        <f>C141+D141</f>
        <v>0</v>
      </c>
    </row>
    <row r="142" spans="1:11" s="231" customFormat="1" ht="12" customHeight="1">
      <c r="A142" s="236" t="s">
        <v>56</v>
      </c>
      <c r="B142" s="133" t="s">
        <v>265</v>
      </c>
      <c r="C142" s="73"/>
      <c r="D142" s="128"/>
      <c r="E142" s="110">
        <f>C142+D142</f>
        <v>0</v>
      </c>
    </row>
    <row r="143" spans="1:11" s="231" customFormat="1" ht="12" customHeight="1">
      <c r="A143" s="236" t="s">
        <v>179</v>
      </c>
      <c r="B143" s="133" t="s">
        <v>379</v>
      </c>
      <c r="C143" s="73"/>
      <c r="D143" s="128"/>
      <c r="E143" s="110">
        <f>C143+D143</f>
        <v>0</v>
      </c>
    </row>
    <row r="144" spans="1:11" s="12" customFormat="1" ht="12" customHeight="1">
      <c r="A144" s="236" t="s">
        <v>180</v>
      </c>
      <c r="B144" s="133" t="s">
        <v>334</v>
      </c>
      <c r="C144" s="73"/>
      <c r="D144" s="128"/>
      <c r="E144" s="110">
        <f>C144+D144</f>
        <v>0</v>
      </c>
    </row>
    <row r="145" spans="1:5" s="12" customFormat="1" ht="12" customHeight="1" thickBot="1">
      <c r="A145" s="260" t="s">
        <v>181</v>
      </c>
      <c r="B145" s="135" t="s">
        <v>284</v>
      </c>
      <c r="C145" s="73"/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6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6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6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6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1" customFormat="1" ht="12.75" customHeight="1" thickBot="1">
      <c r="A151" s="260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1" customFormat="1" ht="12.75" customHeight="1" thickBot="1">
      <c r="A152" s="265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1" customFormat="1" ht="12.75" customHeight="1" thickBot="1">
      <c r="A153" s="265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1" customFormat="1" ht="12" customHeight="1" thickBot="1">
      <c r="A154" s="98" t="s">
        <v>14</v>
      </c>
      <c r="B154" s="131" t="s">
        <v>343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1" customFormat="1" ht="15" customHeight="1" thickBot="1">
      <c r="A155" s="266" t="s">
        <v>15</v>
      </c>
      <c r="B155" s="148" t="s">
        <v>342</v>
      </c>
      <c r="C155" s="142">
        <f>+C128+C154</f>
        <v>2577</v>
      </c>
      <c r="D155" s="143">
        <f>+D128+D154</f>
        <v>0</v>
      </c>
      <c r="E155" s="144">
        <f>+E128+E154</f>
        <v>2577</v>
      </c>
    </row>
    <row r="156" spans="1:5" s="231" customFormat="1" ht="13.5" thickBot="1">
      <c r="A156" s="267"/>
      <c r="B156" s="268"/>
      <c r="C156" s="269"/>
      <c r="D156" s="269"/>
      <c r="E156" s="269"/>
    </row>
    <row r="157" spans="1:5" s="231" customFormat="1" ht="15" customHeight="1" thickBot="1">
      <c r="A157" s="22" t="s">
        <v>377</v>
      </c>
      <c r="B157" s="23"/>
      <c r="C157" s="53"/>
      <c r="D157" s="53"/>
      <c r="E157" s="54"/>
    </row>
    <row r="158" spans="1:5" s="231" customFormat="1" ht="14.25" customHeight="1" thickBot="1">
      <c r="A158" s="22" t="s">
        <v>119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100" workbookViewId="0">
      <selection activeCell="E14" sqref="E14"/>
    </sheetView>
  </sheetViews>
  <sheetFormatPr defaultRowHeight="12.75"/>
  <cols>
    <col min="1" max="1" width="16.1640625" style="34" customWidth="1"/>
    <col min="2" max="2" width="62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454</v>
      </c>
    </row>
    <row r="2" spans="1:5" s="11" customFormat="1" ht="21" customHeight="1" thickBot="1">
      <c r="A2" s="225" t="s">
        <v>40</v>
      </c>
      <c r="B2" s="330" t="s">
        <v>455</v>
      </c>
      <c r="C2" s="330"/>
      <c r="D2" s="330"/>
      <c r="E2" s="226" t="s">
        <v>36</v>
      </c>
    </row>
    <row r="3" spans="1:5" s="11" customFormat="1" ht="26.25" thickBot="1">
      <c r="A3" s="225" t="s">
        <v>117</v>
      </c>
      <c r="B3" s="330" t="s">
        <v>378</v>
      </c>
      <c r="C3" s="330"/>
      <c r="D3" s="330"/>
      <c r="E3" s="227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1" customFormat="1" ht="39" thickBot="1">
      <c r="A5" s="228" t="s">
        <v>118</v>
      </c>
      <c r="B5" s="229" t="s">
        <v>441</v>
      </c>
      <c r="C5" s="99" t="s">
        <v>381</v>
      </c>
      <c r="D5" s="99" t="s">
        <v>469</v>
      </c>
      <c r="E5" s="294" t="s">
        <v>473</v>
      </c>
    </row>
    <row r="6" spans="1:5" s="235" customFormat="1" ht="12.95" customHeight="1" thickBot="1">
      <c r="A6" s="232" t="s">
        <v>357</v>
      </c>
      <c r="B6" s="233" t="s">
        <v>358</v>
      </c>
      <c r="C6" s="233" t="s">
        <v>359</v>
      </c>
      <c r="D6" s="234" t="s">
        <v>361</v>
      </c>
      <c r="E6" s="100" t="s">
        <v>439</v>
      </c>
    </row>
    <row r="7" spans="1:5" s="235" customFormat="1" ht="15.95" customHeight="1" thickBot="1">
      <c r="A7" s="327" t="s">
        <v>37</v>
      </c>
      <c r="B7" s="328"/>
      <c r="C7" s="328"/>
      <c r="D7" s="328"/>
      <c r="E7" s="329"/>
    </row>
    <row r="8" spans="1:5" s="235" customFormat="1" ht="12" customHeight="1" thickBot="1">
      <c r="A8" s="98" t="s">
        <v>5</v>
      </c>
      <c r="B8" s="64" t="s">
        <v>144</v>
      </c>
      <c r="C8" s="65">
        <f>+C9+C10+C11+C12+C13+C14</f>
        <v>0</v>
      </c>
      <c r="D8" s="132">
        <f>+D9+D10+D11+D12+D13+D14</f>
        <v>0</v>
      </c>
      <c r="E8" s="66">
        <f>+E9+E10+E11+E12+E13+E14</f>
        <v>0</v>
      </c>
    </row>
    <row r="9" spans="1:5" s="12" customFormat="1" ht="12" customHeight="1">
      <c r="A9" s="236" t="s">
        <v>59</v>
      </c>
      <c r="B9" s="68" t="s">
        <v>145</v>
      </c>
      <c r="C9" s="69"/>
      <c r="D9" s="126"/>
      <c r="E9" s="70">
        <f t="shared" ref="E9:E14" si="0">C9+D9</f>
        <v>0</v>
      </c>
    </row>
    <row r="10" spans="1:5" s="238" customFormat="1" ht="12" customHeight="1">
      <c r="A10" s="237" t="s">
        <v>60</v>
      </c>
      <c r="B10" s="72" t="s">
        <v>146</v>
      </c>
      <c r="C10" s="73"/>
      <c r="D10" s="128"/>
      <c r="E10" s="110">
        <f t="shared" si="0"/>
        <v>0</v>
      </c>
    </row>
    <row r="11" spans="1:5" s="238" customFormat="1" ht="12" customHeight="1">
      <c r="A11" s="237" t="s">
        <v>61</v>
      </c>
      <c r="B11" s="72" t="s">
        <v>147</v>
      </c>
      <c r="C11" s="73"/>
      <c r="D11" s="128"/>
      <c r="E11" s="110">
        <f t="shared" si="0"/>
        <v>0</v>
      </c>
    </row>
    <row r="12" spans="1:5" s="238" customFormat="1" ht="12" customHeight="1">
      <c r="A12" s="237" t="s">
        <v>62</v>
      </c>
      <c r="B12" s="72" t="s">
        <v>148</v>
      </c>
      <c r="C12" s="73"/>
      <c r="D12" s="128"/>
      <c r="E12" s="110">
        <f t="shared" si="0"/>
        <v>0</v>
      </c>
    </row>
    <row r="13" spans="1:5" s="238" customFormat="1" ht="12" customHeight="1">
      <c r="A13" s="237" t="s">
        <v>79</v>
      </c>
      <c r="B13" s="72" t="s">
        <v>365</v>
      </c>
      <c r="C13" s="73"/>
      <c r="D13" s="128"/>
      <c r="E13" s="110">
        <f t="shared" si="0"/>
        <v>0</v>
      </c>
    </row>
    <row r="14" spans="1:5" s="12" customFormat="1" ht="12" customHeight="1" thickBot="1">
      <c r="A14" s="239" t="s">
        <v>63</v>
      </c>
      <c r="B14" s="79" t="s">
        <v>304</v>
      </c>
      <c r="C14" s="73"/>
      <c r="D14" s="128"/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>
      <c r="A16" s="236" t="s">
        <v>65</v>
      </c>
      <c r="B16" s="68" t="s">
        <v>150</v>
      </c>
      <c r="C16" s="69"/>
      <c r="D16" s="126"/>
      <c r="E16" s="70">
        <f t="shared" ref="E16:E21" si="1">C16+D16</f>
        <v>0</v>
      </c>
    </row>
    <row r="17" spans="1:5" s="12" customFormat="1" ht="12" customHeight="1">
      <c r="A17" s="237" t="s">
        <v>66</v>
      </c>
      <c r="B17" s="72" t="s">
        <v>151</v>
      </c>
      <c r="C17" s="73"/>
      <c r="D17" s="128"/>
      <c r="E17" s="110">
        <f t="shared" si="1"/>
        <v>0</v>
      </c>
    </row>
    <row r="18" spans="1:5" s="12" customFormat="1" ht="12" customHeight="1">
      <c r="A18" s="237" t="s">
        <v>67</v>
      </c>
      <c r="B18" s="72" t="s">
        <v>296</v>
      </c>
      <c r="C18" s="73"/>
      <c r="D18" s="128"/>
      <c r="E18" s="110">
        <f t="shared" si="1"/>
        <v>0</v>
      </c>
    </row>
    <row r="19" spans="1:5" s="12" customFormat="1" ht="12" customHeight="1">
      <c r="A19" s="237" t="s">
        <v>68</v>
      </c>
      <c r="B19" s="72" t="s">
        <v>297</v>
      </c>
      <c r="C19" s="73"/>
      <c r="D19" s="128"/>
      <c r="E19" s="110">
        <f t="shared" si="1"/>
        <v>0</v>
      </c>
    </row>
    <row r="20" spans="1:5" s="12" customFormat="1" ht="12" customHeight="1">
      <c r="A20" s="237" t="s">
        <v>69</v>
      </c>
      <c r="B20" s="72" t="s">
        <v>152</v>
      </c>
      <c r="C20" s="73"/>
      <c r="D20" s="128"/>
      <c r="E20" s="110">
        <f t="shared" si="1"/>
        <v>0</v>
      </c>
    </row>
    <row r="21" spans="1:5" s="238" customFormat="1" ht="12" customHeight="1" thickBot="1">
      <c r="A21" s="239" t="s">
        <v>75</v>
      </c>
      <c r="B21" s="79" t="s">
        <v>153</v>
      </c>
      <c r="C21" s="78"/>
      <c r="D21" s="130"/>
      <c r="E21" s="111">
        <f t="shared" si="1"/>
        <v>0</v>
      </c>
    </row>
    <row r="22" spans="1:5" s="238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8" customFormat="1" ht="12" customHeight="1">
      <c r="A23" s="236" t="s">
        <v>48</v>
      </c>
      <c r="B23" s="68" t="s">
        <v>155</v>
      </c>
      <c r="C23" s="69"/>
      <c r="D23" s="126"/>
      <c r="E23" s="70">
        <f t="shared" ref="E23:E64" si="2">C23+D23</f>
        <v>0</v>
      </c>
    </row>
    <row r="24" spans="1:5" s="12" customFormat="1" ht="12" customHeight="1">
      <c r="A24" s="237" t="s">
        <v>49</v>
      </c>
      <c r="B24" s="72" t="s">
        <v>156</v>
      </c>
      <c r="C24" s="73"/>
      <c r="D24" s="128"/>
      <c r="E24" s="110">
        <f t="shared" si="2"/>
        <v>0</v>
      </c>
    </row>
    <row r="25" spans="1:5" s="238" customFormat="1" ht="12" customHeight="1">
      <c r="A25" s="237" t="s">
        <v>50</v>
      </c>
      <c r="B25" s="72" t="s">
        <v>298</v>
      </c>
      <c r="C25" s="73"/>
      <c r="D25" s="128"/>
      <c r="E25" s="110">
        <f t="shared" si="2"/>
        <v>0</v>
      </c>
    </row>
    <row r="26" spans="1:5" s="238" customFormat="1" ht="12" customHeight="1">
      <c r="A26" s="237" t="s">
        <v>51</v>
      </c>
      <c r="B26" s="72" t="s">
        <v>299</v>
      </c>
      <c r="C26" s="73"/>
      <c r="D26" s="128"/>
      <c r="E26" s="110">
        <f t="shared" si="2"/>
        <v>0</v>
      </c>
    </row>
    <row r="27" spans="1:5" s="238" customFormat="1" ht="12" customHeight="1">
      <c r="A27" s="237" t="s">
        <v>92</v>
      </c>
      <c r="B27" s="72" t="s">
        <v>157</v>
      </c>
      <c r="C27" s="73"/>
      <c r="D27" s="128"/>
      <c r="E27" s="110">
        <f t="shared" si="2"/>
        <v>0</v>
      </c>
    </row>
    <row r="28" spans="1:5" s="238" customFormat="1" ht="12" customHeight="1" thickBot="1">
      <c r="A28" s="239" t="s">
        <v>93</v>
      </c>
      <c r="B28" s="79" t="s">
        <v>158</v>
      </c>
      <c r="C28" s="78"/>
      <c r="D28" s="130"/>
      <c r="E28" s="111">
        <f t="shared" si="2"/>
        <v>0</v>
      </c>
    </row>
    <row r="29" spans="1:5" s="238" customFormat="1" ht="12" customHeight="1" thickBot="1">
      <c r="A29" s="98" t="s">
        <v>94</v>
      </c>
      <c r="B29" s="64" t="s">
        <v>433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8" customFormat="1" ht="12" customHeight="1">
      <c r="A30" s="236" t="s">
        <v>159</v>
      </c>
      <c r="B30" s="68" t="s">
        <v>456</v>
      </c>
      <c r="C30" s="69"/>
      <c r="D30" s="69"/>
      <c r="E30" s="70">
        <f t="shared" si="2"/>
        <v>0</v>
      </c>
    </row>
    <row r="31" spans="1:5" s="238" customFormat="1" ht="12" customHeight="1">
      <c r="A31" s="237" t="s">
        <v>160</v>
      </c>
      <c r="B31" s="72" t="s">
        <v>457</v>
      </c>
      <c r="C31" s="73"/>
      <c r="D31" s="73"/>
      <c r="E31" s="110">
        <f t="shared" si="2"/>
        <v>0</v>
      </c>
    </row>
    <row r="32" spans="1:5" s="238" customFormat="1" ht="12" customHeight="1">
      <c r="A32" s="237" t="s">
        <v>161</v>
      </c>
      <c r="B32" s="72" t="s">
        <v>428</v>
      </c>
      <c r="C32" s="73"/>
      <c r="D32" s="73"/>
      <c r="E32" s="110">
        <f t="shared" si="2"/>
        <v>0</v>
      </c>
    </row>
    <row r="33" spans="1:5" s="238" customFormat="1" ht="12" customHeight="1">
      <c r="A33" s="237" t="s">
        <v>162</v>
      </c>
      <c r="B33" s="72" t="s">
        <v>429</v>
      </c>
      <c r="C33" s="73"/>
      <c r="D33" s="73"/>
      <c r="E33" s="110">
        <f t="shared" si="2"/>
        <v>0</v>
      </c>
    </row>
    <row r="34" spans="1:5" s="238" customFormat="1" ht="12" customHeight="1">
      <c r="A34" s="237" t="s">
        <v>430</v>
      </c>
      <c r="B34" s="72" t="s">
        <v>163</v>
      </c>
      <c r="C34" s="73"/>
      <c r="D34" s="73"/>
      <c r="E34" s="110">
        <f t="shared" si="2"/>
        <v>0</v>
      </c>
    </row>
    <row r="35" spans="1:5" s="238" customFormat="1" ht="12" customHeight="1">
      <c r="A35" s="237" t="s">
        <v>431</v>
      </c>
      <c r="B35" s="72" t="s">
        <v>164</v>
      </c>
      <c r="C35" s="73"/>
      <c r="D35" s="73"/>
      <c r="E35" s="110">
        <f t="shared" si="2"/>
        <v>0</v>
      </c>
    </row>
    <row r="36" spans="1:5" s="238" customFormat="1" ht="12" customHeight="1" thickBot="1">
      <c r="A36" s="239" t="s">
        <v>432</v>
      </c>
      <c r="B36" s="79" t="s">
        <v>165</v>
      </c>
      <c r="C36" s="78"/>
      <c r="D36" s="78"/>
      <c r="E36" s="111">
        <f t="shared" si="2"/>
        <v>0</v>
      </c>
    </row>
    <row r="37" spans="1:5" s="238" customFormat="1" ht="12" customHeight="1" thickBot="1">
      <c r="A37" s="98" t="s">
        <v>9</v>
      </c>
      <c r="B37" s="64" t="s">
        <v>305</v>
      </c>
      <c r="C37" s="65">
        <f>SUM(C38:C48)</f>
        <v>10</v>
      </c>
      <c r="D37" s="132">
        <f>SUM(D38:D48)</f>
        <v>0</v>
      </c>
      <c r="E37" s="66">
        <f>SUM(E38:E48)</f>
        <v>10</v>
      </c>
    </row>
    <row r="38" spans="1:5" s="238" customFormat="1" ht="12" customHeight="1">
      <c r="A38" s="236" t="s">
        <v>52</v>
      </c>
      <c r="B38" s="68" t="s">
        <v>168</v>
      </c>
      <c r="C38" s="69"/>
      <c r="D38" s="126"/>
      <c r="E38" s="70">
        <f t="shared" si="2"/>
        <v>0</v>
      </c>
    </row>
    <row r="39" spans="1:5" s="238" customFormat="1" ht="12" customHeight="1">
      <c r="A39" s="237" t="s">
        <v>53</v>
      </c>
      <c r="B39" s="72" t="s">
        <v>169</v>
      </c>
      <c r="C39" s="73">
        <f>'1.3.'!C37</f>
        <v>10</v>
      </c>
      <c r="D39" s="128"/>
      <c r="E39" s="110">
        <f t="shared" si="2"/>
        <v>10</v>
      </c>
    </row>
    <row r="40" spans="1:5" s="238" customFormat="1" ht="12" customHeight="1">
      <c r="A40" s="237" t="s">
        <v>54</v>
      </c>
      <c r="B40" s="72" t="s">
        <v>170</v>
      </c>
      <c r="C40" s="73"/>
      <c r="D40" s="128"/>
      <c r="E40" s="110">
        <f t="shared" si="2"/>
        <v>0</v>
      </c>
    </row>
    <row r="41" spans="1:5" s="238" customFormat="1" ht="12" customHeight="1">
      <c r="A41" s="237" t="s">
        <v>96</v>
      </c>
      <c r="B41" s="72" t="s">
        <v>171</v>
      </c>
      <c r="C41" s="73"/>
      <c r="D41" s="128"/>
      <c r="E41" s="110">
        <f t="shared" si="2"/>
        <v>0</v>
      </c>
    </row>
    <row r="42" spans="1:5" s="238" customFormat="1" ht="12" customHeight="1">
      <c r="A42" s="237" t="s">
        <v>97</v>
      </c>
      <c r="B42" s="72" t="s">
        <v>172</v>
      </c>
      <c r="C42" s="73"/>
      <c r="D42" s="128"/>
      <c r="E42" s="110">
        <f t="shared" si="2"/>
        <v>0</v>
      </c>
    </row>
    <row r="43" spans="1:5" s="238" customFormat="1" ht="12" customHeight="1">
      <c r="A43" s="237" t="s">
        <v>98</v>
      </c>
      <c r="B43" s="72" t="s">
        <v>173</v>
      </c>
      <c r="C43" s="73"/>
      <c r="D43" s="128"/>
      <c r="E43" s="110">
        <f t="shared" si="2"/>
        <v>0</v>
      </c>
    </row>
    <row r="44" spans="1:5" s="238" customFormat="1" ht="12" customHeight="1">
      <c r="A44" s="237" t="s">
        <v>99</v>
      </c>
      <c r="B44" s="72" t="s">
        <v>174</v>
      </c>
      <c r="C44" s="73"/>
      <c r="D44" s="128"/>
      <c r="E44" s="110">
        <f t="shared" si="2"/>
        <v>0</v>
      </c>
    </row>
    <row r="45" spans="1:5" s="238" customFormat="1" ht="12" customHeight="1">
      <c r="A45" s="237" t="s">
        <v>100</v>
      </c>
      <c r="B45" s="72" t="s">
        <v>175</v>
      </c>
      <c r="C45" s="73"/>
      <c r="D45" s="128"/>
      <c r="E45" s="110">
        <f t="shared" si="2"/>
        <v>0</v>
      </c>
    </row>
    <row r="46" spans="1:5" s="238" customFormat="1" ht="12" customHeight="1">
      <c r="A46" s="237" t="s">
        <v>166</v>
      </c>
      <c r="B46" s="72" t="s">
        <v>176</v>
      </c>
      <c r="C46" s="240"/>
      <c r="D46" s="241"/>
      <c r="E46" s="242">
        <f t="shared" si="2"/>
        <v>0</v>
      </c>
    </row>
    <row r="47" spans="1:5" s="238" customFormat="1" ht="12" customHeight="1">
      <c r="A47" s="239" t="s">
        <v>167</v>
      </c>
      <c r="B47" s="79" t="s">
        <v>307</v>
      </c>
      <c r="C47" s="243"/>
      <c r="D47" s="244"/>
      <c r="E47" s="245">
        <f t="shared" si="2"/>
        <v>0</v>
      </c>
    </row>
    <row r="48" spans="1:5" s="238" customFormat="1" ht="12" customHeight="1" thickBot="1">
      <c r="A48" s="239" t="s">
        <v>306</v>
      </c>
      <c r="B48" s="79" t="s">
        <v>177</v>
      </c>
      <c r="C48" s="243"/>
      <c r="D48" s="244"/>
      <c r="E48" s="245">
        <f t="shared" si="2"/>
        <v>0</v>
      </c>
    </row>
    <row r="49" spans="1:5" s="238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>
      <c r="A50" s="236" t="s">
        <v>55</v>
      </c>
      <c r="B50" s="68" t="s">
        <v>182</v>
      </c>
      <c r="C50" s="246"/>
      <c r="D50" s="247"/>
      <c r="E50" s="248">
        <f t="shared" si="2"/>
        <v>0</v>
      </c>
    </row>
    <row r="51" spans="1:5" s="238" customFormat="1" ht="12" customHeight="1">
      <c r="A51" s="237" t="s">
        <v>56</v>
      </c>
      <c r="B51" s="72" t="s">
        <v>183</v>
      </c>
      <c r="C51" s="240"/>
      <c r="D51" s="241"/>
      <c r="E51" s="242">
        <f t="shared" si="2"/>
        <v>0</v>
      </c>
    </row>
    <row r="52" spans="1:5" s="238" customFormat="1" ht="12" customHeight="1">
      <c r="A52" s="237" t="s">
        <v>179</v>
      </c>
      <c r="B52" s="72" t="s">
        <v>184</v>
      </c>
      <c r="C52" s="240"/>
      <c r="D52" s="241"/>
      <c r="E52" s="242">
        <f t="shared" si="2"/>
        <v>0</v>
      </c>
    </row>
    <row r="53" spans="1:5" s="238" customFormat="1" ht="12" customHeight="1">
      <c r="A53" s="237" t="s">
        <v>180</v>
      </c>
      <c r="B53" s="72" t="s">
        <v>185</v>
      </c>
      <c r="C53" s="240"/>
      <c r="D53" s="241"/>
      <c r="E53" s="242">
        <f t="shared" si="2"/>
        <v>0</v>
      </c>
    </row>
    <row r="54" spans="1:5" s="238" customFormat="1" ht="12" customHeight="1" thickBot="1">
      <c r="A54" s="239" t="s">
        <v>181</v>
      </c>
      <c r="B54" s="79" t="s">
        <v>186</v>
      </c>
      <c r="C54" s="243"/>
      <c r="D54" s="244"/>
      <c r="E54" s="245">
        <f t="shared" si="2"/>
        <v>0</v>
      </c>
    </row>
    <row r="55" spans="1:5" s="238" customFormat="1" ht="12" customHeight="1" thickBot="1">
      <c r="A55" s="98" t="s">
        <v>101</v>
      </c>
      <c r="B55" s="64" t="s">
        <v>187</v>
      </c>
      <c r="C55" s="65">
        <f>SUM(C56:C58)</f>
        <v>0</v>
      </c>
      <c r="D55" s="132">
        <f>SUM(D56:D58)</f>
        <v>0</v>
      </c>
      <c r="E55" s="66">
        <f>SUM(E56:E58)</f>
        <v>0</v>
      </c>
    </row>
    <row r="56" spans="1:5" s="238" customFormat="1" ht="12" customHeight="1">
      <c r="A56" s="236" t="s">
        <v>57</v>
      </c>
      <c r="B56" s="68" t="s">
        <v>188</v>
      </c>
      <c r="C56" s="69"/>
      <c r="D56" s="126"/>
      <c r="E56" s="70">
        <f t="shared" si="2"/>
        <v>0</v>
      </c>
    </row>
    <row r="57" spans="1:5" s="238" customFormat="1" ht="12" customHeight="1">
      <c r="A57" s="237" t="s">
        <v>58</v>
      </c>
      <c r="B57" s="72" t="s">
        <v>300</v>
      </c>
      <c r="C57" s="73"/>
      <c r="D57" s="128"/>
      <c r="E57" s="110">
        <f t="shared" si="2"/>
        <v>0</v>
      </c>
    </row>
    <row r="58" spans="1:5" s="238" customFormat="1" ht="12" customHeight="1">
      <c r="A58" s="237" t="s">
        <v>191</v>
      </c>
      <c r="B58" s="72" t="s">
        <v>189</v>
      </c>
      <c r="C58" s="73"/>
      <c r="D58" s="128"/>
      <c r="E58" s="110">
        <f t="shared" si="2"/>
        <v>0</v>
      </c>
    </row>
    <row r="59" spans="1:5" s="238" customFormat="1" ht="12" customHeight="1" thickBot="1">
      <c r="A59" s="239" t="s">
        <v>192</v>
      </c>
      <c r="B59" s="79" t="s">
        <v>190</v>
      </c>
      <c r="C59" s="78"/>
      <c r="D59" s="130"/>
      <c r="E59" s="111">
        <f t="shared" si="2"/>
        <v>0</v>
      </c>
    </row>
    <row r="60" spans="1:5" s="238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>
      <c r="A61" s="236" t="s">
        <v>102</v>
      </c>
      <c r="B61" s="68" t="s">
        <v>195</v>
      </c>
      <c r="C61" s="240"/>
      <c r="D61" s="241"/>
      <c r="E61" s="242">
        <f t="shared" si="2"/>
        <v>0</v>
      </c>
    </row>
    <row r="62" spans="1:5" s="238" customFormat="1" ht="12" customHeight="1">
      <c r="A62" s="237" t="s">
        <v>103</v>
      </c>
      <c r="B62" s="72" t="s">
        <v>301</v>
      </c>
      <c r="C62" s="240"/>
      <c r="D62" s="241"/>
      <c r="E62" s="242">
        <f t="shared" si="2"/>
        <v>0</v>
      </c>
    </row>
    <row r="63" spans="1:5" s="238" customFormat="1" ht="12" customHeight="1">
      <c r="A63" s="237" t="s">
        <v>124</v>
      </c>
      <c r="B63" s="72" t="s">
        <v>196</v>
      </c>
      <c r="C63" s="240"/>
      <c r="D63" s="241"/>
      <c r="E63" s="242">
        <f t="shared" si="2"/>
        <v>0</v>
      </c>
    </row>
    <row r="64" spans="1:5" s="238" customFormat="1" ht="12" customHeight="1" thickBot="1">
      <c r="A64" s="239" t="s">
        <v>194</v>
      </c>
      <c r="B64" s="79" t="s">
        <v>197</v>
      </c>
      <c r="C64" s="240"/>
      <c r="D64" s="241"/>
      <c r="E64" s="242">
        <f t="shared" si="2"/>
        <v>0</v>
      </c>
    </row>
    <row r="65" spans="1:5" s="238" customFormat="1" ht="12" customHeight="1" thickBot="1">
      <c r="A65" s="98" t="s">
        <v>13</v>
      </c>
      <c r="B65" s="64" t="s">
        <v>198</v>
      </c>
      <c r="C65" s="80">
        <f>+C8+C15+C22+C29+C37+C49+C55+C60</f>
        <v>10</v>
      </c>
      <c r="D65" s="134">
        <f>+D8+D15+D22+D29+D37+D49+D55+D60</f>
        <v>0</v>
      </c>
      <c r="E65" s="81">
        <f>+E8+E15+E22+E29+E37+E49+E55+E60</f>
        <v>10</v>
      </c>
    </row>
    <row r="66" spans="1:5" s="238" customFormat="1" ht="12" customHeight="1" thickBot="1">
      <c r="A66" s="249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>
      <c r="A67" s="236" t="s">
        <v>231</v>
      </c>
      <c r="B67" s="68" t="s">
        <v>201</v>
      </c>
      <c r="C67" s="240"/>
      <c r="D67" s="241"/>
      <c r="E67" s="242">
        <f>C67+D67</f>
        <v>0</v>
      </c>
    </row>
    <row r="68" spans="1:5" s="238" customFormat="1" ht="12" customHeight="1">
      <c r="A68" s="237" t="s">
        <v>240</v>
      </c>
      <c r="B68" s="72" t="s">
        <v>202</v>
      </c>
      <c r="C68" s="240"/>
      <c r="D68" s="241"/>
      <c r="E68" s="242">
        <f>C68+D68</f>
        <v>0</v>
      </c>
    </row>
    <row r="69" spans="1:5" s="238" customFormat="1" ht="12" customHeight="1" thickBot="1">
      <c r="A69" s="239" t="s">
        <v>241</v>
      </c>
      <c r="B69" s="250" t="s">
        <v>203</v>
      </c>
      <c r="C69" s="240"/>
      <c r="D69" s="251"/>
      <c r="E69" s="242">
        <f>C69+D69</f>
        <v>0</v>
      </c>
    </row>
    <row r="70" spans="1:5" s="238" customFormat="1" ht="12" customHeight="1" thickBot="1">
      <c r="A70" s="249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>
      <c r="A71" s="236" t="s">
        <v>80</v>
      </c>
      <c r="B71" s="68" t="s">
        <v>206</v>
      </c>
      <c r="C71" s="240"/>
      <c r="D71" s="240"/>
      <c r="E71" s="242">
        <f>C71+D71</f>
        <v>0</v>
      </c>
    </row>
    <row r="72" spans="1:5" s="238" customFormat="1" ht="12" customHeight="1">
      <c r="A72" s="237" t="s">
        <v>81</v>
      </c>
      <c r="B72" s="72" t="s">
        <v>207</v>
      </c>
      <c r="C72" s="240"/>
      <c r="D72" s="240"/>
      <c r="E72" s="242">
        <f>C72+D72</f>
        <v>0</v>
      </c>
    </row>
    <row r="73" spans="1:5" s="238" customFormat="1" ht="12" customHeight="1">
      <c r="A73" s="237" t="s">
        <v>232</v>
      </c>
      <c r="B73" s="72" t="s">
        <v>208</v>
      </c>
      <c r="C73" s="240"/>
      <c r="D73" s="240"/>
      <c r="E73" s="242">
        <f>C73+D73</f>
        <v>0</v>
      </c>
    </row>
    <row r="74" spans="1:5" s="238" customFormat="1" ht="12" customHeight="1" thickBot="1">
      <c r="A74" s="239" t="s">
        <v>233</v>
      </c>
      <c r="B74" s="79" t="s">
        <v>209</v>
      </c>
      <c r="C74" s="240"/>
      <c r="D74" s="240"/>
      <c r="E74" s="242">
        <f>C74+D74</f>
        <v>0</v>
      </c>
    </row>
    <row r="75" spans="1:5" s="238" customFormat="1" ht="12" customHeight="1" thickBot="1">
      <c r="A75" s="249" t="s">
        <v>210</v>
      </c>
      <c r="B75" s="77" t="s">
        <v>211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8" customFormat="1" ht="12" customHeight="1">
      <c r="A76" s="236" t="s">
        <v>234</v>
      </c>
      <c r="B76" s="68" t="s">
        <v>212</v>
      </c>
      <c r="C76" s="240"/>
      <c r="D76" s="240"/>
      <c r="E76" s="242">
        <f>C76+D76</f>
        <v>0</v>
      </c>
    </row>
    <row r="77" spans="1:5" s="238" customFormat="1" ht="12" customHeight="1" thickBot="1">
      <c r="A77" s="239" t="s">
        <v>235</v>
      </c>
      <c r="B77" s="79" t="s">
        <v>213</v>
      </c>
      <c r="C77" s="240"/>
      <c r="D77" s="240"/>
      <c r="E77" s="242">
        <f>C77+D77</f>
        <v>0</v>
      </c>
    </row>
    <row r="78" spans="1:5" s="12" customFormat="1" ht="12" customHeight="1" thickBot="1">
      <c r="A78" s="249" t="s">
        <v>214</v>
      </c>
      <c r="B78" s="77" t="s">
        <v>215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8" customFormat="1" ht="12" customHeight="1">
      <c r="A79" s="236" t="s">
        <v>236</v>
      </c>
      <c r="B79" s="68" t="s">
        <v>216</v>
      </c>
      <c r="C79" s="240"/>
      <c r="D79" s="240"/>
      <c r="E79" s="242">
        <f>C79+D79</f>
        <v>0</v>
      </c>
    </row>
    <row r="80" spans="1:5" s="238" customFormat="1" ht="12" customHeight="1">
      <c r="A80" s="237" t="s">
        <v>237</v>
      </c>
      <c r="B80" s="72" t="s">
        <v>217</v>
      </c>
      <c r="C80" s="240"/>
      <c r="D80" s="240"/>
      <c r="E80" s="242">
        <f>C80+D80</f>
        <v>0</v>
      </c>
    </row>
    <row r="81" spans="1:5" s="238" customFormat="1" ht="12" customHeight="1" thickBot="1">
      <c r="A81" s="239" t="s">
        <v>238</v>
      </c>
      <c r="B81" s="79" t="s">
        <v>218</v>
      </c>
      <c r="C81" s="240"/>
      <c r="D81" s="240"/>
      <c r="E81" s="242">
        <f>C81+D81</f>
        <v>0</v>
      </c>
    </row>
    <row r="82" spans="1:5" s="238" customFormat="1" ht="12" customHeight="1" thickBot="1">
      <c r="A82" s="249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>
      <c r="A83" s="252" t="s">
        <v>220</v>
      </c>
      <c r="B83" s="68" t="s">
        <v>221</v>
      </c>
      <c r="C83" s="240"/>
      <c r="D83" s="240"/>
      <c r="E83" s="242">
        <f t="shared" ref="E83:E88" si="3">C83+D83</f>
        <v>0</v>
      </c>
    </row>
    <row r="84" spans="1:5" s="238" customFormat="1" ht="12" customHeight="1">
      <c r="A84" s="253" t="s">
        <v>222</v>
      </c>
      <c r="B84" s="72" t="s">
        <v>223</v>
      </c>
      <c r="C84" s="240"/>
      <c r="D84" s="240"/>
      <c r="E84" s="242">
        <f t="shared" si="3"/>
        <v>0</v>
      </c>
    </row>
    <row r="85" spans="1:5" s="238" customFormat="1" ht="12" customHeight="1">
      <c r="A85" s="253" t="s">
        <v>224</v>
      </c>
      <c r="B85" s="72" t="s">
        <v>225</v>
      </c>
      <c r="C85" s="240"/>
      <c r="D85" s="240"/>
      <c r="E85" s="242">
        <f t="shared" si="3"/>
        <v>0</v>
      </c>
    </row>
    <row r="86" spans="1:5" s="12" customFormat="1" ht="12" customHeight="1" thickBot="1">
      <c r="A86" s="254" t="s">
        <v>226</v>
      </c>
      <c r="B86" s="79" t="s">
        <v>227</v>
      </c>
      <c r="C86" s="240"/>
      <c r="D86" s="240"/>
      <c r="E86" s="242">
        <f t="shared" si="3"/>
        <v>0</v>
      </c>
    </row>
    <row r="87" spans="1:5" s="12" customFormat="1" ht="12" customHeight="1" thickBot="1">
      <c r="A87" s="249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49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49" t="s">
        <v>367</v>
      </c>
      <c r="B89" s="95" t="s">
        <v>348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2" customHeight="1" thickBot="1">
      <c r="A90" s="255" t="s">
        <v>368</v>
      </c>
      <c r="B90" s="97" t="s">
        <v>369</v>
      </c>
      <c r="C90" s="80">
        <f>+C65+C89</f>
        <v>10</v>
      </c>
      <c r="D90" s="80">
        <f>+D65+D89</f>
        <v>0</v>
      </c>
      <c r="E90" s="81">
        <f>+E65+E89</f>
        <v>10</v>
      </c>
    </row>
    <row r="91" spans="1:5" s="238" customFormat="1" ht="15" customHeight="1" thickBot="1">
      <c r="A91" s="256"/>
      <c r="B91" s="257"/>
      <c r="C91" s="258"/>
    </row>
    <row r="92" spans="1:5" s="235" customFormat="1" ht="16.5" customHeight="1" thickBot="1">
      <c r="A92" s="327" t="s">
        <v>38</v>
      </c>
      <c r="B92" s="328"/>
      <c r="C92" s="328"/>
      <c r="D92" s="328"/>
      <c r="E92" s="329"/>
    </row>
    <row r="93" spans="1:5" s="12" customFormat="1" ht="12" customHeight="1" thickBot="1">
      <c r="A93" s="151" t="s">
        <v>5</v>
      </c>
      <c r="B93" s="102" t="s">
        <v>445</v>
      </c>
      <c r="C93" s="103">
        <f>+C94+C95+C96+C97+C98+C111</f>
        <v>0</v>
      </c>
      <c r="D93" s="103">
        <f>+D94+D95+D96+D97+D98+D111</f>
        <v>0</v>
      </c>
      <c r="E93" s="104">
        <f>+E94+E95+E96+E97+E98+E111</f>
        <v>0</v>
      </c>
    </row>
    <row r="94" spans="1:5" s="231" customFormat="1" ht="12" customHeight="1">
      <c r="A94" s="259" t="s">
        <v>59</v>
      </c>
      <c r="B94" s="106" t="s">
        <v>34</v>
      </c>
      <c r="C94" s="107"/>
      <c r="D94" s="107"/>
      <c r="E94" s="108">
        <f t="shared" ref="E94:E113" si="4">C94+D94</f>
        <v>0</v>
      </c>
    </row>
    <row r="95" spans="1:5" s="231" customFormat="1" ht="12" customHeight="1">
      <c r="A95" s="237" t="s">
        <v>60</v>
      </c>
      <c r="B95" s="109" t="s">
        <v>104</v>
      </c>
      <c r="C95" s="73"/>
      <c r="D95" s="73"/>
      <c r="E95" s="110">
        <f t="shared" si="4"/>
        <v>0</v>
      </c>
    </row>
    <row r="96" spans="1:5" s="231" customFormat="1" ht="12" customHeight="1">
      <c r="A96" s="237" t="s">
        <v>61</v>
      </c>
      <c r="B96" s="109" t="s">
        <v>78</v>
      </c>
      <c r="C96" s="78"/>
      <c r="D96" s="73"/>
      <c r="E96" s="111">
        <f t="shared" si="4"/>
        <v>0</v>
      </c>
    </row>
    <row r="97" spans="1:5" s="231" customFormat="1" ht="12" customHeight="1">
      <c r="A97" s="237" t="s">
        <v>62</v>
      </c>
      <c r="B97" s="112" t="s">
        <v>105</v>
      </c>
      <c r="C97" s="78"/>
      <c r="D97" s="130"/>
      <c r="E97" s="111">
        <f t="shared" si="4"/>
        <v>0</v>
      </c>
    </row>
    <row r="98" spans="1:5" s="231" customFormat="1" ht="12" customHeight="1">
      <c r="A98" s="237" t="s">
        <v>70</v>
      </c>
      <c r="B98" s="113" t="s">
        <v>106</v>
      </c>
      <c r="C98" s="78"/>
      <c r="D98" s="130"/>
      <c r="E98" s="111">
        <f t="shared" si="4"/>
        <v>0</v>
      </c>
    </row>
    <row r="99" spans="1:5" s="231" customFormat="1" ht="12" customHeight="1">
      <c r="A99" s="237" t="s">
        <v>63</v>
      </c>
      <c r="B99" s="109" t="s">
        <v>370</v>
      </c>
      <c r="C99" s="78"/>
      <c r="D99" s="130"/>
      <c r="E99" s="111">
        <f t="shared" si="4"/>
        <v>0</v>
      </c>
    </row>
    <row r="100" spans="1:5" s="231" customFormat="1" ht="12" customHeight="1">
      <c r="A100" s="237" t="s">
        <v>64</v>
      </c>
      <c r="B100" s="115" t="s">
        <v>311</v>
      </c>
      <c r="C100" s="78"/>
      <c r="D100" s="130"/>
      <c r="E100" s="111">
        <f t="shared" si="4"/>
        <v>0</v>
      </c>
    </row>
    <row r="101" spans="1:5" s="231" customFormat="1" ht="12" customHeight="1">
      <c r="A101" s="237" t="s">
        <v>71</v>
      </c>
      <c r="B101" s="115" t="s">
        <v>310</v>
      </c>
      <c r="C101" s="78"/>
      <c r="D101" s="130"/>
      <c r="E101" s="111">
        <f t="shared" si="4"/>
        <v>0</v>
      </c>
    </row>
    <row r="102" spans="1:5" s="231" customFormat="1" ht="12" customHeight="1">
      <c r="A102" s="237" t="s">
        <v>72</v>
      </c>
      <c r="B102" s="115" t="s">
        <v>245</v>
      </c>
      <c r="C102" s="78"/>
      <c r="D102" s="130"/>
      <c r="E102" s="111">
        <f t="shared" si="4"/>
        <v>0</v>
      </c>
    </row>
    <row r="103" spans="1:5" s="231" customFormat="1" ht="12" customHeight="1">
      <c r="A103" s="237" t="s">
        <v>73</v>
      </c>
      <c r="B103" s="116" t="s">
        <v>246</v>
      </c>
      <c r="C103" s="78"/>
      <c r="D103" s="130"/>
      <c r="E103" s="111">
        <f t="shared" si="4"/>
        <v>0</v>
      </c>
    </row>
    <row r="104" spans="1:5" s="231" customFormat="1" ht="12" customHeight="1">
      <c r="A104" s="237" t="s">
        <v>74</v>
      </c>
      <c r="B104" s="116" t="s">
        <v>247</v>
      </c>
      <c r="C104" s="78"/>
      <c r="D104" s="130"/>
      <c r="E104" s="111">
        <f t="shared" si="4"/>
        <v>0</v>
      </c>
    </row>
    <row r="105" spans="1:5" s="231" customFormat="1" ht="12" customHeight="1">
      <c r="A105" s="237" t="s">
        <v>76</v>
      </c>
      <c r="B105" s="115" t="s">
        <v>248</v>
      </c>
      <c r="C105" s="78"/>
      <c r="D105" s="130"/>
      <c r="E105" s="111">
        <f t="shared" si="4"/>
        <v>0</v>
      </c>
    </row>
    <row r="106" spans="1:5" s="231" customFormat="1" ht="12" customHeight="1">
      <c r="A106" s="237" t="s">
        <v>107</v>
      </c>
      <c r="B106" s="115" t="s">
        <v>249</v>
      </c>
      <c r="C106" s="78"/>
      <c r="D106" s="130"/>
      <c r="E106" s="111">
        <f t="shared" si="4"/>
        <v>0</v>
      </c>
    </row>
    <row r="107" spans="1:5" s="231" customFormat="1" ht="12" customHeight="1">
      <c r="A107" s="237" t="s">
        <v>243</v>
      </c>
      <c r="B107" s="116" t="s">
        <v>250</v>
      </c>
      <c r="C107" s="73"/>
      <c r="D107" s="130"/>
      <c r="E107" s="111">
        <f t="shared" si="4"/>
        <v>0</v>
      </c>
    </row>
    <row r="108" spans="1:5" s="231" customFormat="1" ht="12" customHeight="1">
      <c r="A108" s="260" t="s">
        <v>244</v>
      </c>
      <c r="B108" s="114" t="s">
        <v>251</v>
      </c>
      <c r="C108" s="78"/>
      <c r="D108" s="130"/>
      <c r="E108" s="111">
        <f t="shared" si="4"/>
        <v>0</v>
      </c>
    </row>
    <row r="109" spans="1:5" s="231" customFormat="1" ht="12" customHeight="1">
      <c r="A109" s="237" t="s">
        <v>308</v>
      </c>
      <c r="B109" s="114" t="s">
        <v>252</v>
      </c>
      <c r="C109" s="78"/>
      <c r="D109" s="130"/>
      <c r="E109" s="111">
        <f t="shared" si="4"/>
        <v>0</v>
      </c>
    </row>
    <row r="110" spans="1:5" s="231" customFormat="1" ht="12" customHeight="1">
      <c r="A110" s="237" t="s">
        <v>309</v>
      </c>
      <c r="B110" s="116" t="s">
        <v>253</v>
      </c>
      <c r="C110" s="73"/>
      <c r="D110" s="128"/>
      <c r="E110" s="110">
        <f t="shared" si="4"/>
        <v>0</v>
      </c>
    </row>
    <row r="111" spans="1:5" s="231" customFormat="1" ht="12" customHeight="1">
      <c r="A111" s="237" t="s">
        <v>313</v>
      </c>
      <c r="B111" s="112" t="s">
        <v>35</v>
      </c>
      <c r="C111" s="73"/>
      <c r="D111" s="128"/>
      <c r="E111" s="110">
        <f t="shared" si="4"/>
        <v>0</v>
      </c>
    </row>
    <row r="112" spans="1:5" s="231" customFormat="1" ht="12" customHeight="1">
      <c r="A112" s="239" t="s">
        <v>314</v>
      </c>
      <c r="B112" s="109" t="s">
        <v>371</v>
      </c>
      <c r="C112" s="78"/>
      <c r="D112" s="130"/>
      <c r="E112" s="111">
        <f t="shared" si="4"/>
        <v>0</v>
      </c>
    </row>
    <row r="113" spans="1:5" s="231" customFormat="1" ht="12" customHeight="1" thickBot="1">
      <c r="A113" s="261" t="s">
        <v>315</v>
      </c>
      <c r="B113" s="262" t="s">
        <v>372</v>
      </c>
      <c r="C113" s="120"/>
      <c r="D113" s="263"/>
      <c r="E113" s="121">
        <f t="shared" si="4"/>
        <v>0</v>
      </c>
    </row>
    <row r="114" spans="1:5" s="231" customFormat="1" ht="12" customHeight="1" thickBot="1">
      <c r="A114" s="98" t="s">
        <v>6</v>
      </c>
      <c r="B114" s="149" t="s">
        <v>446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1" customFormat="1" ht="12" customHeight="1">
      <c r="A115" s="236" t="s">
        <v>65</v>
      </c>
      <c r="B115" s="109" t="s">
        <v>122</v>
      </c>
      <c r="C115" s="69"/>
      <c r="D115" s="126"/>
      <c r="E115" s="70">
        <f t="shared" ref="E115:E127" si="5">C115+D115</f>
        <v>0</v>
      </c>
    </row>
    <row r="116" spans="1:5" s="231" customFormat="1" ht="12" customHeight="1">
      <c r="A116" s="236" t="s">
        <v>66</v>
      </c>
      <c r="B116" s="127" t="s">
        <v>257</v>
      </c>
      <c r="C116" s="69"/>
      <c r="D116" s="126"/>
      <c r="E116" s="70">
        <f t="shared" si="5"/>
        <v>0</v>
      </c>
    </row>
    <row r="117" spans="1:5" s="231" customFormat="1" ht="12" customHeight="1">
      <c r="A117" s="236" t="s">
        <v>67</v>
      </c>
      <c r="B117" s="127" t="s">
        <v>108</v>
      </c>
      <c r="C117" s="73"/>
      <c r="D117" s="128"/>
      <c r="E117" s="110">
        <f t="shared" si="5"/>
        <v>0</v>
      </c>
    </row>
    <row r="118" spans="1:5" s="231" customFormat="1" ht="12" customHeight="1">
      <c r="A118" s="236" t="s">
        <v>68</v>
      </c>
      <c r="B118" s="127" t="s">
        <v>258</v>
      </c>
      <c r="C118" s="73"/>
      <c r="D118" s="128"/>
      <c r="E118" s="110">
        <f t="shared" si="5"/>
        <v>0</v>
      </c>
    </row>
    <row r="119" spans="1:5" s="231" customFormat="1" ht="12" customHeight="1">
      <c r="A119" s="236" t="s">
        <v>69</v>
      </c>
      <c r="B119" s="76" t="s">
        <v>125</v>
      </c>
      <c r="C119" s="73"/>
      <c r="D119" s="128"/>
      <c r="E119" s="110">
        <f t="shared" si="5"/>
        <v>0</v>
      </c>
    </row>
    <row r="120" spans="1:5" s="231" customFormat="1" ht="12" customHeight="1">
      <c r="A120" s="236" t="s">
        <v>75</v>
      </c>
      <c r="B120" s="74" t="s">
        <v>302</v>
      </c>
      <c r="C120" s="73"/>
      <c r="D120" s="128"/>
      <c r="E120" s="110">
        <f t="shared" si="5"/>
        <v>0</v>
      </c>
    </row>
    <row r="121" spans="1:5" s="231" customFormat="1" ht="12" customHeight="1">
      <c r="A121" s="236" t="s">
        <v>77</v>
      </c>
      <c r="B121" s="129" t="s">
        <v>263</v>
      </c>
      <c r="C121" s="73"/>
      <c r="D121" s="128"/>
      <c r="E121" s="110">
        <f t="shared" si="5"/>
        <v>0</v>
      </c>
    </row>
    <row r="122" spans="1:5" s="231" customFormat="1" ht="12" customHeight="1">
      <c r="A122" s="236" t="s">
        <v>109</v>
      </c>
      <c r="B122" s="116" t="s">
        <v>247</v>
      </c>
      <c r="C122" s="73"/>
      <c r="D122" s="128"/>
      <c r="E122" s="110">
        <f t="shared" si="5"/>
        <v>0</v>
      </c>
    </row>
    <row r="123" spans="1:5" s="231" customFormat="1" ht="12" customHeight="1">
      <c r="A123" s="236" t="s">
        <v>110</v>
      </c>
      <c r="B123" s="116" t="s">
        <v>262</v>
      </c>
      <c r="C123" s="73"/>
      <c r="D123" s="128"/>
      <c r="E123" s="110">
        <f t="shared" si="5"/>
        <v>0</v>
      </c>
    </row>
    <row r="124" spans="1:5" s="231" customFormat="1" ht="12" customHeight="1">
      <c r="A124" s="236" t="s">
        <v>111</v>
      </c>
      <c r="B124" s="116" t="s">
        <v>261</v>
      </c>
      <c r="C124" s="73"/>
      <c r="D124" s="128"/>
      <c r="E124" s="110">
        <f t="shared" si="5"/>
        <v>0</v>
      </c>
    </row>
    <row r="125" spans="1:5" s="231" customFormat="1" ht="12" customHeight="1">
      <c r="A125" s="236" t="s">
        <v>254</v>
      </c>
      <c r="B125" s="116" t="s">
        <v>250</v>
      </c>
      <c r="C125" s="73"/>
      <c r="D125" s="128"/>
      <c r="E125" s="110">
        <f t="shared" si="5"/>
        <v>0</v>
      </c>
    </row>
    <row r="126" spans="1:5" s="231" customFormat="1" ht="12" customHeight="1">
      <c r="A126" s="236" t="s">
        <v>255</v>
      </c>
      <c r="B126" s="116" t="s">
        <v>260</v>
      </c>
      <c r="C126" s="73"/>
      <c r="D126" s="128"/>
      <c r="E126" s="110">
        <f t="shared" si="5"/>
        <v>0</v>
      </c>
    </row>
    <row r="127" spans="1:5" s="231" customFormat="1" ht="12" customHeight="1" thickBot="1">
      <c r="A127" s="260" t="s">
        <v>256</v>
      </c>
      <c r="B127" s="116" t="s">
        <v>259</v>
      </c>
      <c r="C127" s="78"/>
      <c r="D127" s="130"/>
      <c r="E127" s="111">
        <f t="shared" si="5"/>
        <v>0</v>
      </c>
    </row>
    <row r="128" spans="1:5" s="231" customFormat="1" ht="12" customHeight="1" thickBot="1">
      <c r="A128" s="98" t="s">
        <v>7</v>
      </c>
      <c r="B128" s="131" t="s">
        <v>318</v>
      </c>
      <c r="C128" s="65">
        <f>+C93+C114</f>
        <v>0</v>
      </c>
      <c r="D128" s="132">
        <f>+D93+D114</f>
        <v>0</v>
      </c>
      <c r="E128" s="66">
        <f>+E93+E114</f>
        <v>0</v>
      </c>
    </row>
    <row r="129" spans="1:11" s="231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6" t="s">
        <v>159</v>
      </c>
      <c r="B130" s="133" t="s">
        <v>375</v>
      </c>
      <c r="C130" s="73"/>
      <c r="D130" s="128"/>
      <c r="E130" s="110">
        <f>C130+D130</f>
        <v>0</v>
      </c>
    </row>
    <row r="131" spans="1:11" s="231" customFormat="1" ht="12" customHeight="1">
      <c r="A131" s="236" t="s">
        <v>160</v>
      </c>
      <c r="B131" s="133" t="s">
        <v>327</v>
      </c>
      <c r="C131" s="73"/>
      <c r="D131" s="128"/>
      <c r="E131" s="110">
        <f>C131+D131</f>
        <v>0</v>
      </c>
    </row>
    <row r="132" spans="1:11" s="231" customFormat="1" ht="12" customHeight="1" thickBot="1">
      <c r="A132" s="260" t="s">
        <v>161</v>
      </c>
      <c r="B132" s="135" t="s">
        <v>374</v>
      </c>
      <c r="C132" s="73"/>
      <c r="D132" s="128"/>
      <c r="E132" s="110">
        <f>C132+D132</f>
        <v>0</v>
      </c>
    </row>
    <row r="133" spans="1:11" s="231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>
      <c r="A134" s="236" t="s">
        <v>52</v>
      </c>
      <c r="B134" s="133" t="s">
        <v>329</v>
      </c>
      <c r="C134" s="73"/>
      <c r="D134" s="128"/>
      <c r="E134" s="110">
        <f t="shared" ref="E134:E139" si="6">C134+D134</f>
        <v>0</v>
      </c>
    </row>
    <row r="135" spans="1:11" s="231" customFormat="1" ht="12" customHeight="1">
      <c r="A135" s="236" t="s">
        <v>53</v>
      </c>
      <c r="B135" s="133" t="s">
        <v>321</v>
      </c>
      <c r="C135" s="73"/>
      <c r="D135" s="128"/>
      <c r="E135" s="110">
        <f t="shared" si="6"/>
        <v>0</v>
      </c>
    </row>
    <row r="136" spans="1:11" s="231" customFormat="1" ht="12" customHeight="1">
      <c r="A136" s="236" t="s">
        <v>54</v>
      </c>
      <c r="B136" s="133" t="s">
        <v>322</v>
      </c>
      <c r="C136" s="73"/>
      <c r="D136" s="128"/>
      <c r="E136" s="110">
        <f t="shared" si="6"/>
        <v>0</v>
      </c>
    </row>
    <row r="137" spans="1:11" s="231" customFormat="1" ht="12" customHeight="1">
      <c r="A137" s="236" t="s">
        <v>96</v>
      </c>
      <c r="B137" s="133" t="s">
        <v>373</v>
      </c>
      <c r="C137" s="73"/>
      <c r="D137" s="128"/>
      <c r="E137" s="110">
        <f t="shared" si="6"/>
        <v>0</v>
      </c>
    </row>
    <row r="138" spans="1:11" s="231" customFormat="1" ht="12" customHeight="1">
      <c r="A138" s="236" t="s">
        <v>97</v>
      </c>
      <c r="B138" s="133" t="s">
        <v>324</v>
      </c>
      <c r="C138" s="73"/>
      <c r="D138" s="128"/>
      <c r="E138" s="110">
        <f t="shared" si="6"/>
        <v>0</v>
      </c>
    </row>
    <row r="139" spans="1:11" s="12" customFormat="1" ht="12" customHeight="1" thickBot="1">
      <c r="A139" s="260" t="s">
        <v>98</v>
      </c>
      <c r="B139" s="135" t="s">
        <v>325</v>
      </c>
      <c r="C139" s="73"/>
      <c r="D139" s="128"/>
      <c r="E139" s="110">
        <f t="shared" si="6"/>
        <v>0</v>
      </c>
    </row>
    <row r="140" spans="1:11" s="231" customFormat="1" ht="12" customHeight="1" thickBot="1">
      <c r="A140" s="98" t="s">
        <v>10</v>
      </c>
      <c r="B140" s="131" t="s">
        <v>380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4"/>
    </row>
    <row r="141" spans="1:11" s="231" customFormat="1">
      <c r="A141" s="236" t="s">
        <v>55</v>
      </c>
      <c r="B141" s="133" t="s">
        <v>264</v>
      </c>
      <c r="C141" s="73"/>
      <c r="D141" s="128"/>
      <c r="E141" s="110">
        <f>C141+D141</f>
        <v>0</v>
      </c>
    </row>
    <row r="142" spans="1:11" s="231" customFormat="1" ht="12" customHeight="1">
      <c r="A142" s="236" t="s">
        <v>56</v>
      </c>
      <c r="B142" s="133" t="s">
        <v>265</v>
      </c>
      <c r="C142" s="73"/>
      <c r="D142" s="128"/>
      <c r="E142" s="110">
        <f>C142+D142</f>
        <v>0</v>
      </c>
    </row>
    <row r="143" spans="1:11" s="231" customFormat="1" ht="12" customHeight="1">
      <c r="A143" s="236" t="s">
        <v>179</v>
      </c>
      <c r="B143" s="133" t="s">
        <v>379</v>
      </c>
      <c r="C143" s="73"/>
      <c r="D143" s="128"/>
      <c r="E143" s="110">
        <f>C143+D143</f>
        <v>0</v>
      </c>
    </row>
    <row r="144" spans="1:11" s="12" customFormat="1" ht="12" customHeight="1">
      <c r="A144" s="236" t="s">
        <v>180</v>
      </c>
      <c r="B144" s="133" t="s">
        <v>334</v>
      </c>
      <c r="C144" s="73"/>
      <c r="D144" s="128"/>
      <c r="E144" s="110">
        <f>C144+D144</f>
        <v>0</v>
      </c>
    </row>
    <row r="145" spans="1:5" s="12" customFormat="1" ht="12" customHeight="1" thickBot="1">
      <c r="A145" s="260" t="s">
        <v>181</v>
      </c>
      <c r="B145" s="135" t="s">
        <v>284</v>
      </c>
      <c r="C145" s="73"/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6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6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6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6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1" customFormat="1" ht="12.75" customHeight="1" thickBot="1">
      <c r="A151" s="260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1" customFormat="1" ht="12.75" customHeight="1" thickBot="1">
      <c r="A152" s="265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1" customFormat="1" ht="12.75" customHeight="1" thickBot="1">
      <c r="A153" s="265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1" customFormat="1" ht="12" customHeight="1" thickBot="1">
      <c r="A154" s="98" t="s">
        <v>14</v>
      </c>
      <c r="B154" s="131" t="s">
        <v>343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1" customFormat="1" ht="15" customHeight="1" thickBot="1">
      <c r="A155" s="266" t="s">
        <v>15</v>
      </c>
      <c r="B155" s="148" t="s">
        <v>342</v>
      </c>
      <c r="C155" s="142">
        <f>+C128+C154</f>
        <v>0</v>
      </c>
      <c r="D155" s="143">
        <f>+D128+D154</f>
        <v>0</v>
      </c>
      <c r="E155" s="144">
        <f>+E128+E154</f>
        <v>0</v>
      </c>
    </row>
    <row r="156" spans="1:5" s="231" customFormat="1" ht="13.5" thickBot="1">
      <c r="A156" s="267"/>
      <c r="B156" s="268"/>
      <c r="C156" s="269"/>
      <c r="D156" s="269"/>
      <c r="E156" s="269"/>
    </row>
    <row r="157" spans="1:5" s="231" customFormat="1" ht="15" customHeight="1" thickBot="1">
      <c r="A157" s="22" t="s">
        <v>377</v>
      </c>
      <c r="B157" s="23"/>
      <c r="C157" s="53"/>
      <c r="D157" s="53"/>
      <c r="E157" s="54"/>
    </row>
    <row r="158" spans="1:5" s="231" customFormat="1" ht="14.25" customHeight="1" thickBot="1">
      <c r="A158" s="22" t="s">
        <v>119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zoomScaleNormal="100" zoomScaleSheetLayoutView="100" workbookViewId="0">
      <selection activeCell="D23" sqref="D23"/>
    </sheetView>
  </sheetViews>
  <sheetFormatPr defaultRowHeight="15.75"/>
  <cols>
    <col min="1" max="1" width="9.5" style="32" customWidth="1"/>
    <col min="2" max="2" width="72.33203125" style="32" customWidth="1"/>
    <col min="3" max="3" width="17.33203125" style="33" customWidth="1"/>
    <col min="4" max="5" width="17.33203125" style="37" customWidth="1"/>
    <col min="6" max="6" width="9.33203125" style="37"/>
    <col min="7" max="8" width="10.33203125" style="289" hidden="1" customWidth="1"/>
    <col min="9" max="16384" width="9.33203125" style="37"/>
  </cols>
  <sheetData>
    <row r="1" spans="1:8" ht="15.95" customHeight="1">
      <c r="A1" s="310" t="s">
        <v>3</v>
      </c>
      <c r="B1" s="310"/>
      <c r="C1" s="310"/>
      <c r="D1" s="310"/>
      <c r="E1" s="310"/>
    </row>
    <row r="2" spans="1:8" ht="15.95" customHeight="1" thickBot="1">
      <c r="A2" s="311" t="s">
        <v>82</v>
      </c>
      <c r="B2" s="311"/>
      <c r="C2" s="41"/>
      <c r="E2" s="41" t="s">
        <v>123</v>
      </c>
    </row>
    <row r="3" spans="1:8" s="56" customFormat="1" ht="12.75">
      <c r="A3" s="313" t="s">
        <v>47</v>
      </c>
      <c r="B3" s="315" t="s">
        <v>4</v>
      </c>
      <c r="C3" s="317" t="str">
        <f>+CONCATENATE(LEFT(ÖSSZEFÜGGÉSEK!A6,4),". évi")</f>
        <v>2016. évi</v>
      </c>
      <c r="D3" s="318"/>
      <c r="E3" s="319"/>
      <c r="G3" s="290"/>
      <c r="H3" s="290"/>
    </row>
    <row r="4" spans="1:8" s="56" customFormat="1" ht="39" thickBot="1">
      <c r="A4" s="314"/>
      <c r="B4" s="316"/>
      <c r="C4" s="57" t="s">
        <v>381</v>
      </c>
      <c r="D4" s="58" t="s">
        <v>471</v>
      </c>
      <c r="E4" s="59" t="s">
        <v>470</v>
      </c>
      <c r="G4" s="290"/>
      <c r="H4" s="290"/>
    </row>
    <row r="5" spans="1:8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62" t="s">
        <v>439</v>
      </c>
      <c r="G5" s="272" t="s">
        <v>448</v>
      </c>
      <c r="H5" s="272" t="s">
        <v>447</v>
      </c>
    </row>
    <row r="6" spans="1:8" s="38" customFormat="1" ht="12" customHeight="1" thickBot="1">
      <c r="A6" s="63" t="s">
        <v>5</v>
      </c>
      <c r="B6" s="64" t="s">
        <v>144</v>
      </c>
      <c r="C6" s="65">
        <f>+C7+C8+C9+C10+C11+C12</f>
        <v>21321</v>
      </c>
      <c r="D6" s="65">
        <f>+D7+D8+D9+D10+D11+D12</f>
        <v>9</v>
      </c>
      <c r="E6" s="66">
        <f>+E7+E8+E9+E10+E11+E12</f>
        <v>21330</v>
      </c>
      <c r="G6" s="291">
        <f>'1.1.'!E6+'1.2.'!E6+'1.3.'!E6</f>
        <v>21330</v>
      </c>
      <c r="H6" s="291">
        <f>E6-G6</f>
        <v>0</v>
      </c>
    </row>
    <row r="7" spans="1:8" s="38" customFormat="1" ht="12" customHeight="1">
      <c r="A7" s="67" t="s">
        <v>59</v>
      </c>
      <c r="B7" s="68" t="s">
        <v>145</v>
      </c>
      <c r="C7" s="69">
        <v>15511</v>
      </c>
      <c r="D7" s="69"/>
      <c r="E7" s="70">
        <f>C7+D7</f>
        <v>15511</v>
      </c>
      <c r="G7" s="291">
        <f>'1.1.'!E7+'1.2.'!E7+'1.3.'!E7</f>
        <v>15511</v>
      </c>
      <c r="H7" s="291">
        <f t="shared" ref="H7:H70" si="0">E7-G7</f>
        <v>0</v>
      </c>
    </row>
    <row r="8" spans="1:8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1">C8+D8</f>
        <v>0</v>
      </c>
      <c r="G8" s="291">
        <f>'1.1.'!E8+'1.2.'!E8+'1.3.'!E8</f>
        <v>0</v>
      </c>
      <c r="H8" s="291">
        <f t="shared" si="0"/>
        <v>0</v>
      </c>
    </row>
    <row r="9" spans="1:8" s="38" customFormat="1" ht="12" customHeight="1">
      <c r="A9" s="71" t="s">
        <v>61</v>
      </c>
      <c r="B9" s="72" t="s">
        <v>147</v>
      </c>
      <c r="C9" s="73">
        <v>4610</v>
      </c>
      <c r="D9" s="73">
        <v>9</v>
      </c>
      <c r="E9" s="70">
        <f t="shared" si="1"/>
        <v>4619</v>
      </c>
      <c r="G9" s="291">
        <f>'1.1.'!E9+'1.2.'!E9+'1.3.'!E9</f>
        <v>4619</v>
      </c>
      <c r="H9" s="291">
        <f t="shared" si="0"/>
        <v>0</v>
      </c>
    </row>
    <row r="10" spans="1:8" s="38" customFormat="1" ht="12" customHeight="1">
      <c r="A10" s="71" t="s">
        <v>62</v>
      </c>
      <c r="B10" s="72" t="s">
        <v>148</v>
      </c>
      <c r="C10" s="73">
        <v>1200</v>
      </c>
      <c r="D10" s="73"/>
      <c r="E10" s="70">
        <f t="shared" si="1"/>
        <v>1200</v>
      </c>
      <c r="G10" s="291">
        <f>'1.1.'!E10+'1.2.'!E10+'1.3.'!E10</f>
        <v>1200</v>
      </c>
      <c r="H10" s="291">
        <f t="shared" si="0"/>
        <v>0</v>
      </c>
    </row>
    <row r="11" spans="1:8" s="38" customFormat="1" ht="12" customHeight="1">
      <c r="A11" s="71" t="s">
        <v>79</v>
      </c>
      <c r="B11" s="74" t="s">
        <v>303</v>
      </c>
      <c r="C11" s="73"/>
      <c r="D11" s="73"/>
      <c r="E11" s="70">
        <f t="shared" si="1"/>
        <v>0</v>
      </c>
      <c r="G11" s="291">
        <f>'1.1.'!E11+'1.2.'!E11+'1.3.'!E11</f>
        <v>0</v>
      </c>
      <c r="H11" s="291">
        <f t="shared" si="0"/>
        <v>0</v>
      </c>
    </row>
    <row r="12" spans="1:8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1"/>
        <v>0</v>
      </c>
      <c r="G12" s="291">
        <f>'1.1.'!E12+'1.2.'!E12+'1.3.'!E12</f>
        <v>0</v>
      </c>
      <c r="H12" s="291">
        <f t="shared" si="0"/>
        <v>0</v>
      </c>
    </row>
    <row r="13" spans="1:8" s="38" customFormat="1" ht="12" customHeight="1" thickBot="1">
      <c r="A13" s="63" t="s">
        <v>6</v>
      </c>
      <c r="B13" s="77" t="s">
        <v>149</v>
      </c>
      <c r="C13" s="65">
        <f>+C14+C15+C16+C17+C18</f>
        <v>2680</v>
      </c>
      <c r="D13" s="65">
        <f>+D14+D15+D16+D17+D18</f>
        <v>4636</v>
      </c>
      <c r="E13" s="66">
        <f>+E14+E15+E16+E17+E18</f>
        <v>7316</v>
      </c>
      <c r="G13" s="291">
        <f>'1.1.'!E13+'1.2.'!E13+'1.3.'!E13</f>
        <v>7316</v>
      </c>
      <c r="H13" s="291">
        <f t="shared" si="0"/>
        <v>0</v>
      </c>
    </row>
    <row r="14" spans="1:8" s="38" customFormat="1" ht="12" customHeight="1">
      <c r="A14" s="67" t="s">
        <v>65</v>
      </c>
      <c r="B14" s="68" t="s">
        <v>150</v>
      </c>
      <c r="C14" s="69"/>
      <c r="D14" s="69"/>
      <c r="E14" s="70">
        <f t="shared" si="1"/>
        <v>0</v>
      </c>
      <c r="G14" s="291">
        <f>'1.1.'!E14+'1.2.'!E14+'1.3.'!E14</f>
        <v>0</v>
      </c>
      <c r="H14" s="291">
        <f t="shared" si="0"/>
        <v>0</v>
      </c>
    </row>
    <row r="15" spans="1:8" s="38" customFormat="1" ht="12" customHeight="1">
      <c r="A15" s="71" t="s">
        <v>66</v>
      </c>
      <c r="B15" s="72" t="s">
        <v>151</v>
      </c>
      <c r="C15" s="73"/>
      <c r="D15" s="73"/>
      <c r="E15" s="70">
        <f t="shared" si="1"/>
        <v>0</v>
      </c>
      <c r="G15" s="291">
        <f>'1.1.'!E15+'1.2.'!E15+'1.3.'!E15</f>
        <v>0</v>
      </c>
      <c r="H15" s="291">
        <f t="shared" si="0"/>
        <v>0</v>
      </c>
    </row>
    <row r="16" spans="1:8" s="38" customFormat="1" ht="12" customHeight="1">
      <c r="A16" s="71" t="s">
        <v>67</v>
      </c>
      <c r="B16" s="72" t="s">
        <v>296</v>
      </c>
      <c r="C16" s="73"/>
      <c r="D16" s="73"/>
      <c r="E16" s="70">
        <f t="shared" si="1"/>
        <v>0</v>
      </c>
      <c r="G16" s="291">
        <f>'1.1.'!E16+'1.2.'!E16+'1.3.'!E16</f>
        <v>0</v>
      </c>
      <c r="H16" s="291">
        <f t="shared" si="0"/>
        <v>0</v>
      </c>
    </row>
    <row r="17" spans="1:8" s="38" customFormat="1" ht="12" customHeight="1">
      <c r="A17" s="71" t="s">
        <v>68</v>
      </c>
      <c r="B17" s="72" t="s">
        <v>297</v>
      </c>
      <c r="C17" s="73"/>
      <c r="D17" s="73"/>
      <c r="E17" s="70">
        <f t="shared" si="1"/>
        <v>0</v>
      </c>
      <c r="G17" s="291">
        <f>'1.1.'!E17+'1.2.'!E17+'1.3.'!E17</f>
        <v>0</v>
      </c>
      <c r="H17" s="291">
        <f t="shared" si="0"/>
        <v>0</v>
      </c>
    </row>
    <row r="18" spans="1:8" s="38" customFormat="1" ht="12" customHeight="1">
      <c r="A18" s="71" t="s">
        <v>69</v>
      </c>
      <c r="B18" s="72" t="s">
        <v>152</v>
      </c>
      <c r="C18" s="73">
        <v>2680</v>
      </c>
      <c r="D18" s="73">
        <f>4636</f>
        <v>4636</v>
      </c>
      <c r="E18" s="70">
        <f t="shared" si="1"/>
        <v>7316</v>
      </c>
      <c r="G18" s="291">
        <f>'1.1.'!E18+'1.2.'!E18+'1.3.'!E18</f>
        <v>7316</v>
      </c>
      <c r="H18" s="291">
        <f t="shared" si="0"/>
        <v>0</v>
      </c>
    </row>
    <row r="19" spans="1:8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1"/>
        <v>0</v>
      </c>
      <c r="G19" s="291">
        <f>'1.1.'!E19+'1.2.'!E19+'1.3.'!E19</f>
        <v>0</v>
      </c>
      <c r="H19" s="291">
        <f t="shared" si="0"/>
        <v>0</v>
      </c>
    </row>
    <row r="20" spans="1:8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793</v>
      </c>
      <c r="E20" s="66">
        <f>+E21+E22+E23+E24+E25</f>
        <v>793</v>
      </c>
      <c r="G20" s="291">
        <f>'1.1.'!E20+'1.2.'!E20+'1.3.'!E20</f>
        <v>793</v>
      </c>
      <c r="H20" s="291">
        <f t="shared" si="0"/>
        <v>0</v>
      </c>
    </row>
    <row r="21" spans="1:8" s="38" customFormat="1" ht="12" customHeight="1">
      <c r="A21" s="67" t="s">
        <v>48</v>
      </c>
      <c r="B21" s="68" t="s">
        <v>155</v>
      </c>
      <c r="C21" s="69"/>
      <c r="D21" s="69"/>
      <c r="E21" s="70">
        <f t="shared" si="1"/>
        <v>0</v>
      </c>
      <c r="G21" s="291">
        <f>'1.1.'!E21+'1.2.'!E21+'1.3.'!E21</f>
        <v>0</v>
      </c>
      <c r="H21" s="291">
        <f t="shared" si="0"/>
        <v>0</v>
      </c>
    </row>
    <row r="22" spans="1:8" s="38" customFormat="1" ht="12" customHeight="1">
      <c r="A22" s="71" t="s">
        <v>49</v>
      </c>
      <c r="B22" s="72" t="s">
        <v>156</v>
      </c>
      <c r="C22" s="73"/>
      <c r="D22" s="73"/>
      <c r="E22" s="70">
        <f t="shared" si="1"/>
        <v>0</v>
      </c>
      <c r="G22" s="291">
        <f>'1.1.'!E22+'1.2.'!E22+'1.3.'!E22</f>
        <v>0</v>
      </c>
      <c r="H22" s="291">
        <f t="shared" si="0"/>
        <v>0</v>
      </c>
    </row>
    <row r="23" spans="1:8" s="38" customFormat="1" ht="12" customHeight="1">
      <c r="A23" s="71" t="s">
        <v>50</v>
      </c>
      <c r="B23" s="72" t="s">
        <v>298</v>
      </c>
      <c r="C23" s="73"/>
      <c r="D23" s="73"/>
      <c r="E23" s="70">
        <f t="shared" si="1"/>
        <v>0</v>
      </c>
      <c r="G23" s="291">
        <f>'1.1.'!E23+'1.2.'!E23+'1.3.'!E23</f>
        <v>0</v>
      </c>
      <c r="H23" s="291">
        <f t="shared" si="0"/>
        <v>0</v>
      </c>
    </row>
    <row r="24" spans="1:8" s="38" customFormat="1" ht="12" customHeight="1">
      <c r="A24" s="71" t="s">
        <v>51</v>
      </c>
      <c r="B24" s="72" t="s">
        <v>299</v>
      </c>
      <c r="C24" s="73"/>
      <c r="D24" s="73"/>
      <c r="E24" s="70">
        <f t="shared" si="1"/>
        <v>0</v>
      </c>
      <c r="G24" s="291">
        <f>'1.1.'!E24+'1.2.'!E24+'1.3.'!E24</f>
        <v>0</v>
      </c>
      <c r="H24" s="291">
        <f t="shared" si="0"/>
        <v>0</v>
      </c>
    </row>
    <row r="25" spans="1:8" s="38" customFormat="1" ht="12" customHeight="1">
      <c r="A25" s="71" t="s">
        <v>92</v>
      </c>
      <c r="B25" s="72" t="s">
        <v>157</v>
      </c>
      <c r="C25" s="73"/>
      <c r="D25" s="73">
        <v>793</v>
      </c>
      <c r="E25" s="70">
        <f t="shared" si="1"/>
        <v>793</v>
      </c>
      <c r="G25" s="291">
        <f>'1.1.'!E25+'1.2.'!E25+'1.3.'!E25</f>
        <v>793</v>
      </c>
      <c r="H25" s="291">
        <f t="shared" si="0"/>
        <v>0</v>
      </c>
    </row>
    <row r="26" spans="1:8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1"/>
        <v>0</v>
      </c>
      <c r="G26" s="291">
        <f>'1.1.'!E26+'1.2.'!E26+'1.3.'!E26</f>
        <v>0</v>
      </c>
      <c r="H26" s="291">
        <f t="shared" si="0"/>
        <v>0</v>
      </c>
    </row>
    <row r="27" spans="1:8" s="38" customFormat="1" ht="12" customHeight="1" thickBot="1">
      <c r="A27" s="63" t="s">
        <v>94</v>
      </c>
      <c r="B27" s="64" t="s">
        <v>433</v>
      </c>
      <c r="C27" s="80">
        <f>+C28+C29+C30+C31+C32+C33+C34</f>
        <v>6460</v>
      </c>
      <c r="D27" s="80">
        <f>+D28+D29+D30+D31+D32+D33+D34</f>
        <v>0</v>
      </c>
      <c r="E27" s="81">
        <f>+E28+E29+E30+E31+E32+E33+E34</f>
        <v>6460</v>
      </c>
      <c r="G27" s="291">
        <f>'1.1.'!E27+'1.2.'!E27+'1.3.'!E27</f>
        <v>6460</v>
      </c>
      <c r="H27" s="291">
        <f t="shared" si="0"/>
        <v>0</v>
      </c>
    </row>
    <row r="28" spans="1:8" s="38" customFormat="1" ht="12" customHeight="1">
      <c r="A28" s="67" t="s">
        <v>159</v>
      </c>
      <c r="B28" s="68" t="s">
        <v>456</v>
      </c>
      <c r="C28" s="82">
        <v>1500</v>
      </c>
      <c r="D28" s="82"/>
      <c r="E28" s="70">
        <f t="shared" si="1"/>
        <v>1500</v>
      </c>
      <c r="G28" s="291">
        <f>'1.1.'!E28+'1.2.'!E28+'1.3.'!E28</f>
        <v>1500</v>
      </c>
      <c r="H28" s="291">
        <f t="shared" si="0"/>
        <v>0</v>
      </c>
    </row>
    <row r="29" spans="1:8" s="38" customFormat="1" ht="12" customHeight="1">
      <c r="A29" s="71" t="s">
        <v>160</v>
      </c>
      <c r="B29" s="72" t="s">
        <v>457</v>
      </c>
      <c r="C29" s="73">
        <v>650</v>
      </c>
      <c r="D29" s="73"/>
      <c r="E29" s="70">
        <f t="shared" si="1"/>
        <v>650</v>
      </c>
      <c r="G29" s="291">
        <f>'1.1.'!E29+'1.2.'!E29+'1.3.'!E29</f>
        <v>650</v>
      </c>
      <c r="H29" s="291">
        <f t="shared" si="0"/>
        <v>0</v>
      </c>
    </row>
    <row r="30" spans="1:8" s="38" customFormat="1" ht="12" customHeight="1">
      <c r="A30" s="71" t="s">
        <v>161</v>
      </c>
      <c r="B30" s="72" t="s">
        <v>428</v>
      </c>
      <c r="C30" s="73">
        <v>3000</v>
      </c>
      <c r="D30" s="73"/>
      <c r="E30" s="70">
        <f t="shared" si="1"/>
        <v>3000</v>
      </c>
      <c r="G30" s="291">
        <f>'1.1.'!E30+'1.2.'!E30+'1.3.'!E30</f>
        <v>3000</v>
      </c>
      <c r="H30" s="291">
        <f t="shared" si="0"/>
        <v>0</v>
      </c>
    </row>
    <row r="31" spans="1:8" s="38" customFormat="1" ht="12" customHeight="1">
      <c r="A31" s="71" t="s">
        <v>162</v>
      </c>
      <c r="B31" s="72" t="s">
        <v>429</v>
      </c>
      <c r="C31" s="73">
        <v>10</v>
      </c>
      <c r="D31" s="73"/>
      <c r="E31" s="70">
        <f t="shared" si="1"/>
        <v>10</v>
      </c>
      <c r="G31" s="291">
        <f>'1.1.'!E31+'1.2.'!E31+'1.3.'!E31</f>
        <v>10</v>
      </c>
      <c r="H31" s="291">
        <f t="shared" si="0"/>
        <v>0</v>
      </c>
    </row>
    <row r="32" spans="1:8" s="38" customFormat="1" ht="12" customHeight="1">
      <c r="A32" s="71" t="s">
        <v>430</v>
      </c>
      <c r="B32" s="72" t="s">
        <v>163</v>
      </c>
      <c r="C32" s="73">
        <v>1200</v>
      </c>
      <c r="D32" s="73"/>
      <c r="E32" s="70">
        <f t="shared" si="1"/>
        <v>1200</v>
      </c>
      <c r="G32" s="291">
        <f>'1.1.'!E32+'1.2.'!E32+'1.3.'!E32</f>
        <v>1200</v>
      </c>
      <c r="H32" s="291">
        <f t="shared" si="0"/>
        <v>0</v>
      </c>
    </row>
    <row r="33" spans="1:8" s="38" customFormat="1" ht="12" customHeight="1">
      <c r="A33" s="71" t="s">
        <v>431</v>
      </c>
      <c r="B33" s="72" t="s">
        <v>164</v>
      </c>
      <c r="C33" s="73"/>
      <c r="D33" s="73"/>
      <c r="E33" s="70">
        <f t="shared" si="1"/>
        <v>0</v>
      </c>
      <c r="G33" s="291">
        <f>'1.1.'!E33+'1.2.'!E33+'1.3.'!E33</f>
        <v>0</v>
      </c>
      <c r="H33" s="291">
        <f t="shared" si="0"/>
        <v>0</v>
      </c>
    </row>
    <row r="34" spans="1:8" s="38" customFormat="1" ht="12" customHeight="1" thickBot="1">
      <c r="A34" s="75" t="s">
        <v>432</v>
      </c>
      <c r="B34" s="79" t="s">
        <v>165</v>
      </c>
      <c r="C34" s="78">
        <v>100</v>
      </c>
      <c r="D34" s="78"/>
      <c r="E34" s="70">
        <f t="shared" si="1"/>
        <v>100</v>
      </c>
      <c r="G34" s="291">
        <f>'1.1.'!E34+'1.2.'!E34+'1.3.'!E34</f>
        <v>100</v>
      </c>
      <c r="H34" s="291">
        <f t="shared" si="0"/>
        <v>0</v>
      </c>
    </row>
    <row r="35" spans="1:8" s="38" customFormat="1" ht="12" customHeight="1" thickBot="1">
      <c r="A35" s="63" t="s">
        <v>9</v>
      </c>
      <c r="B35" s="64" t="s">
        <v>305</v>
      </c>
      <c r="C35" s="65">
        <f>SUM(C36:C46)</f>
        <v>5640</v>
      </c>
      <c r="D35" s="65">
        <f>SUM(D36:D46)</f>
        <v>0</v>
      </c>
      <c r="E35" s="66">
        <f>SUM(E36:E46)</f>
        <v>5640</v>
      </c>
      <c r="G35" s="291">
        <f>'1.1.'!E35+'1.2.'!E35+'1.3.'!E35</f>
        <v>5640</v>
      </c>
      <c r="H35" s="291">
        <f t="shared" si="0"/>
        <v>0</v>
      </c>
    </row>
    <row r="36" spans="1:8" s="38" customFormat="1" ht="12" customHeight="1">
      <c r="A36" s="67" t="s">
        <v>52</v>
      </c>
      <c r="B36" s="68" t="s">
        <v>168</v>
      </c>
      <c r="C36" s="69"/>
      <c r="D36" s="69"/>
      <c r="E36" s="70">
        <f t="shared" si="1"/>
        <v>0</v>
      </c>
      <c r="G36" s="291">
        <f>'1.1.'!E36+'1.2.'!E36+'1.3.'!E36</f>
        <v>0</v>
      </c>
      <c r="H36" s="291">
        <f t="shared" si="0"/>
        <v>0</v>
      </c>
    </row>
    <row r="37" spans="1:8" s="38" customFormat="1" ht="12" customHeight="1">
      <c r="A37" s="71" t="s">
        <v>53</v>
      </c>
      <c r="B37" s="72" t="s">
        <v>169</v>
      </c>
      <c r="C37" s="73">
        <v>318</v>
      </c>
      <c r="D37" s="73"/>
      <c r="E37" s="70">
        <f t="shared" si="1"/>
        <v>318</v>
      </c>
      <c r="G37" s="291">
        <f>'1.1.'!E37+'1.2.'!E37+'1.3.'!E37</f>
        <v>318</v>
      </c>
      <c r="H37" s="291">
        <f t="shared" si="0"/>
        <v>0</v>
      </c>
    </row>
    <row r="38" spans="1:8" s="38" customFormat="1" ht="12" customHeight="1">
      <c r="A38" s="71" t="s">
        <v>54</v>
      </c>
      <c r="B38" s="72" t="s">
        <v>170</v>
      </c>
      <c r="C38" s="73">
        <v>40</v>
      </c>
      <c r="D38" s="73"/>
      <c r="E38" s="70">
        <f t="shared" si="1"/>
        <v>40</v>
      </c>
      <c r="G38" s="291">
        <f>'1.1.'!E38+'1.2.'!E38+'1.3.'!E38</f>
        <v>40</v>
      </c>
      <c r="H38" s="291">
        <f t="shared" si="0"/>
        <v>0</v>
      </c>
    </row>
    <row r="39" spans="1:8" s="38" customFormat="1" ht="12" customHeight="1">
      <c r="A39" s="71" t="s">
        <v>96</v>
      </c>
      <c r="B39" s="72" t="s">
        <v>171</v>
      </c>
      <c r="C39" s="73">
        <v>4652</v>
      </c>
      <c r="D39" s="73"/>
      <c r="E39" s="70">
        <f t="shared" si="1"/>
        <v>4652</v>
      </c>
      <c r="G39" s="291">
        <f>'1.1.'!E39+'1.2.'!E39+'1.3.'!E39</f>
        <v>4652</v>
      </c>
      <c r="H39" s="291">
        <f t="shared" si="0"/>
        <v>0</v>
      </c>
    </row>
    <row r="40" spans="1:8" s="38" customFormat="1" ht="12" customHeight="1">
      <c r="A40" s="71" t="s">
        <v>97</v>
      </c>
      <c r="B40" s="72" t="s">
        <v>172</v>
      </c>
      <c r="C40" s="73">
        <v>600</v>
      </c>
      <c r="D40" s="73"/>
      <c r="E40" s="70">
        <f t="shared" si="1"/>
        <v>600</v>
      </c>
      <c r="G40" s="291">
        <f>'1.1.'!E40+'1.2.'!E40+'1.3.'!E40</f>
        <v>600</v>
      </c>
      <c r="H40" s="291">
        <f t="shared" si="0"/>
        <v>0</v>
      </c>
    </row>
    <row r="41" spans="1:8" s="38" customFormat="1" ht="12" customHeight="1">
      <c r="A41" s="71" t="s">
        <v>98</v>
      </c>
      <c r="B41" s="72" t="s">
        <v>173</v>
      </c>
      <c r="C41" s="73"/>
      <c r="D41" s="73"/>
      <c r="E41" s="70">
        <f t="shared" si="1"/>
        <v>0</v>
      </c>
      <c r="G41" s="291">
        <f>'1.1.'!E41+'1.2.'!E41+'1.3.'!E41</f>
        <v>0</v>
      </c>
      <c r="H41" s="291">
        <f t="shared" si="0"/>
        <v>0</v>
      </c>
    </row>
    <row r="42" spans="1:8" s="38" customFormat="1" ht="12" customHeight="1">
      <c r="A42" s="71" t="s">
        <v>99</v>
      </c>
      <c r="B42" s="72" t="s">
        <v>174</v>
      </c>
      <c r="C42" s="73"/>
      <c r="D42" s="73"/>
      <c r="E42" s="70">
        <f t="shared" si="1"/>
        <v>0</v>
      </c>
      <c r="G42" s="291">
        <f>'1.1.'!E42+'1.2.'!E42+'1.3.'!E42</f>
        <v>0</v>
      </c>
      <c r="H42" s="291">
        <f t="shared" si="0"/>
        <v>0</v>
      </c>
    </row>
    <row r="43" spans="1:8" s="38" customFormat="1" ht="12" customHeight="1">
      <c r="A43" s="71" t="s">
        <v>100</v>
      </c>
      <c r="B43" s="72" t="s">
        <v>434</v>
      </c>
      <c r="C43" s="73">
        <v>30</v>
      </c>
      <c r="D43" s="73"/>
      <c r="E43" s="70">
        <f t="shared" si="1"/>
        <v>30</v>
      </c>
      <c r="G43" s="291">
        <f>'1.1.'!E43+'1.2.'!E43+'1.3.'!E43</f>
        <v>30</v>
      </c>
      <c r="H43" s="291">
        <f t="shared" si="0"/>
        <v>0</v>
      </c>
    </row>
    <row r="44" spans="1:8" s="38" customFormat="1" ht="12" customHeight="1">
      <c r="A44" s="71" t="s">
        <v>166</v>
      </c>
      <c r="B44" s="72" t="s">
        <v>176</v>
      </c>
      <c r="C44" s="83"/>
      <c r="D44" s="83"/>
      <c r="E44" s="70">
        <f t="shared" si="1"/>
        <v>0</v>
      </c>
      <c r="G44" s="291">
        <f>'1.1.'!E44+'1.2.'!E44+'1.3.'!E44</f>
        <v>0</v>
      </c>
      <c r="H44" s="291">
        <f t="shared" si="0"/>
        <v>0</v>
      </c>
    </row>
    <row r="45" spans="1:8" s="38" customFormat="1" ht="12" customHeight="1">
      <c r="A45" s="75" t="s">
        <v>167</v>
      </c>
      <c r="B45" s="79" t="s">
        <v>307</v>
      </c>
      <c r="C45" s="84"/>
      <c r="D45" s="84"/>
      <c r="E45" s="70">
        <f t="shared" si="1"/>
        <v>0</v>
      </c>
      <c r="G45" s="291">
        <f>'1.1.'!E45+'1.2.'!E45+'1.3.'!E45</f>
        <v>0</v>
      </c>
      <c r="H45" s="291">
        <f t="shared" si="0"/>
        <v>0</v>
      </c>
    </row>
    <row r="46" spans="1:8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1"/>
        <v>0</v>
      </c>
      <c r="G46" s="291">
        <f>'1.1.'!E46+'1.2.'!E46+'1.3.'!E46</f>
        <v>0</v>
      </c>
      <c r="H46" s="291">
        <f t="shared" si="0"/>
        <v>0</v>
      </c>
    </row>
    <row r="47" spans="1:8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  <c r="G47" s="291">
        <f>'1.1.'!E47+'1.2.'!E47+'1.3.'!E47</f>
        <v>0</v>
      </c>
      <c r="H47" s="291">
        <f t="shared" si="0"/>
        <v>0</v>
      </c>
    </row>
    <row r="48" spans="1:8" s="38" customFormat="1" ht="12" customHeight="1">
      <c r="A48" s="67" t="s">
        <v>55</v>
      </c>
      <c r="B48" s="68" t="s">
        <v>182</v>
      </c>
      <c r="C48" s="85"/>
      <c r="D48" s="85"/>
      <c r="E48" s="86">
        <f t="shared" si="1"/>
        <v>0</v>
      </c>
      <c r="G48" s="291">
        <f>'1.1.'!E48+'1.2.'!E48+'1.3.'!E48</f>
        <v>0</v>
      </c>
      <c r="H48" s="291">
        <f t="shared" si="0"/>
        <v>0</v>
      </c>
    </row>
    <row r="49" spans="1:8" s="38" customFormat="1" ht="12" customHeight="1">
      <c r="A49" s="71" t="s">
        <v>56</v>
      </c>
      <c r="B49" s="72" t="s">
        <v>183</v>
      </c>
      <c r="C49" s="83"/>
      <c r="D49" s="83"/>
      <c r="E49" s="86">
        <f t="shared" si="1"/>
        <v>0</v>
      </c>
      <c r="G49" s="291">
        <f>'1.1.'!E49+'1.2.'!E49+'1.3.'!E49</f>
        <v>0</v>
      </c>
      <c r="H49" s="291">
        <f t="shared" si="0"/>
        <v>0</v>
      </c>
    </row>
    <row r="50" spans="1:8" s="38" customFormat="1" ht="12" customHeight="1">
      <c r="A50" s="71" t="s">
        <v>179</v>
      </c>
      <c r="B50" s="72" t="s">
        <v>184</v>
      </c>
      <c r="C50" s="83"/>
      <c r="D50" s="83"/>
      <c r="E50" s="86">
        <f t="shared" si="1"/>
        <v>0</v>
      </c>
      <c r="G50" s="291">
        <f>'1.1.'!E50+'1.2.'!E50+'1.3.'!E50</f>
        <v>0</v>
      </c>
      <c r="H50" s="291">
        <f t="shared" si="0"/>
        <v>0</v>
      </c>
    </row>
    <row r="51" spans="1:8" s="38" customFormat="1" ht="12" customHeight="1">
      <c r="A51" s="71" t="s">
        <v>180</v>
      </c>
      <c r="B51" s="72" t="s">
        <v>185</v>
      </c>
      <c r="C51" s="83"/>
      <c r="D51" s="83"/>
      <c r="E51" s="86">
        <f t="shared" si="1"/>
        <v>0</v>
      </c>
      <c r="G51" s="291">
        <f>'1.1.'!E51+'1.2.'!E51+'1.3.'!E51</f>
        <v>0</v>
      </c>
      <c r="H51" s="291">
        <f t="shared" si="0"/>
        <v>0</v>
      </c>
    </row>
    <row r="52" spans="1:8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1"/>
        <v>0</v>
      </c>
      <c r="G52" s="291">
        <f>'1.1.'!E52+'1.2.'!E52+'1.3.'!E52</f>
        <v>0</v>
      </c>
      <c r="H52" s="291">
        <f t="shared" si="0"/>
        <v>0</v>
      </c>
    </row>
    <row r="53" spans="1:8" s="38" customFormat="1" ht="12" customHeight="1" thickBot="1">
      <c r="A53" s="63" t="s">
        <v>101</v>
      </c>
      <c r="B53" s="64" t="s">
        <v>187</v>
      </c>
      <c r="C53" s="65">
        <f>SUM(C54:C56)</f>
        <v>10</v>
      </c>
      <c r="D53" s="65">
        <f>SUM(D54:D56)</f>
        <v>0</v>
      </c>
      <c r="E53" s="66">
        <f>SUM(E54:E56)</f>
        <v>10</v>
      </c>
      <c r="G53" s="291">
        <f>'1.1.'!E53+'1.2.'!E53+'1.3.'!E53</f>
        <v>10</v>
      </c>
      <c r="H53" s="291">
        <f t="shared" si="0"/>
        <v>0</v>
      </c>
    </row>
    <row r="54" spans="1:8" s="38" customFormat="1" ht="12" customHeight="1">
      <c r="A54" s="67" t="s">
        <v>57</v>
      </c>
      <c r="B54" s="68" t="s">
        <v>188</v>
      </c>
      <c r="C54" s="69"/>
      <c r="D54" s="69"/>
      <c r="E54" s="70">
        <f t="shared" si="1"/>
        <v>0</v>
      </c>
      <c r="G54" s="291">
        <f>'1.1.'!E54+'1.2.'!E54+'1.3.'!E54</f>
        <v>0</v>
      </c>
      <c r="H54" s="291">
        <f t="shared" si="0"/>
        <v>0</v>
      </c>
    </row>
    <row r="55" spans="1:8" s="38" customFormat="1" ht="12" customHeight="1">
      <c r="A55" s="71" t="s">
        <v>58</v>
      </c>
      <c r="B55" s="72" t="s">
        <v>300</v>
      </c>
      <c r="C55" s="73"/>
      <c r="D55" s="73"/>
      <c r="E55" s="70">
        <f t="shared" si="1"/>
        <v>0</v>
      </c>
      <c r="G55" s="291">
        <f>'1.1.'!E55+'1.2.'!E55+'1.3.'!E55</f>
        <v>0</v>
      </c>
      <c r="H55" s="291">
        <f t="shared" si="0"/>
        <v>0</v>
      </c>
    </row>
    <row r="56" spans="1:8" s="38" customFormat="1" ht="12" customHeight="1">
      <c r="A56" s="71" t="s">
        <v>191</v>
      </c>
      <c r="B56" s="72" t="s">
        <v>189</v>
      </c>
      <c r="C56" s="73">
        <v>10</v>
      </c>
      <c r="D56" s="73"/>
      <c r="E56" s="70">
        <f t="shared" si="1"/>
        <v>10</v>
      </c>
      <c r="G56" s="291">
        <f>'1.1.'!E56+'1.2.'!E56+'1.3.'!E56</f>
        <v>10</v>
      </c>
      <c r="H56" s="291">
        <f t="shared" si="0"/>
        <v>0</v>
      </c>
    </row>
    <row r="57" spans="1:8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1"/>
        <v>0</v>
      </c>
      <c r="G57" s="291">
        <f>'1.1.'!E57+'1.2.'!E57+'1.3.'!E57</f>
        <v>0</v>
      </c>
      <c r="H57" s="291">
        <f t="shared" si="0"/>
        <v>0</v>
      </c>
    </row>
    <row r="58" spans="1:8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  <c r="G58" s="291">
        <f>'1.1.'!E58+'1.2.'!E58+'1.3.'!E58</f>
        <v>0</v>
      </c>
      <c r="H58" s="291">
        <f t="shared" si="0"/>
        <v>0</v>
      </c>
    </row>
    <row r="59" spans="1:8" s="38" customFormat="1" ht="12" customHeight="1">
      <c r="A59" s="67" t="s">
        <v>102</v>
      </c>
      <c r="B59" s="68" t="s">
        <v>195</v>
      </c>
      <c r="C59" s="83"/>
      <c r="D59" s="83"/>
      <c r="E59" s="87">
        <f t="shared" si="1"/>
        <v>0</v>
      </c>
      <c r="G59" s="291">
        <f>'1.1.'!E59+'1.2.'!E59+'1.3.'!E59</f>
        <v>0</v>
      </c>
      <c r="H59" s="291">
        <f t="shared" si="0"/>
        <v>0</v>
      </c>
    </row>
    <row r="60" spans="1:8" s="38" customFormat="1" ht="12" customHeight="1">
      <c r="A60" s="71" t="s">
        <v>103</v>
      </c>
      <c r="B60" s="72" t="s">
        <v>301</v>
      </c>
      <c r="C60" s="83"/>
      <c r="D60" s="83"/>
      <c r="E60" s="87">
        <f t="shared" si="1"/>
        <v>0</v>
      </c>
      <c r="G60" s="291">
        <f>'1.1.'!E60+'1.2.'!E60+'1.3.'!E60</f>
        <v>0</v>
      </c>
      <c r="H60" s="291">
        <f t="shared" si="0"/>
        <v>0</v>
      </c>
    </row>
    <row r="61" spans="1:8" s="38" customFormat="1" ht="12" customHeight="1">
      <c r="A61" s="71" t="s">
        <v>124</v>
      </c>
      <c r="B61" s="72" t="s">
        <v>196</v>
      </c>
      <c r="C61" s="83"/>
      <c r="D61" s="83"/>
      <c r="E61" s="87">
        <f t="shared" si="1"/>
        <v>0</v>
      </c>
      <c r="G61" s="291">
        <f>'1.1.'!E61+'1.2.'!E61+'1.3.'!E61</f>
        <v>0</v>
      </c>
      <c r="H61" s="291">
        <f t="shared" si="0"/>
        <v>0</v>
      </c>
    </row>
    <row r="62" spans="1:8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1"/>
        <v>0</v>
      </c>
      <c r="G62" s="291">
        <f>'1.1.'!E62+'1.2.'!E62+'1.3.'!E62</f>
        <v>0</v>
      </c>
      <c r="H62" s="291">
        <f t="shared" si="0"/>
        <v>0</v>
      </c>
    </row>
    <row r="63" spans="1:8" s="38" customFormat="1" ht="12" customHeight="1" thickBot="1">
      <c r="A63" s="88" t="s">
        <v>346</v>
      </c>
      <c r="B63" s="64" t="s">
        <v>198</v>
      </c>
      <c r="C63" s="80">
        <f>+C6+C13+C20+C27+C35+C47+C53+C58</f>
        <v>36111</v>
      </c>
      <c r="D63" s="80">
        <f>+D6+D13+D20+D27+D35+D47+D53+D58</f>
        <v>5438</v>
      </c>
      <c r="E63" s="81">
        <f>+E6+E13+E20+E27+E35+E47+E53+E58</f>
        <v>41549</v>
      </c>
      <c r="G63" s="291">
        <f>'1.1.'!E63+'1.2.'!E63+'1.3.'!E63</f>
        <v>41549</v>
      </c>
      <c r="H63" s="291">
        <f t="shared" si="0"/>
        <v>0</v>
      </c>
    </row>
    <row r="64" spans="1:8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  <c r="G64" s="291">
        <f>'1.1.'!E64+'1.2.'!E64+'1.3.'!E64</f>
        <v>0</v>
      </c>
      <c r="H64" s="291">
        <f t="shared" si="0"/>
        <v>0</v>
      </c>
    </row>
    <row r="65" spans="1:8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2">C65+D65</f>
        <v>0</v>
      </c>
      <c r="G65" s="291">
        <f>'1.1.'!E65+'1.2.'!E65+'1.3.'!E65</f>
        <v>0</v>
      </c>
      <c r="H65" s="291">
        <f t="shared" si="0"/>
        <v>0</v>
      </c>
    </row>
    <row r="66" spans="1:8" s="38" customFormat="1" ht="12" customHeight="1">
      <c r="A66" s="71" t="s">
        <v>240</v>
      </c>
      <c r="B66" s="72" t="s">
        <v>202</v>
      </c>
      <c r="C66" s="83"/>
      <c r="D66" s="83"/>
      <c r="E66" s="87">
        <f t="shared" si="2"/>
        <v>0</v>
      </c>
      <c r="G66" s="291">
        <f>'1.1.'!E66+'1.2.'!E66+'1.3.'!E66</f>
        <v>0</v>
      </c>
      <c r="H66" s="291">
        <f t="shared" si="0"/>
        <v>0</v>
      </c>
    </row>
    <row r="67" spans="1:8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2"/>
        <v>0</v>
      </c>
      <c r="G67" s="291">
        <f>'1.1.'!E67+'1.2.'!E67+'1.3.'!E67</f>
        <v>0</v>
      </c>
      <c r="H67" s="291">
        <f t="shared" si="0"/>
        <v>0</v>
      </c>
    </row>
    <row r="68" spans="1:8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  <c r="G68" s="291">
        <f>'1.1.'!E68+'1.2.'!E68+'1.3.'!E68</f>
        <v>0</v>
      </c>
      <c r="H68" s="291">
        <f t="shared" si="0"/>
        <v>0</v>
      </c>
    </row>
    <row r="69" spans="1:8" s="38" customFormat="1" ht="12" customHeight="1">
      <c r="A69" s="67" t="s">
        <v>80</v>
      </c>
      <c r="B69" s="68" t="s">
        <v>206</v>
      </c>
      <c r="C69" s="83"/>
      <c r="D69" s="83"/>
      <c r="E69" s="87">
        <f t="shared" si="2"/>
        <v>0</v>
      </c>
      <c r="G69" s="291">
        <f>'1.1.'!E69+'1.2.'!E69+'1.3.'!E69</f>
        <v>0</v>
      </c>
      <c r="H69" s="291">
        <f t="shared" si="0"/>
        <v>0</v>
      </c>
    </row>
    <row r="70" spans="1:8" s="38" customFormat="1" ht="12" customHeight="1">
      <c r="A70" s="71" t="s">
        <v>81</v>
      </c>
      <c r="B70" s="72" t="s">
        <v>207</v>
      </c>
      <c r="C70" s="83"/>
      <c r="D70" s="83"/>
      <c r="E70" s="87">
        <f t="shared" si="2"/>
        <v>0</v>
      </c>
      <c r="G70" s="291">
        <f>'1.1.'!E70+'1.2.'!E70+'1.3.'!E70</f>
        <v>0</v>
      </c>
      <c r="H70" s="291">
        <f t="shared" si="0"/>
        <v>0</v>
      </c>
    </row>
    <row r="71" spans="1:8" s="38" customFormat="1" ht="12" customHeight="1">
      <c r="A71" s="71" t="s">
        <v>232</v>
      </c>
      <c r="B71" s="72" t="s">
        <v>208</v>
      </c>
      <c r="C71" s="83"/>
      <c r="D71" s="83"/>
      <c r="E71" s="87">
        <f t="shared" si="2"/>
        <v>0</v>
      </c>
      <c r="G71" s="291">
        <f>'1.1.'!E71+'1.2.'!E71+'1.3.'!E71</f>
        <v>0</v>
      </c>
      <c r="H71" s="291">
        <f t="shared" ref="H71:H134" si="3">E71-G71</f>
        <v>0</v>
      </c>
    </row>
    <row r="72" spans="1:8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2"/>
        <v>0</v>
      </c>
      <c r="G72" s="291">
        <f>'1.1.'!E72+'1.2.'!E72+'1.3.'!E72</f>
        <v>0</v>
      </c>
      <c r="H72" s="291">
        <f t="shared" si="3"/>
        <v>0</v>
      </c>
    </row>
    <row r="73" spans="1:8" s="38" customFormat="1" ht="12" customHeight="1" thickBot="1">
      <c r="A73" s="89" t="s">
        <v>210</v>
      </c>
      <c r="B73" s="77" t="s">
        <v>211</v>
      </c>
      <c r="C73" s="65">
        <f>SUM(C74:C75)</f>
        <v>21349</v>
      </c>
      <c r="D73" s="65">
        <f>SUM(D74:D75)</f>
        <v>0</v>
      </c>
      <c r="E73" s="66">
        <f>SUM(E74:E75)</f>
        <v>21349</v>
      </c>
      <c r="G73" s="291">
        <f>'1.1.'!E73+'1.2.'!E73+'1.3.'!E73</f>
        <v>21349</v>
      </c>
      <c r="H73" s="291">
        <f t="shared" si="3"/>
        <v>0</v>
      </c>
    </row>
    <row r="74" spans="1:8" s="38" customFormat="1" ht="12" customHeight="1">
      <c r="A74" s="67" t="s">
        <v>234</v>
      </c>
      <c r="B74" s="68" t="s">
        <v>212</v>
      </c>
      <c r="C74" s="83">
        <v>21349</v>
      </c>
      <c r="D74" s="83"/>
      <c r="E74" s="87">
        <f t="shared" si="2"/>
        <v>21349</v>
      </c>
      <c r="G74" s="291">
        <f>'1.1.'!E74+'1.2.'!E74+'1.3.'!E74</f>
        <v>21349</v>
      </c>
      <c r="H74" s="291">
        <f t="shared" si="3"/>
        <v>0</v>
      </c>
    </row>
    <row r="75" spans="1:8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2"/>
        <v>0</v>
      </c>
      <c r="G75" s="291">
        <f>'1.1.'!E75+'1.2.'!E75+'1.3.'!E75</f>
        <v>0</v>
      </c>
      <c r="H75" s="291">
        <f t="shared" si="3"/>
        <v>0</v>
      </c>
    </row>
    <row r="76" spans="1:8" s="38" customFormat="1" ht="12" customHeight="1" thickBot="1">
      <c r="A76" s="89" t="s">
        <v>214</v>
      </c>
      <c r="B76" s="77" t="s">
        <v>215</v>
      </c>
      <c r="C76" s="65">
        <f>SUM(C77:C79)</f>
        <v>9270</v>
      </c>
      <c r="D76" s="65">
        <f>SUM(D77:D79)</f>
        <v>0</v>
      </c>
      <c r="E76" s="66">
        <f>SUM(E77:E79)</f>
        <v>9270</v>
      </c>
      <c r="G76" s="291">
        <f>'1.1.'!E76+'1.2.'!E76+'1.3.'!E76</f>
        <v>9270</v>
      </c>
      <c r="H76" s="291">
        <f t="shared" si="3"/>
        <v>0</v>
      </c>
    </row>
    <row r="77" spans="1:8" s="38" customFormat="1" ht="12" customHeight="1">
      <c r="A77" s="67" t="s">
        <v>236</v>
      </c>
      <c r="B77" s="68" t="s">
        <v>216</v>
      </c>
      <c r="C77" s="83"/>
      <c r="D77" s="83"/>
      <c r="E77" s="87">
        <f t="shared" si="2"/>
        <v>0</v>
      </c>
      <c r="G77" s="291">
        <f>'1.1.'!E77+'1.2.'!E77+'1.3.'!E77</f>
        <v>0</v>
      </c>
      <c r="H77" s="291">
        <f t="shared" si="3"/>
        <v>0</v>
      </c>
    </row>
    <row r="78" spans="1:8" s="38" customFormat="1" ht="12" customHeight="1">
      <c r="A78" s="71" t="s">
        <v>237</v>
      </c>
      <c r="B78" s="72" t="s">
        <v>217</v>
      </c>
      <c r="C78" s="83"/>
      <c r="D78" s="83"/>
      <c r="E78" s="87">
        <f t="shared" si="2"/>
        <v>0</v>
      </c>
      <c r="G78" s="291">
        <f>'1.1.'!E78+'1.2.'!E78+'1.3.'!E78</f>
        <v>0</v>
      </c>
      <c r="H78" s="291">
        <f t="shared" si="3"/>
        <v>0</v>
      </c>
    </row>
    <row r="79" spans="1:8" s="38" customFormat="1" ht="12" customHeight="1" thickBot="1">
      <c r="A79" s="75" t="s">
        <v>238</v>
      </c>
      <c r="B79" s="76" t="s">
        <v>218</v>
      </c>
      <c r="C79" s="83">
        <v>9270</v>
      </c>
      <c r="D79" s="83"/>
      <c r="E79" s="87">
        <f t="shared" si="2"/>
        <v>9270</v>
      </c>
      <c r="G79" s="291">
        <f>'1.1.'!E79+'1.2.'!E79+'1.3.'!E79</f>
        <v>9270</v>
      </c>
      <c r="H79" s="291">
        <f t="shared" si="3"/>
        <v>0</v>
      </c>
    </row>
    <row r="80" spans="1:8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  <c r="G80" s="291">
        <f>'1.1.'!E80+'1.2.'!E80+'1.3.'!E80</f>
        <v>0</v>
      </c>
      <c r="H80" s="291">
        <f t="shared" si="3"/>
        <v>0</v>
      </c>
    </row>
    <row r="81" spans="1:8" s="38" customFormat="1" ht="12" customHeight="1">
      <c r="A81" s="91" t="s">
        <v>220</v>
      </c>
      <c r="B81" s="68" t="s">
        <v>221</v>
      </c>
      <c r="C81" s="83"/>
      <c r="D81" s="83"/>
      <c r="E81" s="87">
        <f t="shared" si="2"/>
        <v>0</v>
      </c>
      <c r="G81" s="291">
        <f>'1.1.'!E81+'1.2.'!E81+'1.3.'!E81</f>
        <v>0</v>
      </c>
      <c r="H81" s="291">
        <f t="shared" si="3"/>
        <v>0</v>
      </c>
    </row>
    <row r="82" spans="1:8" s="38" customFormat="1" ht="12" customHeight="1">
      <c r="A82" s="92" t="s">
        <v>222</v>
      </c>
      <c r="B82" s="72" t="s">
        <v>223</v>
      </c>
      <c r="C82" s="83"/>
      <c r="D82" s="83"/>
      <c r="E82" s="87">
        <f t="shared" si="2"/>
        <v>0</v>
      </c>
      <c r="G82" s="291">
        <f>'1.1.'!E82+'1.2.'!E82+'1.3.'!E82</f>
        <v>0</v>
      </c>
      <c r="H82" s="291">
        <f t="shared" si="3"/>
        <v>0</v>
      </c>
    </row>
    <row r="83" spans="1:8" s="38" customFormat="1" ht="12" customHeight="1">
      <c r="A83" s="92" t="s">
        <v>224</v>
      </c>
      <c r="B83" s="72" t="s">
        <v>225</v>
      </c>
      <c r="C83" s="83"/>
      <c r="D83" s="83"/>
      <c r="E83" s="87">
        <f t="shared" si="2"/>
        <v>0</v>
      </c>
      <c r="G83" s="291">
        <f>'1.1.'!E83+'1.2.'!E83+'1.3.'!E83</f>
        <v>0</v>
      </c>
      <c r="H83" s="291">
        <f t="shared" si="3"/>
        <v>0</v>
      </c>
    </row>
    <row r="84" spans="1:8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2"/>
        <v>0</v>
      </c>
      <c r="G84" s="291">
        <f>'1.1.'!E84+'1.2.'!E84+'1.3.'!E84</f>
        <v>0</v>
      </c>
      <c r="H84" s="291">
        <f t="shared" si="3"/>
        <v>0</v>
      </c>
    </row>
    <row r="85" spans="1:8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2"/>
        <v>0</v>
      </c>
      <c r="G85" s="291">
        <f>'1.1.'!E85+'1.2.'!E85+'1.3.'!E85</f>
        <v>0</v>
      </c>
      <c r="H85" s="291">
        <f t="shared" si="3"/>
        <v>0</v>
      </c>
    </row>
    <row r="86" spans="1:8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2"/>
        <v>0</v>
      </c>
      <c r="G86" s="291">
        <f>'1.1.'!E86+'1.2.'!E86+'1.3.'!E86</f>
        <v>0</v>
      </c>
      <c r="H86" s="291">
        <f t="shared" si="3"/>
        <v>0</v>
      </c>
    </row>
    <row r="87" spans="1:8" s="38" customFormat="1" ht="15.75" customHeight="1" thickBot="1">
      <c r="A87" s="89" t="s">
        <v>242</v>
      </c>
      <c r="B87" s="95" t="s">
        <v>348</v>
      </c>
      <c r="C87" s="80">
        <f>+C64+C68+C73+C76+C80+C86+C85</f>
        <v>30619</v>
      </c>
      <c r="D87" s="80">
        <f>+D64+D68+D73+D76+D80+D86+D85</f>
        <v>0</v>
      </c>
      <c r="E87" s="81">
        <f>+E64+E68+E73+E76+E80+E86+E85</f>
        <v>30619</v>
      </c>
      <c r="G87" s="291">
        <f>'1.1.'!E87+'1.2.'!E87+'1.3.'!E87</f>
        <v>30619</v>
      </c>
      <c r="H87" s="291">
        <f t="shared" si="3"/>
        <v>0</v>
      </c>
    </row>
    <row r="88" spans="1:8" s="38" customFormat="1" ht="25.5" customHeight="1" thickBot="1">
      <c r="A88" s="96" t="s">
        <v>347</v>
      </c>
      <c r="B88" s="97" t="s">
        <v>349</v>
      </c>
      <c r="C88" s="80">
        <f>+C63+C87</f>
        <v>66730</v>
      </c>
      <c r="D88" s="80">
        <f>+D63+D87</f>
        <v>5438</v>
      </c>
      <c r="E88" s="81">
        <f>+E63+E87</f>
        <v>72168</v>
      </c>
      <c r="G88" s="291">
        <f>'1.1.'!E88+'1.2.'!E88+'1.3.'!E88</f>
        <v>72168</v>
      </c>
      <c r="H88" s="291">
        <f t="shared" si="3"/>
        <v>0</v>
      </c>
    </row>
    <row r="89" spans="1:8" s="38" customFormat="1" ht="30.75" customHeight="1">
      <c r="A89" s="3"/>
      <c r="B89" s="4"/>
      <c r="C89" s="24"/>
      <c r="G89" s="291"/>
      <c r="H89" s="291"/>
    </row>
    <row r="90" spans="1:8" ht="16.5" customHeight="1">
      <c r="A90" s="310" t="s">
        <v>33</v>
      </c>
      <c r="B90" s="310"/>
      <c r="C90" s="310"/>
      <c r="D90" s="310"/>
      <c r="E90" s="310"/>
      <c r="G90" s="291"/>
      <c r="H90" s="291"/>
    </row>
    <row r="91" spans="1:8" s="39" customFormat="1" ht="16.5" customHeight="1" thickBot="1">
      <c r="A91" s="312" t="s">
        <v>83</v>
      </c>
      <c r="B91" s="312"/>
      <c r="C91" s="13"/>
      <c r="E91" s="13" t="s">
        <v>123</v>
      </c>
      <c r="G91" s="291"/>
      <c r="H91" s="291"/>
    </row>
    <row r="92" spans="1:8" s="56" customFormat="1" ht="12.75">
      <c r="A92" s="313" t="s">
        <v>47</v>
      </c>
      <c r="B92" s="315" t="s">
        <v>382</v>
      </c>
      <c r="C92" s="317" t="str">
        <f>+CONCATENATE(LEFT(ÖSSZEFÜGGÉSEK!A6,4),". évi")</f>
        <v>2016. évi</v>
      </c>
      <c r="D92" s="318"/>
      <c r="E92" s="319"/>
      <c r="G92" s="291"/>
      <c r="H92" s="291"/>
    </row>
    <row r="93" spans="1:8" s="56" customFormat="1" ht="39" thickBot="1">
      <c r="A93" s="314"/>
      <c r="B93" s="316"/>
      <c r="C93" s="57" t="s">
        <v>381</v>
      </c>
      <c r="D93" s="58" t="s">
        <v>469</v>
      </c>
      <c r="E93" s="59" t="s">
        <v>470</v>
      </c>
      <c r="G93" s="291"/>
      <c r="H93" s="291"/>
    </row>
    <row r="94" spans="1:8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100" t="s">
        <v>439</v>
      </c>
      <c r="G94" s="291"/>
      <c r="H94" s="291"/>
    </row>
    <row r="95" spans="1:8" s="56" customFormat="1" ht="12" customHeight="1" thickBot="1">
      <c r="A95" s="101" t="s">
        <v>5</v>
      </c>
      <c r="B95" s="102" t="s">
        <v>442</v>
      </c>
      <c r="C95" s="103">
        <f>C96+C97+C98+C99+C100+C113</f>
        <v>50929</v>
      </c>
      <c r="D95" s="103">
        <f>D96+D97+D98+D99+D100+D113</f>
        <v>9008</v>
      </c>
      <c r="E95" s="104">
        <f>E96+E97+E98+E99+E100+E113</f>
        <v>59937</v>
      </c>
      <c r="G95" s="291">
        <f>'1.1.'!E95+'1.2.'!E95+'1.3.'!E95</f>
        <v>59937</v>
      </c>
      <c r="H95" s="291">
        <f t="shared" si="3"/>
        <v>0</v>
      </c>
    </row>
    <row r="96" spans="1:8" s="56" customFormat="1" ht="12" customHeight="1">
      <c r="A96" s="105" t="s">
        <v>59</v>
      </c>
      <c r="B96" s="106" t="s">
        <v>34</v>
      </c>
      <c r="C96" s="107">
        <v>11578</v>
      </c>
      <c r="D96" s="107">
        <f>4085-1-4</f>
        <v>4080</v>
      </c>
      <c r="E96" s="108">
        <f t="shared" ref="E96:E129" si="4">C96+D96</f>
        <v>15658</v>
      </c>
      <c r="G96" s="291">
        <f>'1.1.'!E96+'1.2.'!E96+'1.3.'!E96</f>
        <v>15658</v>
      </c>
      <c r="H96" s="291">
        <f t="shared" si="3"/>
        <v>0</v>
      </c>
    </row>
    <row r="97" spans="1:8" s="56" customFormat="1" ht="12" customHeight="1">
      <c r="A97" s="71" t="s">
        <v>60</v>
      </c>
      <c r="B97" s="109" t="s">
        <v>104</v>
      </c>
      <c r="C97" s="73">
        <v>2369</v>
      </c>
      <c r="D97" s="73">
        <f>551+52+1+4</f>
        <v>608</v>
      </c>
      <c r="E97" s="110">
        <f t="shared" si="4"/>
        <v>2977</v>
      </c>
      <c r="G97" s="291">
        <f>'1.1.'!E97+'1.2.'!E97+'1.3.'!E97</f>
        <v>2977</v>
      </c>
      <c r="H97" s="291">
        <f t="shared" si="3"/>
        <v>0</v>
      </c>
    </row>
    <row r="98" spans="1:8" s="56" customFormat="1" ht="12" customHeight="1">
      <c r="A98" s="71" t="s">
        <v>61</v>
      </c>
      <c r="B98" s="109" t="s">
        <v>78</v>
      </c>
      <c r="C98" s="78">
        <v>14835</v>
      </c>
      <c r="D98" s="78">
        <f>2261+135</f>
        <v>2396</v>
      </c>
      <c r="E98" s="111">
        <f t="shared" si="4"/>
        <v>17231</v>
      </c>
      <c r="G98" s="291">
        <f>'1.1.'!E98+'1.2.'!E98+'1.3.'!E98</f>
        <v>17231</v>
      </c>
      <c r="H98" s="291">
        <f t="shared" si="3"/>
        <v>0</v>
      </c>
    </row>
    <row r="99" spans="1:8" s="56" customFormat="1" ht="12" customHeight="1">
      <c r="A99" s="71" t="s">
        <v>62</v>
      </c>
      <c r="B99" s="112" t="s">
        <v>105</v>
      </c>
      <c r="C99" s="78">
        <v>4444</v>
      </c>
      <c r="D99" s="78">
        <v>-635</v>
      </c>
      <c r="E99" s="111">
        <f t="shared" si="4"/>
        <v>3809</v>
      </c>
      <c r="G99" s="291">
        <f>'1.1.'!E99+'1.2.'!E99+'1.3.'!E99</f>
        <v>3809</v>
      </c>
      <c r="H99" s="291">
        <f t="shared" si="3"/>
        <v>0</v>
      </c>
    </row>
    <row r="100" spans="1:8" s="56" customFormat="1" ht="12" customHeight="1">
      <c r="A100" s="71" t="s">
        <v>70</v>
      </c>
      <c r="B100" s="113" t="s">
        <v>106</v>
      </c>
      <c r="C100" s="78">
        <v>2264</v>
      </c>
      <c r="D100" s="78">
        <f>11+12+46+208+279-11</f>
        <v>545</v>
      </c>
      <c r="E100" s="111">
        <f t="shared" si="4"/>
        <v>2809</v>
      </c>
      <c r="G100" s="291">
        <f>'1.1.'!E100+'1.2.'!E100+'1.3.'!E100</f>
        <v>2809</v>
      </c>
      <c r="H100" s="291">
        <f t="shared" si="3"/>
        <v>0</v>
      </c>
    </row>
    <row r="101" spans="1:8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4"/>
        <v>0</v>
      </c>
      <c r="G101" s="291">
        <f>'1.1.'!E101+'1.2.'!E101+'1.3.'!E101</f>
        <v>0</v>
      </c>
      <c r="H101" s="291">
        <f t="shared" si="3"/>
        <v>0</v>
      </c>
    </row>
    <row r="102" spans="1:8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4"/>
        <v>0</v>
      </c>
      <c r="G102" s="291">
        <f>'1.1.'!E102+'1.2.'!E102+'1.3.'!E102</f>
        <v>0</v>
      </c>
      <c r="H102" s="291">
        <f t="shared" si="3"/>
        <v>0</v>
      </c>
    </row>
    <row r="103" spans="1:8" s="56" customFormat="1" ht="12" customHeight="1">
      <c r="A103" s="71" t="s">
        <v>71</v>
      </c>
      <c r="B103" s="114" t="s">
        <v>310</v>
      </c>
      <c r="C103" s="78">
        <v>10</v>
      </c>
      <c r="D103" s="78">
        <f>11+12+46+208+279</f>
        <v>556</v>
      </c>
      <c r="E103" s="111">
        <f t="shared" si="4"/>
        <v>566</v>
      </c>
      <c r="G103" s="291">
        <f>'1.1.'!E103+'1.2.'!E103+'1.3.'!E103</f>
        <v>566</v>
      </c>
      <c r="H103" s="291">
        <f t="shared" si="3"/>
        <v>0</v>
      </c>
    </row>
    <row r="104" spans="1:8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4"/>
        <v>0</v>
      </c>
      <c r="G104" s="291">
        <f>'1.1.'!E104+'1.2.'!E104+'1.3.'!E104</f>
        <v>0</v>
      </c>
      <c r="H104" s="291">
        <f t="shared" si="3"/>
        <v>0</v>
      </c>
    </row>
    <row r="105" spans="1:8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4"/>
        <v>0</v>
      </c>
      <c r="G105" s="291">
        <f>'1.1.'!E105+'1.2.'!E105+'1.3.'!E105</f>
        <v>0</v>
      </c>
      <c r="H105" s="291">
        <f t="shared" si="3"/>
        <v>0</v>
      </c>
    </row>
    <row r="106" spans="1:8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4"/>
        <v>0</v>
      </c>
      <c r="G106" s="291">
        <f>'1.1.'!E106+'1.2.'!E106+'1.3.'!E106</f>
        <v>0</v>
      </c>
      <c r="H106" s="291">
        <f t="shared" si="3"/>
        <v>0</v>
      </c>
    </row>
    <row r="107" spans="1:8" s="56" customFormat="1" ht="12" customHeight="1">
      <c r="A107" s="71" t="s">
        <v>76</v>
      </c>
      <c r="B107" s="115" t="s">
        <v>248</v>
      </c>
      <c r="C107" s="78">
        <v>1054</v>
      </c>
      <c r="D107" s="78">
        <v>-11</v>
      </c>
      <c r="E107" s="111">
        <f t="shared" si="4"/>
        <v>1043</v>
      </c>
      <c r="G107" s="291">
        <f>'1.1.'!E107+'1.2.'!E107+'1.3.'!E107</f>
        <v>1043</v>
      </c>
      <c r="H107" s="291">
        <f t="shared" si="3"/>
        <v>0</v>
      </c>
    </row>
    <row r="108" spans="1:8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4"/>
        <v>0</v>
      </c>
      <c r="G108" s="291">
        <f>'1.1.'!E108+'1.2.'!E108+'1.3.'!E108</f>
        <v>0</v>
      </c>
      <c r="H108" s="291">
        <f t="shared" si="3"/>
        <v>0</v>
      </c>
    </row>
    <row r="109" spans="1:8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4"/>
        <v>0</v>
      </c>
      <c r="G109" s="291">
        <f>'1.1.'!E109+'1.2.'!E109+'1.3.'!E109</f>
        <v>0</v>
      </c>
      <c r="H109" s="291">
        <f t="shared" si="3"/>
        <v>0</v>
      </c>
    </row>
    <row r="110" spans="1:8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4"/>
        <v>0</v>
      </c>
      <c r="G110" s="291">
        <f>'1.1.'!E110+'1.2.'!E110+'1.3.'!E110</f>
        <v>0</v>
      </c>
      <c r="H110" s="291">
        <f t="shared" si="3"/>
        <v>0</v>
      </c>
    </row>
    <row r="111" spans="1:8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4"/>
        <v>0</v>
      </c>
      <c r="G111" s="291">
        <f>'1.1.'!E111+'1.2.'!E111+'1.3.'!E111</f>
        <v>0</v>
      </c>
      <c r="H111" s="291">
        <f t="shared" si="3"/>
        <v>0</v>
      </c>
    </row>
    <row r="112" spans="1:8" s="56" customFormat="1" ht="12" customHeight="1">
      <c r="A112" s="75" t="s">
        <v>309</v>
      </c>
      <c r="B112" s="114" t="s">
        <v>253</v>
      </c>
      <c r="C112" s="78">
        <v>1200</v>
      </c>
      <c r="D112" s="78"/>
      <c r="E112" s="111">
        <f t="shared" si="4"/>
        <v>1200</v>
      </c>
      <c r="G112" s="291">
        <f>'1.1.'!E112+'1.2.'!E112+'1.3.'!E112</f>
        <v>1200</v>
      </c>
      <c r="H112" s="291">
        <f t="shared" si="3"/>
        <v>0</v>
      </c>
    </row>
    <row r="113" spans="1:8" s="56" customFormat="1" ht="12" customHeight="1">
      <c r="A113" s="71" t="s">
        <v>313</v>
      </c>
      <c r="B113" s="112" t="s">
        <v>35</v>
      </c>
      <c r="C113" s="73">
        <v>15439</v>
      </c>
      <c r="D113" s="73">
        <f>D114+D115</f>
        <v>2014</v>
      </c>
      <c r="E113" s="110">
        <f t="shared" si="4"/>
        <v>17453</v>
      </c>
      <c r="G113" s="291">
        <f>'1.1.'!E113+'1.2.'!E113+'1.3.'!E113</f>
        <v>17453</v>
      </c>
      <c r="H113" s="291">
        <f t="shared" si="3"/>
        <v>0</v>
      </c>
    </row>
    <row r="114" spans="1:8" s="56" customFormat="1" ht="12" customHeight="1">
      <c r="A114" s="71" t="s">
        <v>314</v>
      </c>
      <c r="B114" s="109" t="s">
        <v>316</v>
      </c>
      <c r="C114" s="73">
        <v>2369</v>
      </c>
      <c r="D114" s="73">
        <f>-113-12-1360-135-95-52-60-46-208-279</f>
        <v>-2360</v>
      </c>
      <c r="E114" s="110">
        <f t="shared" si="4"/>
        <v>9</v>
      </c>
      <c r="G114" s="291">
        <f>'1.1.'!E114+'1.2.'!E114+'1.3.'!E114</f>
        <v>9</v>
      </c>
      <c r="H114" s="291">
        <f t="shared" si="3"/>
        <v>0</v>
      </c>
    </row>
    <row r="115" spans="1:8" s="56" customFormat="1" ht="12" customHeight="1" thickBot="1">
      <c r="A115" s="118" t="s">
        <v>315</v>
      </c>
      <c r="B115" s="119" t="s">
        <v>317</v>
      </c>
      <c r="C115" s="120">
        <v>13070</v>
      </c>
      <c r="D115" s="120">
        <f>-1626+6000</f>
        <v>4374</v>
      </c>
      <c r="E115" s="121">
        <f t="shared" si="4"/>
        <v>17444</v>
      </c>
      <c r="G115" s="291">
        <f>'1.1.'!E115+'1.2.'!E115+'1.3.'!E115</f>
        <v>17444</v>
      </c>
      <c r="H115" s="291">
        <f t="shared" si="3"/>
        <v>0</v>
      </c>
    </row>
    <row r="116" spans="1:8" s="56" customFormat="1" ht="12" customHeight="1" thickBot="1">
      <c r="A116" s="122" t="s">
        <v>6</v>
      </c>
      <c r="B116" s="123" t="s">
        <v>443</v>
      </c>
      <c r="C116" s="124">
        <f>+C117+C119+C121</f>
        <v>5726</v>
      </c>
      <c r="D116" s="65">
        <f>+D117+D119+D121</f>
        <v>-3617</v>
      </c>
      <c r="E116" s="125">
        <f>+E117+E119+E121</f>
        <v>2109</v>
      </c>
      <c r="G116" s="291">
        <f>'1.1.'!E116+'1.2.'!E116+'1.3.'!E116</f>
        <v>2109</v>
      </c>
      <c r="H116" s="291">
        <f t="shared" si="3"/>
        <v>0</v>
      </c>
    </row>
    <row r="117" spans="1:8" s="56" customFormat="1" ht="12" customHeight="1">
      <c r="A117" s="67" t="s">
        <v>65</v>
      </c>
      <c r="B117" s="109" t="s">
        <v>122</v>
      </c>
      <c r="C117" s="69">
        <v>5726</v>
      </c>
      <c r="D117" s="126">
        <f>868-4640+95+60</f>
        <v>-3617</v>
      </c>
      <c r="E117" s="70">
        <f t="shared" si="4"/>
        <v>2109</v>
      </c>
      <c r="G117" s="291">
        <f>'1.1.'!E117+'1.2.'!E117+'1.3.'!E117</f>
        <v>2109</v>
      </c>
      <c r="H117" s="291">
        <f t="shared" si="3"/>
        <v>0</v>
      </c>
    </row>
    <row r="118" spans="1:8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4"/>
        <v>0</v>
      </c>
      <c r="G118" s="291">
        <f>'1.1.'!E118+'1.2.'!E118+'1.3.'!E118</f>
        <v>0</v>
      </c>
      <c r="H118" s="291">
        <f t="shared" si="3"/>
        <v>0</v>
      </c>
    </row>
    <row r="119" spans="1:8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4"/>
        <v>0</v>
      </c>
      <c r="G119" s="291">
        <f>'1.1.'!E119+'1.2.'!E119+'1.3.'!E119</f>
        <v>0</v>
      </c>
      <c r="H119" s="291">
        <f t="shared" si="3"/>
        <v>0</v>
      </c>
    </row>
    <row r="120" spans="1:8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4"/>
        <v>0</v>
      </c>
      <c r="G120" s="291">
        <f>'1.1.'!E120+'1.2.'!E120+'1.3.'!E120</f>
        <v>0</v>
      </c>
      <c r="H120" s="291">
        <f t="shared" si="3"/>
        <v>0</v>
      </c>
    </row>
    <row r="121" spans="1:8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4"/>
        <v>0</v>
      </c>
      <c r="G121" s="291">
        <f>'1.1.'!E121+'1.2.'!E121+'1.3.'!E121</f>
        <v>0</v>
      </c>
      <c r="H121" s="291">
        <f t="shared" si="3"/>
        <v>0</v>
      </c>
    </row>
    <row r="122" spans="1:8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4"/>
        <v>0</v>
      </c>
      <c r="G122" s="291">
        <f>'1.1.'!E122+'1.2.'!E122+'1.3.'!E122</f>
        <v>0</v>
      </c>
      <c r="H122" s="291">
        <f t="shared" si="3"/>
        <v>0</v>
      </c>
    </row>
    <row r="123" spans="1:8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4"/>
        <v>0</v>
      </c>
      <c r="G123" s="291">
        <f>'1.1.'!E123+'1.2.'!E123+'1.3.'!E123</f>
        <v>0</v>
      </c>
      <c r="H123" s="291">
        <f t="shared" si="3"/>
        <v>0</v>
      </c>
    </row>
    <row r="124" spans="1:8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4"/>
        <v>0</v>
      </c>
      <c r="G124" s="291">
        <f>'1.1.'!E124+'1.2.'!E124+'1.3.'!E124</f>
        <v>0</v>
      </c>
      <c r="H124" s="291">
        <f t="shared" si="3"/>
        <v>0</v>
      </c>
    </row>
    <row r="125" spans="1:8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4"/>
        <v>0</v>
      </c>
      <c r="G125" s="291">
        <f>'1.1.'!E125+'1.2.'!E125+'1.3.'!E125</f>
        <v>0</v>
      </c>
      <c r="H125" s="291">
        <f t="shared" si="3"/>
        <v>0</v>
      </c>
    </row>
    <row r="126" spans="1:8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4"/>
        <v>0</v>
      </c>
      <c r="G126" s="291">
        <f>'1.1.'!E126+'1.2.'!E126+'1.3.'!E126</f>
        <v>0</v>
      </c>
      <c r="H126" s="291">
        <f t="shared" si="3"/>
        <v>0</v>
      </c>
    </row>
    <row r="127" spans="1:8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4"/>
        <v>0</v>
      </c>
      <c r="G127" s="291">
        <f>'1.1.'!E127+'1.2.'!E127+'1.3.'!E127</f>
        <v>0</v>
      </c>
      <c r="H127" s="291">
        <f t="shared" si="3"/>
        <v>0</v>
      </c>
    </row>
    <row r="128" spans="1:8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4"/>
        <v>0</v>
      </c>
      <c r="G128" s="291">
        <f>'1.1.'!E128+'1.2.'!E128+'1.3.'!E128</f>
        <v>0</v>
      </c>
      <c r="H128" s="291">
        <f t="shared" si="3"/>
        <v>0</v>
      </c>
    </row>
    <row r="129" spans="1:8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4"/>
        <v>0</v>
      </c>
      <c r="G129" s="291">
        <f>'1.1.'!E129+'1.2.'!E129+'1.3.'!E129</f>
        <v>0</v>
      </c>
      <c r="H129" s="291">
        <f t="shared" si="3"/>
        <v>0</v>
      </c>
    </row>
    <row r="130" spans="1:8" s="56" customFormat="1" ht="12" customHeight="1" thickBot="1">
      <c r="A130" s="63" t="s">
        <v>7</v>
      </c>
      <c r="B130" s="131" t="s">
        <v>318</v>
      </c>
      <c r="C130" s="65">
        <f>+C95+C116</f>
        <v>56655</v>
      </c>
      <c r="D130" s="132">
        <f>+D95+D116</f>
        <v>5391</v>
      </c>
      <c r="E130" s="66">
        <f>+E95+E116</f>
        <v>62046</v>
      </c>
      <c r="G130" s="291">
        <f>'1.1.'!E130+'1.2.'!E130+'1.3.'!E130</f>
        <v>62046</v>
      </c>
      <c r="H130" s="291">
        <f t="shared" si="3"/>
        <v>0</v>
      </c>
    </row>
    <row r="131" spans="1:8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  <c r="G131" s="291">
        <f>'1.1.'!E131+'1.2.'!E131+'1.3.'!E131</f>
        <v>0</v>
      </c>
      <c r="H131" s="291">
        <f t="shared" si="3"/>
        <v>0</v>
      </c>
    </row>
    <row r="132" spans="1:8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5">C132+D132</f>
        <v>0</v>
      </c>
      <c r="G132" s="291">
        <f>'1.1.'!E132+'1.2.'!E132+'1.3.'!E132</f>
        <v>0</v>
      </c>
      <c r="H132" s="291">
        <f t="shared" si="3"/>
        <v>0</v>
      </c>
    </row>
    <row r="133" spans="1:8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5"/>
        <v>0</v>
      </c>
      <c r="G133" s="291">
        <f>'1.1.'!E133+'1.2.'!E133+'1.3.'!E133</f>
        <v>0</v>
      </c>
      <c r="H133" s="291">
        <f t="shared" si="3"/>
        <v>0</v>
      </c>
    </row>
    <row r="134" spans="1:8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5"/>
        <v>0</v>
      </c>
      <c r="G134" s="291">
        <f>'1.1.'!E134+'1.2.'!E134+'1.3.'!E134</f>
        <v>0</v>
      </c>
      <c r="H134" s="291">
        <f t="shared" si="3"/>
        <v>0</v>
      </c>
    </row>
    <row r="135" spans="1:8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  <c r="G135" s="291">
        <f>'1.1.'!E135+'1.2.'!E135+'1.3.'!E135</f>
        <v>0</v>
      </c>
      <c r="H135" s="291">
        <f t="shared" ref="H135:H156" si="6">E135-G135</f>
        <v>0</v>
      </c>
    </row>
    <row r="136" spans="1:8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5"/>
        <v>0</v>
      </c>
      <c r="G136" s="291">
        <f>'1.1.'!E136+'1.2.'!E136+'1.3.'!E136</f>
        <v>0</v>
      </c>
      <c r="H136" s="291">
        <f t="shared" si="6"/>
        <v>0</v>
      </c>
    </row>
    <row r="137" spans="1:8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5"/>
        <v>0</v>
      </c>
      <c r="G137" s="291">
        <f>'1.1.'!E137+'1.2.'!E137+'1.3.'!E137</f>
        <v>0</v>
      </c>
      <c r="H137" s="291">
        <f t="shared" si="6"/>
        <v>0</v>
      </c>
    </row>
    <row r="138" spans="1:8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5"/>
        <v>0</v>
      </c>
      <c r="G138" s="291">
        <f>'1.1.'!E138+'1.2.'!E138+'1.3.'!E138</f>
        <v>0</v>
      </c>
      <c r="H138" s="291">
        <f t="shared" si="6"/>
        <v>0</v>
      </c>
    </row>
    <row r="139" spans="1:8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5"/>
        <v>0</v>
      </c>
      <c r="G139" s="291">
        <f>'1.1.'!E139+'1.2.'!E139+'1.3.'!E139</f>
        <v>0</v>
      </c>
      <c r="H139" s="291">
        <f t="shared" si="6"/>
        <v>0</v>
      </c>
    </row>
    <row r="140" spans="1:8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5"/>
        <v>0</v>
      </c>
      <c r="G140" s="291">
        <f>'1.1.'!E140+'1.2.'!E140+'1.3.'!E140</f>
        <v>0</v>
      </c>
      <c r="H140" s="291">
        <f t="shared" si="6"/>
        <v>0</v>
      </c>
    </row>
    <row r="141" spans="1:8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5"/>
        <v>0</v>
      </c>
      <c r="G141" s="291">
        <f>'1.1.'!E141+'1.2.'!E141+'1.3.'!E141</f>
        <v>0</v>
      </c>
      <c r="H141" s="291">
        <f t="shared" si="6"/>
        <v>0</v>
      </c>
    </row>
    <row r="142" spans="1:8" s="56" customFormat="1" ht="12" customHeight="1" thickBot="1">
      <c r="A142" s="63" t="s">
        <v>10</v>
      </c>
      <c r="B142" s="131" t="s">
        <v>333</v>
      </c>
      <c r="C142" s="80">
        <f>+C143+C144+C145+C146</f>
        <v>10075</v>
      </c>
      <c r="D142" s="134">
        <f>+D143+D144+D145+D146</f>
        <v>47</v>
      </c>
      <c r="E142" s="81">
        <f>+E143+E144+E145+E146</f>
        <v>10122</v>
      </c>
      <c r="G142" s="291">
        <f>'1.1.'!E142+'1.2.'!E142+'1.3.'!E142</f>
        <v>10122</v>
      </c>
      <c r="H142" s="291">
        <f t="shared" si="6"/>
        <v>0</v>
      </c>
    </row>
    <row r="143" spans="1:8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5"/>
        <v>0</v>
      </c>
      <c r="G143" s="291">
        <f>'1.1.'!E143+'1.2.'!E143+'1.3.'!E143</f>
        <v>0</v>
      </c>
      <c r="H143" s="291">
        <f t="shared" si="6"/>
        <v>0</v>
      </c>
    </row>
    <row r="144" spans="1:8" s="56" customFormat="1" ht="12" customHeight="1">
      <c r="A144" s="67" t="s">
        <v>56</v>
      </c>
      <c r="B144" s="133" t="s">
        <v>265</v>
      </c>
      <c r="C144" s="73">
        <v>805</v>
      </c>
      <c r="D144" s="128">
        <v>47</v>
      </c>
      <c r="E144" s="110">
        <f t="shared" si="5"/>
        <v>852</v>
      </c>
      <c r="G144" s="291">
        <f>'1.1.'!E144+'1.2.'!E144+'1.3.'!E144</f>
        <v>852</v>
      </c>
      <c r="H144" s="291">
        <f t="shared" si="6"/>
        <v>0</v>
      </c>
    </row>
    <row r="145" spans="1:9" s="56" customFormat="1" ht="12" customHeight="1">
      <c r="A145" s="67" t="s">
        <v>179</v>
      </c>
      <c r="B145" s="133" t="s">
        <v>334</v>
      </c>
      <c r="C145" s="73">
        <v>9270</v>
      </c>
      <c r="D145" s="128"/>
      <c r="E145" s="110">
        <f t="shared" si="5"/>
        <v>9270</v>
      </c>
      <c r="G145" s="291">
        <f>'1.1.'!E145+'1.2.'!E145+'1.3.'!E145</f>
        <v>9270</v>
      </c>
      <c r="H145" s="291">
        <f t="shared" si="6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5"/>
        <v>0</v>
      </c>
      <c r="G146" s="291">
        <f>'1.1.'!E146+'1.2.'!E146+'1.3.'!E146</f>
        <v>0</v>
      </c>
      <c r="H146" s="291">
        <f t="shared" si="6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  <c r="G147" s="291">
        <f>'1.1.'!E147+'1.2.'!E147+'1.3.'!E147</f>
        <v>0</v>
      </c>
      <c r="H147" s="291">
        <f t="shared" si="6"/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5"/>
        <v>0</v>
      </c>
      <c r="G148" s="291">
        <f>'1.1.'!E148+'1.2.'!E148+'1.3.'!E148</f>
        <v>0</v>
      </c>
      <c r="H148" s="291">
        <f t="shared" si="6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5"/>
        <v>0</v>
      </c>
      <c r="G149" s="291">
        <f>'1.1.'!E149+'1.2.'!E149+'1.3.'!E149</f>
        <v>0</v>
      </c>
      <c r="H149" s="291">
        <f t="shared" si="6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5"/>
        <v>0</v>
      </c>
      <c r="G150" s="291">
        <f>'1.1.'!E150+'1.2.'!E150+'1.3.'!E150</f>
        <v>0</v>
      </c>
      <c r="H150" s="291">
        <f t="shared" si="6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5"/>
        <v>0</v>
      </c>
      <c r="G151" s="291">
        <f>'1.1.'!E151+'1.2.'!E151+'1.3.'!E151</f>
        <v>0</v>
      </c>
      <c r="H151" s="291">
        <f t="shared" si="6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5"/>
        <v>0</v>
      </c>
      <c r="G152" s="291">
        <f>'1.1.'!E152+'1.2.'!E152+'1.3.'!E152</f>
        <v>0</v>
      </c>
      <c r="H152" s="291">
        <f t="shared" si="6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5"/>
        <v>0</v>
      </c>
      <c r="G153" s="291">
        <f>'1.1.'!E153+'1.2.'!E153+'1.3.'!E153</f>
        <v>0</v>
      </c>
      <c r="H153" s="291">
        <f t="shared" si="6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5"/>
        <v>0</v>
      </c>
      <c r="G154" s="291">
        <f>'1.1.'!E154+'1.2.'!E154+'1.3.'!E154</f>
        <v>0</v>
      </c>
      <c r="H154" s="291">
        <f t="shared" si="6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10075</v>
      </c>
      <c r="D155" s="143">
        <f>+D131+D135+D142+D147+D153+D154</f>
        <v>47</v>
      </c>
      <c r="E155" s="144">
        <f>+E131+E135+E142+E147+E153+E154</f>
        <v>10122</v>
      </c>
      <c r="F155" s="145"/>
      <c r="G155" s="291">
        <f>'1.1.'!E155+'1.2.'!E155+'1.3.'!E155</f>
        <v>10122</v>
      </c>
      <c r="H155" s="291">
        <f t="shared" si="6"/>
        <v>0</v>
      </c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66730</v>
      </c>
      <c r="D156" s="143">
        <f>+D130+D155</f>
        <v>5438</v>
      </c>
      <c r="E156" s="144">
        <f>+E130+E155</f>
        <v>72168</v>
      </c>
      <c r="G156" s="291">
        <f>'1.1.'!E156+'1.2.'!E156+'1.3.'!E156</f>
        <v>72168</v>
      </c>
      <c r="H156" s="291">
        <f t="shared" si="6"/>
        <v>0</v>
      </c>
    </row>
    <row r="157" spans="1:9" ht="7.5" customHeight="1"/>
    <row r="158" spans="1:9">
      <c r="A158" s="320" t="s">
        <v>266</v>
      </c>
      <c r="B158" s="320"/>
      <c r="C158" s="320"/>
      <c r="D158" s="320"/>
      <c r="E158" s="320"/>
    </row>
    <row r="159" spans="1:9" ht="15" customHeight="1" thickBot="1">
      <c r="A159" s="311" t="s">
        <v>84</v>
      </c>
      <c r="B159" s="311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-20544</v>
      </c>
      <c r="D160" s="65">
        <f>+D63-D130</f>
        <v>47</v>
      </c>
      <c r="E160" s="66">
        <f>+E63-E130</f>
        <v>-20497</v>
      </c>
      <c r="G160" s="291"/>
      <c r="H160" s="291"/>
    </row>
    <row r="161" spans="1:8" s="38" customFormat="1" ht="37.5" customHeight="1" thickBot="1">
      <c r="A161" s="63" t="s">
        <v>6</v>
      </c>
      <c r="B161" s="149" t="s">
        <v>350</v>
      </c>
      <c r="C161" s="65">
        <f>+C87-C155</f>
        <v>20544</v>
      </c>
      <c r="D161" s="65">
        <f>+D87-D155</f>
        <v>-47</v>
      </c>
      <c r="E161" s="66">
        <f>+E87-E155</f>
        <v>20497</v>
      </c>
      <c r="G161" s="291"/>
      <c r="H161" s="291"/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 SIÓJUT KÖZSÉG ÖNKORMÁNYZATA
2016. ÉVI KÖLTSÉGVETÉSÉNEK ÖSSZEVONT MÓDOSÍTOTT MÉRLEGE&amp;10
&amp;R&amp;"Times New Roman CE,Félkövér dőlt"&amp;11 1. számú melléklet </oddHeader>
  </headerFooter>
  <rowBreaks count="2" manualBreakCount="2">
    <brk id="63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H89" sqref="H89"/>
    </sheetView>
  </sheetViews>
  <sheetFormatPr defaultRowHeight="15.75"/>
  <cols>
    <col min="1" max="1" width="9.5" style="32" customWidth="1"/>
    <col min="2" max="2" width="70.83203125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310" t="s">
        <v>3</v>
      </c>
      <c r="B1" s="310"/>
      <c r="C1" s="310"/>
      <c r="D1" s="310"/>
      <c r="E1" s="310"/>
    </row>
    <row r="2" spans="1:5" ht="15.95" customHeight="1" thickBot="1">
      <c r="A2" s="311" t="s">
        <v>82</v>
      </c>
      <c r="B2" s="311"/>
      <c r="C2" s="41"/>
      <c r="E2" s="41" t="s">
        <v>123</v>
      </c>
    </row>
    <row r="3" spans="1:5" s="56" customFormat="1" ht="12.75">
      <c r="A3" s="313" t="s">
        <v>47</v>
      </c>
      <c r="B3" s="315" t="s">
        <v>4</v>
      </c>
      <c r="C3" s="317" t="str">
        <f>+CONCATENATE(LEFT(ÖSSZEFÜGGÉSEK!A6,4),". évi")</f>
        <v>2016. évi</v>
      </c>
      <c r="D3" s="318"/>
      <c r="E3" s="319"/>
    </row>
    <row r="4" spans="1:5" s="56" customFormat="1" ht="39" thickBot="1">
      <c r="A4" s="314"/>
      <c r="B4" s="316"/>
      <c r="C4" s="57" t="s">
        <v>381</v>
      </c>
      <c r="D4" s="58" t="s">
        <v>469</v>
      </c>
      <c r="E4" s="59" t="s">
        <v>470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439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21321</v>
      </c>
      <c r="D6" s="65">
        <f>+D7+D8+D9+D10+D11+D12</f>
        <v>9</v>
      </c>
      <c r="E6" s="66">
        <f>+E7+E8+E9+E10+E11+E12</f>
        <v>21330</v>
      </c>
    </row>
    <row r="7" spans="1:5" s="38" customFormat="1" ht="12" customHeight="1">
      <c r="A7" s="67" t="s">
        <v>59</v>
      </c>
      <c r="B7" s="68" t="s">
        <v>145</v>
      </c>
      <c r="C7" s="69">
        <v>15511</v>
      </c>
      <c r="D7" s="69"/>
      <c r="E7" s="70">
        <f>C7+D7</f>
        <v>15511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>
        <v>4610</v>
      </c>
      <c r="D9" s="73">
        <v>9</v>
      </c>
      <c r="E9" s="70">
        <f t="shared" si="0"/>
        <v>4619</v>
      </c>
    </row>
    <row r="10" spans="1:5" s="38" customFormat="1" ht="12" customHeight="1">
      <c r="A10" s="71" t="s">
        <v>62</v>
      </c>
      <c r="B10" s="72" t="s">
        <v>148</v>
      </c>
      <c r="C10" s="73">
        <v>1200</v>
      </c>
      <c r="D10" s="73"/>
      <c r="E10" s="70">
        <f t="shared" si="0"/>
        <v>1200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2680</v>
      </c>
      <c r="D13" s="65">
        <f>+D14+D15+D16+D17+D18</f>
        <v>4636</v>
      </c>
      <c r="E13" s="66">
        <f>+E14+E15+E16+E17+E18</f>
        <v>7316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>
        <v>2680</v>
      </c>
      <c r="D18" s="73">
        <v>4636</v>
      </c>
      <c r="E18" s="70">
        <f t="shared" si="0"/>
        <v>7316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793</v>
      </c>
      <c r="E20" s="66">
        <f>+E21+E22+E23+E24+E25</f>
        <v>793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>
        <v>793</v>
      </c>
      <c r="E25" s="70">
        <f t="shared" si="0"/>
        <v>793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6460</v>
      </c>
      <c r="D27" s="80">
        <f>+D28+D29+D30+D31+D32+D33+D34</f>
        <v>0</v>
      </c>
      <c r="E27" s="81">
        <f>+E28+E29+E30+E31+E32+E33+E34</f>
        <v>6460</v>
      </c>
    </row>
    <row r="28" spans="1:5" s="38" customFormat="1" ht="12" customHeight="1">
      <c r="A28" s="67" t="s">
        <v>159</v>
      </c>
      <c r="B28" s="68" t="s">
        <v>456</v>
      </c>
      <c r="C28" s="82">
        <v>1500</v>
      </c>
      <c r="D28" s="82">
        <f>+D29+D30+D31</f>
        <v>0</v>
      </c>
      <c r="E28" s="70">
        <f t="shared" si="0"/>
        <v>1500</v>
      </c>
    </row>
    <row r="29" spans="1:5" s="38" customFormat="1" ht="12" customHeight="1">
      <c r="A29" s="71" t="s">
        <v>160</v>
      </c>
      <c r="B29" s="72" t="s">
        <v>457</v>
      </c>
      <c r="C29" s="73">
        <v>650</v>
      </c>
      <c r="D29" s="73"/>
      <c r="E29" s="70">
        <f t="shared" si="0"/>
        <v>650</v>
      </c>
    </row>
    <row r="30" spans="1:5" s="38" customFormat="1" ht="12" customHeight="1">
      <c r="A30" s="71" t="s">
        <v>161</v>
      </c>
      <c r="B30" s="72" t="s">
        <v>428</v>
      </c>
      <c r="C30" s="73">
        <v>3000</v>
      </c>
      <c r="D30" s="73"/>
      <c r="E30" s="70">
        <f t="shared" si="0"/>
        <v>3000</v>
      </c>
    </row>
    <row r="31" spans="1:5" s="38" customFormat="1" ht="12" customHeight="1">
      <c r="A31" s="71" t="s">
        <v>162</v>
      </c>
      <c r="B31" s="72" t="s">
        <v>429</v>
      </c>
      <c r="C31" s="73">
        <v>10</v>
      </c>
      <c r="D31" s="73"/>
      <c r="E31" s="70">
        <f t="shared" si="0"/>
        <v>10</v>
      </c>
    </row>
    <row r="32" spans="1:5" s="38" customFormat="1" ht="12" customHeight="1">
      <c r="A32" s="71" t="s">
        <v>430</v>
      </c>
      <c r="B32" s="72" t="s">
        <v>163</v>
      </c>
      <c r="C32" s="73">
        <v>1200</v>
      </c>
      <c r="D32" s="73"/>
      <c r="E32" s="70">
        <f t="shared" si="0"/>
        <v>1200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>
        <v>100</v>
      </c>
      <c r="D34" s="78"/>
      <c r="E34" s="70">
        <f t="shared" si="0"/>
        <v>100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5630</v>
      </c>
      <c r="D35" s="65">
        <f>SUM(D36:D46)</f>
        <v>0</v>
      </c>
      <c r="E35" s="66">
        <f>SUM(E36:E46)</f>
        <v>5630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>
        <v>308</v>
      </c>
      <c r="D37" s="73"/>
      <c r="E37" s="70">
        <f t="shared" si="0"/>
        <v>308</v>
      </c>
    </row>
    <row r="38" spans="1:5" s="38" customFormat="1" ht="12" customHeight="1">
      <c r="A38" s="71" t="s">
        <v>54</v>
      </c>
      <c r="B38" s="72" t="s">
        <v>170</v>
      </c>
      <c r="C38" s="73">
        <v>40</v>
      </c>
      <c r="D38" s="73"/>
      <c r="E38" s="70">
        <f t="shared" si="0"/>
        <v>40</v>
      </c>
    </row>
    <row r="39" spans="1:5" s="38" customFormat="1" ht="12" customHeight="1">
      <c r="A39" s="71" t="s">
        <v>96</v>
      </c>
      <c r="B39" s="72" t="s">
        <v>171</v>
      </c>
      <c r="C39" s="73">
        <v>4652</v>
      </c>
      <c r="D39" s="73"/>
      <c r="E39" s="70">
        <f t="shared" si="0"/>
        <v>4652</v>
      </c>
    </row>
    <row r="40" spans="1:5" s="38" customFormat="1" ht="12" customHeight="1">
      <c r="A40" s="71" t="s">
        <v>97</v>
      </c>
      <c r="B40" s="72" t="s">
        <v>172</v>
      </c>
      <c r="C40" s="73">
        <v>600</v>
      </c>
      <c r="D40" s="73"/>
      <c r="E40" s="70">
        <f t="shared" si="0"/>
        <v>600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>
        <v>30</v>
      </c>
      <c r="D43" s="73"/>
      <c r="E43" s="70">
        <f t="shared" si="0"/>
        <v>30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10</v>
      </c>
      <c r="D53" s="65">
        <f>SUM(D54:D56)</f>
        <v>0</v>
      </c>
      <c r="E53" s="66">
        <f>SUM(E54:E56)</f>
        <v>10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>
        <v>10</v>
      </c>
      <c r="D56" s="73"/>
      <c r="E56" s="70">
        <f t="shared" si="0"/>
        <v>10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36101</v>
      </c>
      <c r="D63" s="80">
        <f>+D6+D13+D20+D27+D35+D47+D53+D58</f>
        <v>5438</v>
      </c>
      <c r="E63" s="81">
        <f>+E6+E13+E20+E27+E35+E47+E53+E58</f>
        <v>41539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21349</v>
      </c>
      <c r="D73" s="65">
        <f>SUM(D74:D75)</f>
        <v>0</v>
      </c>
      <c r="E73" s="66">
        <f>SUM(E74:E75)</f>
        <v>21349</v>
      </c>
    </row>
    <row r="74" spans="1:5" s="38" customFormat="1" ht="12" customHeight="1">
      <c r="A74" s="67" t="s">
        <v>234</v>
      </c>
      <c r="B74" s="68" t="s">
        <v>212</v>
      </c>
      <c r="C74" s="83">
        <v>21349</v>
      </c>
      <c r="D74" s="83"/>
      <c r="E74" s="87">
        <f t="shared" si="1"/>
        <v>21349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9270</v>
      </c>
      <c r="D76" s="65">
        <f>SUM(D77:D79)</f>
        <v>0</v>
      </c>
      <c r="E76" s="66">
        <f>SUM(E77:E79)</f>
        <v>9270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>
        <v>9270</v>
      </c>
      <c r="D79" s="83"/>
      <c r="E79" s="87">
        <f t="shared" si="1"/>
        <v>9270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30619</v>
      </c>
      <c r="D87" s="80">
        <f>+D64+D68+D73+D76+D80+D86+D85</f>
        <v>0</v>
      </c>
      <c r="E87" s="81">
        <f>+E64+E68+E73+E76+E80+E86+E85</f>
        <v>30619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66720</v>
      </c>
      <c r="D88" s="80">
        <f>+D63+D87</f>
        <v>5438</v>
      </c>
      <c r="E88" s="81">
        <f>+E63+E87</f>
        <v>72158</v>
      </c>
    </row>
    <row r="89" spans="1:5" s="38" customFormat="1" ht="83.25" customHeight="1">
      <c r="A89" s="3"/>
      <c r="B89" s="4"/>
      <c r="C89" s="24"/>
    </row>
    <row r="90" spans="1:5" ht="16.5" customHeight="1">
      <c r="A90" s="310" t="s">
        <v>33</v>
      </c>
      <c r="B90" s="310"/>
      <c r="C90" s="310"/>
      <c r="D90" s="310"/>
      <c r="E90" s="310"/>
    </row>
    <row r="91" spans="1:5" s="39" customFormat="1" ht="16.5" customHeight="1" thickBot="1">
      <c r="A91" s="312" t="s">
        <v>83</v>
      </c>
      <c r="B91" s="312"/>
      <c r="C91" s="13"/>
      <c r="E91" s="13" t="s">
        <v>123</v>
      </c>
    </row>
    <row r="92" spans="1:5" s="56" customFormat="1" ht="12.75">
      <c r="A92" s="313" t="s">
        <v>47</v>
      </c>
      <c r="B92" s="315" t="s">
        <v>382</v>
      </c>
      <c r="C92" s="317" t="str">
        <f>+CONCATENATE(LEFT(ÖSSZEFÜGGÉSEK!A6,4),". évi")</f>
        <v>2016. évi</v>
      </c>
      <c r="D92" s="318"/>
      <c r="E92" s="319"/>
    </row>
    <row r="93" spans="1:5" s="56" customFormat="1" ht="39" thickBot="1">
      <c r="A93" s="314"/>
      <c r="B93" s="316"/>
      <c r="C93" s="57" t="s">
        <v>381</v>
      </c>
      <c r="D93" s="58" t="s">
        <v>469</v>
      </c>
      <c r="E93" s="59" t="s">
        <v>470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439</v>
      </c>
    </row>
    <row r="95" spans="1:5" s="56" customFormat="1" ht="12" customHeight="1" thickBot="1">
      <c r="A95" s="101" t="s">
        <v>5</v>
      </c>
      <c r="B95" s="102" t="s">
        <v>442</v>
      </c>
      <c r="C95" s="103">
        <f>C96+C97+C98+C99+C100+C113</f>
        <v>48352</v>
      </c>
      <c r="D95" s="103">
        <f>D96+D97+D98+D99+D100+D113</f>
        <v>9008</v>
      </c>
      <c r="E95" s="104">
        <f>E96+E97+E98+E99+E100+E113</f>
        <v>57360</v>
      </c>
    </row>
    <row r="96" spans="1:5" s="56" customFormat="1" ht="12" customHeight="1">
      <c r="A96" s="105" t="s">
        <v>59</v>
      </c>
      <c r="B96" s="106" t="s">
        <v>34</v>
      </c>
      <c r="C96" s="107">
        <v>11578</v>
      </c>
      <c r="D96" s="107">
        <f>4085-1-4</f>
        <v>4080</v>
      </c>
      <c r="E96" s="108">
        <f t="shared" ref="E96:E129" si="2">C96+D96</f>
        <v>15658</v>
      </c>
    </row>
    <row r="97" spans="1:5" s="56" customFormat="1" ht="12" customHeight="1">
      <c r="A97" s="71" t="s">
        <v>60</v>
      </c>
      <c r="B97" s="109" t="s">
        <v>104</v>
      </c>
      <c r="C97" s="73">
        <v>2369</v>
      </c>
      <c r="D97" s="73">
        <f>551+52+1+4</f>
        <v>608</v>
      </c>
      <c r="E97" s="110">
        <f t="shared" si="2"/>
        <v>2977</v>
      </c>
    </row>
    <row r="98" spans="1:5" s="56" customFormat="1" ht="12" customHeight="1">
      <c r="A98" s="71" t="s">
        <v>61</v>
      </c>
      <c r="B98" s="109" t="s">
        <v>78</v>
      </c>
      <c r="C98" s="78">
        <v>14135</v>
      </c>
      <c r="D98" s="78">
        <f>2261+135</f>
        <v>2396</v>
      </c>
      <c r="E98" s="111">
        <f t="shared" si="2"/>
        <v>16531</v>
      </c>
    </row>
    <row r="99" spans="1:5" s="56" customFormat="1" ht="12" customHeight="1">
      <c r="A99" s="71" t="s">
        <v>62</v>
      </c>
      <c r="B99" s="112" t="s">
        <v>105</v>
      </c>
      <c r="C99" s="78">
        <v>4444</v>
      </c>
      <c r="D99" s="78">
        <v>-635</v>
      </c>
      <c r="E99" s="111">
        <f t="shared" si="2"/>
        <v>3809</v>
      </c>
    </row>
    <row r="100" spans="1:5" s="56" customFormat="1" ht="12" customHeight="1">
      <c r="A100" s="71" t="s">
        <v>70</v>
      </c>
      <c r="B100" s="113" t="s">
        <v>106</v>
      </c>
      <c r="C100" s="78">
        <v>387</v>
      </c>
      <c r="D100" s="78">
        <f>-11+11+12+46+208+279</f>
        <v>545</v>
      </c>
      <c r="E100" s="111">
        <f t="shared" si="2"/>
        <v>932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>
        <v>10</v>
      </c>
      <c r="D103" s="78">
        <f>11+12+46+208+279</f>
        <v>556</v>
      </c>
      <c r="E103" s="111">
        <f t="shared" si="2"/>
        <v>566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>
        <v>377</v>
      </c>
      <c r="D107" s="78">
        <v>-11</v>
      </c>
      <c r="E107" s="111">
        <f t="shared" si="2"/>
        <v>366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/>
      <c r="D112" s="78"/>
      <c r="E112" s="111">
        <f t="shared" si="2"/>
        <v>0</v>
      </c>
    </row>
    <row r="113" spans="1:5" s="56" customFormat="1" ht="12" customHeight="1">
      <c r="A113" s="71" t="s">
        <v>313</v>
      </c>
      <c r="B113" s="112" t="s">
        <v>35</v>
      </c>
      <c r="C113" s="73">
        <v>15439</v>
      </c>
      <c r="D113" s="73">
        <f>D114+D115</f>
        <v>2014</v>
      </c>
      <c r="E113" s="110">
        <f t="shared" si="2"/>
        <v>17453</v>
      </c>
    </row>
    <row r="114" spans="1:5" s="56" customFormat="1" ht="12" customHeight="1">
      <c r="A114" s="71" t="s">
        <v>314</v>
      </c>
      <c r="B114" s="109" t="s">
        <v>316</v>
      </c>
      <c r="C114" s="73">
        <v>2369</v>
      </c>
      <c r="D114" s="73">
        <f>-113-12-1360-135-95-52-60-533</f>
        <v>-2360</v>
      </c>
      <c r="E114" s="110">
        <f t="shared" si="2"/>
        <v>9</v>
      </c>
    </row>
    <row r="115" spans="1:5" s="56" customFormat="1" ht="12" customHeight="1" thickBot="1">
      <c r="A115" s="118" t="s">
        <v>315</v>
      </c>
      <c r="B115" s="119" t="s">
        <v>317</v>
      </c>
      <c r="C115" s="120">
        <v>13070</v>
      </c>
      <c r="D115" s="120">
        <f>-1626+6000</f>
        <v>4374</v>
      </c>
      <c r="E115" s="121">
        <f t="shared" si="2"/>
        <v>17444</v>
      </c>
    </row>
    <row r="116" spans="1:5" s="56" customFormat="1" ht="12" customHeight="1" thickBot="1">
      <c r="A116" s="122" t="s">
        <v>6</v>
      </c>
      <c r="B116" s="123" t="s">
        <v>443</v>
      </c>
      <c r="C116" s="124">
        <f>+C117+C119+C121</f>
        <v>5726</v>
      </c>
      <c r="D116" s="65">
        <f>+D117+D119+D121</f>
        <v>-3617</v>
      </c>
      <c r="E116" s="125">
        <f>+E117+E119+E121</f>
        <v>2109</v>
      </c>
    </row>
    <row r="117" spans="1:5" s="56" customFormat="1" ht="12" customHeight="1">
      <c r="A117" s="67" t="s">
        <v>65</v>
      </c>
      <c r="B117" s="109" t="s">
        <v>122</v>
      </c>
      <c r="C117" s="69">
        <v>5726</v>
      </c>
      <c r="D117" s="126">
        <f>868-4640+95+60</f>
        <v>-3617</v>
      </c>
      <c r="E117" s="70">
        <f t="shared" si="2"/>
        <v>2109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54078</v>
      </c>
      <c r="D130" s="132">
        <f>+D95+D116</f>
        <v>5391</v>
      </c>
      <c r="E130" s="66">
        <f>+E95+E116</f>
        <v>59469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10075</v>
      </c>
      <c r="D142" s="134">
        <f>+D143+D144+D145+D146</f>
        <v>47</v>
      </c>
      <c r="E142" s="81">
        <f>+E143+E144+E145+E146</f>
        <v>10122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>
        <v>805</v>
      </c>
      <c r="D144" s="128">
        <v>47</v>
      </c>
      <c r="E144" s="110">
        <f t="shared" si="3"/>
        <v>852</v>
      </c>
    </row>
    <row r="145" spans="1:9" s="56" customFormat="1" ht="12" customHeight="1">
      <c r="A145" s="67" t="s">
        <v>179</v>
      </c>
      <c r="B145" s="133" t="s">
        <v>334</v>
      </c>
      <c r="C145" s="73">
        <v>9270</v>
      </c>
      <c r="D145" s="128"/>
      <c r="E145" s="110">
        <f t="shared" si="3"/>
        <v>9270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10075</v>
      </c>
      <c r="D155" s="143">
        <f>+D131+D135+D142+D147+D153+D154</f>
        <v>47</v>
      </c>
      <c r="E155" s="144">
        <f>+E131+E135+E142+E147+E153+E154</f>
        <v>10122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64153</v>
      </c>
      <c r="D156" s="143">
        <f>+D130+D155</f>
        <v>5438</v>
      </c>
      <c r="E156" s="144">
        <f>+E130+E155</f>
        <v>69591</v>
      </c>
    </row>
    <row r="157" spans="1:9" ht="7.5" customHeight="1"/>
    <row r="158" spans="1:9">
      <c r="A158" s="320" t="s">
        <v>266</v>
      </c>
      <c r="B158" s="320"/>
      <c r="C158" s="320"/>
      <c r="D158" s="320"/>
      <c r="E158" s="320"/>
    </row>
    <row r="159" spans="1:9" ht="15" customHeight="1" thickBot="1">
      <c r="A159" s="311" t="s">
        <v>84</v>
      </c>
      <c r="B159" s="311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-17977</v>
      </c>
      <c r="D160" s="65">
        <f>+D63-D130</f>
        <v>47</v>
      </c>
      <c r="E160" s="66">
        <f>+E63-E130</f>
        <v>-17930</v>
      </c>
    </row>
    <row r="161" spans="1:5" s="38" customFormat="1" ht="32.25" customHeight="1" thickBot="1">
      <c r="A161" s="63" t="s">
        <v>6</v>
      </c>
      <c r="B161" s="149" t="s">
        <v>350</v>
      </c>
      <c r="C161" s="65">
        <f>+C87-C155</f>
        <v>20544</v>
      </c>
      <c r="D161" s="65">
        <f>+D87-D155</f>
        <v>-47</v>
      </c>
      <c r="E161" s="66">
        <f>+E87-E155</f>
        <v>20497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2016. ÉVI KÖLTSÉGVETÉS
KÖTELEZŐ FELADATAINAK MÓDOSÍTOTT MÉRLEGE&amp;10
&amp;R&amp;"Times New Roman CE,Félkövér dőlt"&amp;11 1.1. számú melléklet </oddHeader>
  </headerFooter>
  <rowBreaks count="2" manualBreakCount="2">
    <brk id="63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G90" sqref="G90"/>
    </sheetView>
  </sheetViews>
  <sheetFormatPr defaultRowHeight="15.75"/>
  <cols>
    <col min="1" max="1" width="9.5" style="32" customWidth="1"/>
    <col min="2" max="2" width="72.6640625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310" t="s">
        <v>3</v>
      </c>
      <c r="B1" s="310"/>
      <c r="C1" s="310"/>
      <c r="D1" s="310"/>
      <c r="E1" s="310"/>
    </row>
    <row r="2" spans="1:5" ht="15.95" customHeight="1" thickBot="1">
      <c r="A2" s="311" t="s">
        <v>82</v>
      </c>
      <c r="B2" s="311"/>
      <c r="C2" s="41"/>
      <c r="E2" s="41" t="s">
        <v>123</v>
      </c>
    </row>
    <row r="3" spans="1:5" s="56" customFormat="1" ht="12.75">
      <c r="A3" s="313" t="s">
        <v>47</v>
      </c>
      <c r="B3" s="315" t="s">
        <v>4</v>
      </c>
      <c r="C3" s="317" t="str">
        <f>+CONCATENATE(LEFT(ÖSSZEFÜGGÉSEK!A6,4),". évi")</f>
        <v>2016. évi</v>
      </c>
      <c r="D3" s="318"/>
      <c r="E3" s="319"/>
    </row>
    <row r="4" spans="1:5" s="56" customFormat="1" ht="26.25" thickBot="1">
      <c r="A4" s="314"/>
      <c r="B4" s="316"/>
      <c r="C4" s="57" t="s">
        <v>381</v>
      </c>
      <c r="D4" s="58" t="s">
        <v>472</v>
      </c>
      <c r="E4" s="59" t="s">
        <v>470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439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0</v>
      </c>
      <c r="D6" s="65">
        <f>+D7+D8+D9+D10+D11+D12</f>
        <v>0</v>
      </c>
      <c r="E6" s="66">
        <f>+E7+E8+E9+E10+E11+E12</f>
        <v>0</v>
      </c>
    </row>
    <row r="7" spans="1:5" s="38" customFormat="1" ht="12" customHeight="1">
      <c r="A7" s="67" t="s">
        <v>59</v>
      </c>
      <c r="B7" s="68" t="s">
        <v>145</v>
      </c>
      <c r="C7" s="69"/>
      <c r="D7" s="69"/>
      <c r="E7" s="70">
        <f>C7+D7</f>
        <v>0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/>
      <c r="D9" s="73"/>
      <c r="E9" s="70">
        <f t="shared" si="0"/>
        <v>0</v>
      </c>
    </row>
    <row r="10" spans="1:5" s="38" customFormat="1" ht="12" customHeight="1">
      <c r="A10" s="71" t="s">
        <v>62</v>
      </c>
      <c r="B10" s="72" t="s">
        <v>148</v>
      </c>
      <c r="C10" s="73"/>
      <c r="D10" s="73"/>
      <c r="E10" s="70">
        <f t="shared" si="0"/>
        <v>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/>
      <c r="D18" s="73"/>
      <c r="E18" s="70">
        <f t="shared" si="0"/>
        <v>0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/>
      <c r="E25" s="70">
        <f t="shared" si="0"/>
        <v>0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>
      <c r="A28" s="67" t="s">
        <v>159</v>
      </c>
      <c r="B28" s="68" t="s">
        <v>456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>
      <c r="A29" s="71" t="s">
        <v>160</v>
      </c>
      <c r="B29" s="72" t="s">
        <v>457</v>
      </c>
      <c r="C29" s="73"/>
      <c r="D29" s="73"/>
      <c r="E29" s="70">
        <f t="shared" si="0"/>
        <v>0</v>
      </c>
    </row>
    <row r="30" spans="1:5" s="38" customFormat="1" ht="12" customHeight="1">
      <c r="A30" s="71" t="s">
        <v>161</v>
      </c>
      <c r="B30" s="72" t="s">
        <v>428</v>
      </c>
      <c r="C30" s="73"/>
      <c r="D30" s="73"/>
      <c r="E30" s="70">
        <f t="shared" si="0"/>
        <v>0</v>
      </c>
    </row>
    <row r="31" spans="1:5" s="38" customFormat="1" ht="12" customHeight="1">
      <c r="A31" s="71" t="s">
        <v>162</v>
      </c>
      <c r="B31" s="72" t="s">
        <v>429</v>
      </c>
      <c r="C31" s="73"/>
      <c r="D31" s="73"/>
      <c r="E31" s="70">
        <f t="shared" si="0"/>
        <v>0</v>
      </c>
    </row>
    <row r="32" spans="1:5" s="38" customFormat="1" ht="12" customHeight="1">
      <c r="A32" s="71" t="s">
        <v>430</v>
      </c>
      <c r="B32" s="72" t="s">
        <v>163</v>
      </c>
      <c r="C32" s="73"/>
      <c r="D32" s="73"/>
      <c r="E32" s="70">
        <f t="shared" si="0"/>
        <v>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/>
      <c r="D34" s="78"/>
      <c r="E34" s="70">
        <f t="shared" si="0"/>
        <v>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0</v>
      </c>
      <c r="D35" s="65">
        <f>SUM(D36:D46)</f>
        <v>0</v>
      </c>
      <c r="E35" s="66">
        <f>SUM(E36:E46)</f>
        <v>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/>
      <c r="D37" s="73"/>
      <c r="E37" s="70">
        <f t="shared" si="0"/>
        <v>0</v>
      </c>
    </row>
    <row r="38" spans="1:5" s="38" customFormat="1" ht="12" customHeight="1">
      <c r="A38" s="71" t="s">
        <v>54</v>
      </c>
      <c r="B38" s="72" t="s">
        <v>170</v>
      </c>
      <c r="C38" s="73"/>
      <c r="D38" s="73"/>
      <c r="E38" s="70">
        <f t="shared" si="0"/>
        <v>0</v>
      </c>
    </row>
    <row r="39" spans="1:5" s="38" customFormat="1" ht="12" customHeight="1">
      <c r="A39" s="71" t="s">
        <v>96</v>
      </c>
      <c r="B39" s="72" t="s">
        <v>171</v>
      </c>
      <c r="C39" s="73"/>
      <c r="D39" s="73"/>
      <c r="E39" s="70">
        <f t="shared" si="0"/>
        <v>0</v>
      </c>
    </row>
    <row r="40" spans="1:5" s="38" customFormat="1" ht="12" customHeight="1">
      <c r="A40" s="71" t="s">
        <v>97</v>
      </c>
      <c r="B40" s="72" t="s">
        <v>172</v>
      </c>
      <c r="C40" s="73"/>
      <c r="D40" s="73"/>
      <c r="E40" s="70">
        <f t="shared" si="0"/>
        <v>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/>
      <c r="D43" s="73"/>
      <c r="E43" s="70">
        <f t="shared" si="0"/>
        <v>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0</v>
      </c>
      <c r="D53" s="65">
        <f>SUM(D54:D56)</f>
        <v>0</v>
      </c>
      <c r="E53" s="66">
        <f>SUM(E54:E56)</f>
        <v>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/>
      <c r="D56" s="73"/>
      <c r="E56" s="70">
        <f t="shared" si="0"/>
        <v>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0</v>
      </c>
      <c r="D63" s="80">
        <f>+D6+D13+D20+D27+D35+D47+D53+D58</f>
        <v>0</v>
      </c>
      <c r="E63" s="81">
        <f>+E6+E13+E20+E27+E35+E47+E53+E58</f>
        <v>0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>
      <c r="A74" s="67" t="s">
        <v>234</v>
      </c>
      <c r="B74" s="68" t="s">
        <v>212</v>
      </c>
      <c r="C74" s="83"/>
      <c r="D74" s="83"/>
      <c r="E74" s="87">
        <f t="shared" si="1"/>
        <v>0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/>
      <c r="D79" s="83"/>
      <c r="E79" s="87">
        <f t="shared" si="1"/>
        <v>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0</v>
      </c>
      <c r="D88" s="80">
        <f>+D63+D87</f>
        <v>0</v>
      </c>
      <c r="E88" s="81">
        <f>+E63+E87</f>
        <v>0</v>
      </c>
    </row>
    <row r="89" spans="1:5" s="38" customFormat="1" ht="83.25" customHeight="1">
      <c r="A89" s="3"/>
      <c r="B89" s="4"/>
      <c r="C89" s="24"/>
    </row>
    <row r="90" spans="1:5" ht="16.5" customHeight="1">
      <c r="A90" s="310" t="s">
        <v>33</v>
      </c>
      <c r="B90" s="310"/>
      <c r="C90" s="310"/>
      <c r="D90" s="310"/>
      <c r="E90" s="310"/>
    </row>
    <row r="91" spans="1:5" s="39" customFormat="1" ht="16.5" customHeight="1" thickBot="1">
      <c r="A91" s="312" t="s">
        <v>83</v>
      </c>
      <c r="B91" s="312"/>
      <c r="C91" s="13"/>
      <c r="E91" s="13" t="s">
        <v>123</v>
      </c>
    </row>
    <row r="92" spans="1:5" s="56" customFormat="1" ht="12.75">
      <c r="A92" s="313" t="s">
        <v>47</v>
      </c>
      <c r="B92" s="315" t="s">
        <v>382</v>
      </c>
      <c r="C92" s="317" t="str">
        <f>+CONCATENATE(LEFT(ÖSSZEFÜGGÉSEK!A6,4),". évi")</f>
        <v>2016. évi</v>
      </c>
      <c r="D92" s="318"/>
      <c r="E92" s="319"/>
    </row>
    <row r="93" spans="1:5" s="56" customFormat="1" ht="39" thickBot="1">
      <c r="A93" s="314"/>
      <c r="B93" s="316"/>
      <c r="C93" s="57" t="s">
        <v>381</v>
      </c>
      <c r="D93" s="58" t="s">
        <v>469</v>
      </c>
      <c r="E93" s="59" t="s">
        <v>470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439</v>
      </c>
    </row>
    <row r="95" spans="1:5" s="56" customFormat="1" ht="12" customHeight="1" thickBot="1">
      <c r="A95" s="101" t="s">
        <v>5</v>
      </c>
      <c r="B95" s="102" t="s">
        <v>442</v>
      </c>
      <c r="C95" s="103">
        <f>C96+C97+C98+C99+C100+C113</f>
        <v>2577</v>
      </c>
      <c r="D95" s="103">
        <f>D96+D97+D98+D99+D100+D113</f>
        <v>0</v>
      </c>
      <c r="E95" s="104">
        <f>E96+E97+E98+E99+E100+E113</f>
        <v>2577</v>
      </c>
    </row>
    <row r="96" spans="1:5" s="56" customFormat="1" ht="12" customHeight="1">
      <c r="A96" s="105" t="s">
        <v>59</v>
      </c>
      <c r="B96" s="106" t="s">
        <v>34</v>
      </c>
      <c r="C96" s="107"/>
      <c r="D96" s="107"/>
      <c r="E96" s="108">
        <f t="shared" ref="E96:E129" si="2">C96+D96</f>
        <v>0</v>
      </c>
    </row>
    <row r="97" spans="1:5" s="56" customFormat="1" ht="12" customHeight="1">
      <c r="A97" s="71" t="s">
        <v>60</v>
      </c>
      <c r="B97" s="109" t="s">
        <v>104</v>
      </c>
      <c r="C97" s="73"/>
      <c r="D97" s="73"/>
      <c r="E97" s="110">
        <f t="shared" si="2"/>
        <v>0</v>
      </c>
    </row>
    <row r="98" spans="1:5" s="56" customFormat="1" ht="12" customHeight="1">
      <c r="A98" s="71" t="s">
        <v>61</v>
      </c>
      <c r="B98" s="109" t="s">
        <v>78</v>
      </c>
      <c r="C98" s="78">
        <v>700</v>
      </c>
      <c r="D98" s="78"/>
      <c r="E98" s="111">
        <f t="shared" si="2"/>
        <v>700</v>
      </c>
    </row>
    <row r="99" spans="1:5" s="56" customFormat="1" ht="12" customHeight="1">
      <c r="A99" s="71" t="s">
        <v>62</v>
      </c>
      <c r="B99" s="112" t="s">
        <v>105</v>
      </c>
      <c r="C99" s="78"/>
      <c r="D99" s="78"/>
      <c r="E99" s="111">
        <f t="shared" si="2"/>
        <v>0</v>
      </c>
    </row>
    <row r="100" spans="1:5" s="56" customFormat="1" ht="12" customHeight="1">
      <c r="A100" s="71" t="s">
        <v>70</v>
      </c>
      <c r="B100" s="113" t="s">
        <v>106</v>
      </c>
      <c r="C100" s="78">
        <v>1877</v>
      </c>
      <c r="D100" s="78"/>
      <c r="E100" s="111">
        <f t="shared" si="2"/>
        <v>1877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/>
      <c r="D103" s="78"/>
      <c r="E103" s="111">
        <f t="shared" si="2"/>
        <v>0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>
        <v>677</v>
      </c>
      <c r="D107" s="78"/>
      <c r="E107" s="111">
        <f t="shared" si="2"/>
        <v>677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>
        <v>1200</v>
      </c>
      <c r="D112" s="78"/>
      <c r="E112" s="111">
        <f t="shared" si="2"/>
        <v>1200</v>
      </c>
    </row>
    <row r="113" spans="1:5" s="56" customFormat="1" ht="12" customHeight="1">
      <c r="A113" s="71" t="s">
        <v>313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>
      <c r="A114" s="71" t="s">
        <v>314</v>
      </c>
      <c r="B114" s="109" t="s">
        <v>316</v>
      </c>
      <c r="C114" s="73"/>
      <c r="D114" s="73"/>
      <c r="E114" s="110">
        <f t="shared" si="2"/>
        <v>0</v>
      </c>
    </row>
    <row r="115" spans="1:5" s="56" customFormat="1" ht="12" customHeight="1" thickBot="1">
      <c r="A115" s="118" t="s">
        <v>315</v>
      </c>
      <c r="B115" s="119" t="s">
        <v>317</v>
      </c>
      <c r="C115" s="120"/>
      <c r="D115" s="120"/>
      <c r="E115" s="121">
        <f t="shared" si="2"/>
        <v>0</v>
      </c>
    </row>
    <row r="116" spans="1:5" s="56" customFormat="1" ht="12" customHeight="1" thickBot="1">
      <c r="A116" s="122" t="s">
        <v>6</v>
      </c>
      <c r="B116" s="123" t="s">
        <v>443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>
      <c r="A117" s="67" t="s">
        <v>65</v>
      </c>
      <c r="B117" s="109" t="s">
        <v>122</v>
      </c>
      <c r="C117" s="69"/>
      <c r="D117" s="126"/>
      <c r="E117" s="70">
        <f t="shared" si="2"/>
        <v>0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2577</v>
      </c>
      <c r="D130" s="132">
        <f>+D95+D116</f>
        <v>0</v>
      </c>
      <c r="E130" s="66">
        <f>+E95+E116</f>
        <v>2577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/>
      <c r="D144" s="128"/>
      <c r="E144" s="110">
        <f t="shared" si="3"/>
        <v>0</v>
      </c>
    </row>
    <row r="145" spans="1:9" s="56" customFormat="1" ht="12" customHeight="1">
      <c r="A145" s="67" t="s">
        <v>179</v>
      </c>
      <c r="B145" s="133" t="s">
        <v>334</v>
      </c>
      <c r="C145" s="73"/>
      <c r="D145" s="128"/>
      <c r="E145" s="110">
        <f t="shared" si="3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2577</v>
      </c>
      <c r="D156" s="143">
        <f>+D130+D155</f>
        <v>0</v>
      </c>
      <c r="E156" s="144">
        <f>+E130+E155</f>
        <v>2577</v>
      </c>
    </row>
    <row r="157" spans="1:9" ht="7.5" customHeight="1"/>
    <row r="158" spans="1:9">
      <c r="A158" s="320" t="s">
        <v>266</v>
      </c>
      <c r="B158" s="320"/>
      <c r="C158" s="320"/>
      <c r="D158" s="320"/>
      <c r="E158" s="320"/>
    </row>
    <row r="159" spans="1:9" ht="15" customHeight="1" thickBot="1">
      <c r="A159" s="311" t="s">
        <v>84</v>
      </c>
      <c r="B159" s="311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-2577</v>
      </c>
      <c r="D160" s="65">
        <f>+D63-D130</f>
        <v>0</v>
      </c>
      <c r="E160" s="66">
        <f>+E63-E130</f>
        <v>-2577</v>
      </c>
    </row>
    <row r="161" spans="1:5" s="38" customFormat="1" ht="37.5" customHeight="1" thickBot="1">
      <c r="A161" s="63" t="s">
        <v>6</v>
      </c>
      <c r="B161" s="149" t="s">
        <v>350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SIÓJUT KÖZSÉG ÖNKORMÁNYZATA
2016. ÉVI KÖLTSÉGVETÉS
ÖNKÉNT VÁLLALT FELADATAINAK MÓDOSÍTOTT MÉRLEGE&amp;10
&amp;R&amp;"Times New Roman CE,Félkövér dőlt"&amp;11 1.2. számú melléklet</oddHeader>
  </headerFooter>
  <rowBreaks count="2" manualBreakCount="2">
    <brk id="63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G91" sqref="G91"/>
    </sheetView>
  </sheetViews>
  <sheetFormatPr defaultRowHeight="15.75"/>
  <cols>
    <col min="1" max="1" width="9.5" style="32" customWidth="1"/>
    <col min="2" max="2" width="72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310" t="s">
        <v>3</v>
      </c>
      <c r="B1" s="310"/>
      <c r="C1" s="310"/>
      <c r="D1" s="310"/>
      <c r="E1" s="310"/>
    </row>
    <row r="2" spans="1:5" ht="15.95" customHeight="1" thickBot="1">
      <c r="A2" s="311" t="s">
        <v>82</v>
      </c>
      <c r="B2" s="311"/>
      <c r="C2" s="41"/>
      <c r="E2" s="41" t="s">
        <v>123</v>
      </c>
    </row>
    <row r="3" spans="1:5" s="56" customFormat="1" ht="12.75">
      <c r="A3" s="313" t="s">
        <v>47</v>
      </c>
      <c r="B3" s="315" t="s">
        <v>4</v>
      </c>
      <c r="C3" s="317" t="str">
        <f>+CONCATENATE(LEFT(ÖSSZEFÜGGÉSEK!A6,4),". évi")</f>
        <v>2016. évi</v>
      </c>
      <c r="D3" s="318"/>
      <c r="E3" s="319"/>
    </row>
    <row r="4" spans="1:5" s="56" customFormat="1" ht="39" thickBot="1">
      <c r="A4" s="314"/>
      <c r="B4" s="316"/>
      <c r="C4" s="57" t="s">
        <v>381</v>
      </c>
      <c r="D4" s="58" t="s">
        <v>469</v>
      </c>
      <c r="E4" s="59" t="s">
        <v>470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439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0</v>
      </c>
      <c r="D6" s="65">
        <f>+D7+D8+D9+D10+D11+D12</f>
        <v>0</v>
      </c>
      <c r="E6" s="66">
        <f>+E7+E8+E9+E10+E11+E12</f>
        <v>0</v>
      </c>
    </row>
    <row r="7" spans="1:5" s="38" customFormat="1" ht="12" customHeight="1">
      <c r="A7" s="67" t="s">
        <v>59</v>
      </c>
      <c r="B7" s="68" t="s">
        <v>145</v>
      </c>
      <c r="C7" s="69"/>
      <c r="D7" s="69"/>
      <c r="E7" s="70">
        <f>C7+D7</f>
        <v>0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/>
      <c r="D9" s="73"/>
      <c r="E9" s="70">
        <f t="shared" si="0"/>
        <v>0</v>
      </c>
    </row>
    <row r="10" spans="1:5" s="38" customFormat="1" ht="12" customHeight="1">
      <c r="A10" s="71" t="s">
        <v>62</v>
      </c>
      <c r="B10" s="72" t="s">
        <v>148</v>
      </c>
      <c r="C10" s="73"/>
      <c r="D10" s="73"/>
      <c r="E10" s="70">
        <f t="shared" si="0"/>
        <v>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/>
      <c r="D18" s="73"/>
      <c r="E18" s="70">
        <f t="shared" si="0"/>
        <v>0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/>
      <c r="E25" s="70">
        <f t="shared" si="0"/>
        <v>0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>
      <c r="A28" s="67" t="s">
        <v>159</v>
      </c>
      <c r="B28" s="68" t="s">
        <v>426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>
      <c r="A29" s="71" t="s">
        <v>160</v>
      </c>
      <c r="B29" s="72" t="s">
        <v>427</v>
      </c>
      <c r="C29" s="73"/>
      <c r="D29" s="73"/>
      <c r="E29" s="70">
        <f t="shared" si="0"/>
        <v>0</v>
      </c>
    </row>
    <row r="30" spans="1:5" s="38" customFormat="1" ht="12" customHeight="1">
      <c r="A30" s="71" t="s">
        <v>161</v>
      </c>
      <c r="B30" s="72" t="s">
        <v>428</v>
      </c>
      <c r="C30" s="73"/>
      <c r="D30" s="73"/>
      <c r="E30" s="70">
        <f t="shared" si="0"/>
        <v>0</v>
      </c>
    </row>
    <row r="31" spans="1:5" s="38" customFormat="1" ht="12" customHeight="1">
      <c r="A31" s="71" t="s">
        <v>162</v>
      </c>
      <c r="B31" s="72" t="s">
        <v>429</v>
      </c>
      <c r="C31" s="73"/>
      <c r="D31" s="73"/>
      <c r="E31" s="70">
        <f t="shared" si="0"/>
        <v>0</v>
      </c>
    </row>
    <row r="32" spans="1:5" s="38" customFormat="1" ht="12" customHeight="1">
      <c r="A32" s="71" t="s">
        <v>430</v>
      </c>
      <c r="B32" s="72" t="s">
        <v>163</v>
      </c>
      <c r="C32" s="73"/>
      <c r="D32" s="73"/>
      <c r="E32" s="70">
        <f t="shared" si="0"/>
        <v>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/>
      <c r="D34" s="78"/>
      <c r="E34" s="70">
        <f t="shared" si="0"/>
        <v>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10</v>
      </c>
      <c r="D35" s="65">
        <f>SUM(D36:D46)</f>
        <v>0</v>
      </c>
      <c r="E35" s="66">
        <f>SUM(E36:E46)</f>
        <v>10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>
        <v>10</v>
      </c>
      <c r="D37" s="73"/>
      <c r="E37" s="70">
        <f t="shared" si="0"/>
        <v>10</v>
      </c>
    </row>
    <row r="38" spans="1:5" s="38" customFormat="1" ht="12" customHeight="1">
      <c r="A38" s="71" t="s">
        <v>54</v>
      </c>
      <c r="B38" s="72" t="s">
        <v>170</v>
      </c>
      <c r="C38" s="73"/>
      <c r="D38" s="73"/>
      <c r="E38" s="70">
        <f t="shared" si="0"/>
        <v>0</v>
      </c>
    </row>
    <row r="39" spans="1:5" s="38" customFormat="1" ht="12" customHeight="1">
      <c r="A39" s="71" t="s">
        <v>96</v>
      </c>
      <c r="B39" s="72" t="s">
        <v>171</v>
      </c>
      <c r="C39" s="73"/>
      <c r="D39" s="73"/>
      <c r="E39" s="70">
        <f t="shared" si="0"/>
        <v>0</v>
      </c>
    </row>
    <row r="40" spans="1:5" s="38" customFormat="1" ht="12" customHeight="1">
      <c r="A40" s="71" t="s">
        <v>97</v>
      </c>
      <c r="B40" s="72" t="s">
        <v>172</v>
      </c>
      <c r="C40" s="73"/>
      <c r="D40" s="73"/>
      <c r="E40" s="70">
        <f t="shared" si="0"/>
        <v>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/>
      <c r="D43" s="73"/>
      <c r="E43" s="70">
        <f t="shared" si="0"/>
        <v>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0</v>
      </c>
      <c r="D53" s="65">
        <f>SUM(D54:D56)</f>
        <v>0</v>
      </c>
      <c r="E53" s="66">
        <f>SUM(E54:E56)</f>
        <v>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/>
      <c r="D56" s="73"/>
      <c r="E56" s="70">
        <f t="shared" si="0"/>
        <v>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10</v>
      </c>
      <c r="D63" s="80">
        <f>+D6+D13+D20+D27+D35+D47+D53+D58</f>
        <v>0</v>
      </c>
      <c r="E63" s="81">
        <f>+E6+E13+E20+E27+E35+E47+E53+E58</f>
        <v>10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>
      <c r="A74" s="67" t="s">
        <v>234</v>
      </c>
      <c r="B74" s="68" t="s">
        <v>212</v>
      </c>
      <c r="C74" s="83"/>
      <c r="D74" s="83"/>
      <c r="E74" s="87">
        <f t="shared" si="1"/>
        <v>0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/>
      <c r="D79" s="83"/>
      <c r="E79" s="87">
        <f t="shared" si="1"/>
        <v>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10</v>
      </c>
      <c r="D88" s="80">
        <f>+D63+D87</f>
        <v>0</v>
      </c>
      <c r="E88" s="81">
        <f>+E63+E87</f>
        <v>10</v>
      </c>
    </row>
    <row r="89" spans="1:5" s="38" customFormat="1" ht="83.25" customHeight="1">
      <c r="A89" s="3"/>
      <c r="B89" s="4"/>
      <c r="C89" s="24"/>
    </row>
    <row r="90" spans="1:5" ht="16.5" customHeight="1">
      <c r="A90" s="310" t="s">
        <v>33</v>
      </c>
      <c r="B90" s="310"/>
      <c r="C90" s="310"/>
      <c r="D90" s="310"/>
      <c r="E90" s="310"/>
    </row>
    <row r="91" spans="1:5" s="39" customFormat="1" ht="16.5" customHeight="1" thickBot="1">
      <c r="A91" s="312" t="s">
        <v>83</v>
      </c>
      <c r="B91" s="312"/>
      <c r="C91" s="13"/>
      <c r="E91" s="13" t="s">
        <v>123</v>
      </c>
    </row>
    <row r="92" spans="1:5" s="56" customFormat="1" ht="12.75">
      <c r="A92" s="313" t="s">
        <v>47</v>
      </c>
      <c r="B92" s="315" t="s">
        <v>382</v>
      </c>
      <c r="C92" s="317" t="str">
        <f>+CONCATENATE(LEFT(ÖSSZEFÜGGÉSEK!A6,4),". évi")</f>
        <v>2016. évi</v>
      </c>
      <c r="D92" s="318"/>
      <c r="E92" s="319"/>
    </row>
    <row r="93" spans="1:5" s="56" customFormat="1" ht="39" thickBot="1">
      <c r="A93" s="314"/>
      <c r="B93" s="316"/>
      <c r="C93" s="57" t="s">
        <v>381</v>
      </c>
      <c r="D93" s="58" t="s">
        <v>469</v>
      </c>
      <c r="E93" s="59" t="s">
        <v>470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439</v>
      </c>
    </row>
    <row r="95" spans="1:5" s="56" customFormat="1" ht="12" customHeight="1" thickBot="1">
      <c r="A95" s="101" t="s">
        <v>5</v>
      </c>
      <c r="B95" s="102" t="s">
        <v>442</v>
      </c>
      <c r="C95" s="103">
        <f>C96+C97+C98+C99+C100+C113</f>
        <v>0</v>
      </c>
      <c r="D95" s="103">
        <f>D96+D97+D98+D99+D100+D113</f>
        <v>0</v>
      </c>
      <c r="E95" s="104">
        <f>E96+E97+E98+E99+E100+E113</f>
        <v>0</v>
      </c>
    </row>
    <row r="96" spans="1:5" s="56" customFormat="1" ht="12" customHeight="1">
      <c r="A96" s="105" t="s">
        <v>59</v>
      </c>
      <c r="B96" s="106" t="s">
        <v>34</v>
      </c>
      <c r="C96" s="107"/>
      <c r="D96" s="107"/>
      <c r="E96" s="108">
        <f t="shared" ref="E96:E129" si="2">C96+D96</f>
        <v>0</v>
      </c>
    </row>
    <row r="97" spans="1:5" s="56" customFormat="1" ht="12" customHeight="1">
      <c r="A97" s="71" t="s">
        <v>60</v>
      </c>
      <c r="B97" s="109" t="s">
        <v>104</v>
      </c>
      <c r="C97" s="73"/>
      <c r="D97" s="73"/>
      <c r="E97" s="110">
        <f t="shared" si="2"/>
        <v>0</v>
      </c>
    </row>
    <row r="98" spans="1:5" s="56" customFormat="1" ht="12" customHeight="1">
      <c r="A98" s="71" t="s">
        <v>61</v>
      </c>
      <c r="B98" s="109" t="s">
        <v>78</v>
      </c>
      <c r="C98" s="78"/>
      <c r="D98" s="78"/>
      <c r="E98" s="111">
        <f t="shared" si="2"/>
        <v>0</v>
      </c>
    </row>
    <row r="99" spans="1:5" s="56" customFormat="1" ht="12" customHeight="1">
      <c r="A99" s="71" t="s">
        <v>62</v>
      </c>
      <c r="B99" s="112" t="s">
        <v>105</v>
      </c>
      <c r="C99" s="78"/>
      <c r="D99" s="78"/>
      <c r="E99" s="111">
        <f t="shared" si="2"/>
        <v>0</v>
      </c>
    </row>
    <row r="100" spans="1:5" s="56" customFormat="1" ht="12" customHeight="1">
      <c r="A100" s="71" t="s">
        <v>70</v>
      </c>
      <c r="B100" s="113" t="s">
        <v>106</v>
      </c>
      <c r="C100" s="78"/>
      <c r="D100" s="78"/>
      <c r="E100" s="111">
        <f t="shared" si="2"/>
        <v>0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/>
      <c r="D103" s="78"/>
      <c r="E103" s="111">
        <f t="shared" si="2"/>
        <v>0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/>
      <c r="D107" s="78"/>
      <c r="E107" s="111">
        <f t="shared" si="2"/>
        <v>0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/>
      <c r="D112" s="78"/>
      <c r="E112" s="111">
        <f t="shared" si="2"/>
        <v>0</v>
      </c>
    </row>
    <row r="113" spans="1:5" s="56" customFormat="1" ht="12" customHeight="1">
      <c r="A113" s="71" t="s">
        <v>313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>
      <c r="A114" s="71" t="s">
        <v>314</v>
      </c>
      <c r="B114" s="109" t="s">
        <v>316</v>
      </c>
      <c r="C114" s="73"/>
      <c r="D114" s="73"/>
      <c r="E114" s="110">
        <f t="shared" si="2"/>
        <v>0</v>
      </c>
    </row>
    <row r="115" spans="1:5" s="56" customFormat="1" ht="12" customHeight="1" thickBot="1">
      <c r="A115" s="118" t="s">
        <v>315</v>
      </c>
      <c r="B115" s="119" t="s">
        <v>317</v>
      </c>
      <c r="C115" s="120"/>
      <c r="D115" s="120"/>
      <c r="E115" s="121">
        <f t="shared" si="2"/>
        <v>0</v>
      </c>
    </row>
    <row r="116" spans="1:5" s="56" customFormat="1" ht="12" customHeight="1" thickBot="1">
      <c r="A116" s="122" t="s">
        <v>6</v>
      </c>
      <c r="B116" s="123" t="s">
        <v>443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>
      <c r="A117" s="67" t="s">
        <v>65</v>
      </c>
      <c r="B117" s="109" t="s">
        <v>122</v>
      </c>
      <c r="C117" s="69"/>
      <c r="D117" s="126"/>
      <c r="E117" s="70">
        <f t="shared" si="2"/>
        <v>0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0</v>
      </c>
      <c r="D130" s="132">
        <f>+D95+D116</f>
        <v>0</v>
      </c>
      <c r="E130" s="66">
        <f>+E95+E116</f>
        <v>0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/>
      <c r="D144" s="128"/>
      <c r="E144" s="110">
        <f t="shared" si="3"/>
        <v>0</v>
      </c>
    </row>
    <row r="145" spans="1:9" s="56" customFormat="1" ht="12" customHeight="1">
      <c r="A145" s="67" t="s">
        <v>179</v>
      </c>
      <c r="B145" s="133" t="s">
        <v>334</v>
      </c>
      <c r="C145" s="73"/>
      <c r="D145" s="128"/>
      <c r="E145" s="110">
        <f t="shared" si="3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0</v>
      </c>
      <c r="D156" s="143">
        <f>+D130+D155</f>
        <v>0</v>
      </c>
      <c r="E156" s="144">
        <f>+E130+E155</f>
        <v>0</v>
      </c>
    </row>
    <row r="157" spans="1:9" ht="7.5" customHeight="1"/>
    <row r="158" spans="1:9">
      <c r="A158" s="320" t="s">
        <v>266</v>
      </c>
      <c r="B158" s="320"/>
      <c r="C158" s="320"/>
      <c r="D158" s="320"/>
      <c r="E158" s="320"/>
    </row>
    <row r="159" spans="1:9" ht="15" customHeight="1" thickBot="1">
      <c r="A159" s="311" t="s">
        <v>84</v>
      </c>
      <c r="B159" s="311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10</v>
      </c>
      <c r="D160" s="65">
        <f>+D63-D130</f>
        <v>0</v>
      </c>
      <c r="E160" s="66">
        <f>+E63-E130</f>
        <v>10</v>
      </c>
    </row>
    <row r="161" spans="1:5" s="38" customFormat="1" ht="38.25" customHeight="1" thickBot="1">
      <c r="A161" s="63" t="s">
        <v>6</v>
      </c>
      <c r="B161" s="149" t="s">
        <v>350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2016. ÉVI KÖLTSÉGVETÉS 
ÁLLAMIGAZGATÁSI FELADATOK MÓDOSÍTOTT MÉRLEGE&amp;10
&amp;R&amp;"Times New Roman CE,Félkövér dőlt"&amp;11 1.3. számú melléklet </oddHeader>
  </headerFooter>
  <rowBreaks count="2" manualBreakCount="2">
    <brk id="63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Normal="100" zoomScaleSheetLayoutView="100" workbookViewId="0">
      <selection activeCell="E15" sqref="E15"/>
    </sheetView>
  </sheetViews>
  <sheetFormatPr defaultRowHeight="12.75"/>
  <cols>
    <col min="1" max="1" width="6.83203125" style="9" customWidth="1"/>
    <col min="2" max="2" width="49.5" style="15" customWidth="1"/>
    <col min="3" max="5" width="15.5" style="9" customWidth="1"/>
    <col min="6" max="6" width="55.16406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 ht="39.75" customHeight="1">
      <c r="B1" s="26" t="s">
        <v>88</v>
      </c>
      <c r="C1" s="27"/>
      <c r="D1" s="27"/>
      <c r="E1" s="27"/>
      <c r="F1" s="27"/>
      <c r="G1" s="27"/>
      <c r="H1" s="27"/>
      <c r="I1" s="27"/>
      <c r="J1" s="323"/>
    </row>
    <row r="2" spans="1:10" ht="14.25" thickBot="1">
      <c r="G2" s="28"/>
      <c r="H2" s="28"/>
      <c r="I2" s="28" t="s">
        <v>458</v>
      </c>
      <c r="J2" s="323"/>
    </row>
    <row r="3" spans="1:10" s="158" customFormat="1" ht="18" customHeight="1" thickBot="1">
      <c r="A3" s="321" t="s">
        <v>47</v>
      </c>
      <c r="B3" s="152" t="s">
        <v>37</v>
      </c>
      <c r="C3" s="153"/>
      <c r="D3" s="154"/>
      <c r="E3" s="154"/>
      <c r="F3" s="152" t="s">
        <v>38</v>
      </c>
      <c r="G3" s="155"/>
      <c r="H3" s="156"/>
      <c r="I3" s="157"/>
      <c r="J3" s="323"/>
    </row>
    <row r="4" spans="1:10" s="163" customFormat="1" ht="39.75" customHeight="1" thickBot="1">
      <c r="A4" s="322"/>
      <c r="B4" s="159" t="s">
        <v>40</v>
      </c>
      <c r="C4" s="160" t="str">
        <f>+CONCATENATE('1.'!C3," eredeti előirányzat")</f>
        <v>2016. évi eredeti előirányzat</v>
      </c>
      <c r="D4" s="161" t="str">
        <f>+CONCATENATE('1.'!C3," 1.-2. sz. módosítás (±)")</f>
        <v>2016. évi 1.-2. sz. módosítás (±)</v>
      </c>
      <c r="E4" s="59" t="s">
        <v>470</v>
      </c>
      <c r="F4" s="159" t="s">
        <v>40</v>
      </c>
      <c r="G4" s="160" t="str">
        <f>+C4</f>
        <v>2016. évi eredeti előirányzat</v>
      </c>
      <c r="H4" s="160" t="str">
        <f>+D4</f>
        <v>2016. évi 1.-2. sz. módosítás (±)</v>
      </c>
      <c r="I4" s="162" t="str">
        <f>+E4</f>
        <v>2.sz. módosítás utáni</v>
      </c>
      <c r="J4" s="323"/>
    </row>
    <row r="5" spans="1:10" s="163" customFormat="1" ht="12" customHeight="1" thickBot="1">
      <c r="A5" s="164" t="s">
        <v>357</v>
      </c>
      <c r="B5" s="159" t="s">
        <v>358</v>
      </c>
      <c r="C5" s="160" t="s">
        <v>359</v>
      </c>
      <c r="D5" s="161" t="s">
        <v>361</v>
      </c>
      <c r="E5" s="161" t="s">
        <v>439</v>
      </c>
      <c r="F5" s="159" t="s">
        <v>384</v>
      </c>
      <c r="G5" s="160" t="s">
        <v>363</v>
      </c>
      <c r="H5" s="160" t="s">
        <v>364</v>
      </c>
      <c r="I5" s="165" t="s">
        <v>440</v>
      </c>
      <c r="J5" s="323"/>
    </row>
    <row r="6" spans="1:10" s="158" customFormat="1" ht="12.95" customHeight="1">
      <c r="A6" s="166" t="s">
        <v>5</v>
      </c>
      <c r="B6" s="167" t="s">
        <v>267</v>
      </c>
      <c r="C6" s="168">
        <f>'1.'!C6</f>
        <v>21321</v>
      </c>
      <c r="D6" s="168">
        <f>'1.'!D6</f>
        <v>9</v>
      </c>
      <c r="E6" s="169">
        <f t="shared" ref="E6:E16" si="0">C6+D6</f>
        <v>21330</v>
      </c>
      <c r="F6" s="167" t="s">
        <v>41</v>
      </c>
      <c r="G6" s="168">
        <f>'1.'!C96</f>
        <v>11578</v>
      </c>
      <c r="H6" s="168">
        <f>'1.'!D96</f>
        <v>4080</v>
      </c>
      <c r="I6" s="170">
        <f>G6+H6</f>
        <v>15658</v>
      </c>
      <c r="J6" s="323"/>
    </row>
    <row r="7" spans="1:10" s="158" customFormat="1" ht="12.95" customHeight="1">
      <c r="A7" s="171" t="s">
        <v>6</v>
      </c>
      <c r="B7" s="172" t="s">
        <v>268</v>
      </c>
      <c r="C7" s="173">
        <f>'1.'!C13</f>
        <v>2680</v>
      </c>
      <c r="D7" s="173">
        <f>'1.'!D13</f>
        <v>4636</v>
      </c>
      <c r="E7" s="169">
        <f t="shared" si="0"/>
        <v>7316</v>
      </c>
      <c r="F7" s="172" t="s">
        <v>104</v>
      </c>
      <c r="G7" s="173">
        <f>'1.'!C97</f>
        <v>2369</v>
      </c>
      <c r="H7" s="173">
        <f>'1.'!D97</f>
        <v>608</v>
      </c>
      <c r="I7" s="170">
        <f t="shared" ref="I7:I17" si="1">G7+H7</f>
        <v>2977</v>
      </c>
      <c r="J7" s="323"/>
    </row>
    <row r="8" spans="1:10" s="158" customFormat="1" ht="12.95" customHeight="1">
      <c r="A8" s="171" t="s">
        <v>7</v>
      </c>
      <c r="B8" s="172" t="s">
        <v>289</v>
      </c>
      <c r="C8" s="173"/>
      <c r="D8" s="173"/>
      <c r="E8" s="169">
        <f t="shared" si="0"/>
        <v>0</v>
      </c>
      <c r="F8" s="172" t="s">
        <v>128</v>
      </c>
      <c r="G8" s="173">
        <f>'1.'!C98</f>
        <v>14835</v>
      </c>
      <c r="H8" s="173">
        <f>'1.'!D98</f>
        <v>2396</v>
      </c>
      <c r="I8" s="170">
        <f t="shared" si="1"/>
        <v>17231</v>
      </c>
      <c r="J8" s="323"/>
    </row>
    <row r="9" spans="1:10" s="158" customFormat="1" ht="12.95" customHeight="1">
      <c r="A9" s="171" t="s">
        <v>8</v>
      </c>
      <c r="B9" s="172" t="s">
        <v>95</v>
      </c>
      <c r="C9" s="173">
        <f>'1.'!C27</f>
        <v>6460</v>
      </c>
      <c r="D9" s="173">
        <f>'1.'!D27</f>
        <v>0</v>
      </c>
      <c r="E9" s="169">
        <f t="shared" si="0"/>
        <v>6460</v>
      </c>
      <c r="F9" s="172" t="s">
        <v>105</v>
      </c>
      <c r="G9" s="298">
        <f>'1.'!C99</f>
        <v>4444</v>
      </c>
      <c r="H9" s="298">
        <f>'1.'!D99</f>
        <v>-635</v>
      </c>
      <c r="I9" s="170">
        <f t="shared" si="1"/>
        <v>3809</v>
      </c>
      <c r="J9" s="323"/>
    </row>
    <row r="10" spans="1:10" s="158" customFormat="1" ht="12.95" customHeight="1">
      <c r="A10" s="171" t="s">
        <v>9</v>
      </c>
      <c r="B10" s="174" t="s">
        <v>295</v>
      </c>
      <c r="C10" s="173">
        <f>'1.'!C35</f>
        <v>5640</v>
      </c>
      <c r="D10" s="173">
        <f>'1.'!D35</f>
        <v>0</v>
      </c>
      <c r="E10" s="169">
        <f t="shared" si="0"/>
        <v>5640</v>
      </c>
      <c r="F10" s="172" t="s">
        <v>106</v>
      </c>
      <c r="G10" s="173">
        <f>'1.'!C100</f>
        <v>2264</v>
      </c>
      <c r="H10" s="173">
        <f>'1.'!D100</f>
        <v>545</v>
      </c>
      <c r="I10" s="170">
        <f t="shared" si="1"/>
        <v>2809</v>
      </c>
      <c r="J10" s="323"/>
    </row>
    <row r="11" spans="1:10" s="158" customFormat="1" ht="12.95" customHeight="1">
      <c r="A11" s="171" t="s">
        <v>10</v>
      </c>
      <c r="B11" s="172" t="s">
        <v>269</v>
      </c>
      <c r="C11" s="175">
        <f>'1.'!C53</f>
        <v>10</v>
      </c>
      <c r="D11" s="175">
        <f>'1.'!D53</f>
        <v>0</v>
      </c>
      <c r="E11" s="169">
        <f t="shared" si="0"/>
        <v>10</v>
      </c>
      <c r="F11" s="172" t="s">
        <v>35</v>
      </c>
      <c r="G11" s="173">
        <f>'1.'!C113</f>
        <v>15439</v>
      </c>
      <c r="H11" s="173">
        <f>'1.'!D113</f>
        <v>2014</v>
      </c>
      <c r="I11" s="170">
        <f t="shared" si="1"/>
        <v>17453</v>
      </c>
      <c r="J11" s="323"/>
    </row>
    <row r="12" spans="1:10" s="158" customFormat="1" ht="12.95" customHeight="1">
      <c r="A12" s="171" t="s">
        <v>11</v>
      </c>
      <c r="B12" s="172" t="s">
        <v>351</v>
      </c>
      <c r="C12" s="173"/>
      <c r="D12" s="173"/>
      <c r="E12" s="169">
        <f t="shared" si="0"/>
        <v>0</v>
      </c>
      <c r="F12" s="176"/>
      <c r="G12" s="173"/>
      <c r="H12" s="173"/>
      <c r="I12" s="170">
        <f t="shared" si="1"/>
        <v>0</v>
      </c>
      <c r="J12" s="323"/>
    </row>
    <row r="13" spans="1:10" s="158" customFormat="1" ht="12.95" customHeight="1">
      <c r="A13" s="171" t="s">
        <v>12</v>
      </c>
      <c r="B13" s="176"/>
      <c r="C13" s="173"/>
      <c r="D13" s="173"/>
      <c r="E13" s="169">
        <f t="shared" si="0"/>
        <v>0</v>
      </c>
      <c r="F13" s="176"/>
      <c r="G13" s="173"/>
      <c r="H13" s="173"/>
      <c r="I13" s="170">
        <f t="shared" si="1"/>
        <v>0</v>
      </c>
      <c r="J13" s="323"/>
    </row>
    <row r="14" spans="1:10" s="158" customFormat="1" ht="12.95" customHeight="1">
      <c r="A14" s="171" t="s">
        <v>13</v>
      </c>
      <c r="B14" s="177"/>
      <c r="C14" s="175"/>
      <c r="D14" s="175"/>
      <c r="E14" s="169">
        <f t="shared" si="0"/>
        <v>0</v>
      </c>
      <c r="F14" s="176"/>
      <c r="G14" s="173"/>
      <c r="H14" s="173"/>
      <c r="I14" s="170">
        <f t="shared" si="1"/>
        <v>0</v>
      </c>
      <c r="J14" s="323"/>
    </row>
    <row r="15" spans="1:10" s="158" customFormat="1" ht="12.95" customHeight="1">
      <c r="A15" s="171" t="s">
        <v>14</v>
      </c>
      <c r="B15" s="176"/>
      <c r="C15" s="173"/>
      <c r="D15" s="173"/>
      <c r="E15" s="169">
        <f t="shared" si="0"/>
        <v>0</v>
      </c>
      <c r="F15" s="176"/>
      <c r="G15" s="173"/>
      <c r="H15" s="173"/>
      <c r="I15" s="170">
        <f t="shared" si="1"/>
        <v>0</v>
      </c>
      <c r="J15" s="323"/>
    </row>
    <row r="16" spans="1:10" s="158" customFormat="1" ht="12.95" customHeight="1">
      <c r="A16" s="171" t="s">
        <v>15</v>
      </c>
      <c r="B16" s="176"/>
      <c r="C16" s="173"/>
      <c r="D16" s="173"/>
      <c r="E16" s="169">
        <f t="shared" si="0"/>
        <v>0</v>
      </c>
      <c r="F16" s="176"/>
      <c r="G16" s="173"/>
      <c r="H16" s="173"/>
      <c r="I16" s="170">
        <f t="shared" si="1"/>
        <v>0</v>
      </c>
      <c r="J16" s="323"/>
    </row>
    <row r="17" spans="1:10" s="158" customFormat="1" ht="12.95" customHeight="1" thickBot="1">
      <c r="A17" s="171" t="s">
        <v>16</v>
      </c>
      <c r="B17" s="178"/>
      <c r="C17" s="179"/>
      <c r="D17" s="179"/>
      <c r="E17" s="180"/>
      <c r="F17" s="176"/>
      <c r="G17" s="179"/>
      <c r="H17" s="179"/>
      <c r="I17" s="170">
        <f t="shared" si="1"/>
        <v>0</v>
      </c>
      <c r="J17" s="323"/>
    </row>
    <row r="18" spans="1:10" s="158" customFormat="1" ht="26.25" thickBot="1">
      <c r="A18" s="29" t="s">
        <v>17</v>
      </c>
      <c r="B18" s="30" t="s">
        <v>352</v>
      </c>
      <c r="C18" s="42">
        <f>SUM(C6:C17)</f>
        <v>36111</v>
      </c>
      <c r="D18" s="42">
        <f>SUM(D6:D17)</f>
        <v>4645</v>
      </c>
      <c r="E18" s="42">
        <f>SUM(E6:E17)</f>
        <v>40756</v>
      </c>
      <c r="F18" s="30" t="s">
        <v>275</v>
      </c>
      <c r="G18" s="42">
        <f>SUM(G6:G17)</f>
        <v>50929</v>
      </c>
      <c r="H18" s="42">
        <f>SUM(H6:H17)</f>
        <v>9008</v>
      </c>
      <c r="I18" s="31">
        <f>SUM(I6:I17)</f>
        <v>59937</v>
      </c>
      <c r="J18" s="323"/>
    </row>
    <row r="19" spans="1:10" s="158" customFormat="1" ht="12.95" customHeight="1">
      <c r="A19" s="181" t="s">
        <v>18</v>
      </c>
      <c r="B19" s="182" t="s">
        <v>272</v>
      </c>
      <c r="C19" s="188">
        <f>+C20+C21+C22+C23</f>
        <v>30619</v>
      </c>
      <c r="D19" s="188">
        <f>+D20+D21+D22+D23</f>
        <v>0</v>
      </c>
      <c r="E19" s="188">
        <f>+E20+E21+E22+E23</f>
        <v>30619</v>
      </c>
      <c r="F19" s="297" t="s">
        <v>112</v>
      </c>
      <c r="G19" s="183"/>
      <c r="H19" s="183"/>
      <c r="I19" s="184">
        <f>G19+H19</f>
        <v>0</v>
      </c>
      <c r="J19" s="323"/>
    </row>
    <row r="20" spans="1:10" s="158" customFormat="1" ht="12.95" customHeight="1">
      <c r="A20" s="171" t="s">
        <v>19</v>
      </c>
      <c r="B20" s="172" t="s">
        <v>120</v>
      </c>
      <c r="C20" s="173">
        <f>'1.'!C73</f>
        <v>21349</v>
      </c>
      <c r="D20" s="173">
        <f>'1.'!D73</f>
        <v>0</v>
      </c>
      <c r="E20" s="185">
        <f>C20+D20</f>
        <v>21349</v>
      </c>
      <c r="F20" s="172" t="s">
        <v>274</v>
      </c>
      <c r="G20" s="173"/>
      <c r="H20" s="173"/>
      <c r="I20" s="186">
        <f t="shared" ref="I20:I28" si="2">G20+H20</f>
        <v>0</v>
      </c>
      <c r="J20" s="323"/>
    </row>
    <row r="21" spans="1:10" s="158" customFormat="1" ht="12.95" customHeight="1">
      <c r="A21" s="171" t="s">
        <v>20</v>
      </c>
      <c r="B21" s="172" t="s">
        <v>121</v>
      </c>
      <c r="C21" s="173"/>
      <c r="D21" s="173"/>
      <c r="E21" s="185">
        <f>C21+D21</f>
        <v>0</v>
      </c>
      <c r="F21" s="172" t="s">
        <v>86</v>
      </c>
      <c r="G21" s="173"/>
      <c r="H21" s="173"/>
      <c r="I21" s="186">
        <f t="shared" si="2"/>
        <v>0</v>
      </c>
      <c r="J21" s="323"/>
    </row>
    <row r="22" spans="1:10" s="158" customFormat="1" ht="12.95" customHeight="1">
      <c r="A22" s="171" t="s">
        <v>21</v>
      </c>
      <c r="B22" s="172" t="s">
        <v>126</v>
      </c>
      <c r="C22" s="173">
        <f>'1.'!C79</f>
        <v>9270</v>
      </c>
      <c r="D22" s="173">
        <f>'1.'!D79</f>
        <v>0</v>
      </c>
      <c r="E22" s="185">
        <f>C22+D22</f>
        <v>9270</v>
      </c>
      <c r="F22" s="172" t="s">
        <v>87</v>
      </c>
      <c r="G22" s="173"/>
      <c r="H22" s="173"/>
      <c r="I22" s="186">
        <f t="shared" si="2"/>
        <v>0</v>
      </c>
      <c r="J22" s="323"/>
    </row>
    <row r="23" spans="1:10" s="158" customFormat="1" ht="12.95" customHeight="1">
      <c r="A23" s="171" t="s">
        <v>22</v>
      </c>
      <c r="B23" s="172" t="s">
        <v>127</v>
      </c>
      <c r="C23" s="173"/>
      <c r="D23" s="173"/>
      <c r="E23" s="185">
        <f>C23+D23</f>
        <v>0</v>
      </c>
      <c r="F23" s="299" t="s">
        <v>450</v>
      </c>
      <c r="G23" s="173">
        <f>'1.'!C144</f>
        <v>805</v>
      </c>
      <c r="H23" s="173">
        <f>'1.'!D144</f>
        <v>47</v>
      </c>
      <c r="I23" s="186">
        <f t="shared" si="2"/>
        <v>852</v>
      </c>
      <c r="J23" s="323"/>
    </row>
    <row r="24" spans="1:10" s="158" customFormat="1" ht="12.95" customHeight="1">
      <c r="A24" s="171" t="s">
        <v>23</v>
      </c>
      <c r="B24" s="172" t="s">
        <v>273</v>
      </c>
      <c r="C24" s="187">
        <f>+C25+C26</f>
        <v>0</v>
      </c>
      <c r="D24" s="187">
        <f>+D25+D26</f>
        <v>0</v>
      </c>
      <c r="E24" s="187">
        <f>+E25+E26</f>
        <v>0</v>
      </c>
      <c r="F24" s="172" t="s">
        <v>113</v>
      </c>
      <c r="G24" s="173"/>
      <c r="H24" s="173"/>
      <c r="I24" s="186">
        <f t="shared" si="2"/>
        <v>0</v>
      </c>
      <c r="J24" s="323"/>
    </row>
    <row r="25" spans="1:10" s="158" customFormat="1" ht="12.95" customHeight="1">
      <c r="A25" s="181" t="s">
        <v>24</v>
      </c>
      <c r="B25" s="182" t="s">
        <v>270</v>
      </c>
      <c r="C25" s="183"/>
      <c r="D25" s="183"/>
      <c r="E25" s="188">
        <f>C25+D25</f>
        <v>0</v>
      </c>
      <c r="F25" s="167" t="s">
        <v>334</v>
      </c>
      <c r="G25" s="183">
        <f>'1.'!C145</f>
        <v>9270</v>
      </c>
      <c r="H25" s="183">
        <f>'1.'!D145</f>
        <v>0</v>
      </c>
      <c r="I25" s="184">
        <f t="shared" si="2"/>
        <v>9270</v>
      </c>
      <c r="J25" s="323"/>
    </row>
    <row r="26" spans="1:10" s="158" customFormat="1" ht="12.95" customHeight="1">
      <c r="A26" s="171" t="s">
        <v>25</v>
      </c>
      <c r="B26" s="172" t="s">
        <v>271</v>
      </c>
      <c r="C26" s="173"/>
      <c r="D26" s="173"/>
      <c r="E26" s="185">
        <f>C26+D26</f>
        <v>0</v>
      </c>
      <c r="F26" s="172" t="s">
        <v>340</v>
      </c>
      <c r="G26" s="173"/>
      <c r="H26" s="173"/>
      <c r="I26" s="186">
        <f t="shared" si="2"/>
        <v>0</v>
      </c>
      <c r="J26" s="323"/>
    </row>
    <row r="27" spans="1:10" s="158" customFormat="1" ht="12.95" customHeight="1">
      <c r="A27" s="171" t="s">
        <v>26</v>
      </c>
      <c r="B27" s="172" t="s">
        <v>437</v>
      </c>
      <c r="C27" s="173"/>
      <c r="D27" s="173"/>
      <c r="E27" s="185">
        <f>C27+D27</f>
        <v>0</v>
      </c>
      <c r="F27" s="172" t="s">
        <v>341</v>
      </c>
      <c r="G27" s="173"/>
      <c r="H27" s="173"/>
      <c r="I27" s="186">
        <f t="shared" si="2"/>
        <v>0</v>
      </c>
      <c r="J27" s="323"/>
    </row>
    <row r="28" spans="1:10" s="158" customFormat="1" ht="12.95" customHeight="1" thickBot="1">
      <c r="A28" s="181" t="s">
        <v>27</v>
      </c>
      <c r="B28" s="182" t="s">
        <v>229</v>
      </c>
      <c r="C28" s="183"/>
      <c r="D28" s="183"/>
      <c r="E28" s="188">
        <f>C28+D28</f>
        <v>0</v>
      </c>
      <c r="F28" s="189"/>
      <c r="G28" s="183"/>
      <c r="H28" s="183"/>
      <c r="I28" s="184">
        <f t="shared" si="2"/>
        <v>0</v>
      </c>
      <c r="J28" s="323"/>
    </row>
    <row r="29" spans="1:10" s="158" customFormat="1" ht="29.25" customHeight="1" thickBot="1">
      <c r="A29" s="29" t="s">
        <v>28</v>
      </c>
      <c r="B29" s="30" t="s">
        <v>353</v>
      </c>
      <c r="C29" s="42">
        <f>+C19+C24+C27+C28</f>
        <v>30619</v>
      </c>
      <c r="D29" s="42">
        <f>+D19+D24+D27+D28</f>
        <v>0</v>
      </c>
      <c r="E29" s="190">
        <f>+E19+E24+E27+E28</f>
        <v>30619</v>
      </c>
      <c r="F29" s="30" t="s">
        <v>355</v>
      </c>
      <c r="G29" s="42">
        <f>SUM(G19:G28)</f>
        <v>10075</v>
      </c>
      <c r="H29" s="42">
        <f>SUM(H19:H28)</f>
        <v>47</v>
      </c>
      <c r="I29" s="31">
        <f>SUM(I19:I28)</f>
        <v>10122</v>
      </c>
      <c r="J29" s="323"/>
    </row>
    <row r="30" spans="1:10" s="158" customFormat="1" ht="13.5" thickBot="1">
      <c r="A30" s="29" t="s">
        <v>29</v>
      </c>
      <c r="B30" s="30" t="s">
        <v>354</v>
      </c>
      <c r="C30" s="42">
        <f>+C18+C29</f>
        <v>66730</v>
      </c>
      <c r="D30" s="42">
        <f>+D18+D29</f>
        <v>4645</v>
      </c>
      <c r="E30" s="31">
        <f>+E18+E29</f>
        <v>71375</v>
      </c>
      <c r="F30" s="30" t="s">
        <v>356</v>
      </c>
      <c r="G30" s="42">
        <f>+G18+G29</f>
        <v>61004</v>
      </c>
      <c r="H30" s="42">
        <f>+H18+H29</f>
        <v>9055</v>
      </c>
      <c r="I30" s="31">
        <f>+I18+I29</f>
        <v>70059</v>
      </c>
      <c r="J30" s="323"/>
    </row>
    <row r="31" spans="1:10" s="158" customFormat="1" ht="13.5" thickBot="1">
      <c r="A31" s="29" t="s">
        <v>30</v>
      </c>
      <c r="B31" s="30" t="s">
        <v>90</v>
      </c>
      <c r="C31" s="42">
        <f>IF(C18-G18&lt;0,G18-C18,"-")</f>
        <v>14818</v>
      </c>
      <c r="D31" s="42">
        <f>IF(D18-H18&lt;0,H18-D18,"-")</f>
        <v>4363</v>
      </c>
      <c r="E31" s="31">
        <f>IF(E18-I18&lt;0,I18-E18,"-")</f>
        <v>19181</v>
      </c>
      <c r="F31" s="30" t="s">
        <v>91</v>
      </c>
      <c r="G31" s="42" t="str">
        <f>IF(C18-G18&gt;0,C18-G18,"-")</f>
        <v>-</v>
      </c>
      <c r="H31" s="42" t="str">
        <f>IF(D18-H18&gt;0,D18-H18,"-")</f>
        <v>-</v>
      </c>
      <c r="I31" s="31" t="str">
        <f>IF(E18-I18&gt;0,E18-I18,"-")</f>
        <v>-</v>
      </c>
      <c r="J31" s="323"/>
    </row>
    <row r="32" spans="1:10" s="158" customFormat="1" ht="13.5" thickBot="1">
      <c r="A32" s="29" t="s">
        <v>31</v>
      </c>
      <c r="B32" s="30" t="s">
        <v>130</v>
      </c>
      <c r="C32" s="42" t="str">
        <f>IF(C18+C29-G30&lt;0,G30-(C18+C29),"-")</f>
        <v>-</v>
      </c>
      <c r="D32" s="42">
        <f>IF(D18+D29-H30&lt;0,H30-(D18+D29),"-")</f>
        <v>4410</v>
      </c>
      <c r="E32" s="31" t="str">
        <f>IF(E18+E29-I30&lt;0,I30-(E18+E29),"-")</f>
        <v>-</v>
      </c>
      <c r="F32" s="30" t="s">
        <v>131</v>
      </c>
      <c r="G32" s="42">
        <f>IF(C18+C29-G30&gt;0,C18+C29-G30,"-")</f>
        <v>5726</v>
      </c>
      <c r="H32" s="42" t="str">
        <f>IF(D18+D29-H30&gt;0,D18+D29-H30,"-")</f>
        <v>-</v>
      </c>
      <c r="I32" s="31">
        <f>IF(E18+E29-I30&gt;0,E18+E29-I30,"-")</f>
        <v>1316</v>
      </c>
      <c r="J32" s="323"/>
    </row>
    <row r="33" spans="2:6" ht="18.75">
      <c r="B33" s="324"/>
      <c r="C33" s="324"/>
      <c r="D33" s="324"/>
      <c r="E33" s="324"/>
      <c r="F33" s="324"/>
    </row>
  </sheetData>
  <mergeCells count="3">
    <mergeCell ref="A3:A4"/>
    <mergeCell ref="J1:J32"/>
    <mergeCell ref="B33:F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2" orientation="landscape" verticalDpi="300" r:id="rId1"/>
  <headerFooter alignWithMargins="0">
    <oddHeader xml:space="preserve">&amp;C&amp;"Times New Roman CE,Félkövér"SIÓJUT KÖZSÉG ÖNKORMÁNYZATA&amp;R&amp;"Times New Roman CE,Félkövér dőlt"&amp;11 2.1. számú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4"/>
  <sheetViews>
    <sheetView tabSelected="1" topLeftCell="C1" zoomScaleNormal="100" zoomScaleSheetLayoutView="115" workbookViewId="0">
      <selection activeCell="E8" sqref="E8"/>
    </sheetView>
  </sheetViews>
  <sheetFormatPr defaultRowHeight="12.75"/>
  <cols>
    <col min="1" max="1" width="6.83203125" style="9" customWidth="1"/>
    <col min="2" max="2" width="49.83203125" style="15" customWidth="1"/>
    <col min="3" max="5" width="15.5" style="9" customWidth="1"/>
    <col min="6" max="6" width="49.832031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>
      <c r="A1" s="331" t="s">
        <v>455</v>
      </c>
      <c r="B1" s="331"/>
      <c r="C1" s="331"/>
      <c r="D1" s="331"/>
      <c r="E1" s="331"/>
      <c r="F1" s="331"/>
      <c r="G1" s="331"/>
      <c r="H1" s="331"/>
      <c r="I1" s="331"/>
    </row>
    <row r="2" spans="1:10" ht="31.5">
      <c r="B2" s="26" t="s">
        <v>89</v>
      </c>
      <c r="C2" s="27"/>
      <c r="D2" s="27"/>
      <c r="E2" s="27"/>
      <c r="F2" s="27"/>
      <c r="G2" s="27"/>
      <c r="H2" s="27"/>
      <c r="I2" s="27"/>
      <c r="J2" s="323"/>
    </row>
    <row r="3" spans="1:10" ht="14.25" thickBot="1">
      <c r="G3" s="325" t="s">
        <v>458</v>
      </c>
      <c r="H3" s="325"/>
      <c r="I3" s="325"/>
      <c r="J3" s="323"/>
    </row>
    <row r="4" spans="1:10" s="158" customFormat="1" ht="13.5" customHeight="1" thickBot="1">
      <c r="A4" s="321" t="s">
        <v>47</v>
      </c>
      <c r="B4" s="152" t="s">
        <v>37</v>
      </c>
      <c r="C4" s="153"/>
      <c r="D4" s="154"/>
      <c r="E4" s="154"/>
      <c r="F4" s="152" t="s">
        <v>38</v>
      </c>
      <c r="G4" s="155"/>
      <c r="H4" s="156"/>
      <c r="I4" s="157"/>
      <c r="J4" s="323"/>
    </row>
    <row r="5" spans="1:10" s="163" customFormat="1" ht="39" thickBot="1">
      <c r="A5" s="322"/>
      <c r="B5" s="159" t="s">
        <v>40</v>
      </c>
      <c r="C5" s="160" t="str">
        <f>+CONCATENATE('1.'!C3," eredeti előirányzat")</f>
        <v>2016. évi eredeti előirányzat</v>
      </c>
      <c r="D5" s="161" t="str">
        <f>+CONCATENATE('1.'!C3," 1.-2. sz. módosítás (±)")</f>
        <v>2016. évi 1.-2. sz. módosítás (±)</v>
      </c>
      <c r="E5" s="59" t="s">
        <v>470</v>
      </c>
      <c r="F5" s="159" t="s">
        <v>40</v>
      </c>
      <c r="G5" s="160" t="str">
        <f>+C5</f>
        <v>2016. évi eredeti előirányzat</v>
      </c>
      <c r="H5" s="160" t="str">
        <f>+D5</f>
        <v>2016. évi 1.-2. sz. módosítás (±)</v>
      </c>
      <c r="I5" s="162" t="str">
        <f>+E5</f>
        <v>2.sz. módosítás utáni</v>
      </c>
      <c r="J5" s="323"/>
    </row>
    <row r="6" spans="1:10" s="163" customFormat="1" ht="13.5" thickBot="1">
      <c r="A6" s="164" t="s">
        <v>357</v>
      </c>
      <c r="B6" s="159" t="s">
        <v>358</v>
      </c>
      <c r="C6" s="160" t="s">
        <v>359</v>
      </c>
      <c r="D6" s="161" t="s">
        <v>361</v>
      </c>
      <c r="E6" s="161" t="s">
        <v>439</v>
      </c>
      <c r="F6" s="159" t="s">
        <v>384</v>
      </c>
      <c r="G6" s="160" t="s">
        <v>363</v>
      </c>
      <c r="H6" s="160" t="s">
        <v>364</v>
      </c>
      <c r="I6" s="165" t="s">
        <v>440</v>
      </c>
      <c r="J6" s="323"/>
    </row>
    <row r="7" spans="1:10" s="158" customFormat="1" ht="12.95" customHeight="1">
      <c r="A7" s="166" t="s">
        <v>5</v>
      </c>
      <c r="B7" s="167" t="s">
        <v>276</v>
      </c>
      <c r="C7" s="168"/>
      <c r="D7" s="168">
        <f>'1.'!D25</f>
        <v>793</v>
      </c>
      <c r="E7" s="169">
        <f>C7+D7</f>
        <v>793</v>
      </c>
      <c r="F7" s="167" t="s">
        <v>122</v>
      </c>
      <c r="G7" s="168">
        <f>'1.'!C117</f>
        <v>5726</v>
      </c>
      <c r="H7" s="168">
        <f>'1.'!D117</f>
        <v>-3617</v>
      </c>
      <c r="I7" s="191">
        <f>G7+H7</f>
        <v>2109</v>
      </c>
      <c r="J7" s="323"/>
    </row>
    <row r="8" spans="1:10" s="158" customFormat="1">
      <c r="A8" s="171" t="s">
        <v>6</v>
      </c>
      <c r="B8" s="172" t="s">
        <v>277</v>
      </c>
      <c r="C8" s="173"/>
      <c r="D8" s="173"/>
      <c r="E8" s="169">
        <f t="shared" ref="E8:E17" si="0">C8+D8</f>
        <v>0</v>
      </c>
      <c r="F8" s="172" t="s">
        <v>282</v>
      </c>
      <c r="G8" s="173"/>
      <c r="H8" s="173"/>
      <c r="I8" s="186">
        <f t="shared" ref="I8:I30" si="1">G8+H8</f>
        <v>0</v>
      </c>
      <c r="J8" s="323"/>
    </row>
    <row r="9" spans="1:10" s="158" customFormat="1" ht="12.95" customHeight="1">
      <c r="A9" s="171" t="s">
        <v>7</v>
      </c>
      <c r="B9" s="172" t="s">
        <v>2</v>
      </c>
      <c r="C9" s="173"/>
      <c r="D9" s="173"/>
      <c r="E9" s="169">
        <f t="shared" si="0"/>
        <v>0</v>
      </c>
      <c r="F9" s="172" t="s">
        <v>108</v>
      </c>
      <c r="G9" s="173"/>
      <c r="H9" s="173"/>
      <c r="I9" s="186">
        <f t="shared" si="1"/>
        <v>0</v>
      </c>
      <c r="J9" s="323"/>
    </row>
    <row r="10" spans="1:10" s="158" customFormat="1" ht="12.95" customHeight="1">
      <c r="A10" s="171" t="s">
        <v>8</v>
      </c>
      <c r="B10" s="172" t="s">
        <v>278</v>
      </c>
      <c r="C10" s="173"/>
      <c r="D10" s="173"/>
      <c r="E10" s="169">
        <f t="shared" si="0"/>
        <v>0</v>
      </c>
      <c r="F10" s="172" t="s">
        <v>283</v>
      </c>
      <c r="G10" s="173"/>
      <c r="H10" s="173"/>
      <c r="I10" s="186">
        <f t="shared" si="1"/>
        <v>0</v>
      </c>
      <c r="J10" s="323"/>
    </row>
    <row r="11" spans="1:10" s="158" customFormat="1" ht="12.75" customHeight="1">
      <c r="A11" s="171" t="s">
        <v>9</v>
      </c>
      <c r="B11" s="172" t="s">
        <v>279</v>
      </c>
      <c r="C11" s="173"/>
      <c r="D11" s="173"/>
      <c r="E11" s="169">
        <f t="shared" si="0"/>
        <v>0</v>
      </c>
      <c r="F11" s="172" t="s">
        <v>125</v>
      </c>
      <c r="G11" s="173"/>
      <c r="H11" s="173"/>
      <c r="I11" s="186">
        <f t="shared" si="1"/>
        <v>0</v>
      </c>
      <c r="J11" s="323"/>
    </row>
    <row r="12" spans="1:10" s="158" customFormat="1" ht="12.95" customHeight="1">
      <c r="A12" s="171" t="s">
        <v>10</v>
      </c>
      <c r="B12" s="172" t="s">
        <v>280</v>
      </c>
      <c r="C12" s="175"/>
      <c r="D12" s="175"/>
      <c r="E12" s="169">
        <f t="shared" si="0"/>
        <v>0</v>
      </c>
      <c r="F12" s="192"/>
      <c r="G12" s="173"/>
      <c r="H12" s="173"/>
      <c r="I12" s="186">
        <f t="shared" si="1"/>
        <v>0</v>
      </c>
      <c r="J12" s="323"/>
    </row>
    <row r="13" spans="1:10" s="158" customFormat="1" ht="12.95" customHeight="1">
      <c r="A13" s="171" t="s">
        <v>11</v>
      </c>
      <c r="B13" s="176"/>
      <c r="C13" s="173"/>
      <c r="D13" s="173"/>
      <c r="E13" s="169">
        <f t="shared" si="0"/>
        <v>0</v>
      </c>
      <c r="F13" s="192"/>
      <c r="G13" s="173"/>
      <c r="H13" s="173"/>
      <c r="I13" s="186">
        <f t="shared" si="1"/>
        <v>0</v>
      </c>
      <c r="J13" s="323"/>
    </row>
    <row r="14" spans="1:10" s="158" customFormat="1" ht="12.95" customHeight="1">
      <c r="A14" s="171" t="s">
        <v>12</v>
      </c>
      <c r="B14" s="176"/>
      <c r="C14" s="173"/>
      <c r="D14" s="173"/>
      <c r="E14" s="169">
        <f t="shared" si="0"/>
        <v>0</v>
      </c>
      <c r="F14" s="192"/>
      <c r="G14" s="173"/>
      <c r="H14" s="173"/>
      <c r="I14" s="186">
        <f t="shared" si="1"/>
        <v>0</v>
      </c>
      <c r="J14" s="323"/>
    </row>
    <row r="15" spans="1:10" s="158" customFormat="1" ht="12.95" customHeight="1">
      <c r="A15" s="171" t="s">
        <v>13</v>
      </c>
      <c r="B15" s="193"/>
      <c r="C15" s="175"/>
      <c r="D15" s="175"/>
      <c r="E15" s="169">
        <f t="shared" si="0"/>
        <v>0</v>
      </c>
      <c r="F15" s="192"/>
      <c r="G15" s="173"/>
      <c r="H15" s="173"/>
      <c r="I15" s="186">
        <f t="shared" si="1"/>
        <v>0</v>
      </c>
      <c r="J15" s="323"/>
    </row>
    <row r="16" spans="1:10" s="158" customFormat="1">
      <c r="A16" s="171" t="s">
        <v>14</v>
      </c>
      <c r="B16" s="176"/>
      <c r="C16" s="175"/>
      <c r="D16" s="175"/>
      <c r="E16" s="169">
        <f t="shared" si="0"/>
        <v>0</v>
      </c>
      <c r="F16" s="192"/>
      <c r="G16" s="173"/>
      <c r="H16" s="173"/>
      <c r="I16" s="186">
        <f t="shared" si="1"/>
        <v>0</v>
      </c>
      <c r="J16" s="323"/>
    </row>
    <row r="17" spans="1:10" s="158" customFormat="1" ht="12.95" customHeight="1" thickBot="1">
      <c r="A17" s="181" t="s">
        <v>15</v>
      </c>
      <c r="B17" s="189"/>
      <c r="C17" s="194"/>
      <c r="D17" s="194"/>
      <c r="E17" s="169">
        <f t="shared" si="0"/>
        <v>0</v>
      </c>
      <c r="F17" s="182" t="s">
        <v>35</v>
      </c>
      <c r="G17" s="183"/>
      <c r="H17" s="183"/>
      <c r="I17" s="184">
        <f t="shared" si="1"/>
        <v>0</v>
      </c>
      <c r="J17" s="323"/>
    </row>
    <row r="18" spans="1:10" s="158" customFormat="1" ht="15.95" customHeight="1" thickBot="1">
      <c r="A18" s="29" t="s">
        <v>16</v>
      </c>
      <c r="B18" s="30" t="s">
        <v>290</v>
      </c>
      <c r="C18" s="42">
        <f>+C7+C9+C10+C12+C13+C14+C15+C16+C17</f>
        <v>0</v>
      </c>
      <c r="D18" s="42">
        <f>+D7+D9+D10+D12+D13+D14+D15+D16+D17</f>
        <v>793</v>
      </c>
      <c r="E18" s="42">
        <f>+E7+E9+E10+E12+E13+E14+E15+E16+E17</f>
        <v>793</v>
      </c>
      <c r="F18" s="30" t="s">
        <v>291</v>
      </c>
      <c r="G18" s="42">
        <f>+G7+G9+G11+G12+G13+G14+G15+G16+G17</f>
        <v>5726</v>
      </c>
      <c r="H18" s="42">
        <f>+H7+H9+H11+H12+H13+H14+H15+H16+H17</f>
        <v>-3617</v>
      </c>
      <c r="I18" s="31">
        <f>+I7+I9+I11+I12+I13+I14+I15+I16+I17</f>
        <v>2109</v>
      </c>
      <c r="J18" s="323"/>
    </row>
    <row r="19" spans="1:10" s="158" customFormat="1" ht="12.95" customHeight="1">
      <c r="A19" s="166" t="s">
        <v>17</v>
      </c>
      <c r="B19" s="195" t="s">
        <v>143</v>
      </c>
      <c r="C19" s="196">
        <f>+C20+C21+C22+C23+C24</f>
        <v>0</v>
      </c>
      <c r="D19" s="196">
        <f>+D20+D21+D22+D23+D24</f>
        <v>0</v>
      </c>
      <c r="E19" s="196">
        <f>+E20+E21+E22+E23+E24</f>
        <v>0</v>
      </c>
      <c r="F19" s="172" t="s">
        <v>112</v>
      </c>
      <c r="G19" s="168"/>
      <c r="H19" s="168"/>
      <c r="I19" s="170">
        <f t="shared" si="1"/>
        <v>0</v>
      </c>
      <c r="J19" s="323"/>
    </row>
    <row r="20" spans="1:10" s="158" customFormat="1" ht="12.95" customHeight="1">
      <c r="A20" s="171" t="s">
        <v>18</v>
      </c>
      <c r="B20" s="197" t="s">
        <v>132</v>
      </c>
      <c r="C20" s="173"/>
      <c r="D20" s="173"/>
      <c r="E20" s="185">
        <f t="shared" ref="E20:E30" si="2">C20+D20</f>
        <v>0</v>
      </c>
      <c r="F20" s="172" t="s">
        <v>115</v>
      </c>
      <c r="G20" s="173"/>
      <c r="H20" s="173"/>
      <c r="I20" s="186">
        <f t="shared" si="1"/>
        <v>0</v>
      </c>
      <c r="J20" s="323"/>
    </row>
    <row r="21" spans="1:10" s="158" customFormat="1" ht="12.95" customHeight="1">
      <c r="A21" s="166" t="s">
        <v>19</v>
      </c>
      <c r="B21" s="197" t="s">
        <v>133</v>
      </c>
      <c r="C21" s="173"/>
      <c r="D21" s="173"/>
      <c r="E21" s="185">
        <f t="shared" si="2"/>
        <v>0</v>
      </c>
      <c r="F21" s="172" t="s">
        <v>86</v>
      </c>
      <c r="G21" s="173"/>
      <c r="H21" s="173"/>
      <c r="I21" s="186">
        <f t="shared" si="1"/>
        <v>0</v>
      </c>
      <c r="J21" s="323"/>
    </row>
    <row r="22" spans="1:10" s="158" customFormat="1" ht="12.95" customHeight="1">
      <c r="A22" s="171" t="s">
        <v>20</v>
      </c>
      <c r="B22" s="197" t="s">
        <v>134</v>
      </c>
      <c r="C22" s="173"/>
      <c r="D22" s="173"/>
      <c r="E22" s="185">
        <f t="shared" si="2"/>
        <v>0</v>
      </c>
      <c r="F22" s="172" t="s">
        <v>87</v>
      </c>
      <c r="G22" s="173"/>
      <c r="H22" s="173"/>
      <c r="I22" s="186">
        <f t="shared" si="1"/>
        <v>0</v>
      </c>
      <c r="J22" s="323"/>
    </row>
    <row r="23" spans="1:10" s="158" customFormat="1" ht="12.95" customHeight="1">
      <c r="A23" s="166" t="s">
        <v>21</v>
      </c>
      <c r="B23" s="197" t="s">
        <v>135</v>
      </c>
      <c r="C23" s="173"/>
      <c r="D23" s="173"/>
      <c r="E23" s="185">
        <f t="shared" si="2"/>
        <v>0</v>
      </c>
      <c r="F23" s="182" t="s">
        <v>129</v>
      </c>
      <c r="G23" s="173"/>
      <c r="H23" s="173"/>
      <c r="I23" s="186">
        <f t="shared" si="1"/>
        <v>0</v>
      </c>
      <c r="J23" s="323"/>
    </row>
    <row r="24" spans="1:10" s="158" customFormat="1" ht="12.95" customHeight="1">
      <c r="A24" s="171" t="s">
        <v>22</v>
      </c>
      <c r="B24" s="198" t="s">
        <v>136</v>
      </c>
      <c r="C24" s="173"/>
      <c r="D24" s="173"/>
      <c r="E24" s="185">
        <f t="shared" si="2"/>
        <v>0</v>
      </c>
      <c r="F24" s="172" t="s">
        <v>116</v>
      </c>
      <c r="G24" s="173"/>
      <c r="H24" s="173"/>
      <c r="I24" s="186">
        <f t="shared" si="1"/>
        <v>0</v>
      </c>
      <c r="J24" s="323"/>
    </row>
    <row r="25" spans="1:10" s="158" customFormat="1" ht="12.95" customHeight="1">
      <c r="A25" s="166" t="s">
        <v>23</v>
      </c>
      <c r="B25" s="199" t="s">
        <v>137</v>
      </c>
      <c r="C25" s="187">
        <f>+C26+C27+C28+C29+C30</f>
        <v>0</v>
      </c>
      <c r="D25" s="187">
        <f>+D26+D27+D28+D29+D30</f>
        <v>0</v>
      </c>
      <c r="E25" s="187">
        <f>+E26+E27+E28+E29+E30</f>
        <v>0</v>
      </c>
      <c r="F25" s="167" t="s">
        <v>114</v>
      </c>
      <c r="G25" s="173"/>
      <c r="H25" s="173"/>
      <c r="I25" s="186">
        <f t="shared" si="1"/>
        <v>0</v>
      </c>
      <c r="J25" s="323"/>
    </row>
    <row r="26" spans="1:10" s="158" customFormat="1" ht="12.95" customHeight="1">
      <c r="A26" s="171" t="s">
        <v>24</v>
      </c>
      <c r="B26" s="198" t="s">
        <v>138</v>
      </c>
      <c r="C26" s="173"/>
      <c r="D26" s="173"/>
      <c r="E26" s="185">
        <f t="shared" si="2"/>
        <v>0</v>
      </c>
      <c r="F26" s="167" t="s">
        <v>284</v>
      </c>
      <c r="G26" s="173"/>
      <c r="H26" s="173"/>
      <c r="I26" s="186">
        <f t="shared" si="1"/>
        <v>0</v>
      </c>
      <c r="J26" s="323"/>
    </row>
    <row r="27" spans="1:10" s="158" customFormat="1" ht="12.95" customHeight="1">
      <c r="A27" s="166" t="s">
        <v>25</v>
      </c>
      <c r="B27" s="198" t="s">
        <v>139</v>
      </c>
      <c r="C27" s="173"/>
      <c r="D27" s="173"/>
      <c r="E27" s="185">
        <f t="shared" si="2"/>
        <v>0</v>
      </c>
      <c r="F27" s="200"/>
      <c r="G27" s="173"/>
      <c r="H27" s="173"/>
      <c r="I27" s="186">
        <f t="shared" si="1"/>
        <v>0</v>
      </c>
      <c r="J27" s="323"/>
    </row>
    <row r="28" spans="1:10" s="158" customFormat="1" ht="12.95" customHeight="1">
      <c r="A28" s="171" t="s">
        <v>26</v>
      </c>
      <c r="B28" s="197" t="s">
        <v>140</v>
      </c>
      <c r="C28" s="173"/>
      <c r="D28" s="173"/>
      <c r="E28" s="185">
        <f t="shared" si="2"/>
        <v>0</v>
      </c>
      <c r="F28" s="200"/>
      <c r="G28" s="173"/>
      <c r="H28" s="173"/>
      <c r="I28" s="186">
        <f t="shared" si="1"/>
        <v>0</v>
      </c>
      <c r="J28" s="323"/>
    </row>
    <row r="29" spans="1:10" s="158" customFormat="1" ht="12.95" customHeight="1">
      <c r="A29" s="166" t="s">
        <v>27</v>
      </c>
      <c r="B29" s="201" t="s">
        <v>141</v>
      </c>
      <c r="C29" s="173"/>
      <c r="D29" s="173"/>
      <c r="E29" s="185">
        <f t="shared" si="2"/>
        <v>0</v>
      </c>
      <c r="F29" s="176"/>
      <c r="G29" s="173"/>
      <c r="H29" s="173"/>
      <c r="I29" s="186">
        <f t="shared" si="1"/>
        <v>0</v>
      </c>
      <c r="J29" s="323"/>
    </row>
    <row r="30" spans="1:10" s="158" customFormat="1" ht="12.95" customHeight="1" thickBot="1">
      <c r="A30" s="171" t="s">
        <v>28</v>
      </c>
      <c r="B30" s="202" t="s">
        <v>142</v>
      </c>
      <c r="C30" s="173"/>
      <c r="D30" s="173"/>
      <c r="E30" s="185">
        <f t="shared" si="2"/>
        <v>0</v>
      </c>
      <c r="F30" s="200"/>
      <c r="G30" s="173"/>
      <c r="H30" s="173"/>
      <c r="I30" s="186">
        <f t="shared" si="1"/>
        <v>0</v>
      </c>
      <c r="J30" s="323"/>
    </row>
    <row r="31" spans="1:10" s="158" customFormat="1" ht="29.25" customHeight="1" thickBot="1">
      <c r="A31" s="29" t="s">
        <v>29</v>
      </c>
      <c r="B31" s="30" t="s">
        <v>281</v>
      </c>
      <c r="C31" s="42">
        <f>+C19+C25</f>
        <v>0</v>
      </c>
      <c r="D31" s="42">
        <f>+D19+D25</f>
        <v>0</v>
      </c>
      <c r="E31" s="42">
        <f>+E19+E25</f>
        <v>0</v>
      </c>
      <c r="F31" s="30" t="s">
        <v>285</v>
      </c>
      <c r="G31" s="42">
        <f>SUM(G19:G30)</f>
        <v>0</v>
      </c>
      <c r="H31" s="42">
        <f>SUM(H19:H30)</f>
        <v>0</v>
      </c>
      <c r="I31" s="31">
        <f>SUM(I19:I30)</f>
        <v>0</v>
      </c>
      <c r="J31" s="323"/>
    </row>
    <row r="32" spans="1:10" s="158" customFormat="1" ht="13.5" thickBot="1">
      <c r="A32" s="29" t="s">
        <v>30</v>
      </c>
      <c r="B32" s="30" t="s">
        <v>286</v>
      </c>
      <c r="C32" s="42">
        <f>+C18+C31</f>
        <v>0</v>
      </c>
      <c r="D32" s="42">
        <f>+D18+D31</f>
        <v>793</v>
      </c>
      <c r="E32" s="31">
        <f>+E18+E31</f>
        <v>793</v>
      </c>
      <c r="F32" s="30" t="s">
        <v>287</v>
      </c>
      <c r="G32" s="42">
        <f>+G18+G31</f>
        <v>5726</v>
      </c>
      <c r="H32" s="42">
        <f>+H18+H31</f>
        <v>-3617</v>
      </c>
      <c r="I32" s="31">
        <f>+I18+I31</f>
        <v>2109</v>
      </c>
      <c r="J32" s="323"/>
    </row>
    <row r="33" spans="1:10" s="158" customFormat="1" ht="13.5" thickBot="1">
      <c r="A33" s="29" t="s">
        <v>31</v>
      </c>
      <c r="B33" s="30" t="s">
        <v>90</v>
      </c>
      <c r="C33" s="42">
        <f>IF(C18-G18&lt;0,G18-C18,"-")</f>
        <v>5726</v>
      </c>
      <c r="D33" s="42" t="str">
        <f>IF(D18-H18&lt;0,H18-D18,"-")</f>
        <v>-</v>
      </c>
      <c r="E33" s="31">
        <f>IF(E18-I18&lt;0,I18-E18,"-")</f>
        <v>1316</v>
      </c>
      <c r="F33" s="30" t="s">
        <v>91</v>
      </c>
      <c r="G33" s="42" t="str">
        <f>IF(C18-G18&gt;0,C18-G18,"-")</f>
        <v>-</v>
      </c>
      <c r="H33" s="42">
        <f>IF(D18-H18&gt;0,D18-H18,"-")</f>
        <v>4410</v>
      </c>
      <c r="I33" s="31" t="str">
        <f>IF(E18-I18&gt;0,E18-I18,"-")</f>
        <v>-</v>
      </c>
      <c r="J33" s="323"/>
    </row>
    <row r="34" spans="1:10" s="158" customFormat="1" ht="13.5" thickBot="1">
      <c r="A34" s="29" t="s">
        <v>32</v>
      </c>
      <c r="B34" s="30" t="s">
        <v>130</v>
      </c>
      <c r="C34" s="42">
        <f>IF(C18+C31-G32&lt;0,G32-(C18+C31),"-")</f>
        <v>5726</v>
      </c>
      <c r="D34" s="42" t="str">
        <f>IF(D18+D31-H32&lt;0,H32-(D18+D31),"-")</f>
        <v>-</v>
      </c>
      <c r="E34" s="31">
        <f>IF(E18+E31-I32&lt;0,I32-(E18+E31),"-")</f>
        <v>1316</v>
      </c>
      <c r="F34" s="30" t="s">
        <v>131</v>
      </c>
      <c r="G34" s="42" t="str">
        <f>IF(C18+C31-G32&gt;0,C18+C31-G32,"-")</f>
        <v>-</v>
      </c>
      <c r="H34" s="42">
        <f>IF(D18+D31-H32&gt;0,D18+D31-H32,"-")</f>
        <v>4410</v>
      </c>
      <c r="I34" s="31" t="str">
        <f>IF(E18+E31-I32&gt;0,E18+E31-I32,"-")</f>
        <v>-</v>
      </c>
      <c r="J34" s="323"/>
    </row>
  </sheetData>
  <mergeCells count="4">
    <mergeCell ref="A4:A5"/>
    <mergeCell ref="J2:J34"/>
    <mergeCell ref="G3:I3"/>
    <mergeCell ref="A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>
    <oddHeader>&amp;R&amp;"Times New Roman CE,Félkövér"2.2.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38"/>
  <sheetViews>
    <sheetView topLeftCell="A19" workbookViewId="0">
      <selection activeCell="A6" sqref="A6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4" width="13.83203125" style="293" customWidth="1"/>
    <col min="5" max="5" width="13.83203125" customWidth="1"/>
  </cols>
  <sheetData>
    <row r="1" spans="1:5" ht="18.75">
      <c r="A1" s="43" t="s">
        <v>438</v>
      </c>
      <c r="B1" s="16"/>
      <c r="C1" s="16"/>
      <c r="D1" s="292"/>
      <c r="E1" s="44" t="s">
        <v>85</v>
      </c>
    </row>
    <row r="2" spans="1:5">
      <c r="A2" s="16"/>
      <c r="B2" s="16"/>
      <c r="C2" s="16"/>
      <c r="D2" s="292"/>
      <c r="E2" s="16"/>
    </row>
    <row r="3" spans="1:5">
      <c r="A3" s="45"/>
      <c r="B3" s="46"/>
      <c r="C3" s="45"/>
      <c r="D3" s="46"/>
      <c r="E3" s="46"/>
    </row>
    <row r="4" spans="1:5" ht="15.75">
      <c r="A4" s="18" t="str">
        <f>+ÖSSZEFÜGGÉSEK!A6</f>
        <v>2016. évi eredeti előirányzat BEVÉTELEK</v>
      </c>
      <c r="B4" s="47"/>
      <c r="C4" s="48"/>
      <c r="D4" s="46"/>
      <c r="E4" s="46"/>
    </row>
    <row r="5" spans="1:5">
      <c r="A5" s="45"/>
      <c r="B5" s="46"/>
      <c r="C5" s="45"/>
      <c r="D5" s="46"/>
      <c r="E5" s="46"/>
    </row>
    <row r="6" spans="1:5">
      <c r="A6" s="45" t="s">
        <v>406</v>
      </c>
      <c r="B6" s="46">
        <f>+'1.'!C63</f>
        <v>36111</v>
      </c>
      <c r="C6" s="45" t="s">
        <v>385</v>
      </c>
      <c r="D6" s="46">
        <f>+'2.1.  '!C18+'2.2.  '!C18</f>
        <v>36111</v>
      </c>
      <c r="E6" s="46">
        <f>+B6-D6</f>
        <v>0</v>
      </c>
    </row>
    <row r="7" spans="1:5">
      <c r="A7" s="45" t="s">
        <v>422</v>
      </c>
      <c r="B7" s="46">
        <f>+'1.'!C87</f>
        <v>30619</v>
      </c>
      <c r="C7" s="45" t="s">
        <v>391</v>
      </c>
      <c r="D7" s="46">
        <f>+'2.1.  '!C29+'2.2.  '!C31</f>
        <v>30619</v>
      </c>
      <c r="E7" s="46">
        <f>+B7-D7</f>
        <v>0</v>
      </c>
    </row>
    <row r="8" spans="1:5">
      <c r="A8" s="45" t="s">
        <v>423</v>
      </c>
      <c r="B8" s="46">
        <f>+'1.'!C88</f>
        <v>66730</v>
      </c>
      <c r="C8" s="45" t="s">
        <v>392</v>
      </c>
      <c r="D8" s="46">
        <f>+'2.1.  '!C30+'2.2.  '!C32</f>
        <v>66730</v>
      </c>
      <c r="E8" s="46">
        <f>+B8-D8</f>
        <v>0</v>
      </c>
    </row>
    <row r="9" spans="1:5">
      <c r="A9" s="45"/>
      <c r="B9" s="46"/>
      <c r="C9" s="45"/>
      <c r="D9" s="46"/>
      <c r="E9" s="46"/>
    </row>
    <row r="10" spans="1:5" ht="15.75">
      <c r="A10" s="18" t="str">
        <f>+ÖSSZEFÜGGÉSEK!A13</f>
        <v>2016. évi előirányzat módosítások BEVÉTELEK</v>
      </c>
      <c r="B10" s="47"/>
      <c r="C10" s="48"/>
      <c r="D10" s="46"/>
      <c r="E10" s="46"/>
    </row>
    <row r="11" spans="1:5">
      <c r="A11" s="45"/>
      <c r="B11" s="46"/>
      <c r="C11" s="45"/>
      <c r="D11" s="46"/>
      <c r="E11" s="46"/>
    </row>
    <row r="12" spans="1:5">
      <c r="A12" s="45" t="s">
        <v>407</v>
      </c>
      <c r="B12" s="46">
        <f>+'1.'!D63</f>
        <v>5438</v>
      </c>
      <c r="C12" s="45" t="s">
        <v>386</v>
      </c>
      <c r="D12" s="46">
        <f>+'2.1.  '!D18+'2.2.  '!D18</f>
        <v>5438</v>
      </c>
      <c r="E12" s="46">
        <f>+B12-D12</f>
        <v>0</v>
      </c>
    </row>
    <row r="13" spans="1:5">
      <c r="A13" s="45" t="s">
        <v>408</v>
      </c>
      <c r="B13" s="46">
        <f>+'1.'!D87</f>
        <v>0</v>
      </c>
      <c r="C13" s="45" t="s">
        <v>393</v>
      </c>
      <c r="D13" s="46">
        <f>+'2.1.  '!D29+'2.2.  '!D31</f>
        <v>0</v>
      </c>
      <c r="E13" s="46">
        <f>+B13-D13</f>
        <v>0</v>
      </c>
    </row>
    <row r="14" spans="1:5">
      <c r="A14" s="45" t="s">
        <v>409</v>
      </c>
      <c r="B14" s="46">
        <f>+'1.'!D88</f>
        <v>5438</v>
      </c>
      <c r="C14" s="45" t="s">
        <v>394</v>
      </c>
      <c r="D14" s="46">
        <f>+'2.1.  '!D30+'2.2.  '!D32</f>
        <v>5438</v>
      </c>
      <c r="E14" s="46">
        <f>+B14-D14</f>
        <v>0</v>
      </c>
    </row>
    <row r="15" spans="1:5">
      <c r="A15" s="45"/>
      <c r="B15" s="46"/>
      <c r="C15" s="45"/>
      <c r="D15" s="46"/>
      <c r="E15" s="46"/>
    </row>
    <row r="16" spans="1:5" ht="14.25">
      <c r="A16" s="49" t="str">
        <f>+ÖSSZEFÜGGÉSEK!A19</f>
        <v>2016. módosítás utáni módosított előrirányzatok BEVÉTELEK</v>
      </c>
      <c r="B16" s="17"/>
      <c r="C16" s="48"/>
      <c r="D16" s="46"/>
      <c r="E16" s="46"/>
    </row>
    <row r="17" spans="1:5">
      <c r="A17" s="45"/>
      <c r="B17" s="46"/>
      <c r="C17" s="45"/>
      <c r="D17" s="46"/>
      <c r="E17" s="46"/>
    </row>
    <row r="18" spans="1:5">
      <c r="A18" s="45" t="s">
        <v>410</v>
      </c>
      <c r="B18" s="46">
        <f>+'1.'!E63</f>
        <v>41549</v>
      </c>
      <c r="C18" s="45" t="s">
        <v>387</v>
      </c>
      <c r="D18" s="46">
        <f>+'2.1.  '!E18+'2.2.  '!E18</f>
        <v>41549</v>
      </c>
      <c r="E18" s="46">
        <f>+B18-D18</f>
        <v>0</v>
      </c>
    </row>
    <row r="19" spans="1:5">
      <c r="A19" s="45" t="s">
        <v>411</v>
      </c>
      <c r="B19" s="46">
        <f>+'1.'!E87</f>
        <v>30619</v>
      </c>
      <c r="C19" s="45" t="s">
        <v>395</v>
      </c>
      <c r="D19" s="46">
        <f>+'2.1.  '!E29+'2.2.  '!E31</f>
        <v>30619</v>
      </c>
      <c r="E19" s="46">
        <f>+B19-D19</f>
        <v>0</v>
      </c>
    </row>
    <row r="20" spans="1:5">
      <c r="A20" s="45" t="s">
        <v>412</v>
      </c>
      <c r="B20" s="46">
        <f>+'1.'!E88</f>
        <v>72168</v>
      </c>
      <c r="C20" s="45" t="s">
        <v>396</v>
      </c>
      <c r="D20" s="46">
        <f>+'2.1.  '!E30+'2.2.  '!E32</f>
        <v>72168</v>
      </c>
      <c r="E20" s="46">
        <f>+B20-D20</f>
        <v>0</v>
      </c>
    </row>
    <row r="21" spans="1:5">
      <c r="A21" s="45"/>
      <c r="B21" s="46"/>
      <c r="C21" s="45"/>
      <c r="D21" s="46"/>
      <c r="E21" s="46"/>
    </row>
    <row r="22" spans="1:5" ht="15.75">
      <c r="A22" s="18" t="str">
        <f>+ÖSSZEFÜGGÉSEK!A25</f>
        <v>2016. évi eredeti előirányzat KIADÁSOK</v>
      </c>
      <c r="B22" s="47"/>
      <c r="C22" s="48"/>
      <c r="D22" s="46"/>
      <c r="E22" s="46"/>
    </row>
    <row r="23" spans="1:5">
      <c r="A23" s="45"/>
      <c r="B23" s="46"/>
      <c r="C23" s="45"/>
      <c r="D23" s="46"/>
      <c r="E23" s="46"/>
    </row>
    <row r="24" spans="1:5">
      <c r="A24" s="45" t="s">
        <v>424</v>
      </c>
      <c r="B24" s="46">
        <f>+'1.'!C130</f>
        <v>56655</v>
      </c>
      <c r="C24" s="45" t="s">
        <v>388</v>
      </c>
      <c r="D24" s="46">
        <f>+'2.1.  '!G18+'2.2.  '!G18</f>
        <v>56655</v>
      </c>
      <c r="E24" s="46">
        <f>+B24-D24</f>
        <v>0</v>
      </c>
    </row>
    <row r="25" spans="1:5">
      <c r="A25" s="45" t="s">
        <v>414</v>
      </c>
      <c r="B25" s="46">
        <f>+'1.'!C155</f>
        <v>10075</v>
      </c>
      <c r="C25" s="45" t="s">
        <v>397</v>
      </c>
      <c r="D25" s="46">
        <f>+'2.1.  '!G29+'2.2.  '!G31</f>
        <v>10075</v>
      </c>
      <c r="E25" s="46">
        <f>+B25-D25</f>
        <v>0</v>
      </c>
    </row>
    <row r="26" spans="1:5">
      <c r="A26" s="45" t="s">
        <v>415</v>
      </c>
      <c r="B26" s="46">
        <f>+'1.'!C156</f>
        <v>66730</v>
      </c>
      <c r="C26" s="45" t="s">
        <v>398</v>
      </c>
      <c r="D26" s="46">
        <f>+'2.1.  '!G30+'2.2.  '!G32</f>
        <v>66730</v>
      </c>
      <c r="E26" s="46">
        <f>+B26-D26</f>
        <v>0</v>
      </c>
    </row>
    <row r="27" spans="1:5">
      <c r="A27" s="45"/>
      <c r="B27" s="46"/>
      <c r="C27" s="45"/>
      <c r="D27" s="46"/>
      <c r="E27" s="46"/>
    </row>
    <row r="28" spans="1:5" ht="15.75">
      <c r="A28" s="18" t="str">
        <f>+ÖSSZEFÜGGÉSEK!A31</f>
        <v>2016. évi előirányzat módosítások KIADÁSOK</v>
      </c>
      <c r="B28" s="47"/>
      <c r="C28" s="48"/>
      <c r="D28" s="46"/>
      <c r="E28" s="46"/>
    </row>
    <row r="29" spans="1:5">
      <c r="A29" s="45"/>
      <c r="B29" s="46"/>
      <c r="C29" s="45"/>
      <c r="D29" s="46"/>
      <c r="E29" s="46"/>
    </row>
    <row r="30" spans="1:5">
      <c r="A30" s="45" t="s">
        <v>416</v>
      </c>
      <c r="B30" s="46">
        <f>+'1.'!D130</f>
        <v>5391</v>
      </c>
      <c r="C30" s="45" t="s">
        <v>389</v>
      </c>
      <c r="D30" s="46">
        <f>+'2.1.  '!H18+'2.2.  '!H18</f>
        <v>5391</v>
      </c>
      <c r="E30" s="46">
        <f>+B30-D30</f>
        <v>0</v>
      </c>
    </row>
    <row r="31" spans="1:5">
      <c r="A31" s="45" t="s">
        <v>417</v>
      </c>
      <c r="B31" s="46">
        <f>+'1.'!D155</f>
        <v>47</v>
      </c>
      <c r="C31" s="45" t="s">
        <v>399</v>
      </c>
      <c r="D31" s="46">
        <f>+'2.1.  '!H29+'2.2.  '!H31</f>
        <v>47</v>
      </c>
      <c r="E31" s="46">
        <f>+B31-D31</f>
        <v>0</v>
      </c>
    </row>
    <row r="32" spans="1:5">
      <c r="A32" s="45" t="s">
        <v>418</v>
      </c>
      <c r="B32" s="46">
        <f>+'1.'!D156</f>
        <v>5438</v>
      </c>
      <c r="C32" s="45" t="s">
        <v>400</v>
      </c>
      <c r="D32" s="46">
        <f>+'2.1.  '!H30+'2.2.  '!H32</f>
        <v>5438</v>
      </c>
      <c r="E32" s="46">
        <f>+B32-D32</f>
        <v>0</v>
      </c>
    </row>
    <row r="33" spans="1:5">
      <c r="A33" s="45"/>
      <c r="B33" s="46"/>
      <c r="C33" s="45"/>
      <c r="D33" s="46"/>
      <c r="E33" s="46"/>
    </row>
    <row r="34" spans="1:5" ht="15.75">
      <c r="A34" s="50" t="str">
        <f>+ÖSSZEFÜGGÉSEK!A37</f>
        <v>2016. módosítás utáni módosított előirányzatok KIADÁSOK</v>
      </c>
      <c r="B34" s="47"/>
      <c r="C34" s="48"/>
      <c r="D34" s="46"/>
      <c r="E34" s="46"/>
    </row>
    <row r="35" spans="1:5">
      <c r="A35" s="45"/>
      <c r="B35" s="46"/>
      <c r="C35" s="45"/>
      <c r="D35" s="46"/>
      <c r="E35" s="46"/>
    </row>
    <row r="36" spans="1:5">
      <c r="A36" s="45" t="s">
        <v>419</v>
      </c>
      <c r="B36" s="46">
        <f>+'1.'!E130</f>
        <v>62046</v>
      </c>
      <c r="C36" s="45" t="s">
        <v>390</v>
      </c>
      <c r="D36" s="46">
        <f>+'2.1.  '!I18+'2.2.  '!I18</f>
        <v>62046</v>
      </c>
      <c r="E36" s="46">
        <f>+B36-D36</f>
        <v>0</v>
      </c>
    </row>
    <row r="37" spans="1:5">
      <c r="A37" s="45" t="s">
        <v>420</v>
      </c>
      <c r="B37" s="46">
        <f>+'1.'!E155</f>
        <v>10122</v>
      </c>
      <c r="C37" s="45" t="s">
        <v>401</v>
      </c>
      <c r="D37" s="46">
        <f>+'2.1.  '!I29+'2.2.  '!I31</f>
        <v>10122</v>
      </c>
      <c r="E37" s="46">
        <f>+B37-D37</f>
        <v>0</v>
      </c>
    </row>
    <row r="38" spans="1:5">
      <c r="A38" s="45" t="s">
        <v>425</v>
      </c>
      <c r="B38" s="46">
        <f>+'1.'!E156</f>
        <v>72168</v>
      </c>
      <c r="C38" s="45" t="s">
        <v>402</v>
      </c>
      <c r="D38" s="46">
        <f>+'2.1.  '!I30+'2.2.  '!I32</f>
        <v>72168</v>
      </c>
      <c r="E38" s="46">
        <f>+B38-D38</f>
        <v>0</v>
      </c>
    </row>
  </sheetData>
  <phoneticPr fontId="16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zoomScaleNormal="100" workbookViewId="0">
      <selection activeCell="E16" sqref="E16"/>
    </sheetView>
  </sheetViews>
  <sheetFormatPr defaultRowHeight="12.75"/>
  <cols>
    <col min="1" max="1" width="84.1640625" style="6" customWidth="1"/>
    <col min="2" max="2" width="15.6640625" style="5" customWidth="1"/>
    <col min="3" max="3" width="16.33203125" style="5" customWidth="1"/>
    <col min="4" max="5" width="18" style="5" customWidth="1"/>
    <col min="6" max="6" width="16.6640625" style="5" customWidth="1"/>
    <col min="7" max="7" width="18.83203125" style="9" customWidth="1"/>
    <col min="8" max="9" width="12.83203125" style="5" customWidth="1"/>
    <col min="10" max="10" width="13.83203125" style="5" customWidth="1"/>
    <col min="11" max="16384" width="9.33203125" style="5"/>
  </cols>
  <sheetData>
    <row r="1" spans="1:7" ht="25.5" customHeight="1">
      <c r="A1" s="326" t="s">
        <v>0</v>
      </c>
      <c r="B1" s="326"/>
      <c r="C1" s="326"/>
      <c r="D1" s="326"/>
      <c r="E1" s="326"/>
      <c r="F1" s="326"/>
      <c r="G1" s="326"/>
    </row>
    <row r="2" spans="1:7" ht="22.5" customHeight="1" thickBot="1">
      <c r="A2" s="15"/>
      <c r="B2" s="9"/>
      <c r="C2" s="9"/>
      <c r="D2" s="9"/>
      <c r="E2" s="9"/>
      <c r="F2" s="9"/>
      <c r="G2" s="8" t="s">
        <v>458</v>
      </c>
    </row>
    <row r="3" spans="1:7" s="7" customFormat="1" ht="54.75" customHeight="1" thickBot="1">
      <c r="A3" s="203" t="s">
        <v>43</v>
      </c>
      <c r="B3" s="204" t="s">
        <v>44</v>
      </c>
      <c r="C3" s="204" t="s">
        <v>45</v>
      </c>
      <c r="D3" s="204" t="str">
        <f>+CONCATENATE("Felhasználás   ",LEFT(ÖSSZEFÜGGÉSEK!A6,4)-1,". XII. 31-ig")</f>
        <v>Felhasználás   2015. XII. 31-ig</v>
      </c>
      <c r="E3" s="204" t="str">
        <f>+CONCATENATE(LEFT(ÖSSZEFÜGGÉSEK!A6,4),". évi",CHAR(10),"eredeti előirányzat")</f>
        <v>2016. évi
eredeti előirányzat</v>
      </c>
      <c r="F3" s="204" t="str">
        <f>+CONCATENATE("1.-2. sz. módosítás",CHAR(10),LEFT(ÖSSZEFÜGGÉSEK!A6,4),".
(±)")</f>
        <v>1.-2. sz. módosítás
2016.
(±)</v>
      </c>
      <c r="G3" s="205" t="s">
        <v>473</v>
      </c>
    </row>
    <row r="4" spans="1:7" s="209" customFormat="1" ht="12" customHeight="1" thickBot="1">
      <c r="A4" s="206" t="s">
        <v>357</v>
      </c>
      <c r="B4" s="207" t="s">
        <v>358</v>
      </c>
      <c r="C4" s="207" t="s">
        <v>359</v>
      </c>
      <c r="D4" s="207" t="s">
        <v>361</v>
      </c>
      <c r="E4" s="207" t="s">
        <v>360</v>
      </c>
      <c r="F4" s="207" t="s">
        <v>362</v>
      </c>
      <c r="G4" s="208" t="s">
        <v>403</v>
      </c>
    </row>
    <row r="5" spans="1:7" s="214" customFormat="1" ht="15.95" customHeight="1">
      <c r="A5" s="300" t="s">
        <v>459</v>
      </c>
      <c r="B5" s="211"/>
      <c r="C5" s="222" t="s">
        <v>444</v>
      </c>
      <c r="D5" s="211"/>
      <c r="E5" s="279">
        <v>200</v>
      </c>
      <c r="F5" s="211"/>
      <c r="G5" s="213">
        <f>E5+F5</f>
        <v>200</v>
      </c>
    </row>
    <row r="6" spans="1:7" s="214" customFormat="1" ht="15.95" customHeight="1">
      <c r="A6" s="301" t="s">
        <v>460</v>
      </c>
      <c r="B6" s="211"/>
      <c r="C6" s="212" t="s">
        <v>444</v>
      </c>
      <c r="D6" s="211"/>
      <c r="E6" s="211">
        <v>1494</v>
      </c>
      <c r="F6" s="211">
        <v>-1494</v>
      </c>
      <c r="G6" s="213">
        <f t="shared" ref="G6:G15" si="0">E6+F6</f>
        <v>0</v>
      </c>
    </row>
    <row r="7" spans="1:7" s="214" customFormat="1" ht="15.95" customHeight="1">
      <c r="A7" s="301" t="s">
        <v>461</v>
      </c>
      <c r="B7" s="211"/>
      <c r="C7" s="212" t="s">
        <v>444</v>
      </c>
      <c r="D7" s="211"/>
      <c r="E7" s="211">
        <v>2000</v>
      </c>
      <c r="F7" s="211">
        <v>-2000</v>
      </c>
      <c r="G7" s="213">
        <f t="shared" si="0"/>
        <v>0</v>
      </c>
    </row>
    <row r="8" spans="1:7" s="214" customFormat="1" ht="15.95" customHeight="1">
      <c r="A8" s="301" t="s">
        <v>467</v>
      </c>
      <c r="B8" s="211"/>
      <c r="C8" s="212" t="s">
        <v>444</v>
      </c>
      <c r="D8" s="211"/>
      <c r="E8" s="211">
        <v>200</v>
      </c>
      <c r="F8" s="211">
        <v>192</v>
      </c>
      <c r="G8" s="213">
        <f t="shared" si="0"/>
        <v>392</v>
      </c>
    </row>
    <row r="9" spans="1:7" s="214" customFormat="1" ht="15.95" customHeight="1">
      <c r="A9" s="302" t="s">
        <v>462</v>
      </c>
      <c r="B9" s="211">
        <v>800</v>
      </c>
      <c r="C9" s="212" t="s">
        <v>466</v>
      </c>
      <c r="D9" s="211">
        <v>650</v>
      </c>
      <c r="E9" s="211">
        <v>150</v>
      </c>
      <c r="F9" s="211"/>
      <c r="G9" s="213">
        <f t="shared" si="0"/>
        <v>150</v>
      </c>
    </row>
    <row r="10" spans="1:7" s="214" customFormat="1" ht="15.95" customHeight="1">
      <c r="A10" s="301" t="s">
        <v>463</v>
      </c>
      <c r="B10" s="211"/>
      <c r="C10" s="212" t="s">
        <v>444</v>
      </c>
      <c r="D10" s="211"/>
      <c r="E10" s="211">
        <v>1146</v>
      </c>
      <c r="F10" s="211">
        <v>-846</v>
      </c>
      <c r="G10" s="213">
        <f t="shared" si="0"/>
        <v>300</v>
      </c>
    </row>
    <row r="11" spans="1:7" s="214" customFormat="1" ht="15.95" customHeight="1">
      <c r="A11" s="301" t="s">
        <v>464</v>
      </c>
      <c r="B11" s="211"/>
      <c r="C11" s="212" t="s">
        <v>444</v>
      </c>
      <c r="D11" s="211"/>
      <c r="E11" s="211">
        <v>300</v>
      </c>
      <c r="F11" s="211">
        <v>-300</v>
      </c>
      <c r="G11" s="213">
        <f t="shared" si="0"/>
        <v>0</v>
      </c>
    </row>
    <row r="12" spans="1:7" s="214" customFormat="1" ht="15.95" customHeight="1">
      <c r="A12" s="301" t="s">
        <v>465</v>
      </c>
      <c r="B12" s="211"/>
      <c r="C12" s="212" t="s">
        <v>466</v>
      </c>
      <c r="D12" s="211"/>
      <c r="E12" s="211">
        <v>236</v>
      </c>
      <c r="F12" s="211"/>
      <c r="G12" s="213">
        <f t="shared" si="0"/>
        <v>236</v>
      </c>
    </row>
    <row r="13" spans="1:7" s="214" customFormat="1" ht="15.95" customHeight="1">
      <c r="A13" s="301" t="s">
        <v>468</v>
      </c>
      <c r="B13" s="216"/>
      <c r="C13" s="296" t="s">
        <v>476</v>
      </c>
      <c r="D13" s="216"/>
      <c r="E13" s="216">
        <v>0</v>
      </c>
      <c r="F13" s="216">
        <v>676</v>
      </c>
      <c r="G13" s="213">
        <f t="shared" si="0"/>
        <v>676</v>
      </c>
    </row>
    <row r="14" spans="1:7" s="214" customFormat="1" ht="15.95" customHeight="1">
      <c r="A14" s="301" t="s">
        <v>474</v>
      </c>
      <c r="B14" s="216"/>
      <c r="C14" s="296" t="s">
        <v>476</v>
      </c>
      <c r="D14" s="216"/>
      <c r="E14" s="216">
        <v>0</v>
      </c>
      <c r="F14" s="216">
        <v>95</v>
      </c>
      <c r="G14" s="213">
        <f t="shared" si="0"/>
        <v>95</v>
      </c>
    </row>
    <row r="15" spans="1:7" s="214" customFormat="1" ht="15.95" customHeight="1">
      <c r="A15" s="301" t="s">
        <v>475</v>
      </c>
      <c r="B15" s="216"/>
      <c r="C15" s="296" t="s">
        <v>476</v>
      </c>
      <c r="D15" s="216"/>
      <c r="E15" s="216">
        <v>0</v>
      </c>
      <c r="F15" s="216">
        <v>60</v>
      </c>
      <c r="G15" s="213">
        <f t="shared" si="0"/>
        <v>60</v>
      </c>
    </row>
    <row r="16" spans="1:7" s="214" customFormat="1" ht="15.95" customHeight="1">
      <c r="A16" s="301"/>
      <c r="B16" s="216"/>
      <c r="C16" s="296"/>
      <c r="D16" s="216"/>
      <c r="E16" s="216"/>
      <c r="F16" s="216"/>
      <c r="G16" s="213"/>
    </row>
    <row r="17" spans="1:7" s="214" customFormat="1" ht="15.95" customHeight="1">
      <c r="A17" s="301"/>
      <c r="B17" s="216"/>
      <c r="C17" s="296"/>
      <c r="D17" s="216"/>
      <c r="E17" s="216"/>
      <c r="F17" s="216"/>
      <c r="G17" s="213"/>
    </row>
    <row r="18" spans="1:7" s="214" customFormat="1" ht="15.95" customHeight="1">
      <c r="A18" s="301"/>
      <c r="B18" s="216"/>
      <c r="C18" s="296"/>
      <c r="D18" s="216"/>
      <c r="E18" s="216"/>
      <c r="F18" s="216"/>
      <c r="G18" s="213"/>
    </row>
    <row r="19" spans="1:7" s="214" customFormat="1" ht="15.95" customHeight="1">
      <c r="A19" s="301"/>
      <c r="B19" s="216"/>
      <c r="C19" s="296"/>
      <c r="D19" s="216"/>
      <c r="E19" s="216"/>
      <c r="F19" s="216"/>
      <c r="G19" s="213"/>
    </row>
    <row r="20" spans="1:7" s="214" customFormat="1" ht="15.95" customHeight="1">
      <c r="A20" s="301"/>
      <c r="B20" s="216"/>
      <c r="C20" s="296"/>
      <c r="D20" s="216"/>
      <c r="E20" s="216"/>
      <c r="F20" s="216"/>
      <c r="G20" s="213"/>
    </row>
    <row r="21" spans="1:7" s="214" customFormat="1" ht="15.95" customHeight="1">
      <c r="A21" s="301"/>
      <c r="B21" s="216"/>
      <c r="C21" s="296"/>
      <c r="D21" s="216"/>
      <c r="E21" s="216"/>
      <c r="F21" s="216"/>
      <c r="G21" s="213"/>
    </row>
    <row r="22" spans="1:7" s="214" customFormat="1" ht="15.95" customHeight="1">
      <c r="A22" s="301"/>
      <c r="B22" s="216"/>
      <c r="C22" s="296"/>
      <c r="D22" s="216"/>
      <c r="E22" s="216"/>
      <c r="F22" s="216"/>
      <c r="G22" s="213"/>
    </row>
    <row r="23" spans="1:7" s="214" customFormat="1" ht="15.95" customHeight="1">
      <c r="A23" s="301"/>
      <c r="B23" s="216"/>
      <c r="C23" s="296"/>
      <c r="D23" s="216"/>
      <c r="E23" s="216"/>
      <c r="F23" s="216"/>
      <c r="G23" s="213"/>
    </row>
    <row r="24" spans="1:7" s="214" customFormat="1" ht="15.95" customHeight="1">
      <c r="A24" s="301"/>
      <c r="B24" s="216"/>
      <c r="C24" s="296"/>
      <c r="D24" s="216"/>
      <c r="E24" s="216"/>
      <c r="F24" s="216"/>
      <c r="G24" s="213"/>
    </row>
    <row r="25" spans="1:7" s="214" customFormat="1" ht="15.95" customHeight="1">
      <c r="A25" s="301"/>
      <c r="B25" s="216"/>
      <c r="C25" s="296"/>
      <c r="D25" s="216"/>
      <c r="E25" s="216"/>
      <c r="F25" s="216"/>
      <c r="G25" s="213"/>
    </row>
    <row r="26" spans="1:7" s="214" customFormat="1" ht="15.95" customHeight="1">
      <c r="A26" s="301"/>
      <c r="B26" s="216"/>
      <c r="C26" s="296"/>
      <c r="D26" s="216"/>
      <c r="E26" s="216"/>
      <c r="F26" s="216"/>
      <c r="G26" s="213"/>
    </row>
    <row r="27" spans="1:7" s="214" customFormat="1" ht="15.95" customHeight="1">
      <c r="A27" s="301"/>
      <c r="B27" s="216"/>
      <c r="C27" s="296"/>
      <c r="D27" s="216"/>
      <c r="E27" s="216"/>
      <c r="F27" s="216"/>
      <c r="G27" s="213"/>
    </row>
    <row r="28" spans="1:7" s="214" customFormat="1" ht="15.95" customHeight="1">
      <c r="A28" s="301"/>
      <c r="B28" s="216"/>
      <c r="C28" s="296"/>
      <c r="D28" s="216"/>
      <c r="E28" s="216"/>
      <c r="F28" s="216"/>
      <c r="G28" s="213"/>
    </row>
    <row r="29" spans="1:7" s="214" customFormat="1" ht="15.95" customHeight="1">
      <c r="A29" s="301"/>
      <c r="B29" s="216"/>
      <c r="C29" s="296"/>
      <c r="D29" s="216"/>
      <c r="E29" s="216"/>
      <c r="F29" s="216"/>
      <c r="G29" s="213"/>
    </row>
    <row r="30" spans="1:7" s="214" customFormat="1" ht="15.95" customHeight="1">
      <c r="A30" s="301"/>
      <c r="B30" s="216"/>
      <c r="C30" s="296"/>
      <c r="D30" s="216"/>
      <c r="E30" s="216"/>
      <c r="F30" s="216"/>
      <c r="G30" s="213"/>
    </row>
    <row r="31" spans="1:7" s="214" customFormat="1" ht="15.95" customHeight="1" thickBot="1">
      <c r="A31" s="210"/>
      <c r="B31" s="216"/>
      <c r="C31" s="296"/>
      <c r="D31" s="216"/>
      <c r="E31" s="216"/>
      <c r="F31" s="216"/>
      <c r="G31" s="213"/>
    </row>
    <row r="32" spans="1:7" s="214" customFormat="1" ht="15.95" customHeight="1" thickBot="1">
      <c r="A32" s="277" t="s">
        <v>42</v>
      </c>
      <c r="B32" s="284"/>
      <c r="C32" s="278"/>
      <c r="D32" s="284"/>
      <c r="E32" s="281">
        <f>SUM(E5:E31)</f>
        <v>5726</v>
      </c>
      <c r="F32" s="281">
        <f>SUM(F5:F31)</f>
        <v>-3617</v>
      </c>
      <c r="G32" s="283">
        <f>SUM(G5:G31)</f>
        <v>2109</v>
      </c>
    </row>
    <row r="33" spans="1:7" s="214" customFormat="1" ht="15.95" customHeight="1" thickBot="1">
      <c r="A33" s="215"/>
      <c r="B33" s="282"/>
      <c r="C33" s="223"/>
      <c r="D33" s="282"/>
      <c r="E33" s="282"/>
      <c r="F33" s="282"/>
      <c r="G33" s="285">
        <f t="shared" ref="G33" si="1">E33+F33</f>
        <v>0</v>
      </c>
    </row>
    <row r="34" spans="1:7" s="10" customFormat="1" ht="18" customHeight="1" thickBot="1">
      <c r="A34" s="217" t="s">
        <v>449</v>
      </c>
      <c r="B34" s="218">
        <f>SUM(B5:B33)</f>
        <v>800</v>
      </c>
      <c r="C34" s="219"/>
      <c r="D34" s="218">
        <f>SUM(D5:D33)</f>
        <v>650</v>
      </c>
      <c r="E34" s="218">
        <f>E32</f>
        <v>5726</v>
      </c>
      <c r="F34" s="218">
        <f>F32</f>
        <v>-3617</v>
      </c>
      <c r="G34" s="218">
        <f>G32</f>
        <v>2109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6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6. számú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12</vt:i4>
      </vt:variant>
    </vt:vector>
  </HeadingPairs>
  <TitlesOfParts>
    <vt:vector size="26" baseType="lpstr">
      <vt:lpstr>ÖSSZEFÜGGÉSEK</vt:lpstr>
      <vt:lpstr>1.</vt:lpstr>
      <vt:lpstr>1.1.</vt:lpstr>
      <vt:lpstr>1.2.</vt:lpstr>
      <vt:lpstr>1.3.</vt:lpstr>
      <vt:lpstr>2.1.  </vt:lpstr>
      <vt:lpstr>2.2.  </vt:lpstr>
      <vt:lpstr>ELLENŐRZÉS-1.sz.2.a.sz.2.b.sz.</vt:lpstr>
      <vt:lpstr>6.</vt:lpstr>
      <vt:lpstr>7.</vt:lpstr>
      <vt:lpstr>9.</vt:lpstr>
      <vt:lpstr>9.1.</vt:lpstr>
      <vt:lpstr>9.2.</vt:lpstr>
      <vt:lpstr>9.3.</vt:lpstr>
      <vt:lpstr>'6.'!Nyomtatási_cím</vt:lpstr>
      <vt:lpstr>'7.'!Nyomtatási_cím</vt:lpstr>
      <vt:lpstr>'9.'!Nyomtatási_cím</vt:lpstr>
      <vt:lpstr>'9.1.'!Nyomtatási_cím</vt:lpstr>
      <vt:lpstr>'9.2.'!Nyomtatási_cím</vt:lpstr>
      <vt:lpstr>'9.3.'!Nyomtatási_cím</vt:lpstr>
      <vt:lpstr>'1.'!Nyomtatási_terület</vt:lpstr>
      <vt:lpstr>'1.1.'!Nyomtatási_terület</vt:lpstr>
      <vt:lpstr>'1.2.'!Nyomtatási_terület</vt:lpstr>
      <vt:lpstr>'1.3.'!Nyomtatási_terület</vt:lpstr>
      <vt:lpstr>'2.2.  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hejjas.henrietta</cp:lastModifiedBy>
  <cp:lastPrinted>2016-05-02T08:25:23Z</cp:lastPrinted>
  <dcterms:created xsi:type="dcterms:W3CDTF">1999-10-30T10:30:45Z</dcterms:created>
  <dcterms:modified xsi:type="dcterms:W3CDTF">2016-05-02T08:43:47Z</dcterms:modified>
</cp:coreProperties>
</file>