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2016E\Shared Folders\Közös\TESTÜLETI ANYAGOK\2018. TESTÜLETI JKV. SZÁR\2018.11.28.jkv. (SZKÖ)\"/>
    </mc:Choice>
  </mc:AlternateContent>
  <xr:revisionPtr revIDLastSave="0" documentId="13_ncr:1_{A20C0EB8-EB54-4F40-8C4A-1D8A2D7AA048}" xr6:coauthVersionLast="40" xr6:coauthVersionMax="40" xr10:uidLastSave="{00000000-0000-0000-0000-000000000000}"/>
  <bookViews>
    <workbookView xWindow="0" yWindow="0" windowWidth="28800" windowHeight="11910" tabRatio="671" activeTab="9" xr2:uid="{00000000-000D-0000-FFFF-FFFF00000000}"/>
  </bookViews>
  <sheets>
    <sheet name="Szár község" sheetId="103" r:id="rId1"/>
    <sheet name="Szár önk össz" sheetId="69" r:id="rId2"/>
    <sheet name="Szár önk" sheetId="68" r:id="rId3"/>
    <sheet name="Likviditási terv" sheetId="102" r:id="rId4"/>
    <sheet name="Hivatal össz" sheetId="104" r:id="rId5"/>
    <sheet name="Hivatal" sheetId="105" r:id="rId6"/>
    <sheet name="Hiv Likviditás" sheetId="106" r:id="rId7"/>
    <sheet name="Óvoda össz" sheetId="107" r:id="rId8"/>
    <sheet name="Óvoda" sheetId="108" r:id="rId9"/>
    <sheet name="Óvoda Likviditás" sheetId="109" r:id="rId10"/>
  </sheets>
  <externalReferences>
    <externalReference r:id="rId11"/>
  </externalReferences>
  <definedNames>
    <definedName name="_xlnm.Print_Area" localSheetId="5">Hivatal!$A$1:$H$24</definedName>
    <definedName name="_xlnm.Print_Area" localSheetId="8">Óvoda!$A$1:$F$24</definedName>
    <definedName name="_xlnm.Print_Area" localSheetId="2">'Szár önk'!$A$1:$F$24</definedName>
  </definedNames>
  <calcPr calcId="181029" iterateDelta="1E-4"/>
</workbook>
</file>

<file path=xl/calcChain.xml><?xml version="1.0" encoding="utf-8"?>
<calcChain xmlns="http://schemas.openxmlformats.org/spreadsheetml/2006/main">
  <c r="O16" i="104" l="1"/>
  <c r="B22" i="106"/>
  <c r="B21" i="106"/>
  <c r="B20" i="106"/>
  <c r="B19" i="106"/>
  <c r="B18" i="106"/>
  <c r="B17" i="106"/>
  <c r="B16" i="106"/>
  <c r="B15" i="106"/>
  <c r="B14" i="106"/>
  <c r="B5" i="106"/>
  <c r="B8" i="106"/>
  <c r="B12" i="106"/>
  <c r="G16" i="69" l="1"/>
  <c r="G16" i="104"/>
  <c r="G18" i="103" l="1"/>
  <c r="N13" i="104"/>
  <c r="N11" i="104"/>
  <c r="N14" i="104" s="1"/>
  <c r="O14" i="104" s="1"/>
  <c r="N7" i="104"/>
  <c r="N6" i="104"/>
  <c r="N5" i="104"/>
  <c r="F23" i="105"/>
  <c r="F13" i="105"/>
  <c r="G13" i="104"/>
  <c r="G12" i="104"/>
  <c r="G11" i="104"/>
  <c r="G9" i="104"/>
  <c r="G7" i="104"/>
  <c r="G6" i="104"/>
  <c r="G5" i="104"/>
  <c r="B6" i="109"/>
  <c r="B7" i="109"/>
  <c r="B8" i="109"/>
  <c r="B9" i="109"/>
  <c r="B10" i="109"/>
  <c r="B11" i="109"/>
  <c r="B5" i="109"/>
  <c r="B14" i="109"/>
  <c r="B15" i="109"/>
  <c r="B17" i="109"/>
  <c r="B18" i="109"/>
  <c r="N13" i="107"/>
  <c r="N12" i="107"/>
  <c r="N9" i="107"/>
  <c r="N8" i="107"/>
  <c r="N6" i="107"/>
  <c r="N5" i="107"/>
  <c r="G14" i="107"/>
  <c r="G13" i="107"/>
  <c r="G12" i="107"/>
  <c r="G11" i="107"/>
  <c r="G9" i="107"/>
  <c r="G7" i="107"/>
  <c r="G6" i="107"/>
  <c r="G5" i="107"/>
  <c r="G10" i="107" s="1"/>
  <c r="E19" i="108"/>
  <c r="F19" i="108"/>
  <c r="B19" i="109" s="1"/>
  <c r="G15" i="107" l="1"/>
  <c r="N11" i="107"/>
  <c r="N14" i="107" s="1"/>
  <c r="O14" i="107" s="1"/>
  <c r="F24" i="105"/>
  <c r="N10" i="104"/>
  <c r="N15" i="104" s="1"/>
  <c r="N20" i="104" s="1"/>
  <c r="G10" i="104"/>
  <c r="G15" i="104" l="1"/>
  <c r="G20" i="104" s="1"/>
  <c r="O10" i="104"/>
  <c r="N17" i="69"/>
  <c r="N13" i="69"/>
  <c r="N13" i="103" s="1"/>
  <c r="N12" i="69"/>
  <c r="N12" i="103" s="1"/>
  <c r="N14" i="103" s="1"/>
  <c r="N11" i="69"/>
  <c r="N11" i="103" s="1"/>
  <c r="N9" i="69"/>
  <c r="N9" i="103" s="1"/>
  <c r="N8" i="69"/>
  <c r="N8" i="103" s="1"/>
  <c r="N7" i="69"/>
  <c r="N6" i="69"/>
  <c r="N6" i="103" s="1"/>
  <c r="N5" i="69"/>
  <c r="N5" i="103" s="1"/>
  <c r="G13" i="69"/>
  <c r="G13" i="103" s="1"/>
  <c r="G12" i="69"/>
  <c r="G12" i="103" s="1"/>
  <c r="G11" i="69"/>
  <c r="G9" i="69"/>
  <c r="G9" i="103" s="1"/>
  <c r="G7" i="69"/>
  <c r="G7" i="103" s="1"/>
  <c r="G6" i="69"/>
  <c r="G6" i="103" s="1"/>
  <c r="G5" i="69"/>
  <c r="B15" i="102"/>
  <c r="B16" i="102"/>
  <c r="B17" i="102"/>
  <c r="B18" i="102"/>
  <c r="B19" i="102"/>
  <c r="B20" i="102"/>
  <c r="B21" i="102"/>
  <c r="B22" i="102"/>
  <c r="B14" i="102"/>
  <c r="B6" i="102"/>
  <c r="B7" i="102"/>
  <c r="B8" i="102"/>
  <c r="B9" i="102"/>
  <c r="B10" i="102"/>
  <c r="B11" i="102"/>
  <c r="B12" i="102"/>
  <c r="B5" i="102"/>
  <c r="F23" i="68"/>
  <c r="F13" i="68"/>
  <c r="O17" i="69" l="1"/>
  <c r="N17" i="103"/>
  <c r="G14" i="69"/>
  <c r="G11" i="103"/>
  <c r="G14" i="103" s="1"/>
  <c r="O14" i="103" s="1"/>
  <c r="N14" i="69"/>
  <c r="N10" i="69"/>
  <c r="G10" i="69"/>
  <c r="G5" i="103"/>
  <c r="G10" i="103" s="1"/>
  <c r="L16" i="106"/>
  <c r="L22" i="102"/>
  <c r="M22" i="102" s="1"/>
  <c r="N22" i="102" s="1"/>
  <c r="L8" i="102"/>
  <c r="M8" i="102" s="1"/>
  <c r="N8" i="102" s="1"/>
  <c r="L7" i="102"/>
  <c r="L5" i="102"/>
  <c r="M5" i="102" s="1"/>
  <c r="L18" i="102"/>
  <c r="L17" i="102"/>
  <c r="L16" i="102"/>
  <c r="M16" i="102" s="1"/>
  <c r="N16" i="102" s="1"/>
  <c r="L15" i="102"/>
  <c r="M15" i="102" s="1"/>
  <c r="N15" i="102" s="1"/>
  <c r="L14" i="102"/>
  <c r="L8" i="109"/>
  <c r="L14" i="109"/>
  <c r="L15" i="109"/>
  <c r="G15" i="103" l="1"/>
  <c r="G15" i="69"/>
  <c r="G20" i="69" s="1"/>
  <c r="O14" i="69"/>
  <c r="N15" i="69"/>
  <c r="N20" i="69" s="1"/>
  <c r="O10" i="69"/>
  <c r="M7" i="102"/>
  <c r="N7" i="102" s="1"/>
  <c r="N5" i="102"/>
  <c r="M16" i="106"/>
  <c r="N16" i="106" s="1"/>
  <c r="M14" i="102"/>
  <c r="N14" i="102" s="1"/>
  <c r="M18" i="102"/>
  <c r="N18" i="102" s="1"/>
  <c r="M17" i="102"/>
  <c r="N17" i="102" s="1"/>
  <c r="M8" i="109"/>
  <c r="N8" i="109" s="1"/>
  <c r="M14" i="109"/>
  <c r="N14" i="109" s="1"/>
  <c r="M15" i="109"/>
  <c r="N15" i="109" s="1"/>
  <c r="D17" i="69"/>
  <c r="C17" i="69"/>
  <c r="G23" i="102" l="1"/>
  <c r="D10" i="102"/>
  <c r="B13" i="102"/>
  <c r="B23" i="102" l="1"/>
  <c r="B6" i="106" l="1"/>
  <c r="B7" i="106"/>
  <c r="B9" i="106"/>
  <c r="B10" i="106"/>
  <c r="B11" i="106"/>
  <c r="B13" i="106"/>
  <c r="L15" i="106" l="1"/>
  <c r="M15" i="106" s="1"/>
  <c r="N15" i="106" s="1"/>
  <c r="L12" i="106"/>
  <c r="M12" i="106" s="1"/>
  <c r="N12" i="106" s="1"/>
  <c r="L14" i="106"/>
  <c r="M14" i="106"/>
  <c r="N14" i="106" s="1"/>
  <c r="B23" i="106"/>
  <c r="J17" i="109"/>
  <c r="D17" i="109"/>
  <c r="E17" i="109"/>
  <c r="F17" i="109"/>
  <c r="G17" i="109"/>
  <c r="H17" i="109"/>
  <c r="I17" i="109"/>
  <c r="L17" i="109"/>
  <c r="M17" i="109"/>
  <c r="N17" i="109"/>
  <c r="D20" i="109"/>
  <c r="E20" i="109"/>
  <c r="F20" i="109"/>
  <c r="G20" i="109"/>
  <c r="H20" i="109"/>
  <c r="I20" i="109"/>
  <c r="J20" i="109"/>
  <c r="L20" i="109"/>
  <c r="M20" i="109"/>
  <c r="N20" i="109"/>
  <c r="D21" i="109"/>
  <c r="E21" i="109"/>
  <c r="F21" i="109"/>
  <c r="G21" i="109"/>
  <c r="H21" i="109"/>
  <c r="I21" i="109"/>
  <c r="J21" i="109"/>
  <c r="L21" i="109"/>
  <c r="M21" i="109"/>
  <c r="N21" i="109"/>
  <c r="D22" i="109"/>
  <c r="E22" i="109"/>
  <c r="F22" i="109"/>
  <c r="G22" i="109"/>
  <c r="H22" i="109"/>
  <c r="I22" i="109"/>
  <c r="J22" i="109"/>
  <c r="K22" i="109"/>
  <c r="L22" i="109"/>
  <c r="M22" i="109"/>
  <c r="N22" i="109"/>
  <c r="C17" i="109"/>
  <c r="K17" i="109" s="1"/>
  <c r="C20" i="109"/>
  <c r="C21" i="109"/>
  <c r="C22" i="109"/>
  <c r="H6" i="109"/>
  <c r="I6" i="109"/>
  <c r="J6" i="109"/>
  <c r="K6" i="109"/>
  <c r="L6" i="109"/>
  <c r="M6" i="109"/>
  <c r="N6" i="109"/>
  <c r="H7" i="109"/>
  <c r="I7" i="109"/>
  <c r="J7" i="109"/>
  <c r="K7" i="109"/>
  <c r="L7" i="109"/>
  <c r="M7" i="109"/>
  <c r="N7" i="109"/>
  <c r="H9" i="109"/>
  <c r="I9" i="109"/>
  <c r="J9" i="109"/>
  <c r="L9" i="109"/>
  <c r="M9" i="109"/>
  <c r="N9" i="109"/>
  <c r="H10" i="109"/>
  <c r="I10" i="109"/>
  <c r="J10" i="109"/>
  <c r="L10" i="109"/>
  <c r="M10" i="109"/>
  <c r="N10" i="109"/>
  <c r="H11" i="109"/>
  <c r="I11" i="109"/>
  <c r="J11" i="109"/>
  <c r="L11" i="109"/>
  <c r="M11" i="109"/>
  <c r="N11" i="109"/>
  <c r="D6" i="109"/>
  <c r="E6" i="109"/>
  <c r="F6" i="109"/>
  <c r="G6" i="109"/>
  <c r="D7" i="109"/>
  <c r="E7" i="109"/>
  <c r="F7" i="109"/>
  <c r="G7" i="109"/>
  <c r="D9" i="109"/>
  <c r="K9" i="109" s="1"/>
  <c r="E9" i="109"/>
  <c r="F9" i="109"/>
  <c r="G9" i="109"/>
  <c r="D10" i="109"/>
  <c r="E10" i="109"/>
  <c r="F10" i="109"/>
  <c r="G10" i="109"/>
  <c r="D11" i="109"/>
  <c r="E11" i="109"/>
  <c r="F11" i="109"/>
  <c r="G11" i="109"/>
  <c r="C11" i="109"/>
  <c r="K11" i="109" s="1"/>
  <c r="C7" i="109"/>
  <c r="C9" i="109"/>
  <c r="C10" i="109"/>
  <c r="C6" i="109"/>
  <c r="B20" i="109"/>
  <c r="K20" i="109" s="1"/>
  <c r="B21" i="109"/>
  <c r="K21" i="109" s="1"/>
  <c r="B22" i="109"/>
  <c r="O12" i="106" l="1"/>
  <c r="K10" i="109"/>
  <c r="C23" i="109"/>
  <c r="C13" i="109"/>
  <c r="L19" i="109"/>
  <c r="M19" i="109" s="1"/>
  <c r="N19" i="109" s="1"/>
  <c r="C22" i="68"/>
  <c r="D22" i="68" s="1"/>
  <c r="C5" i="68"/>
  <c r="C14" i="108" l="1"/>
  <c r="D12" i="108"/>
  <c r="C12" i="108"/>
  <c r="D18" i="103" l="1"/>
  <c r="E18" i="103"/>
  <c r="F18" i="103"/>
  <c r="C18" i="103"/>
  <c r="M5" i="107"/>
  <c r="M6" i="107"/>
  <c r="M8" i="107"/>
  <c r="M9" i="107"/>
  <c r="M11" i="107"/>
  <c r="M12" i="107"/>
  <c r="M13" i="107"/>
  <c r="F13" i="107"/>
  <c r="F12" i="107"/>
  <c r="F11" i="107"/>
  <c r="F9" i="107"/>
  <c r="F7" i="107"/>
  <c r="F6" i="107"/>
  <c r="F5" i="107"/>
  <c r="L17" i="69"/>
  <c r="K17" i="69"/>
  <c r="J17" i="69"/>
  <c r="J17" i="103" s="1"/>
  <c r="K13" i="69"/>
  <c r="L13" i="69"/>
  <c r="M13" i="69"/>
  <c r="J13" i="69"/>
  <c r="M12" i="69"/>
  <c r="M12" i="103" s="1"/>
  <c r="J12" i="69"/>
  <c r="J11" i="69"/>
  <c r="L9" i="69"/>
  <c r="M9" i="69"/>
  <c r="M9" i="103" s="1"/>
  <c r="K8" i="69"/>
  <c r="L8" i="69"/>
  <c r="M8" i="69"/>
  <c r="M8" i="103" s="1"/>
  <c r="K7" i="69"/>
  <c r="L7" i="69"/>
  <c r="M7" i="69"/>
  <c r="K6" i="69"/>
  <c r="L6" i="69"/>
  <c r="M6" i="69"/>
  <c r="M5" i="69"/>
  <c r="J6" i="69"/>
  <c r="J7" i="69"/>
  <c r="J8" i="69"/>
  <c r="J9" i="69"/>
  <c r="J5" i="69"/>
  <c r="F13" i="69"/>
  <c r="D13" i="69"/>
  <c r="E13" i="69"/>
  <c r="C13" i="69"/>
  <c r="C12" i="69"/>
  <c r="F11" i="69"/>
  <c r="C11" i="69"/>
  <c r="C14" i="69" s="1"/>
  <c r="D9" i="69"/>
  <c r="E9" i="69"/>
  <c r="F9" i="69"/>
  <c r="C9" i="69"/>
  <c r="F7" i="69"/>
  <c r="D7" i="69"/>
  <c r="E7" i="69"/>
  <c r="C7" i="69"/>
  <c r="D6" i="69"/>
  <c r="E6" i="69"/>
  <c r="F6" i="69"/>
  <c r="C6" i="69"/>
  <c r="D5" i="69"/>
  <c r="E5" i="69"/>
  <c r="C5" i="69"/>
  <c r="C9" i="68"/>
  <c r="F5" i="69"/>
  <c r="D19" i="68"/>
  <c r="E19" i="68" s="1"/>
  <c r="M11" i="69" s="1"/>
  <c r="D20" i="68"/>
  <c r="L12" i="69" s="1"/>
  <c r="C20" i="68"/>
  <c r="K12" i="69" s="1"/>
  <c r="C19" i="68"/>
  <c r="K11" i="69" s="1"/>
  <c r="C18" i="68"/>
  <c r="K9" i="69" s="1"/>
  <c r="D14" i="68"/>
  <c r="L5" i="69" s="1"/>
  <c r="C14" i="68"/>
  <c r="K5" i="69" s="1"/>
  <c r="C6" i="68"/>
  <c r="D11" i="69" s="1"/>
  <c r="K14" i="69" l="1"/>
  <c r="E10" i="69"/>
  <c r="L11" i="69"/>
  <c r="L14" i="69" s="1"/>
  <c r="D12" i="69"/>
  <c r="D6" i="68"/>
  <c r="E11" i="69" s="1"/>
  <c r="C13" i="68"/>
  <c r="D9" i="68"/>
  <c r="E12" i="69" s="1"/>
  <c r="M14" i="107"/>
  <c r="K10" i="69"/>
  <c r="K15" i="69" s="1"/>
  <c r="K20" i="69" s="1"/>
  <c r="J10" i="69"/>
  <c r="L10" i="69"/>
  <c r="L15" i="69" s="1"/>
  <c r="L20" i="69" s="1"/>
  <c r="M10" i="69"/>
  <c r="M14" i="69"/>
  <c r="L17" i="103"/>
  <c r="K17" i="103"/>
  <c r="F10" i="69"/>
  <c r="D10" i="69"/>
  <c r="F10" i="107"/>
  <c r="F14" i="107"/>
  <c r="M17" i="69"/>
  <c r="D14" i="69"/>
  <c r="D13" i="68" l="1"/>
  <c r="E14" i="69"/>
  <c r="E15" i="69" s="1"/>
  <c r="E20" i="69" s="1"/>
  <c r="E9" i="68"/>
  <c r="F15" i="107"/>
  <c r="D15" i="69"/>
  <c r="D20" i="69" s="1"/>
  <c r="M15" i="69"/>
  <c r="M20" i="69" s="1"/>
  <c r="M17" i="103"/>
  <c r="D17" i="107"/>
  <c r="D17" i="103" s="1"/>
  <c r="C17" i="107"/>
  <c r="C17" i="103" s="1"/>
  <c r="K13" i="107"/>
  <c r="K13" i="103" s="1"/>
  <c r="L13" i="107"/>
  <c r="L13" i="103" s="1"/>
  <c r="K12" i="107"/>
  <c r="K12" i="103" s="1"/>
  <c r="L12" i="107"/>
  <c r="L12" i="103" s="1"/>
  <c r="K11" i="107"/>
  <c r="L11" i="107"/>
  <c r="L5" i="107"/>
  <c r="L6" i="107"/>
  <c r="L8" i="107"/>
  <c r="L8" i="103" s="1"/>
  <c r="L9" i="107"/>
  <c r="L9" i="103" s="1"/>
  <c r="K5" i="107"/>
  <c r="K6" i="107"/>
  <c r="K8" i="107"/>
  <c r="K8" i="103" s="1"/>
  <c r="K9" i="107"/>
  <c r="K9" i="103" s="1"/>
  <c r="J12" i="107"/>
  <c r="J13" i="107"/>
  <c r="J11" i="107"/>
  <c r="J6" i="107"/>
  <c r="J7" i="107"/>
  <c r="J8" i="107"/>
  <c r="J9" i="107"/>
  <c r="J5" i="107"/>
  <c r="D13" i="107"/>
  <c r="E13" i="107"/>
  <c r="D12" i="107"/>
  <c r="E12" i="107"/>
  <c r="D11" i="107"/>
  <c r="E11" i="107"/>
  <c r="D9" i="107"/>
  <c r="E9" i="107"/>
  <c r="D7" i="107"/>
  <c r="E7" i="107"/>
  <c r="D6" i="107"/>
  <c r="E6" i="107"/>
  <c r="D5" i="107"/>
  <c r="E5" i="107"/>
  <c r="C13" i="107"/>
  <c r="C12" i="107"/>
  <c r="C11" i="107"/>
  <c r="C9" i="107"/>
  <c r="C7" i="107"/>
  <c r="C6" i="107"/>
  <c r="C5" i="107"/>
  <c r="K11" i="104"/>
  <c r="L11" i="104"/>
  <c r="L14" i="104" s="1"/>
  <c r="K7" i="104"/>
  <c r="L7" i="104"/>
  <c r="K6" i="104"/>
  <c r="K6" i="103" s="1"/>
  <c r="L6" i="104"/>
  <c r="K5" i="104"/>
  <c r="L5" i="104"/>
  <c r="L5" i="103" l="1"/>
  <c r="F12" i="69"/>
  <c r="F14" i="69" s="1"/>
  <c r="F15" i="69" s="1"/>
  <c r="F20" i="69" s="1"/>
  <c r="O20" i="69" s="1"/>
  <c r="E13" i="68"/>
  <c r="L11" i="103"/>
  <c r="L14" i="103" s="1"/>
  <c r="L6" i="103"/>
  <c r="K14" i="107"/>
  <c r="K14" i="104"/>
  <c r="K11" i="103"/>
  <c r="K14" i="103" s="1"/>
  <c r="K10" i="104"/>
  <c r="K5" i="103"/>
  <c r="L10" i="104"/>
  <c r="L15" i="104" s="1"/>
  <c r="L20" i="104" s="1"/>
  <c r="E14" i="107"/>
  <c r="E10" i="107"/>
  <c r="D10" i="107"/>
  <c r="D14" i="107"/>
  <c r="K15" i="104" l="1"/>
  <c r="K20" i="104" s="1"/>
  <c r="E15" i="107"/>
  <c r="D15" i="107"/>
  <c r="D20" i="107" s="1"/>
  <c r="D13" i="104"/>
  <c r="D13" i="103" s="1"/>
  <c r="E13" i="104"/>
  <c r="E13" i="103" s="1"/>
  <c r="F13" i="104"/>
  <c r="F13" i="103" s="1"/>
  <c r="D12" i="104"/>
  <c r="D12" i="103" s="1"/>
  <c r="E12" i="104"/>
  <c r="E12" i="103" s="1"/>
  <c r="F12" i="104"/>
  <c r="F12" i="103" s="1"/>
  <c r="F14" i="103" s="1"/>
  <c r="D11" i="104"/>
  <c r="D11" i="103" s="1"/>
  <c r="E11" i="104"/>
  <c r="E11" i="103" s="1"/>
  <c r="F11" i="104"/>
  <c r="F11" i="103" s="1"/>
  <c r="C13" i="104"/>
  <c r="C13" i="103" s="1"/>
  <c r="C12" i="104"/>
  <c r="C12" i="103" s="1"/>
  <c r="C11" i="104"/>
  <c r="C11" i="103" s="1"/>
  <c r="D9" i="104"/>
  <c r="D9" i="103" s="1"/>
  <c r="E9" i="104"/>
  <c r="E9" i="103" s="1"/>
  <c r="F9" i="104"/>
  <c r="F9" i="103" s="1"/>
  <c r="D7" i="104"/>
  <c r="D7" i="103" s="1"/>
  <c r="E7" i="104"/>
  <c r="E7" i="103" s="1"/>
  <c r="F7" i="104"/>
  <c r="D5" i="104"/>
  <c r="E5" i="104"/>
  <c r="F5" i="104"/>
  <c r="F5" i="103" s="1"/>
  <c r="D6" i="104"/>
  <c r="D6" i="103" s="1"/>
  <c r="E6" i="104"/>
  <c r="E6" i="103" s="1"/>
  <c r="F6" i="104"/>
  <c r="C9" i="104"/>
  <c r="C9" i="103" s="1"/>
  <c r="C7" i="104"/>
  <c r="C7" i="103" s="1"/>
  <c r="C6" i="104"/>
  <c r="C6" i="103" s="1"/>
  <c r="C5" i="104"/>
  <c r="C5" i="103" s="1"/>
  <c r="C16" i="108"/>
  <c r="D16" i="108" l="1"/>
  <c r="K7" i="107"/>
  <c r="F10" i="104"/>
  <c r="F6" i="103"/>
  <c r="C14" i="103"/>
  <c r="E14" i="103"/>
  <c r="D14" i="103"/>
  <c r="E10" i="104"/>
  <c r="E15" i="104" s="1"/>
  <c r="E20" i="104" s="1"/>
  <c r="E5" i="103"/>
  <c r="E10" i="103" s="1"/>
  <c r="D10" i="104"/>
  <c r="D15" i="104" s="1"/>
  <c r="D20" i="104" s="1"/>
  <c r="D5" i="103"/>
  <c r="D10" i="103" s="1"/>
  <c r="D15" i="103" s="1"/>
  <c r="D20" i="103" s="1"/>
  <c r="E12" i="108"/>
  <c r="E17" i="107"/>
  <c r="C10" i="104"/>
  <c r="C15" i="104" s="1"/>
  <c r="C20" i="104" s="1"/>
  <c r="K10" i="107" l="1"/>
  <c r="K15" i="107" s="1"/>
  <c r="K20" i="107" s="1"/>
  <c r="O20" i="107" s="1"/>
  <c r="K7" i="103"/>
  <c r="K10" i="103" s="1"/>
  <c r="K15" i="103" s="1"/>
  <c r="K20" i="103" s="1"/>
  <c r="E16" i="108"/>
  <c r="L7" i="107"/>
  <c r="L7" i="103" s="1"/>
  <c r="L10" i="103" s="1"/>
  <c r="L15" i="103" s="1"/>
  <c r="L20" i="103" s="1"/>
  <c r="F17" i="107"/>
  <c r="F12" i="108"/>
  <c r="E15" i="103"/>
  <c r="E17" i="103"/>
  <c r="E20" i="107"/>
  <c r="F17" i="103"/>
  <c r="F20" i="107"/>
  <c r="C23" i="105"/>
  <c r="D23" i="105"/>
  <c r="C13" i="105"/>
  <c r="D13" i="105"/>
  <c r="D24" i="105" s="1"/>
  <c r="F16" i="108" l="1"/>
  <c r="M7" i="107"/>
  <c r="M10" i="107" s="1"/>
  <c r="M15" i="107" s="1"/>
  <c r="M20" i="107" s="1"/>
  <c r="F13" i="108"/>
  <c r="G17" i="107"/>
  <c r="B12" i="109"/>
  <c r="E20" i="103"/>
  <c r="C24" i="105"/>
  <c r="M11" i="104"/>
  <c r="M11" i="103" s="1"/>
  <c r="J11" i="104"/>
  <c r="M5" i="104"/>
  <c r="M5" i="103" s="1"/>
  <c r="M6" i="104"/>
  <c r="M6" i="103" s="1"/>
  <c r="M7" i="104"/>
  <c r="M7" i="103" s="1"/>
  <c r="J7" i="104"/>
  <c r="J6" i="104"/>
  <c r="J5" i="104"/>
  <c r="L12" i="109" l="1"/>
  <c r="M12" i="109"/>
  <c r="N12" i="109" s="1"/>
  <c r="B13" i="109"/>
  <c r="B16" i="109"/>
  <c r="N7" i="107"/>
  <c r="F24" i="108"/>
  <c r="G16" i="107"/>
  <c r="G17" i="103"/>
  <c r="G16" i="103" s="1"/>
  <c r="F23" i="108"/>
  <c r="M10" i="103"/>
  <c r="M10" i="104"/>
  <c r="J10" i="104"/>
  <c r="J15" i="104" s="1"/>
  <c r="J20" i="104" s="1"/>
  <c r="O17" i="103" l="1"/>
  <c r="G20" i="103"/>
  <c r="M16" i="109"/>
  <c r="N16" i="109" s="1"/>
  <c r="B23" i="109"/>
  <c r="B24" i="109" s="1"/>
  <c r="L16" i="109"/>
  <c r="O17" i="107"/>
  <c r="G20" i="107"/>
  <c r="N10" i="107"/>
  <c r="N7" i="103"/>
  <c r="N10" i="103" s="1"/>
  <c r="E13" i="105"/>
  <c r="G13" i="105"/>
  <c r="N15" i="107" l="1"/>
  <c r="N20" i="107" s="1"/>
  <c r="O10" i="107"/>
  <c r="N15" i="103"/>
  <c r="N20" i="103" s="1"/>
  <c r="O10" i="103"/>
  <c r="C13" i="108"/>
  <c r="D13" i="108"/>
  <c r="E13" i="108"/>
  <c r="B13" i="108"/>
  <c r="B24" i="108" s="1"/>
  <c r="J11" i="103" l="1"/>
  <c r="J9" i="103"/>
  <c r="J7" i="103"/>
  <c r="J6" i="103"/>
  <c r="J5" i="103"/>
  <c r="C10" i="103"/>
  <c r="C15" i="103" s="1"/>
  <c r="C20" i="103" s="1"/>
  <c r="J14" i="69"/>
  <c r="J15" i="69" s="1"/>
  <c r="J20" i="69" s="1"/>
  <c r="C10" i="69"/>
  <c r="C15" i="69" s="1"/>
  <c r="C20" i="69" s="1"/>
  <c r="J8" i="103"/>
  <c r="J13" i="103"/>
  <c r="J14" i="107" l="1"/>
  <c r="J12" i="103"/>
  <c r="J14" i="103" s="1"/>
  <c r="J10" i="103"/>
  <c r="J10" i="107"/>
  <c r="B13" i="68"/>
  <c r="B24" i="68" s="1"/>
  <c r="J15" i="107" l="1"/>
  <c r="J20" i="107" s="1"/>
  <c r="J15" i="103"/>
  <c r="J20" i="103" s="1"/>
  <c r="B13" i="105"/>
  <c r="B23" i="105"/>
  <c r="B24" i="105" l="1"/>
  <c r="N11" i="106"/>
  <c r="M11" i="106"/>
  <c r="L11" i="106"/>
  <c r="K11" i="106"/>
  <c r="J11" i="106"/>
  <c r="I11" i="106"/>
  <c r="H11" i="106"/>
  <c r="G11" i="106"/>
  <c r="F11" i="106"/>
  <c r="E11" i="106"/>
  <c r="D11" i="106"/>
  <c r="C11" i="106"/>
  <c r="N10" i="106"/>
  <c r="M10" i="106"/>
  <c r="L10" i="106"/>
  <c r="K10" i="106"/>
  <c r="J10" i="106"/>
  <c r="I10" i="106"/>
  <c r="H10" i="106"/>
  <c r="G10" i="106"/>
  <c r="F10" i="106"/>
  <c r="E10" i="106"/>
  <c r="D10" i="106"/>
  <c r="C10" i="106"/>
  <c r="N9" i="106"/>
  <c r="M9" i="106"/>
  <c r="L9" i="106"/>
  <c r="K9" i="106"/>
  <c r="J9" i="106"/>
  <c r="I9" i="106"/>
  <c r="H9" i="106"/>
  <c r="G9" i="106"/>
  <c r="F9" i="106"/>
  <c r="E9" i="106"/>
  <c r="E13" i="106" s="1"/>
  <c r="C9" i="106"/>
  <c r="J8" i="106"/>
  <c r="G8" i="106"/>
  <c r="F8" i="106"/>
  <c r="N7" i="106"/>
  <c r="M7" i="106"/>
  <c r="L7" i="106"/>
  <c r="K7" i="106"/>
  <c r="J7" i="106"/>
  <c r="I7" i="106"/>
  <c r="H7" i="106"/>
  <c r="G7" i="106"/>
  <c r="F7" i="106"/>
  <c r="E7" i="106"/>
  <c r="D7" i="106"/>
  <c r="C7" i="106"/>
  <c r="N6" i="106"/>
  <c r="M6" i="106"/>
  <c r="L6" i="106"/>
  <c r="K6" i="106"/>
  <c r="J6" i="106"/>
  <c r="I6" i="106"/>
  <c r="H6" i="106"/>
  <c r="G6" i="106"/>
  <c r="F6" i="106"/>
  <c r="E6" i="106"/>
  <c r="D6" i="106"/>
  <c r="C6" i="106"/>
  <c r="N5" i="106"/>
  <c r="N13" i="106" s="1"/>
  <c r="M5" i="106"/>
  <c r="L5" i="106"/>
  <c r="K5" i="106"/>
  <c r="K13" i="106" s="1"/>
  <c r="J5" i="106"/>
  <c r="J13" i="106" s="1"/>
  <c r="I5" i="106"/>
  <c r="H5" i="106"/>
  <c r="G13" i="106"/>
  <c r="F5" i="106"/>
  <c r="F13" i="106" s="1"/>
  <c r="D5" i="106"/>
  <c r="C5" i="106"/>
  <c r="N11" i="102"/>
  <c r="M11" i="102"/>
  <c r="L11" i="102"/>
  <c r="K11" i="102"/>
  <c r="J11" i="102"/>
  <c r="I11" i="102"/>
  <c r="H11" i="102"/>
  <c r="G11" i="102"/>
  <c r="F11" i="102"/>
  <c r="E11" i="102"/>
  <c r="D11" i="102"/>
  <c r="C11" i="102"/>
  <c r="N10" i="102"/>
  <c r="M10" i="102"/>
  <c r="L10" i="102"/>
  <c r="J10" i="102"/>
  <c r="I10" i="102"/>
  <c r="H10" i="102"/>
  <c r="G10" i="102"/>
  <c r="F10" i="102"/>
  <c r="E10" i="102"/>
  <c r="C10" i="102"/>
  <c r="K9" i="102"/>
  <c r="J9" i="102"/>
  <c r="F9" i="102"/>
  <c r="E9" i="102"/>
  <c r="C9" i="102"/>
  <c r="I6" i="102"/>
  <c r="G6" i="102"/>
  <c r="F6" i="102"/>
  <c r="E6" i="102"/>
  <c r="C6" i="102"/>
  <c r="C13" i="106" l="1"/>
  <c r="D13" i="106"/>
  <c r="H13" i="106"/>
  <c r="L13" i="106"/>
  <c r="I13" i="106"/>
  <c r="M13" i="106"/>
  <c r="L6" i="102"/>
  <c r="L13" i="102" s="1"/>
  <c r="M6" i="102"/>
  <c r="N6" i="102" s="1"/>
  <c r="D13" i="102"/>
  <c r="H13" i="102"/>
  <c r="C13" i="102"/>
  <c r="G13" i="102"/>
  <c r="K13" i="102"/>
  <c r="E13" i="102"/>
  <c r="I13" i="102"/>
  <c r="F13" i="102"/>
  <c r="J13" i="102"/>
  <c r="M13" i="102" l="1"/>
  <c r="N13" i="109"/>
  <c r="J13" i="109"/>
  <c r="F13" i="109"/>
  <c r="M13" i="109"/>
  <c r="I13" i="109"/>
  <c r="E13" i="109"/>
  <c r="K13" i="109"/>
  <c r="G13" i="109"/>
  <c r="L13" i="109"/>
  <c r="H13" i="109"/>
  <c r="D13" i="109"/>
  <c r="F8" i="103" l="1"/>
  <c r="F7" i="103"/>
  <c r="O13" i="109"/>
  <c r="O12" i="109"/>
  <c r="O11" i="109"/>
  <c r="O10" i="109"/>
  <c r="O9" i="109"/>
  <c r="O8" i="109"/>
  <c r="O7" i="109"/>
  <c r="O6" i="109"/>
  <c r="O5" i="109"/>
  <c r="E23" i="108"/>
  <c r="D23" i="108"/>
  <c r="C23" i="108"/>
  <c r="C14" i="107"/>
  <c r="C10" i="107"/>
  <c r="O13" i="106"/>
  <c r="O11" i="106"/>
  <c r="O10" i="106"/>
  <c r="O9" i="106"/>
  <c r="O8" i="106"/>
  <c r="O7" i="106"/>
  <c r="O6" i="106"/>
  <c r="O5" i="106"/>
  <c r="G23" i="105"/>
  <c r="E23" i="105"/>
  <c r="E24" i="105" s="1"/>
  <c r="O12" i="102"/>
  <c r="O11" i="102"/>
  <c r="O10" i="102"/>
  <c r="O8" i="102"/>
  <c r="O7" i="102"/>
  <c r="O6" i="102"/>
  <c r="O5" i="102"/>
  <c r="E23" i="68"/>
  <c r="D23" i="68"/>
  <c r="D24" i="68" s="1"/>
  <c r="E24" i="68" l="1"/>
  <c r="C24" i="108"/>
  <c r="D24" i="108"/>
  <c r="E24" i="108"/>
  <c r="F10" i="103"/>
  <c r="F15" i="103" s="1"/>
  <c r="F20" i="103" s="1"/>
  <c r="C15" i="107"/>
  <c r="C20" i="107" s="1"/>
  <c r="N20" i="106"/>
  <c r="J20" i="106"/>
  <c r="F20" i="106"/>
  <c r="M20" i="106"/>
  <c r="I20" i="106"/>
  <c r="E20" i="106"/>
  <c r="K20" i="106"/>
  <c r="G20" i="106"/>
  <c r="C20" i="106"/>
  <c r="D20" i="106"/>
  <c r="L20" i="106"/>
  <c r="H20" i="106"/>
  <c r="N17" i="106"/>
  <c r="J17" i="106"/>
  <c r="F17" i="106"/>
  <c r="M17" i="106"/>
  <c r="I17" i="106"/>
  <c r="E17" i="106"/>
  <c r="K17" i="106"/>
  <c r="G17" i="106"/>
  <c r="C17" i="106"/>
  <c r="H17" i="106"/>
  <c r="D17" i="106"/>
  <c r="L17" i="106"/>
  <c r="N21" i="106"/>
  <c r="J21" i="106"/>
  <c r="F21" i="106"/>
  <c r="M21" i="106"/>
  <c r="I21" i="106"/>
  <c r="E21" i="106"/>
  <c r="K21" i="106"/>
  <c r="G21" i="106"/>
  <c r="C21" i="106"/>
  <c r="H21" i="106"/>
  <c r="D21" i="106"/>
  <c r="L21" i="106"/>
  <c r="M13" i="104"/>
  <c r="M13" i="103" s="1"/>
  <c r="M14" i="103" s="1"/>
  <c r="M15" i="103" s="1"/>
  <c r="M20" i="103" s="1"/>
  <c r="J21" i="102"/>
  <c r="F21" i="102"/>
  <c r="I21" i="102"/>
  <c r="E21" i="102"/>
  <c r="C21" i="102"/>
  <c r="K21" i="102" s="1"/>
  <c r="L21" i="102" s="1"/>
  <c r="M21" i="102" s="1"/>
  <c r="N21" i="102" s="1"/>
  <c r="H21" i="102"/>
  <c r="D21" i="102"/>
  <c r="N18" i="106"/>
  <c r="J18" i="106"/>
  <c r="F18" i="106"/>
  <c r="M18" i="106"/>
  <c r="I18" i="106"/>
  <c r="E18" i="106"/>
  <c r="K18" i="106"/>
  <c r="G18" i="106"/>
  <c r="C18" i="106"/>
  <c r="L18" i="106"/>
  <c r="H18" i="106"/>
  <c r="D18" i="106"/>
  <c r="N22" i="106"/>
  <c r="J22" i="106"/>
  <c r="F22" i="106"/>
  <c r="M22" i="106"/>
  <c r="I22" i="106"/>
  <c r="E22" i="106"/>
  <c r="K22" i="106"/>
  <c r="G22" i="106"/>
  <c r="C22" i="106"/>
  <c r="L22" i="106"/>
  <c r="H22" i="106"/>
  <c r="D22" i="106"/>
  <c r="N19" i="106"/>
  <c r="J19" i="106"/>
  <c r="M19" i="106"/>
  <c r="I19" i="106"/>
  <c r="E19" i="106"/>
  <c r="K19" i="106"/>
  <c r="G19" i="106"/>
  <c r="C19" i="106"/>
  <c r="L19" i="106"/>
  <c r="H19" i="106"/>
  <c r="D19" i="106"/>
  <c r="F20" i="102"/>
  <c r="C20" i="102"/>
  <c r="F19" i="102"/>
  <c r="F15" i="104"/>
  <c r="F20" i="104" s="1"/>
  <c r="L20" i="102" l="1"/>
  <c r="M20" i="102" s="1"/>
  <c r="N20" i="102" s="1"/>
  <c r="L19" i="102"/>
  <c r="M19" i="102" s="1"/>
  <c r="N19" i="102" s="1"/>
  <c r="M14" i="104"/>
  <c r="L14" i="107"/>
  <c r="K23" i="106"/>
  <c r="F23" i="106"/>
  <c r="O15" i="109"/>
  <c r="O16" i="109"/>
  <c r="O22" i="109"/>
  <c r="O15" i="106"/>
  <c r="O22" i="102"/>
  <c r="L23" i="109"/>
  <c r="H23" i="106"/>
  <c r="O18" i="109"/>
  <c r="O14" i="109"/>
  <c r="I23" i="109"/>
  <c r="N23" i="109"/>
  <c r="O14" i="102"/>
  <c r="O21" i="109"/>
  <c r="O18" i="106"/>
  <c r="L23" i="106"/>
  <c r="E23" i="106"/>
  <c r="J23" i="106"/>
  <c r="O21" i="106"/>
  <c r="J23" i="109"/>
  <c r="O22" i="106"/>
  <c r="D23" i="109"/>
  <c r="G23" i="109"/>
  <c r="M23" i="109"/>
  <c r="L10" i="107"/>
  <c r="O17" i="109"/>
  <c r="O14" i="106"/>
  <c r="C23" i="106"/>
  <c r="I23" i="106"/>
  <c r="N23" i="106"/>
  <c r="O21" i="102"/>
  <c r="O16" i="106"/>
  <c r="O17" i="106"/>
  <c r="E23" i="109"/>
  <c r="H23" i="109"/>
  <c r="K23" i="109"/>
  <c r="F23" i="109"/>
  <c r="O19" i="106"/>
  <c r="O19" i="109"/>
  <c r="O15" i="102"/>
  <c r="D23" i="106"/>
  <c r="G23" i="106"/>
  <c r="M23" i="106"/>
  <c r="O17" i="102"/>
  <c r="O20" i="109"/>
  <c r="O20" i="106"/>
  <c r="O16" i="102"/>
  <c r="O20" i="102" l="1"/>
  <c r="O19" i="102"/>
  <c r="M15" i="104"/>
  <c r="M20" i="104" s="1"/>
  <c r="O20" i="104" s="1"/>
  <c r="O15" i="104"/>
  <c r="O23" i="109"/>
  <c r="O23" i="106"/>
  <c r="L15" i="107"/>
  <c r="O15" i="107"/>
  <c r="L20" i="107" l="1"/>
  <c r="C23" i="68" l="1"/>
  <c r="C24" i="68" s="1"/>
  <c r="E23" i="102"/>
  <c r="L23" i="102" l="1"/>
  <c r="J23" i="102"/>
  <c r="F23" i="102"/>
  <c r="I23" i="102"/>
  <c r="D23" i="102"/>
  <c r="H23" i="102"/>
  <c r="N23" i="102"/>
  <c r="M23" i="102"/>
  <c r="K23" i="102"/>
  <c r="O18" i="102" l="1"/>
  <c r="C23" i="102"/>
  <c r="O15" i="69" l="1"/>
  <c r="O20" i="103"/>
  <c r="O15" i="103"/>
  <c r="O23" i="102"/>
  <c r="O9" i="102"/>
  <c r="N13" i="102"/>
  <c r="O13" i="102" s="1"/>
  <c r="O24" i="10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Montz Zsuzsanna</author>
    <author>dr. Riegelman Henrik</author>
  </authors>
  <commentList>
    <comment ref="F5" authorId="0" shapeId="0" xr:uid="{76C27734-691F-4F98-BF73-3FEE204ACE9A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1.195 Ft bérkompenzáció
+201.767 Ft óvodaped. Tám.
</t>
        </r>
      </text>
    </comment>
    <comment ref="F6" authorId="0" shapeId="0" xr:uid="{387A76AA-8DD3-4FA6-BDB3-55F30C25714E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116.000 Ft közművelődés érdekeltségnövelő támogatás</t>
        </r>
      </text>
    </comment>
    <comment ref="F14" authorId="0" shapeId="0" xr:uid="{D644D906-C9CC-4A42-AA26-BB524A8140AC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50.000 Ft reprezentáció + PM végkielégítés, szabadságmegváltás</t>
        </r>
      </text>
    </comment>
    <comment ref="F15" authorId="1" shapeId="0" xr:uid="{DB062EF4-F250-421D-99DA-EED0A341EBE4}">
      <text>
        <r>
          <rPr>
            <b/>
            <sz val="9"/>
            <color indexed="81"/>
            <rFont val="Tahoma"/>
            <family val="2"/>
            <charset val="238"/>
          </rPr>
          <t>dr. Riegelman Henrik:</t>
        </r>
        <r>
          <rPr>
            <sz val="9"/>
            <color indexed="81"/>
            <rFont val="Tahoma"/>
            <family val="2"/>
            <charset val="238"/>
          </rPr>
          <t xml:space="preserve">
PM végkielégítés + szabadságmegváltás</t>
        </r>
      </text>
    </comment>
    <comment ref="F18" authorId="0" shapeId="0" xr:uid="{C50990AE-CCC1-4BFA-B60C-629435233E80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(67.195 Ft) 3.392.309,- Ft tartalék </t>
        </r>
      </text>
    </comment>
    <comment ref="F22" authorId="1" shapeId="0" xr:uid="{E7FE31E8-66BC-4887-BADA-A355F2E98D40}">
      <text>
        <r>
          <rPr>
            <b/>
            <sz val="9"/>
            <color indexed="81"/>
            <rFont val="Tahoma"/>
            <family val="2"/>
            <charset val="238"/>
          </rPr>
          <t>dr. Riegelman Henrik:</t>
        </r>
        <r>
          <rPr>
            <sz val="9"/>
            <color indexed="81"/>
            <rFont val="Tahoma"/>
            <family val="2"/>
            <charset val="238"/>
          </rPr>
          <t xml:space="preserve">
Hivatali ktgvetés emelése év végi jutalmak miatt + megbízás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Montz Zsuzsanna</author>
  </authors>
  <commentList>
    <comment ref="D12" authorId="0" shapeId="0" xr:uid="{D415A160-BF29-4771-9F8D-9FF596071BE8}">
      <text>
        <r>
          <rPr>
            <b/>
            <sz val="9"/>
            <color indexed="81"/>
            <rFont val="Tahoma"/>
            <family val="2"/>
            <charset val="238"/>
          </rPr>
          <t>Montz Zsuzsanna:</t>
        </r>
        <r>
          <rPr>
            <sz val="9"/>
            <color indexed="81"/>
            <rFont val="Tahoma"/>
            <family val="2"/>
            <charset val="238"/>
          </rPr>
          <t xml:space="preserve">
bérkompenzáció 11*239 Ft
</t>
        </r>
      </text>
    </comment>
  </commentList>
</comments>
</file>

<file path=xl/sharedStrings.xml><?xml version="1.0" encoding="utf-8"?>
<sst xmlns="http://schemas.openxmlformats.org/spreadsheetml/2006/main" count="413" uniqueCount="92">
  <si>
    <t>Megnevezés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</si>
  <si>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</si>
  <si>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</si>
  <si>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</si>
  <si>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</si>
  <si>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</si>
  <si>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</si>
  <si>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</si>
  <si>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</si>
  <si>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Személyi juttatások</t>
  </si>
  <si>
    <t>Munkaadókat terhelő járulékok és szociális hozzájárulási adó</t>
  </si>
  <si>
    <t>Dologi kiadások</t>
  </si>
  <si>
    <t>Egyéb működési célú kiadások</t>
  </si>
  <si>
    <t>Beruházások</t>
  </si>
  <si>
    <t>Felújítások</t>
  </si>
  <si>
    <t>Finanszírozási kiadások</t>
  </si>
  <si>
    <t>Költségvetési maradvány</t>
  </si>
  <si>
    <t>Összesen</t>
  </si>
  <si>
    <t>Működési kiadások</t>
  </si>
  <si>
    <t>Felhalmozási kiadások</t>
  </si>
  <si>
    <t>KÖLTSÉGVETÉSI BEVÉTELEK</t>
  </si>
  <si>
    <t>KÖLTSÉGVETÉSI KIADÁSOK</t>
  </si>
  <si>
    <t>Bevételi előirányzatok</t>
  </si>
  <si>
    <t>Kiadási előirányzatok</t>
  </si>
  <si>
    <t>Ellátottak pénzbeli jutattásai</t>
  </si>
  <si>
    <t>Működési bevételek összesen</t>
  </si>
  <si>
    <t>Működési kiadások összesen</t>
  </si>
  <si>
    <t>Egyéb felhalmozási kiadások</t>
  </si>
  <si>
    <t>Felhalmozási bevételek összesen</t>
  </si>
  <si>
    <t>Felhalmozási kiadások összesen</t>
  </si>
  <si>
    <t>Költségvetési bevételek összesen</t>
  </si>
  <si>
    <t>Költségvetési kiadások összesen</t>
  </si>
  <si>
    <t>FINANSZÍROZÁSI BEVÉTELEK</t>
  </si>
  <si>
    <t>FINANSZÍROZÁSI KIADÁSOK</t>
  </si>
  <si>
    <t>BEVÉTELEK MINDÖSSZESEN</t>
  </si>
  <si>
    <t>KIADÁSOK MINDÖSSZESEN</t>
  </si>
  <si>
    <t>KÖLTSÉGVETÉSI EGYENLEG
(Költségvetési bevételek - Költségvetési kiadások)
("+" egyenleg többlet;
"-" egyenleg hiány)</t>
  </si>
  <si>
    <t>Ft</t>
  </si>
  <si>
    <t>Egyenleg</t>
  </si>
  <si>
    <t>B1 Működési célú támogatások államháztartáson belülről</t>
  </si>
  <si>
    <t>B2 Felhalmozási célú támogatások államháztartáson belülről</t>
  </si>
  <si>
    <t>B3 Közhatalmi bevételek</t>
  </si>
  <si>
    <t>B4 Működési bevételek</t>
  </si>
  <si>
    <t>B5 Felhalmozási bevételek</t>
  </si>
  <si>
    <t>B6 Működési célú átvett pénzeszközök</t>
  </si>
  <si>
    <t>B7 Felhalmozási célú átvett pénzeszközök</t>
  </si>
  <si>
    <t>B8 Finanszírozási bevételek</t>
  </si>
  <si>
    <t>Szár község költségvetési összesítő - 2018. év</t>
  </si>
  <si>
    <t>K1 Személyi juttatások</t>
  </si>
  <si>
    <t>K3 Dologi kiadások</t>
  </si>
  <si>
    <t>K4 Ellátottak pénzbeli juttatásai</t>
  </si>
  <si>
    <t>K5 Egyéb működési célú kiadások</t>
  </si>
  <si>
    <t>K6 Beruházások</t>
  </si>
  <si>
    <t>K7 Felújítások</t>
  </si>
  <si>
    <t>K8 Egyéb felhalmozási célú kiadások</t>
  </si>
  <si>
    <t>K9 Finanszírozási kiadások</t>
  </si>
  <si>
    <t>Szár Községi Önkormányzat költségvetési összesítő - 2018. év</t>
  </si>
  <si>
    <t>K2 Munkaadókat terhelő járulékok és szociális hozzájárulási adó</t>
  </si>
  <si>
    <t>Kiadás összesen</t>
  </si>
  <si>
    <t>Bevétel összesen</t>
  </si>
  <si>
    <t>Szár Községi Önkormányzat mindösszesen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</si>
  <si>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</si>
  <si>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</si>
  <si>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</si>
  <si>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</si>
  <si>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</si>
  <si>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</si>
  <si>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</si>
  <si>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</si>
  <si>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</si>
  <si>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</si>
  <si>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</si>
  <si>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</si>
  <si>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Szári Közös Önkormányzati Hivatal költségvetési összesítő - 2018. év</t>
  </si>
  <si>
    <t>Szári Közös Önkormányzati Hivatal mindösszesen</t>
  </si>
  <si>
    <t>Szári Napsugár Kindergarten Óvoda költségvetési összesítő - 2018. év</t>
  </si>
  <si>
    <t>Szári Napsugár Kindergarten Óvoda mindösszesen</t>
  </si>
  <si>
    <t>Módosított
előirányzat</t>
  </si>
  <si>
    <t>3/2018. (I.23.) önk.rend</t>
  </si>
  <si>
    <t>Módosított előirányzat</t>
  </si>
  <si>
    <t xml:space="preserve"> 3/2018. (I.23.) önk.rend</t>
  </si>
  <si>
    <t>Módosított előirányzat havi ütemezése</t>
  </si>
  <si>
    <t>0</t>
  </si>
  <si>
    <t>3/2018. (I.23.) önk.r.</t>
  </si>
  <si>
    <t>4/2018. V.7. önk.r.</t>
  </si>
  <si>
    <t>módosított előirányzat</t>
  </si>
  <si>
    <t>13/2018. VI.7. önk.rend.</t>
  </si>
  <si>
    <t>4/2018. V.7. önk.rend.</t>
  </si>
  <si>
    <t>4/2018. V.7 önk.rend</t>
  </si>
  <si>
    <t>15/2018. (IX.11.) önk.rend</t>
  </si>
  <si>
    <t>Módosítás 5.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</si>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</sst>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10" fillId="0" borderId="0"/>
  </cellStyleXfs>
  <cellXfs count="172">
    <xf numFmtId="0" fontId="0" fillId="0" borderId="0" xfId="0"/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3" fontId="5" fillId="0" borderId="16" xfId="0" applyNumberFormat="1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5" fillId="0" borderId="15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5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3" borderId="24" xfId="0" applyNumberFormat="1" applyFont="1" applyFill="1" applyBorder="1" applyAlignment="1">
      <alignment horizontal="left" vertical="center"/>
    </xf>
    <xf numFmtId="49" fontId="4" fillId="0" borderId="29" xfId="1" applyNumberFormat="1" applyFont="1" applyFill="1" applyBorder="1" applyAlignment="1">
      <alignment vertical="center"/>
    </xf>
    <xf numFmtId="49" fontId="4" fillId="0" borderId="27" xfId="0" applyNumberFormat="1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vertical="center"/>
    </xf>
    <xf numFmtId="3" fontId="3" fillId="3" borderId="37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3" fontId="3" fillId="3" borderId="11" xfId="0" applyNumberFormat="1" applyFont="1" applyFill="1" applyBorder="1" applyAlignment="1">
      <alignment vertical="center"/>
    </xf>
    <xf numFmtId="3" fontId="4" fillId="0" borderId="40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3" fillId="3" borderId="38" xfId="0" applyNumberFormat="1" applyFont="1" applyFill="1" applyBorder="1" applyAlignment="1">
      <alignment vertical="center"/>
    </xf>
    <xf numFmtId="3" fontId="4" fillId="0" borderId="20" xfId="0" applyNumberFormat="1" applyFont="1" applyFill="1" applyBorder="1" applyAlignment="1">
      <alignment vertical="center"/>
    </xf>
    <xf numFmtId="49" fontId="3" fillId="4" borderId="24" xfId="0" applyNumberFormat="1" applyFont="1" applyFill="1" applyBorder="1" applyAlignment="1">
      <alignment horizontal="left" vertical="center"/>
    </xf>
    <xf numFmtId="3" fontId="3" fillId="4" borderId="35" xfId="0" applyNumberFormat="1" applyFont="1" applyFill="1" applyBorder="1" applyAlignment="1">
      <alignment vertical="center"/>
    </xf>
    <xf numFmtId="3" fontId="3" fillId="4" borderId="36" xfId="0" applyNumberFormat="1" applyFont="1" applyFill="1" applyBorder="1" applyAlignment="1">
      <alignment vertical="center"/>
    </xf>
    <xf numFmtId="3" fontId="3" fillId="4" borderId="39" xfId="0" applyNumberFormat="1" applyFont="1" applyFill="1" applyBorder="1" applyAlignment="1">
      <alignment vertical="center"/>
    </xf>
    <xf numFmtId="3" fontId="3" fillId="4" borderId="41" xfId="0" applyNumberFormat="1" applyFont="1" applyFill="1" applyBorder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right" vertical="center"/>
    </xf>
    <xf numFmtId="3" fontId="3" fillId="3" borderId="24" xfId="0" applyNumberFormat="1" applyFont="1" applyFill="1" applyBorder="1" applyAlignment="1">
      <alignment horizontal="right" vertical="center"/>
    </xf>
    <xf numFmtId="3" fontId="3" fillId="4" borderId="26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49" fontId="3" fillId="4" borderId="26" xfId="0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3" fontId="4" fillId="0" borderId="46" xfId="0" applyNumberFormat="1" applyFont="1" applyFill="1" applyBorder="1" applyAlignment="1">
      <alignment vertical="center"/>
    </xf>
    <xf numFmtId="3" fontId="4" fillId="0" borderId="34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vertical="center"/>
    </xf>
    <xf numFmtId="3" fontId="4" fillId="0" borderId="48" xfId="0" applyNumberFormat="1" applyFont="1" applyFill="1" applyBorder="1" applyAlignment="1">
      <alignment vertical="center"/>
    </xf>
    <xf numFmtId="3" fontId="4" fillId="0" borderId="15" xfId="0" applyNumberFormat="1" applyFont="1" applyFill="1" applyBorder="1" applyAlignment="1">
      <alignment vertical="center"/>
    </xf>
    <xf numFmtId="3" fontId="3" fillId="3" borderId="49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3" fontId="4" fillId="0" borderId="50" xfId="0" applyNumberFormat="1" applyFont="1" applyFill="1" applyBorder="1" applyAlignment="1">
      <alignment vertical="center"/>
    </xf>
    <xf numFmtId="3" fontId="4" fillId="0" borderId="4" xfId="1" applyNumberFormat="1" applyFont="1" applyFill="1" applyBorder="1" applyAlignment="1">
      <alignment horizontal="right" vertical="center"/>
    </xf>
    <xf numFmtId="3" fontId="4" fillId="0" borderId="1" xfId="1" applyNumberFormat="1" applyFont="1" applyFill="1" applyBorder="1" applyAlignment="1">
      <alignment horizontal="right" vertical="center"/>
    </xf>
    <xf numFmtId="49" fontId="4" fillId="0" borderId="1" xfId="1" applyNumberFormat="1" applyFont="1" applyFill="1" applyBorder="1" applyAlignment="1">
      <alignment vertical="center"/>
    </xf>
    <xf numFmtId="49" fontId="4" fillId="0" borderId="6" xfId="1" applyNumberFormat="1" applyFont="1" applyFill="1" applyBorder="1" applyAlignment="1">
      <alignment vertical="center"/>
    </xf>
    <xf numFmtId="49" fontId="4" fillId="0" borderId="8" xfId="1" applyNumberFormat="1" applyFont="1" applyFill="1" applyBorder="1" applyAlignment="1">
      <alignment vertical="center"/>
    </xf>
    <xf numFmtId="3" fontId="3" fillId="4" borderId="5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52" xfId="0" applyFont="1" applyFill="1" applyBorder="1" applyAlignment="1">
      <alignment horizontal="center" vertical="center" wrapText="1"/>
    </xf>
    <xf numFmtId="3" fontId="4" fillId="0" borderId="33" xfId="0" applyNumberFormat="1" applyFont="1" applyFill="1" applyBorder="1" applyAlignment="1">
      <alignment horizontal="right" vertical="center"/>
    </xf>
    <xf numFmtId="3" fontId="4" fillId="0" borderId="30" xfId="0" applyNumberFormat="1" applyFont="1" applyFill="1" applyBorder="1" applyAlignment="1">
      <alignment vertical="center"/>
    </xf>
    <xf numFmtId="3" fontId="4" fillId="0" borderId="6" xfId="1" applyNumberFormat="1" applyFont="1" applyFill="1" applyBorder="1" applyAlignment="1">
      <alignment horizontal="right" vertical="center"/>
    </xf>
    <xf numFmtId="3" fontId="3" fillId="3" borderId="10" xfId="0" applyNumberFormat="1" applyFont="1" applyFill="1" applyBorder="1" applyAlignment="1">
      <alignment horizontal="right" vertical="center"/>
    </xf>
    <xf numFmtId="3" fontId="3" fillId="3" borderId="37" xfId="0" applyNumberFormat="1" applyFont="1" applyFill="1" applyBorder="1" applyAlignment="1">
      <alignment horizontal="right" vertical="center"/>
    </xf>
    <xf numFmtId="3" fontId="4" fillId="0" borderId="53" xfId="0" applyNumberFormat="1" applyFont="1" applyFill="1" applyBorder="1" applyAlignment="1">
      <alignment vertical="center"/>
    </xf>
    <xf numFmtId="3" fontId="3" fillId="4" borderId="35" xfId="0" applyNumberFormat="1" applyFont="1" applyFill="1" applyBorder="1" applyAlignment="1">
      <alignment horizontal="right" vertical="center"/>
    </xf>
    <xf numFmtId="3" fontId="4" fillId="0" borderId="33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164" fontId="5" fillId="0" borderId="15" xfId="0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right" vertical="center" wrapText="1"/>
    </xf>
    <xf numFmtId="3" fontId="4" fillId="0" borderId="4" xfId="1" applyNumberFormat="1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vertical="center"/>
    </xf>
    <xf numFmtId="3" fontId="4" fillId="0" borderId="6" xfId="1" applyNumberFormat="1" applyFont="1" applyFill="1" applyBorder="1" applyAlignment="1">
      <alignment vertical="center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1" fontId="3" fillId="4" borderId="10" xfId="0" applyNumberFormat="1" applyFont="1" applyFill="1" applyBorder="1" applyAlignment="1">
      <alignment horizontal="right" vertical="center"/>
    </xf>
    <xf numFmtId="1" fontId="3" fillId="4" borderId="37" xfId="0" applyNumberFormat="1" applyFont="1" applyFill="1" applyBorder="1" applyAlignment="1">
      <alignment horizontal="right" vertical="center"/>
    </xf>
    <xf numFmtId="3" fontId="3" fillId="4" borderId="10" xfId="0" applyNumberFormat="1" applyFont="1" applyFill="1" applyBorder="1" applyAlignment="1">
      <alignment horizontal="right" vertical="center"/>
    </xf>
    <xf numFmtId="3" fontId="3" fillId="4" borderId="37" xfId="0" applyNumberFormat="1" applyFont="1" applyFill="1" applyBorder="1" applyAlignment="1">
      <alignment horizontal="right" vertical="center"/>
    </xf>
    <xf numFmtId="3" fontId="4" fillId="6" borderId="17" xfId="0" applyNumberFormat="1" applyFont="1" applyFill="1" applyBorder="1" applyAlignment="1">
      <alignment vertical="center"/>
    </xf>
    <xf numFmtId="3" fontId="4" fillId="6" borderId="13" xfId="0" applyNumberFormat="1" applyFont="1" applyFill="1" applyBorder="1" applyAlignment="1">
      <alignment vertical="center"/>
    </xf>
    <xf numFmtId="3" fontId="4" fillId="6" borderId="18" xfId="0" applyNumberFormat="1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vertical="center"/>
    </xf>
    <xf numFmtId="3" fontId="4" fillId="6" borderId="4" xfId="0" applyNumberFormat="1" applyFont="1" applyFill="1" applyBorder="1" applyAlignment="1">
      <alignment vertical="center"/>
    </xf>
    <xf numFmtId="3" fontId="4" fillId="6" borderId="1" xfId="0" applyNumberFormat="1" applyFont="1" applyFill="1" applyBorder="1" applyAlignment="1">
      <alignment vertical="center"/>
    </xf>
    <xf numFmtId="3" fontId="4" fillId="6" borderId="2" xfId="0" applyNumberFormat="1" applyFont="1" applyFill="1" applyBorder="1" applyAlignment="1">
      <alignment vertical="center"/>
    </xf>
    <xf numFmtId="3" fontId="4" fillId="6" borderId="6" xfId="0" applyNumberFormat="1" applyFont="1" applyFill="1" applyBorder="1" applyAlignment="1">
      <alignment vertical="center"/>
    </xf>
    <xf numFmtId="3" fontId="4" fillId="6" borderId="8" xfId="0" applyNumberFormat="1" applyFont="1" applyFill="1" applyBorder="1" applyAlignment="1">
      <alignment vertical="center"/>
    </xf>
    <xf numFmtId="3" fontId="4" fillId="6" borderId="7" xfId="0" applyNumberFormat="1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5" borderId="54" xfId="0" applyFont="1" applyFill="1" applyBorder="1" applyAlignment="1">
      <alignment horizontal="center" vertical="center" wrapText="1"/>
    </xf>
    <xf numFmtId="164" fontId="4" fillId="6" borderId="13" xfId="0" applyNumberFormat="1" applyFont="1" applyFill="1" applyBorder="1" applyAlignment="1">
      <alignment vertical="center"/>
    </xf>
    <xf numFmtId="0" fontId="5" fillId="0" borderId="56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25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3" fontId="6" fillId="0" borderId="8" xfId="0" applyNumberFormat="1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5" fillId="0" borderId="2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6" fillId="0" borderId="48" xfId="0" applyNumberFormat="1" applyFont="1" applyBorder="1" applyAlignment="1">
      <alignment horizontal="center" vertical="center" wrapText="1"/>
    </xf>
    <xf numFmtId="3" fontId="6" fillId="0" borderId="53" xfId="0" applyNumberFormat="1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49" fontId="3" fillId="4" borderId="24" xfId="0" applyNumberFormat="1" applyFont="1" applyFill="1" applyBorder="1" applyAlignment="1">
      <alignment horizontal="center" vertical="center"/>
    </xf>
    <xf numFmtId="49" fontId="3" fillId="4" borderId="23" xfId="0" applyNumberFormat="1" applyFont="1" applyFill="1" applyBorder="1" applyAlignment="1">
      <alignment horizontal="center" vertical="center"/>
    </xf>
    <xf numFmtId="49" fontId="3" fillId="4" borderId="32" xfId="0" applyNumberFormat="1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13" xfId="0" applyNumberFormat="1" applyFont="1" applyBorder="1" applyAlignment="1">
      <alignment horizontal="right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54" xfId="0" applyFont="1" applyFill="1" applyBorder="1" applyAlignment="1">
      <alignment horizontal="center" vertical="center" wrapText="1"/>
    </xf>
    <xf numFmtId="0" fontId="5" fillId="5" borderId="55" xfId="0" applyFont="1" applyFill="1" applyBorder="1" applyAlignment="1">
      <alignment horizontal="center" vertical="center" wrapText="1"/>
    </xf>
  </cellXfs>
  <cellStyles count="3">
    <cellStyle name="Default" xfId="1" xr:uid="{00000000-0005-0000-0000-000000000000}"/>
    <cellStyle name="Normál" xfId="0" builtinId="0"/>
    <cellStyle name="Normál 3" xfId="2" xr:uid="{00000000-0005-0000-0000-000002000000}"/>
  </cellStyles>
  <dxfs count="0"/>
  <tableStyles count="0" defaultTableStyle="TableStyleMedium2" defaultPivotStyle="PivotStyleLight16"/>
  <colors>
    <mruColors>
      <color rgb="FFF8F1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z&#246;s/MZsuzsi/K&#246;lts&#233;gvet&#233;s%202018/K&#246;lts&#233;gvet&#233;s%20tervez&#233;se%20-%20&#214;nkorm&#225;nyzat%202018.08.31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Bevételek"/>
      <sheetName val="Dologi kiadások"/>
      <sheetName val="Személyi juttatások"/>
      <sheetName val="Bér"/>
      <sheetName val="Egyéb juttatás"/>
      <sheetName val="Ellátottak pénzbeli juttatásai"/>
      <sheetName val="Egyéb működési c. kiadások"/>
      <sheetName val="Beruházások, felújítások"/>
      <sheetName val="Finanszírozási kiadások"/>
      <sheetName val="Eü. bértábla"/>
      <sheetName val="Közalk. bértábla"/>
      <sheetName val="Védőn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P22"/>
  <sheetViews>
    <sheetView view="pageLayout" zoomScale="80" zoomScaleNormal="100" zoomScalePageLayoutView="80" workbookViewId="0">
      <selection activeCell="N22" sqref="N22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5" width="15.42578125" customWidth="1"/>
    <col min="6" max="7" width="12.42578125" customWidth="1"/>
    <col min="8" max="8" width="5.7109375" customWidth="1"/>
    <col min="9" max="9" width="31.28515625" customWidth="1"/>
    <col min="10" max="12" width="13.42578125" customWidth="1"/>
    <col min="13" max="14" width="13.7109375" bestFit="1" customWidth="1"/>
    <col min="15" max="15" width="19.85546875" customWidth="1"/>
  </cols>
  <sheetData>
    <row r="1" spans="1:15" ht="15.75" x14ac:dyDescent="0.25">
      <c r="A1" s="132" t="s">
        <v>47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37</v>
      </c>
    </row>
    <row r="3" spans="1:15" ht="51.75" customHeight="1" x14ac:dyDescent="0.25">
      <c r="A3" s="133" t="s">
        <v>20</v>
      </c>
      <c r="B3" s="134"/>
      <c r="C3" s="134"/>
      <c r="D3" s="134"/>
      <c r="E3" s="134"/>
      <c r="F3" s="134"/>
      <c r="G3" s="141"/>
      <c r="H3" s="133" t="s">
        <v>21</v>
      </c>
      <c r="I3" s="134"/>
      <c r="J3" s="134"/>
      <c r="K3" s="134"/>
      <c r="L3" s="134"/>
      <c r="M3" s="134"/>
      <c r="N3" s="123"/>
      <c r="O3" s="135" t="s">
        <v>36</v>
      </c>
    </row>
    <row r="4" spans="1:15" ht="42.75" customHeight="1" x14ac:dyDescent="0.25">
      <c r="A4" s="137" t="s">
        <v>22</v>
      </c>
      <c r="B4" s="138"/>
      <c r="C4" s="54" t="s">
        <v>78</v>
      </c>
      <c r="D4" s="94" t="s">
        <v>87</v>
      </c>
      <c r="E4" s="94" t="s">
        <v>86</v>
      </c>
      <c r="F4" s="94" t="s">
        <v>89</v>
      </c>
      <c r="G4" s="94" t="s">
        <v>85</v>
      </c>
      <c r="H4" s="137" t="s">
        <v>23</v>
      </c>
      <c r="I4" s="138"/>
      <c r="J4" s="54" t="s">
        <v>78</v>
      </c>
      <c r="K4" s="94" t="s">
        <v>87</v>
      </c>
      <c r="L4" s="94" t="s">
        <v>86</v>
      </c>
      <c r="M4" s="94" t="s">
        <v>89</v>
      </c>
      <c r="N4" s="94" t="s">
        <v>85</v>
      </c>
      <c r="O4" s="136"/>
    </row>
    <row r="5" spans="1:15" ht="30" x14ac:dyDescent="0.25">
      <c r="A5" s="125" t="s">
        <v>4</v>
      </c>
      <c r="B5" s="11" t="s">
        <v>1</v>
      </c>
      <c r="C5" s="12">
        <f>'Szár önk össz'!C5+'Hivatal össz'!C5+'Óvoda össz'!C5</f>
        <v>155999686</v>
      </c>
      <c r="D5" s="12">
        <f>'Szár önk össz'!D5+'Hivatal össz'!D5+'Óvoda össz'!D5</f>
        <v>158227225</v>
      </c>
      <c r="E5" s="12">
        <f>'Szár önk össz'!E5+'Hivatal össz'!E5+'Óvoda össz'!E5</f>
        <v>159619402</v>
      </c>
      <c r="F5" s="12">
        <f>'Szár önk össz'!F5+'Hivatal össz'!F5+'Óvoda össz'!F5</f>
        <v>166626838</v>
      </c>
      <c r="G5" s="12">
        <f>'Szár önk össz'!G5+'Hivatal össz'!G5+'Óvoda össz'!G5</f>
        <v>167230800</v>
      </c>
      <c r="H5" s="125" t="s">
        <v>18</v>
      </c>
      <c r="I5" s="11" t="s">
        <v>9</v>
      </c>
      <c r="J5" s="12">
        <f>'Szár önk össz'!J5+'Hivatal össz'!J5+'Óvoda össz'!J5</f>
        <v>121238153</v>
      </c>
      <c r="K5" s="12">
        <f>'Szár önk össz'!K5+'Hivatal össz'!K5+'Óvoda össz'!K5</f>
        <v>121288153</v>
      </c>
      <c r="L5" s="12">
        <f>'Szár önk össz'!L5+'Hivatal össz'!L5+'Óvoda össz'!L5</f>
        <v>122390202</v>
      </c>
      <c r="M5" s="12">
        <f>'Szár önk össz'!M5+'Hivatal össz'!M5+'Óvoda össz'!M5</f>
        <v>124840309</v>
      </c>
      <c r="N5" s="12">
        <f>'Szár önk össz'!N5+'Hivatal össz'!N5+'Óvoda össz'!N5</f>
        <v>129001086</v>
      </c>
      <c r="O5" s="13"/>
    </row>
    <row r="6" spans="1:15" ht="30" x14ac:dyDescent="0.25">
      <c r="A6" s="126"/>
      <c r="B6" s="11" t="s">
        <v>3</v>
      </c>
      <c r="C6" s="12">
        <f>'Szár önk össz'!C6+'Hivatal össz'!C6+'Óvoda össz'!C6</f>
        <v>48400000</v>
      </c>
      <c r="D6" s="12">
        <f>'Szár önk össz'!D6+'Hivatal össz'!D6+'Óvoda össz'!D6</f>
        <v>48400000</v>
      </c>
      <c r="E6" s="12">
        <f>'Szár önk össz'!E6+'Hivatal össz'!E6+'Óvoda össz'!E6</f>
        <v>48400000</v>
      </c>
      <c r="F6" s="12">
        <f>'Szár önk össz'!F6+'Hivatal össz'!F6+'Óvoda össz'!F6</f>
        <v>48400000</v>
      </c>
      <c r="G6" s="12">
        <f>'Szár önk össz'!G6+'Hivatal össz'!G6+'Óvoda össz'!G6</f>
        <v>48400000</v>
      </c>
      <c r="H6" s="126"/>
      <c r="I6" s="11" t="s">
        <v>10</v>
      </c>
      <c r="J6" s="12">
        <f>'Szár önk össz'!J6+'Hivatal össz'!J6+'Óvoda össz'!J6</f>
        <v>24773838</v>
      </c>
      <c r="K6" s="12">
        <f>'Szár önk össz'!K6+'Hivatal össz'!K6+'Óvoda össz'!K6</f>
        <v>24773838</v>
      </c>
      <c r="L6" s="12">
        <f>'Szár önk össz'!L6+'Hivatal össz'!L6+'Óvoda össz'!L6</f>
        <v>24983345</v>
      </c>
      <c r="M6" s="12">
        <f>'Szár önk össz'!M6+'Hivatal össz'!M6+'Óvoda össz'!M6</f>
        <v>25264575</v>
      </c>
      <c r="N6" s="12">
        <f>'Szár önk össz'!N6+'Hivatal össz'!N6+'Óvoda össz'!N6</f>
        <v>26075226</v>
      </c>
      <c r="O6" s="13"/>
    </row>
    <row r="7" spans="1:15" x14ac:dyDescent="0.25">
      <c r="A7" s="126"/>
      <c r="B7" s="128" t="s">
        <v>4</v>
      </c>
      <c r="C7" s="130">
        <f>'Szár önk össz'!C7:C8+'Hivatal össz'!C7:C8+'Óvoda össz'!C7:C8</f>
        <v>18544539</v>
      </c>
      <c r="D7" s="130">
        <f>'Szár önk össz'!D7:D8+'Hivatal össz'!D7:D8+'Óvoda össz'!D7:D8</f>
        <v>18544539</v>
      </c>
      <c r="E7" s="130">
        <f>'Szár önk össz'!E7:E8+'Hivatal össz'!E7:E8+'Óvoda össz'!E7:E8</f>
        <v>18544539</v>
      </c>
      <c r="F7" s="130">
        <f>'Szár önk össz'!F7+'Hivatal össz'!F7+'Óvoda össz'!C7</f>
        <v>18694539</v>
      </c>
      <c r="G7" s="139">
        <f>'Szár önk össz'!G7+'Hivatal össz'!G7+'Óvoda össz'!G7</f>
        <v>18694539</v>
      </c>
      <c r="H7" s="126"/>
      <c r="I7" s="11" t="s">
        <v>11</v>
      </c>
      <c r="J7" s="12">
        <f>'Szár önk össz'!J7+'Hivatal össz'!J7+'Óvoda össz'!J7</f>
        <v>54380407</v>
      </c>
      <c r="K7" s="12">
        <f>'Szár önk össz'!K7+'Hivatal össz'!K7+'Óvoda össz'!K7</f>
        <v>55060407</v>
      </c>
      <c r="L7" s="12">
        <f>'Szár önk össz'!L7+'Hivatal össz'!L7+'Óvoda össz'!L7</f>
        <v>55106224</v>
      </c>
      <c r="M7" s="12">
        <f>'Szár önk össz'!M7+'Hivatal össz'!M7+'Óvoda össz'!M7</f>
        <v>59241989</v>
      </c>
      <c r="N7" s="12">
        <f>'Szár önk össz'!N7+'Hivatal össz'!N7+'Óvoda össz'!N7</f>
        <v>59156274</v>
      </c>
      <c r="O7" s="13"/>
    </row>
    <row r="8" spans="1:15" x14ac:dyDescent="0.25">
      <c r="A8" s="126"/>
      <c r="B8" s="129"/>
      <c r="C8" s="131"/>
      <c r="D8" s="131"/>
      <c r="E8" s="131"/>
      <c r="F8" s="131">
        <f>'Szár önk össz'!F8+'Hivatal össz'!F8+'Óvoda össz'!C8</f>
        <v>0</v>
      </c>
      <c r="G8" s="140"/>
      <c r="H8" s="126"/>
      <c r="I8" s="11" t="s">
        <v>24</v>
      </c>
      <c r="J8" s="12">
        <f>'Szár önk össz'!J8+'Hivatal össz'!J8+'Óvoda össz'!J8</f>
        <v>6510000</v>
      </c>
      <c r="K8" s="12">
        <f>'Szár önk össz'!K8+'Hivatal össz'!K8+'Óvoda össz'!K8</f>
        <v>6510000</v>
      </c>
      <c r="L8" s="12">
        <f>'Szár önk össz'!L8+'Hivatal össz'!L8+'Óvoda össz'!L8</f>
        <v>6510000</v>
      </c>
      <c r="M8" s="12">
        <f>'Szár önk össz'!M8+'Hivatal össz'!M8+'Óvoda össz'!M8</f>
        <v>6510000</v>
      </c>
      <c r="N8" s="12">
        <f>'Szár önk össz'!N8+'Hivatal össz'!N8+'Óvoda össz'!N8</f>
        <v>6510000</v>
      </c>
      <c r="O8" s="13"/>
    </row>
    <row r="9" spans="1:15" x14ac:dyDescent="0.25">
      <c r="A9" s="126"/>
      <c r="B9" s="11" t="s">
        <v>6</v>
      </c>
      <c r="C9" s="12">
        <f>'Szár önk össz'!C9+'Hivatal össz'!C9+'Óvoda össz'!C9</f>
        <v>0</v>
      </c>
      <c r="D9" s="12">
        <f>'Szár önk össz'!D9+'Hivatal össz'!D9+'Óvoda össz'!D9</f>
        <v>0</v>
      </c>
      <c r="E9" s="12">
        <f>'Szár önk össz'!E9+'Hivatal össz'!E9+'Óvoda össz'!E9</f>
        <v>0</v>
      </c>
      <c r="F9" s="12">
        <f>'Szár önk össz'!F9+'Hivatal össz'!F9+'Óvoda össz'!F9</f>
        <v>0</v>
      </c>
      <c r="G9" s="12">
        <f>'Szár önk össz'!G9+'Hivatal össz'!G9+'Óvoda össz'!G9</f>
        <v>0</v>
      </c>
      <c r="H9" s="126"/>
      <c r="I9" s="11" t="s">
        <v>12</v>
      </c>
      <c r="J9" s="12">
        <f>'Szár önk össz'!J9+'Hivatal össz'!J9+'Óvoda össz'!J9</f>
        <v>17821258</v>
      </c>
      <c r="K9" s="12">
        <f>'Szár önk össz'!K9+'Hivatal össz'!K9+'Óvoda össz'!K9</f>
        <v>23176307</v>
      </c>
      <c r="L9" s="12">
        <f>'Szár önk össz'!L9+'Hivatal össz'!L9+'Óvoda össz'!L9</f>
        <v>26415615</v>
      </c>
      <c r="M9" s="12">
        <f>'Szár önk össz'!M9+'Hivatal össz'!M9+'Óvoda össz'!M9</f>
        <v>29415949</v>
      </c>
      <c r="N9" s="12">
        <f>'Szár önk össz'!N9+'Hivatal össz'!N9+'Óvoda össz'!N9</f>
        <v>27115517</v>
      </c>
      <c r="O9" s="13"/>
    </row>
    <row r="10" spans="1:15" x14ac:dyDescent="0.25">
      <c r="A10" s="127"/>
      <c r="B10" s="14" t="s">
        <v>25</v>
      </c>
      <c r="C10" s="15">
        <f>SUM(C5:C9)</f>
        <v>222944225</v>
      </c>
      <c r="D10" s="15">
        <f t="shared" ref="D10:F10" si="0">SUM(D5:D9)</f>
        <v>225171764</v>
      </c>
      <c r="E10" s="15">
        <f t="shared" si="0"/>
        <v>226563941</v>
      </c>
      <c r="F10" s="15">
        <f t="shared" si="0"/>
        <v>233721377</v>
      </c>
      <c r="G10" s="15">
        <f t="shared" ref="G10" si="1">SUM(G5:G9)</f>
        <v>234325339</v>
      </c>
      <c r="H10" s="127"/>
      <c r="I10" s="14" t="s">
        <v>26</v>
      </c>
      <c r="J10" s="15">
        <f t="shared" ref="J10:M10" si="2">SUM(J5:J9)</f>
        <v>224723656</v>
      </c>
      <c r="K10" s="15">
        <f t="shared" si="2"/>
        <v>230808705</v>
      </c>
      <c r="L10" s="15">
        <f t="shared" si="2"/>
        <v>235405386</v>
      </c>
      <c r="M10" s="15">
        <f t="shared" si="2"/>
        <v>245272822</v>
      </c>
      <c r="N10" s="15">
        <f t="shared" ref="N10" si="3">SUM(N5:N9)</f>
        <v>247858103</v>
      </c>
      <c r="O10" s="16">
        <f>G10-N10</f>
        <v>-13532764</v>
      </c>
    </row>
    <row r="11" spans="1:15" ht="30" x14ac:dyDescent="0.25">
      <c r="A11" s="148" t="s">
        <v>5</v>
      </c>
      <c r="B11" s="11" t="s">
        <v>2</v>
      </c>
      <c r="C11" s="12">
        <f>'Szár önk össz'!C11+'Hivatal össz'!C11+'Óvoda össz'!C11</f>
        <v>337735905</v>
      </c>
      <c r="D11" s="12">
        <f>'Szár önk össz'!D11+'Hivatal össz'!D11+'Óvoda össz'!D11</f>
        <v>343735905</v>
      </c>
      <c r="E11" s="12">
        <f>'Szár önk össz'!E11+'Hivatal össz'!E11+'Óvoda össz'!E11</f>
        <v>343735905</v>
      </c>
      <c r="F11" s="12">
        <f>'Szár önk össz'!F11+'Hivatal össz'!F11+'Óvoda össz'!F11</f>
        <v>337735905</v>
      </c>
      <c r="G11" s="12">
        <f>'Szár önk össz'!G11+'Hivatal össz'!G11+'Óvoda össz'!G11</f>
        <v>337851905</v>
      </c>
      <c r="H11" s="148" t="s">
        <v>19</v>
      </c>
      <c r="I11" s="11" t="s">
        <v>13</v>
      </c>
      <c r="J11" s="12">
        <f>'Szár önk össz'!J11+'Hivatal össz'!J11+'Óvoda össz'!J11</f>
        <v>359126005</v>
      </c>
      <c r="K11" s="12">
        <f>'Szár önk össz'!K11+'Hivatal össz'!K11+'Óvoda össz'!K11</f>
        <v>361031005</v>
      </c>
      <c r="L11" s="12">
        <f>'Szár önk össz'!L11+'Hivatal össz'!L11+'Óvoda össz'!L11</f>
        <v>361115809</v>
      </c>
      <c r="M11" s="12">
        <f>'Szár önk össz'!M11+'Hivatal össz'!M11+'Óvoda össz'!M11</f>
        <v>361302809</v>
      </c>
      <c r="N11" s="12">
        <f>'Szár önk össz'!N11+'Hivatal össz'!N11+'Óvoda össz'!N11</f>
        <v>361388524</v>
      </c>
      <c r="O11" s="13"/>
    </row>
    <row r="12" spans="1:15" x14ac:dyDescent="0.25">
      <c r="A12" s="148"/>
      <c r="B12" s="11" t="s">
        <v>5</v>
      </c>
      <c r="C12" s="12">
        <f>'Szár önk össz'!C12+'Hivatal össz'!C12+'Óvoda össz'!C12</f>
        <v>10000000</v>
      </c>
      <c r="D12" s="12">
        <f>'Szár önk össz'!D12+'Hivatal össz'!D12+'Óvoda össz'!D12</f>
        <v>15000000</v>
      </c>
      <c r="E12" s="12">
        <f>'Szár önk össz'!E12+'Hivatal össz'!E12+'Óvoda össz'!E12</f>
        <v>15000000</v>
      </c>
      <c r="F12" s="12">
        <f>'Szár önk össz'!F12+'Hivatal össz'!F12+'Óvoda össz'!F12</f>
        <v>15000000</v>
      </c>
      <c r="G12" s="12">
        <f>'Szár önk össz'!G12+'Hivatal össz'!G12+'Óvoda össz'!G12</f>
        <v>23288000</v>
      </c>
      <c r="H12" s="148"/>
      <c r="I12" s="11" t="s">
        <v>14</v>
      </c>
      <c r="J12" s="12">
        <f>'Szár önk össz'!J12+'Hivatal össz'!J12+'Óvoda össz'!J12</f>
        <v>105878946</v>
      </c>
      <c r="K12" s="12">
        <f>'Szár önk össz'!K12+'Hivatal össz'!K12+'Óvoda össz'!K12</f>
        <v>111116436</v>
      </c>
      <c r="L12" s="12">
        <f>'Szár önk össz'!L12+'Hivatal össz'!L12+'Óvoda össz'!L12</f>
        <v>107827128</v>
      </c>
      <c r="M12" s="12">
        <f>'Szár önk össz'!M12+'Hivatal össz'!M12+'Óvoda össz'!M12</f>
        <v>98930128</v>
      </c>
      <c r="N12" s="12">
        <f>'Szár önk össz'!N12+'Hivatal össz'!N12+'Óvoda össz'!N12</f>
        <v>105267094</v>
      </c>
      <c r="O12" s="13"/>
    </row>
    <row r="13" spans="1:15" ht="30" x14ac:dyDescent="0.25">
      <c r="A13" s="148"/>
      <c r="B13" s="11" t="s">
        <v>7</v>
      </c>
      <c r="C13" s="12">
        <f>'Szár önk össz'!C13+'Hivatal össz'!C13+'Óvoda össz'!C13</f>
        <v>0</v>
      </c>
      <c r="D13" s="12">
        <f>'Szár önk össz'!D13+'Hivatal össz'!D13+'Óvoda össz'!D13</f>
        <v>0</v>
      </c>
      <c r="E13" s="12">
        <f>'Szár önk össz'!E13+'Hivatal össz'!E13+'Óvoda össz'!E13</f>
        <v>0</v>
      </c>
      <c r="F13" s="12">
        <f>'Szár önk össz'!F13+'Hivatal össz'!F13+'Óvoda össz'!F13</f>
        <v>0</v>
      </c>
      <c r="G13" s="12">
        <f>'Szár önk össz'!G13+'Hivatal össz'!G13+'Óvoda össz'!G13</f>
        <v>0</v>
      </c>
      <c r="H13" s="148"/>
      <c r="I13" s="11" t="s">
        <v>27</v>
      </c>
      <c r="J13" s="12">
        <f>'Szár önk össz'!J13+'Hivatal össz'!J13+'Óvoda össz'!J13</f>
        <v>0</v>
      </c>
      <c r="K13" s="12">
        <f>'Szár önk össz'!K13+'Hivatal össz'!K13+'Óvoda össz'!K13</f>
        <v>0</v>
      </c>
      <c r="L13" s="12">
        <f>'Szár önk össz'!L13+'Hivatal össz'!L13+'Óvoda össz'!L13</f>
        <v>0</v>
      </c>
      <c r="M13" s="12">
        <f>'Szár önk össz'!M13+'Hivatal össz'!M13+'Óvoda össz'!M13</f>
        <v>0</v>
      </c>
      <c r="N13" s="12">
        <f>'Szár önk össz'!N13+'Hivatal össz'!N13+'Óvoda össz'!N13</f>
        <v>0</v>
      </c>
      <c r="O13" s="13"/>
    </row>
    <row r="14" spans="1:15" x14ac:dyDescent="0.25">
      <c r="A14" s="148"/>
      <c r="B14" s="14" t="s">
        <v>28</v>
      </c>
      <c r="C14" s="15">
        <f>SUM(C11:C13)</f>
        <v>347735905</v>
      </c>
      <c r="D14" s="15">
        <f t="shared" ref="D14:F14" si="4">SUM(D11:D13)</f>
        <v>358735905</v>
      </c>
      <c r="E14" s="15">
        <f t="shared" si="4"/>
        <v>358735905</v>
      </c>
      <c r="F14" s="15">
        <f t="shared" si="4"/>
        <v>352735905</v>
      </c>
      <c r="G14" s="15">
        <f t="shared" ref="G14" si="5">SUM(G11:G13)</f>
        <v>361139905</v>
      </c>
      <c r="H14" s="148"/>
      <c r="I14" s="14" t="s">
        <v>29</v>
      </c>
      <c r="J14" s="15">
        <f>SUM(J11:J13)</f>
        <v>465004951</v>
      </c>
      <c r="K14" s="15">
        <f t="shared" ref="K14:M14" si="6">SUM(K11:K13)</f>
        <v>472147441</v>
      </c>
      <c r="L14" s="15">
        <f t="shared" si="6"/>
        <v>468942937</v>
      </c>
      <c r="M14" s="15">
        <f t="shared" si="6"/>
        <v>460232937</v>
      </c>
      <c r="N14" s="15">
        <f t="shared" ref="N14" si="7">SUM(N11:N13)</f>
        <v>466655618</v>
      </c>
      <c r="O14" s="16">
        <f>G14-N14</f>
        <v>-105515713</v>
      </c>
    </row>
    <row r="15" spans="1:15" ht="15.75" thickBot="1" x14ac:dyDescent="0.3">
      <c r="A15" s="149" t="s">
        <v>30</v>
      </c>
      <c r="B15" s="150"/>
      <c r="C15" s="10">
        <f>C10+C14</f>
        <v>570680130</v>
      </c>
      <c r="D15" s="10">
        <f t="shared" ref="D15:F15" si="8">D10+D14</f>
        <v>583907669</v>
      </c>
      <c r="E15" s="10">
        <f t="shared" si="8"/>
        <v>585299846</v>
      </c>
      <c r="F15" s="10">
        <f t="shared" si="8"/>
        <v>586457282</v>
      </c>
      <c r="G15" s="10">
        <f t="shared" ref="G15" si="9">G10+G14</f>
        <v>595465244</v>
      </c>
      <c r="H15" s="144" t="s">
        <v>31</v>
      </c>
      <c r="I15" s="145"/>
      <c r="J15" s="10">
        <f t="shared" ref="J15:M15" si="10">J10+J14</f>
        <v>689728607</v>
      </c>
      <c r="K15" s="10">
        <f t="shared" si="10"/>
        <v>702956146</v>
      </c>
      <c r="L15" s="10">
        <f t="shared" si="10"/>
        <v>704348323</v>
      </c>
      <c r="M15" s="10">
        <f t="shared" si="10"/>
        <v>705505759</v>
      </c>
      <c r="N15" s="10">
        <f t="shared" ref="N15" si="11">N10+N14</f>
        <v>714513721</v>
      </c>
      <c r="O15" s="3">
        <f>O10+O14</f>
        <v>-119048477</v>
      </c>
    </row>
    <row r="16" spans="1:15" ht="15" customHeight="1" x14ac:dyDescent="0.25">
      <c r="A16" s="142" t="s">
        <v>32</v>
      </c>
      <c r="B16" s="143"/>
      <c r="C16" s="143"/>
      <c r="D16" s="143"/>
      <c r="E16" s="63"/>
      <c r="F16" s="63"/>
      <c r="G16" s="124">
        <f>SUM(G17+G18)</f>
        <v>258438139</v>
      </c>
      <c r="H16" s="142" t="s">
        <v>33</v>
      </c>
      <c r="I16" s="143"/>
      <c r="J16" s="143"/>
      <c r="K16" s="143"/>
      <c r="L16" s="96"/>
      <c r="M16" s="96"/>
      <c r="N16" s="96"/>
      <c r="O16" s="5"/>
    </row>
    <row r="17" spans="1:16" ht="15" customHeight="1" x14ac:dyDescent="0.25">
      <c r="A17" s="146" t="s">
        <v>8</v>
      </c>
      <c r="B17" s="147"/>
      <c r="C17" s="17">
        <f>'Szár önk össz'!C17+'Hivatal össz'!C17+'Óvoda össz'!C17</f>
        <v>131121953</v>
      </c>
      <c r="D17" s="17">
        <f>'Szár önk össz'!D17+'Hivatal össz'!D17+'Óvoda össz'!D17</f>
        <v>131671953</v>
      </c>
      <c r="E17" s="17">
        <f>'Szár önk össz'!E17+'Hivatal össz'!E17+'Óvoda össz'!E17</f>
        <v>131965782</v>
      </c>
      <c r="F17" s="17">
        <f>'Szár önk össz'!F17+'Hivatal össz'!F17+'Óvoda össz'!F17</f>
        <v>132830889</v>
      </c>
      <c r="G17" s="17">
        <f>'Szár önk össz'!G17+'Hivatal össz'!G17+'Óvoda össz'!G17</f>
        <v>134285660</v>
      </c>
      <c r="H17" s="146" t="s">
        <v>15</v>
      </c>
      <c r="I17" s="147"/>
      <c r="J17" s="17">
        <f>'Szár önk össz'!J17</f>
        <v>136225955</v>
      </c>
      <c r="K17" s="17">
        <f>'Szár önk össz'!K17</f>
        <v>136775955</v>
      </c>
      <c r="L17" s="17">
        <f>'Szár önk össz'!L17</f>
        <v>137069784</v>
      </c>
      <c r="M17" s="17">
        <f>'Szár önk össz'!M17</f>
        <v>137934891</v>
      </c>
      <c r="N17" s="17">
        <f>'Szár önk össz'!N17</f>
        <v>139389662</v>
      </c>
      <c r="O17" s="4">
        <f>G16-N17</f>
        <v>119048477</v>
      </c>
      <c r="P17" s="18"/>
    </row>
    <row r="18" spans="1:16" ht="15" customHeight="1" x14ac:dyDescent="0.25">
      <c r="A18" s="146" t="s">
        <v>16</v>
      </c>
      <c r="B18" s="147"/>
      <c r="C18" s="17">
        <f>'Szár önk össz'!C18+'Hivatal össz'!C18+'Óvoda össz'!C18</f>
        <v>124152479</v>
      </c>
      <c r="D18" s="17">
        <f>'Szár önk össz'!D18+'Hivatal össz'!D18+'Óvoda össz'!D18</f>
        <v>124152479</v>
      </c>
      <c r="E18" s="17">
        <f>'Szár önk össz'!E18+'Hivatal össz'!E18+'Óvoda össz'!E18</f>
        <v>124152479</v>
      </c>
      <c r="F18" s="17">
        <f>'Szár önk össz'!F18+'Hivatal össz'!F18+'Óvoda össz'!F18</f>
        <v>124152479</v>
      </c>
      <c r="G18" s="17">
        <f>'Szár önk össz'!G18+'Hivatal össz'!G18+'Óvoda össz'!G18</f>
        <v>124152479</v>
      </c>
      <c r="H18" s="102"/>
      <c r="I18" s="103"/>
      <c r="J18" s="103"/>
      <c r="K18" s="103"/>
      <c r="L18" s="103"/>
      <c r="M18" s="103"/>
      <c r="N18" s="103"/>
      <c r="O18" s="4"/>
    </row>
    <row r="19" spans="1:16" ht="15" customHeight="1" x14ac:dyDescent="0.25">
      <c r="A19" s="142" t="s">
        <v>34</v>
      </c>
      <c r="B19" s="143"/>
      <c r="C19" s="143"/>
      <c r="D19" s="143"/>
      <c r="E19" s="63"/>
      <c r="F19" s="63"/>
      <c r="G19" s="119"/>
      <c r="H19" s="142" t="s">
        <v>35</v>
      </c>
      <c r="I19" s="143"/>
      <c r="J19" s="143"/>
      <c r="K19" s="143"/>
      <c r="L19" s="96"/>
      <c r="M19" s="96"/>
      <c r="N19" s="96"/>
      <c r="O19" s="5"/>
    </row>
    <row r="20" spans="1:16" ht="15.75" customHeight="1" thickBot="1" x14ac:dyDescent="0.3">
      <c r="A20" s="144" t="s">
        <v>17</v>
      </c>
      <c r="B20" s="145"/>
      <c r="C20" s="10">
        <f>C15+C17+C18</f>
        <v>825954562</v>
      </c>
      <c r="D20" s="10">
        <f t="shared" ref="D20:F20" si="12">D15+D17+D18</f>
        <v>839732101</v>
      </c>
      <c r="E20" s="10">
        <f t="shared" si="12"/>
        <v>841418107</v>
      </c>
      <c r="F20" s="10">
        <f t="shared" si="12"/>
        <v>843440650</v>
      </c>
      <c r="G20" s="10">
        <f>G15+G16</f>
        <v>853903383</v>
      </c>
      <c r="H20" s="144" t="s">
        <v>17</v>
      </c>
      <c r="I20" s="145"/>
      <c r="J20" s="10">
        <f>J15+J17</f>
        <v>825954562</v>
      </c>
      <c r="K20" s="10">
        <f t="shared" ref="K20:M20" si="13">K15+K17</f>
        <v>839732101</v>
      </c>
      <c r="L20" s="10">
        <f t="shared" si="13"/>
        <v>841418107</v>
      </c>
      <c r="M20" s="10">
        <f t="shared" si="13"/>
        <v>843440650</v>
      </c>
      <c r="N20" s="10">
        <f t="shared" ref="N20" si="14">N15+N17</f>
        <v>853903383</v>
      </c>
      <c r="O20" s="3">
        <f>F20-M20</f>
        <v>0</v>
      </c>
    </row>
    <row r="22" spans="1:16" x14ac:dyDescent="0.25">
      <c r="N22" s="18" t="s">
        <v>91</v>
      </c>
    </row>
  </sheetData>
  <mergeCells count="27">
    <mergeCell ref="H19:K19"/>
    <mergeCell ref="A20:B20"/>
    <mergeCell ref="H20:I20"/>
    <mergeCell ref="D7:D8"/>
    <mergeCell ref="E7:E8"/>
    <mergeCell ref="A16:D16"/>
    <mergeCell ref="H16:K16"/>
    <mergeCell ref="A17:B17"/>
    <mergeCell ref="H17:I17"/>
    <mergeCell ref="A18:B18"/>
    <mergeCell ref="A19:D19"/>
    <mergeCell ref="A11:A14"/>
    <mergeCell ref="H11:H14"/>
    <mergeCell ref="A15:B15"/>
    <mergeCell ref="H15:I15"/>
    <mergeCell ref="A5:A10"/>
    <mergeCell ref="H5:H10"/>
    <mergeCell ref="B7:B8"/>
    <mergeCell ref="F7:F8"/>
    <mergeCell ref="A1:O1"/>
    <mergeCell ref="H3:M3"/>
    <mergeCell ref="O3:O4"/>
    <mergeCell ref="A4:B4"/>
    <mergeCell ref="H4:I4"/>
    <mergeCell ref="C7:C8"/>
    <mergeCell ref="G7:G8"/>
    <mergeCell ref="A3:G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horizontalDpi="4294967293" r:id="rId1"/>
  <headerFooter>
    <oddHeader>&amp;L&amp;"-,Félkövér" 1. melléklet a 21/2018. (XII. 10.)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24"/>
  <sheetViews>
    <sheetView tabSelected="1" zoomScaleNormal="100" workbookViewId="0">
      <selection activeCell="G34" sqref="G34"/>
    </sheetView>
  </sheetViews>
  <sheetFormatPr defaultRowHeight="15" x14ac:dyDescent="0.25"/>
  <cols>
    <col min="1" max="1" width="51" style="49" bestFit="1" customWidth="1"/>
    <col min="2" max="2" width="12.7109375" style="49" customWidth="1"/>
    <col min="3" max="3" width="11.28515625" style="49" bestFit="1" customWidth="1"/>
    <col min="4" max="4" width="10.85546875" style="49" bestFit="1" customWidth="1"/>
    <col min="5" max="7" width="10.140625" style="49" bestFit="1" customWidth="1"/>
    <col min="8" max="8" width="10.85546875" style="49" bestFit="1" customWidth="1"/>
    <col min="9" max="9" width="10.140625" style="49" bestFit="1" customWidth="1"/>
    <col min="10" max="10" width="10.85546875" style="49" bestFit="1" customWidth="1"/>
    <col min="11" max="14" width="11.28515625" style="49" bestFit="1" customWidth="1"/>
    <col min="15" max="15" width="12.42578125" style="49" bestFit="1" customWidth="1"/>
    <col min="16" max="16384" width="9.140625" style="49"/>
  </cols>
  <sheetData>
    <row r="1" spans="1:15" ht="15.75" thickBot="1" x14ac:dyDescent="0.3">
      <c r="O1" s="50" t="s">
        <v>37</v>
      </c>
    </row>
    <row r="2" spans="1:15" s="31" customFormat="1" ht="15" customHeight="1" x14ac:dyDescent="0.25">
      <c r="A2" s="152" t="s">
        <v>0</v>
      </c>
      <c r="B2" s="165" t="s">
        <v>85</v>
      </c>
      <c r="C2" s="157" t="s">
        <v>81</v>
      </c>
      <c r="D2" s="162"/>
      <c r="E2" s="162"/>
      <c r="F2" s="162"/>
      <c r="G2" s="162"/>
      <c r="H2" s="162"/>
      <c r="I2" s="162"/>
      <c r="J2" s="163"/>
      <c r="K2" s="163"/>
      <c r="L2" s="163"/>
      <c r="M2" s="163"/>
      <c r="N2" s="163"/>
      <c r="O2" s="164"/>
    </row>
    <row r="3" spans="1:15" s="32" customFormat="1" thickBot="1" x14ac:dyDescent="0.3">
      <c r="A3" s="153"/>
      <c r="B3" s="166"/>
      <c r="C3" s="19" t="s">
        <v>61</v>
      </c>
      <c r="D3" s="20" t="s">
        <v>62</v>
      </c>
      <c r="E3" s="33" t="s">
        <v>63</v>
      </c>
      <c r="F3" s="33" t="s">
        <v>64</v>
      </c>
      <c r="G3" s="51" t="s">
        <v>65</v>
      </c>
      <c r="H3" s="20" t="s">
        <v>66</v>
      </c>
      <c r="I3" s="33" t="s">
        <v>67</v>
      </c>
      <c r="J3" s="33" t="s">
        <v>68</v>
      </c>
      <c r="K3" s="51" t="s">
        <v>69</v>
      </c>
      <c r="L3" s="20" t="s">
        <v>70</v>
      </c>
      <c r="M3" s="33" t="s">
        <v>71</v>
      </c>
      <c r="N3" s="20" t="s">
        <v>72</v>
      </c>
      <c r="O3" s="34" t="s">
        <v>17</v>
      </c>
    </row>
    <row r="4" spans="1:15" s="7" customFormat="1" ht="15.75" thickBot="1" x14ac:dyDescent="0.3">
      <c r="A4" s="154" t="s">
        <v>76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6"/>
    </row>
    <row r="5" spans="1:15" s="7" customFormat="1" x14ac:dyDescent="0.25">
      <c r="A5" s="23" t="s">
        <v>39</v>
      </c>
      <c r="B5" s="55">
        <f>Óvoda!F5</f>
        <v>180000</v>
      </c>
      <c r="C5" s="108"/>
      <c r="D5" s="109"/>
      <c r="E5" s="110"/>
      <c r="F5" s="109">
        <v>130000</v>
      </c>
      <c r="G5" s="109"/>
      <c r="H5" s="109">
        <v>50000</v>
      </c>
      <c r="I5" s="109"/>
      <c r="J5" s="109"/>
      <c r="K5" s="109"/>
      <c r="L5" s="30"/>
      <c r="M5" s="30"/>
      <c r="N5" s="35"/>
      <c r="O5" s="39">
        <f>SUM(C5:N5)</f>
        <v>180000</v>
      </c>
    </row>
    <row r="6" spans="1:15" s="7" customFormat="1" x14ac:dyDescent="0.25">
      <c r="A6" s="22" t="s">
        <v>40</v>
      </c>
      <c r="B6" s="55">
        <f>Óvoda!F6</f>
        <v>0</v>
      </c>
      <c r="C6" s="108">
        <f>B6/12</f>
        <v>0</v>
      </c>
      <c r="D6" s="109">
        <f t="shared" ref="D6:D11" si="0">B6/12</f>
        <v>0</v>
      </c>
      <c r="E6" s="110">
        <f t="shared" ref="E6:E11" si="1">B6/12</f>
        <v>0</v>
      </c>
      <c r="F6" s="109">
        <f t="shared" ref="F6:F11" si="2">B6/12</f>
        <v>0</v>
      </c>
      <c r="G6" s="109">
        <f t="shared" ref="G6:G11" si="3">B6/12</f>
        <v>0</v>
      </c>
      <c r="H6" s="109">
        <f t="shared" ref="H6:H11" si="4">B6/12</f>
        <v>0</v>
      </c>
      <c r="I6" s="109">
        <f t="shared" ref="I6:I11" si="5">B6/12</f>
        <v>0</v>
      </c>
      <c r="J6" s="109">
        <f t="shared" ref="J6:J11" si="6">B6/12</f>
        <v>0</v>
      </c>
      <c r="K6" s="109">
        <f t="shared" ref="K6:K7" si="7">B6/12</f>
        <v>0</v>
      </c>
      <c r="L6" s="30">
        <f t="shared" ref="L6:L11" si="8">B6/12</f>
        <v>0</v>
      </c>
      <c r="M6" s="30">
        <f t="shared" ref="M6:M11" si="9">B6/12</f>
        <v>0</v>
      </c>
      <c r="N6" s="35">
        <f t="shared" ref="N6:N11" si="10">B6/12</f>
        <v>0</v>
      </c>
      <c r="O6" s="40">
        <f t="shared" ref="O6:O23" si="11">SUM(C6:N6)</f>
        <v>0</v>
      </c>
    </row>
    <row r="7" spans="1:15" s="7" customFormat="1" x14ac:dyDescent="0.25">
      <c r="A7" s="22" t="s">
        <v>41</v>
      </c>
      <c r="B7" s="55">
        <f>Óvoda!F7</f>
        <v>0</v>
      </c>
      <c r="C7" s="108">
        <f t="shared" ref="C7:C10" si="12">B7/12</f>
        <v>0</v>
      </c>
      <c r="D7" s="109">
        <f t="shared" si="0"/>
        <v>0</v>
      </c>
      <c r="E7" s="110">
        <f t="shared" si="1"/>
        <v>0</v>
      </c>
      <c r="F7" s="109">
        <f t="shared" si="2"/>
        <v>0</v>
      </c>
      <c r="G7" s="109">
        <f t="shared" si="3"/>
        <v>0</v>
      </c>
      <c r="H7" s="109">
        <f t="shared" si="4"/>
        <v>0</v>
      </c>
      <c r="I7" s="109">
        <f t="shared" si="5"/>
        <v>0</v>
      </c>
      <c r="J7" s="109">
        <f t="shared" si="6"/>
        <v>0</v>
      </c>
      <c r="K7" s="109">
        <f t="shared" si="7"/>
        <v>0</v>
      </c>
      <c r="L7" s="30">
        <f t="shared" si="8"/>
        <v>0</v>
      </c>
      <c r="M7" s="30">
        <f t="shared" si="9"/>
        <v>0</v>
      </c>
      <c r="N7" s="35">
        <f t="shared" si="10"/>
        <v>0</v>
      </c>
      <c r="O7" s="40">
        <f t="shared" si="11"/>
        <v>0</v>
      </c>
    </row>
    <row r="8" spans="1:15" s="7" customFormat="1" x14ac:dyDescent="0.25">
      <c r="A8" s="22" t="s">
        <v>42</v>
      </c>
      <c r="B8" s="55">
        <f>Óvoda!F8</f>
        <v>6543500</v>
      </c>
      <c r="C8" s="108">
        <v>1197168</v>
      </c>
      <c r="D8" s="109">
        <v>751480</v>
      </c>
      <c r="E8" s="110">
        <v>680023</v>
      </c>
      <c r="F8" s="109">
        <v>590620</v>
      </c>
      <c r="G8" s="109">
        <v>644413</v>
      </c>
      <c r="H8" s="109">
        <v>538485</v>
      </c>
      <c r="I8" s="109">
        <v>21522</v>
      </c>
      <c r="J8" s="109">
        <v>71350</v>
      </c>
      <c r="K8" s="122">
        <v>1171235</v>
      </c>
      <c r="L8" s="111">
        <f>(B8-SUM(C8:K8))/3</f>
        <v>292401.33333333331</v>
      </c>
      <c r="M8" s="111">
        <f>(B8-SUM(C8:L8))/2</f>
        <v>292401.33333333349</v>
      </c>
      <c r="N8" s="111">
        <f>(B8-SUM(C8:M8))</f>
        <v>292401.33333333395</v>
      </c>
      <c r="O8" s="40">
        <f t="shared" si="11"/>
        <v>6543500</v>
      </c>
    </row>
    <row r="9" spans="1:15" s="7" customFormat="1" x14ac:dyDescent="0.25">
      <c r="A9" s="22" t="s">
        <v>43</v>
      </c>
      <c r="B9" s="55">
        <f>Óvoda!F9</f>
        <v>0</v>
      </c>
      <c r="C9" s="108">
        <f t="shared" si="12"/>
        <v>0</v>
      </c>
      <c r="D9" s="109">
        <f t="shared" si="0"/>
        <v>0</v>
      </c>
      <c r="E9" s="110">
        <f t="shared" si="1"/>
        <v>0</v>
      </c>
      <c r="F9" s="109">
        <f t="shared" si="2"/>
        <v>0</v>
      </c>
      <c r="G9" s="109">
        <f t="shared" si="3"/>
        <v>0</v>
      </c>
      <c r="H9" s="109">
        <f t="shared" si="4"/>
        <v>0</v>
      </c>
      <c r="I9" s="109">
        <f t="shared" si="5"/>
        <v>0</v>
      </c>
      <c r="J9" s="109">
        <f t="shared" si="6"/>
        <v>0</v>
      </c>
      <c r="K9" s="122">
        <f t="shared" ref="K9:K11" si="13">(B9-C9-D9-E9-F9-G9-H9-I9-J9)/4</f>
        <v>0</v>
      </c>
      <c r="L9" s="30">
        <f t="shared" si="8"/>
        <v>0</v>
      </c>
      <c r="M9" s="30">
        <f t="shared" si="9"/>
        <v>0</v>
      </c>
      <c r="N9" s="35">
        <f t="shared" si="10"/>
        <v>0</v>
      </c>
      <c r="O9" s="40">
        <f t="shared" si="11"/>
        <v>0</v>
      </c>
    </row>
    <row r="10" spans="1:15" s="7" customFormat="1" x14ac:dyDescent="0.25">
      <c r="A10" s="22" t="s">
        <v>44</v>
      </c>
      <c r="B10" s="55">
        <f>Óvoda!F10</f>
        <v>0</v>
      </c>
      <c r="C10" s="108">
        <f t="shared" si="12"/>
        <v>0</v>
      </c>
      <c r="D10" s="109">
        <f t="shared" si="0"/>
        <v>0</v>
      </c>
      <c r="E10" s="110">
        <f t="shared" si="1"/>
        <v>0</v>
      </c>
      <c r="F10" s="109">
        <f t="shared" si="2"/>
        <v>0</v>
      </c>
      <c r="G10" s="109">
        <f t="shared" si="3"/>
        <v>0</v>
      </c>
      <c r="H10" s="109">
        <f t="shared" si="4"/>
        <v>0</v>
      </c>
      <c r="I10" s="109">
        <f t="shared" si="5"/>
        <v>0</v>
      </c>
      <c r="J10" s="109">
        <f t="shared" si="6"/>
        <v>0</v>
      </c>
      <c r="K10" s="122">
        <f t="shared" si="13"/>
        <v>0</v>
      </c>
      <c r="L10" s="30">
        <f t="shared" si="8"/>
        <v>0</v>
      </c>
      <c r="M10" s="30">
        <f t="shared" si="9"/>
        <v>0</v>
      </c>
      <c r="N10" s="35">
        <f t="shared" si="10"/>
        <v>0</v>
      </c>
      <c r="O10" s="40">
        <f t="shared" si="11"/>
        <v>0</v>
      </c>
    </row>
    <row r="11" spans="1:15" s="7" customFormat="1" x14ac:dyDescent="0.25">
      <c r="A11" s="22" t="s">
        <v>45</v>
      </c>
      <c r="B11" s="55">
        <f>Óvoda!F11</f>
        <v>0</v>
      </c>
      <c r="C11" s="108">
        <f>B11/12</f>
        <v>0</v>
      </c>
      <c r="D11" s="109">
        <f t="shared" si="0"/>
        <v>0</v>
      </c>
      <c r="E11" s="110">
        <f t="shared" si="1"/>
        <v>0</v>
      </c>
      <c r="F11" s="109">
        <f t="shared" si="2"/>
        <v>0</v>
      </c>
      <c r="G11" s="109">
        <f t="shared" si="3"/>
        <v>0</v>
      </c>
      <c r="H11" s="109">
        <f t="shared" si="4"/>
        <v>0</v>
      </c>
      <c r="I11" s="109">
        <f t="shared" si="5"/>
        <v>0</v>
      </c>
      <c r="J11" s="109">
        <f t="shared" si="6"/>
        <v>0</v>
      </c>
      <c r="K11" s="122">
        <f t="shared" si="13"/>
        <v>0</v>
      </c>
      <c r="L11" s="30">
        <f t="shared" si="8"/>
        <v>0</v>
      </c>
      <c r="M11" s="30">
        <f t="shared" si="9"/>
        <v>0</v>
      </c>
      <c r="N11" s="35">
        <f t="shared" si="10"/>
        <v>0</v>
      </c>
      <c r="O11" s="40">
        <f t="shared" si="11"/>
        <v>0</v>
      </c>
    </row>
    <row r="12" spans="1:15" s="7" customFormat="1" ht="15.75" thickBot="1" x14ac:dyDescent="0.3">
      <c r="A12" s="22" t="s">
        <v>46</v>
      </c>
      <c r="B12" s="55">
        <f>Óvoda!F12</f>
        <v>96055796</v>
      </c>
      <c r="C12" s="108">
        <v>7811249</v>
      </c>
      <c r="D12" s="109">
        <v>6927632</v>
      </c>
      <c r="E12" s="110">
        <v>6869110</v>
      </c>
      <c r="F12" s="109">
        <v>8539152</v>
      </c>
      <c r="G12" s="109">
        <v>7653013</v>
      </c>
      <c r="H12" s="109">
        <v>6789658</v>
      </c>
      <c r="I12" s="109">
        <v>7132303</v>
      </c>
      <c r="J12" s="109">
        <v>6632555</v>
      </c>
      <c r="K12" s="122">
        <v>7324150</v>
      </c>
      <c r="L12" s="111">
        <f>(B12-SUM(C12:K12))/3</f>
        <v>10125658</v>
      </c>
      <c r="M12" s="111">
        <f>(B12-SUM(C12:L12))/2</f>
        <v>10125658</v>
      </c>
      <c r="N12" s="111">
        <f>(B12-SUM(C12:M12))</f>
        <v>10125658</v>
      </c>
      <c r="O12" s="41">
        <f t="shared" si="11"/>
        <v>96055796</v>
      </c>
    </row>
    <row r="13" spans="1:15" s="7" customFormat="1" ht="15.75" thickBot="1" x14ac:dyDescent="0.3">
      <c r="A13" s="21" t="s">
        <v>59</v>
      </c>
      <c r="B13" s="56">
        <f>SUM(B5:B12)</f>
        <v>102779296</v>
      </c>
      <c r="C13" s="28">
        <f>SUM(C5:C12)</f>
        <v>9008417</v>
      </c>
      <c r="D13" s="29">
        <f t="shared" ref="D13:N13" si="14">SUM(D5:D12)</f>
        <v>7679112</v>
      </c>
      <c r="E13" s="38">
        <f t="shared" si="14"/>
        <v>7549133</v>
      </c>
      <c r="F13" s="29">
        <f t="shared" si="14"/>
        <v>9259772</v>
      </c>
      <c r="G13" s="38">
        <f t="shared" si="14"/>
        <v>8297426</v>
      </c>
      <c r="H13" s="29">
        <f t="shared" si="14"/>
        <v>7378143</v>
      </c>
      <c r="I13" s="38">
        <f t="shared" si="14"/>
        <v>7153825</v>
      </c>
      <c r="J13" s="29">
        <f t="shared" si="14"/>
        <v>6703905</v>
      </c>
      <c r="K13" s="38">
        <f t="shared" si="14"/>
        <v>8495385</v>
      </c>
      <c r="L13" s="29">
        <f t="shared" si="14"/>
        <v>10418059.333333334</v>
      </c>
      <c r="M13" s="38">
        <f t="shared" si="14"/>
        <v>10418059.333333334</v>
      </c>
      <c r="N13" s="38">
        <f t="shared" si="14"/>
        <v>10418059.333333334</v>
      </c>
      <c r="O13" s="42">
        <f t="shared" si="11"/>
        <v>102779295.99999999</v>
      </c>
    </row>
    <row r="14" spans="1:15" s="7" customFormat="1" x14ac:dyDescent="0.25">
      <c r="A14" s="23" t="s">
        <v>48</v>
      </c>
      <c r="B14" s="55">
        <f>Óvoda!F14</f>
        <v>70485444</v>
      </c>
      <c r="C14" s="112">
        <v>5012435</v>
      </c>
      <c r="D14" s="109">
        <v>5224234</v>
      </c>
      <c r="E14" s="109">
        <v>5114877</v>
      </c>
      <c r="F14" s="109">
        <v>5351051</v>
      </c>
      <c r="G14" s="109">
        <v>6991838</v>
      </c>
      <c r="H14" s="109">
        <v>5328093</v>
      </c>
      <c r="I14" s="109">
        <v>5289945</v>
      </c>
      <c r="J14" s="109">
        <v>5151145</v>
      </c>
      <c r="K14" s="109">
        <v>5235932</v>
      </c>
      <c r="L14" s="111">
        <f>(B14-SUM(C14:K14))/3</f>
        <v>7261964.666666667</v>
      </c>
      <c r="M14" s="111">
        <f>(B14-SUM(C14:L14))/2</f>
        <v>7261964.6666666679</v>
      </c>
      <c r="N14" s="111">
        <f>(B14-SUM(C14:M14))</f>
        <v>7261964.6666666716</v>
      </c>
      <c r="O14" s="43">
        <f t="shared" si="11"/>
        <v>70485444</v>
      </c>
    </row>
    <row r="15" spans="1:15" s="7" customFormat="1" x14ac:dyDescent="0.25">
      <c r="A15" s="22" t="s">
        <v>57</v>
      </c>
      <c r="B15" s="55">
        <f>Óvoda!F15</f>
        <v>14326722</v>
      </c>
      <c r="C15" s="108">
        <v>1095545</v>
      </c>
      <c r="D15" s="109">
        <v>1021873</v>
      </c>
      <c r="E15" s="110">
        <v>994249</v>
      </c>
      <c r="F15" s="109">
        <v>1038488</v>
      </c>
      <c r="G15" s="109">
        <v>1360395</v>
      </c>
      <c r="H15" s="109">
        <v>1034287</v>
      </c>
      <c r="I15" s="109">
        <v>1022225</v>
      </c>
      <c r="J15" s="109">
        <v>1006160</v>
      </c>
      <c r="K15" s="109">
        <v>1021006</v>
      </c>
      <c r="L15" s="111">
        <f>(B15-SUM(C15:K15))/3</f>
        <v>1577498</v>
      </c>
      <c r="M15" s="111">
        <f>(B15-SUM(C15:L15))/2</f>
        <v>1577498</v>
      </c>
      <c r="N15" s="111">
        <f>(B15-SUM(C15:M15))</f>
        <v>1577498</v>
      </c>
      <c r="O15" s="40">
        <f t="shared" si="11"/>
        <v>14326722</v>
      </c>
    </row>
    <row r="16" spans="1:15" s="7" customFormat="1" x14ac:dyDescent="0.25">
      <c r="A16" s="22" t="s">
        <v>49</v>
      </c>
      <c r="B16" s="55">
        <f>Óvoda!F16</f>
        <v>16973315</v>
      </c>
      <c r="C16" s="108">
        <v>1037685</v>
      </c>
      <c r="D16" s="109">
        <v>1478239</v>
      </c>
      <c r="E16" s="110">
        <v>1477338</v>
      </c>
      <c r="F16" s="109">
        <v>1562008</v>
      </c>
      <c r="G16" s="109">
        <v>1627252</v>
      </c>
      <c r="H16" s="109">
        <v>990610</v>
      </c>
      <c r="I16" s="109">
        <v>1140277</v>
      </c>
      <c r="J16" s="109">
        <v>538664</v>
      </c>
      <c r="K16" s="109">
        <v>1604185</v>
      </c>
      <c r="L16" s="111">
        <f>(B16-SUM(C16:K16))/3</f>
        <v>1839019</v>
      </c>
      <c r="M16" s="111">
        <f>(B16-SUM(C16:L16))/2</f>
        <v>1839019</v>
      </c>
      <c r="N16" s="111">
        <f>(B16-SUM(C16:M16))</f>
        <v>1839019</v>
      </c>
      <c r="O16" s="40">
        <f t="shared" si="11"/>
        <v>16973315</v>
      </c>
    </row>
    <row r="17" spans="1:15" s="7" customFormat="1" x14ac:dyDescent="0.25">
      <c r="A17" s="22" t="s">
        <v>50</v>
      </c>
      <c r="B17" s="55">
        <f>Óvoda!F17</f>
        <v>0</v>
      </c>
      <c r="C17" s="108">
        <f>Óvoda!$E17/12</f>
        <v>0</v>
      </c>
      <c r="D17" s="109">
        <f>Óvoda!$E17/12</f>
        <v>0</v>
      </c>
      <c r="E17" s="110">
        <f>Óvoda!$E17/12</f>
        <v>0</v>
      </c>
      <c r="F17" s="109">
        <f>Óvoda!$E17/12</f>
        <v>0</v>
      </c>
      <c r="G17" s="109">
        <f>Óvoda!$E17/12</f>
        <v>0</v>
      </c>
      <c r="H17" s="109">
        <f>Óvoda!$E17/12</f>
        <v>0</v>
      </c>
      <c r="I17" s="109">
        <f>Óvoda!$E17/12</f>
        <v>0</v>
      </c>
      <c r="J17" s="109">
        <f>Óvoda!$E17/12</f>
        <v>0</v>
      </c>
      <c r="K17" s="109">
        <f t="shared" ref="K17:K21" si="15">(B17-C17-D17-E17-F17-G17-H17-I17-J17)/4</f>
        <v>0</v>
      </c>
      <c r="L17" s="30">
        <f>Óvoda!$E17/12</f>
        <v>0</v>
      </c>
      <c r="M17" s="30">
        <f>Óvoda!$E17/12</f>
        <v>0</v>
      </c>
      <c r="N17" s="35">
        <f>Óvoda!$E17/12</f>
        <v>0</v>
      </c>
      <c r="O17" s="40">
        <f t="shared" si="11"/>
        <v>0</v>
      </c>
    </row>
    <row r="18" spans="1:15" s="7" customFormat="1" x14ac:dyDescent="0.25">
      <c r="A18" s="22" t="s">
        <v>51</v>
      </c>
      <c r="B18" s="55">
        <f>Óvoda!F18</f>
        <v>18000</v>
      </c>
      <c r="C18" s="108"/>
      <c r="D18" s="109"/>
      <c r="E18" s="110"/>
      <c r="F18" s="109"/>
      <c r="G18" s="109"/>
      <c r="H18" s="109"/>
      <c r="I18" s="109"/>
      <c r="J18" s="109"/>
      <c r="K18" s="109"/>
      <c r="L18" s="30"/>
      <c r="M18" s="30"/>
      <c r="N18" s="35">
        <v>18000</v>
      </c>
      <c r="O18" s="40">
        <f t="shared" si="11"/>
        <v>18000</v>
      </c>
    </row>
    <row r="19" spans="1:15" s="7" customFormat="1" x14ac:dyDescent="0.25">
      <c r="A19" s="22" t="s">
        <v>52</v>
      </c>
      <c r="B19" s="55">
        <f>Óvoda!F19</f>
        <v>975815</v>
      </c>
      <c r="C19" s="108"/>
      <c r="D19" s="109">
        <v>4998</v>
      </c>
      <c r="E19" s="110"/>
      <c r="F19" s="109">
        <v>713423</v>
      </c>
      <c r="G19" s="109"/>
      <c r="H19" s="109">
        <v>8990</v>
      </c>
      <c r="I19" s="109"/>
      <c r="J19" s="109"/>
      <c r="K19" s="109">
        <v>80717</v>
      </c>
      <c r="L19" s="111">
        <f>(B19-SUM(C19:K19))/3</f>
        <v>55895.666666666664</v>
      </c>
      <c r="M19" s="111">
        <f>(B19-SUM(C19:L19))/2</f>
        <v>55895.666666666686</v>
      </c>
      <c r="N19" s="111">
        <f>(B19-SUM(C19:M19))</f>
        <v>55895.666666666744</v>
      </c>
      <c r="O19" s="40">
        <f t="shared" si="11"/>
        <v>975815</v>
      </c>
    </row>
    <row r="20" spans="1:15" s="7" customFormat="1" x14ac:dyDescent="0.25">
      <c r="A20" s="22" t="s">
        <v>53</v>
      </c>
      <c r="B20" s="55">
        <f>Óvoda!E20</f>
        <v>0</v>
      </c>
      <c r="C20" s="108">
        <f>Óvoda!$E20/12</f>
        <v>0</v>
      </c>
      <c r="D20" s="109">
        <f>Óvoda!$E20/12</f>
        <v>0</v>
      </c>
      <c r="E20" s="110">
        <f>Óvoda!$E20/12</f>
        <v>0</v>
      </c>
      <c r="F20" s="109">
        <f>Óvoda!$E20/12</f>
        <v>0</v>
      </c>
      <c r="G20" s="109">
        <f>Óvoda!$E20/12</f>
        <v>0</v>
      </c>
      <c r="H20" s="109">
        <f>Óvoda!$E20/12</f>
        <v>0</v>
      </c>
      <c r="I20" s="109">
        <f>Óvoda!$E20/12</f>
        <v>0</v>
      </c>
      <c r="J20" s="109">
        <f>Óvoda!$E20/12</f>
        <v>0</v>
      </c>
      <c r="K20" s="109">
        <f t="shared" si="15"/>
        <v>0</v>
      </c>
      <c r="L20" s="30">
        <f>Óvoda!$E20/12</f>
        <v>0</v>
      </c>
      <c r="M20" s="30">
        <f>Óvoda!$E20/12</f>
        <v>0</v>
      </c>
      <c r="N20" s="35">
        <f>Óvoda!$E20/12</f>
        <v>0</v>
      </c>
      <c r="O20" s="40">
        <f t="shared" si="11"/>
        <v>0</v>
      </c>
    </row>
    <row r="21" spans="1:15" s="7" customFormat="1" x14ac:dyDescent="0.25">
      <c r="A21" s="22" t="s">
        <v>54</v>
      </c>
      <c r="B21" s="55">
        <f>Óvoda!E21</f>
        <v>0</v>
      </c>
      <c r="C21" s="108">
        <f>Óvoda!$E21/12</f>
        <v>0</v>
      </c>
      <c r="D21" s="109">
        <f>Óvoda!$E21/12</f>
        <v>0</v>
      </c>
      <c r="E21" s="110">
        <f>Óvoda!$E21/12</f>
        <v>0</v>
      </c>
      <c r="F21" s="109">
        <f>Óvoda!$E21/12</f>
        <v>0</v>
      </c>
      <c r="G21" s="109">
        <f>Óvoda!$E21/12</f>
        <v>0</v>
      </c>
      <c r="H21" s="109">
        <f>Óvoda!$E21/12</f>
        <v>0</v>
      </c>
      <c r="I21" s="109">
        <f>Óvoda!$E21/12</f>
        <v>0</v>
      </c>
      <c r="J21" s="109">
        <f>Óvoda!$E21/12</f>
        <v>0</v>
      </c>
      <c r="K21" s="109">
        <f t="shared" si="15"/>
        <v>0</v>
      </c>
      <c r="L21" s="30">
        <f>Óvoda!$E21/12</f>
        <v>0</v>
      </c>
      <c r="M21" s="30">
        <f>Óvoda!$E21/12</f>
        <v>0</v>
      </c>
      <c r="N21" s="35">
        <f>Óvoda!$E21/12</f>
        <v>0</v>
      </c>
      <c r="O21" s="40">
        <f t="shared" si="11"/>
        <v>0</v>
      </c>
    </row>
    <row r="22" spans="1:15" s="7" customFormat="1" ht="15.75" thickBot="1" x14ac:dyDescent="0.3">
      <c r="A22" s="22" t="s">
        <v>55</v>
      </c>
      <c r="B22" s="55">
        <f>Óvoda!E22</f>
        <v>0</v>
      </c>
      <c r="C22" s="108">
        <f>Óvoda!$E22/12</f>
        <v>0</v>
      </c>
      <c r="D22" s="109">
        <f>Óvoda!$E22/12</f>
        <v>0</v>
      </c>
      <c r="E22" s="110">
        <f>Óvoda!$E22/12</f>
        <v>0</v>
      </c>
      <c r="F22" s="109">
        <f>Óvoda!$E22/12</f>
        <v>0</v>
      </c>
      <c r="G22" s="109">
        <f>Óvoda!$E22/12</f>
        <v>0</v>
      </c>
      <c r="H22" s="109">
        <f>Óvoda!$E22/12</f>
        <v>0</v>
      </c>
      <c r="I22" s="109">
        <f>Óvoda!$E22/12</f>
        <v>0</v>
      </c>
      <c r="J22" s="109">
        <f>Óvoda!$E22/12</f>
        <v>0</v>
      </c>
      <c r="K22" s="109">
        <f>Óvoda!$E22/12</f>
        <v>0</v>
      </c>
      <c r="L22" s="30">
        <f>Óvoda!$E22/12</f>
        <v>0</v>
      </c>
      <c r="M22" s="30">
        <f>Óvoda!$E22/12</f>
        <v>0</v>
      </c>
      <c r="N22" s="35">
        <f>Óvoda!$E22/12</f>
        <v>0</v>
      </c>
      <c r="O22" s="41">
        <f t="shared" si="11"/>
        <v>0</v>
      </c>
    </row>
    <row r="23" spans="1:15" s="7" customFormat="1" ht="15.75" thickBot="1" x14ac:dyDescent="0.3">
      <c r="A23" s="21" t="s">
        <v>58</v>
      </c>
      <c r="B23" s="56">
        <f>SUM(B14:B22)</f>
        <v>102779296</v>
      </c>
      <c r="C23" s="28">
        <f t="shared" ref="C23:N23" si="16">SUM(C14:C22)</f>
        <v>7145665</v>
      </c>
      <c r="D23" s="29">
        <f t="shared" si="16"/>
        <v>7729344</v>
      </c>
      <c r="E23" s="38">
        <f t="shared" si="16"/>
        <v>7586464</v>
      </c>
      <c r="F23" s="29">
        <f t="shared" si="16"/>
        <v>8664970</v>
      </c>
      <c r="G23" s="38">
        <f t="shared" si="16"/>
        <v>9979485</v>
      </c>
      <c r="H23" s="29">
        <f t="shared" si="16"/>
        <v>7361980</v>
      </c>
      <c r="I23" s="38">
        <f t="shared" si="16"/>
        <v>7452447</v>
      </c>
      <c r="J23" s="29">
        <f t="shared" si="16"/>
        <v>6695969</v>
      </c>
      <c r="K23" s="38">
        <f t="shared" si="16"/>
        <v>7941840</v>
      </c>
      <c r="L23" s="29">
        <f t="shared" si="16"/>
        <v>10734377.333333334</v>
      </c>
      <c r="M23" s="38">
        <f t="shared" si="16"/>
        <v>10734377.333333334</v>
      </c>
      <c r="N23" s="38">
        <f t="shared" si="16"/>
        <v>10752377.333333338</v>
      </c>
      <c r="O23" s="42">
        <f t="shared" si="11"/>
        <v>102779296</v>
      </c>
    </row>
    <row r="24" spans="1:15" s="7" customFormat="1" ht="15.75" thickBot="1" x14ac:dyDescent="0.3">
      <c r="A24" s="44" t="s">
        <v>38</v>
      </c>
      <c r="B24" s="57">
        <f>B13-B23</f>
        <v>0</v>
      </c>
      <c r="C24" s="45"/>
      <c r="D24" s="46"/>
      <c r="E24" s="47"/>
      <c r="F24" s="46"/>
      <c r="G24" s="47"/>
      <c r="H24" s="46"/>
      <c r="I24" s="47"/>
      <c r="J24" s="46"/>
      <c r="K24" s="47"/>
      <c r="L24" s="46"/>
      <c r="M24" s="47"/>
      <c r="N24" s="47"/>
      <c r="O24" s="48"/>
    </row>
  </sheetData>
  <mergeCells count="4">
    <mergeCell ref="A2:A3"/>
    <mergeCell ref="C2:O2"/>
    <mergeCell ref="A4:O4"/>
    <mergeCell ref="B2:B3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P20"/>
  <sheetViews>
    <sheetView zoomScaleNormal="100" workbookViewId="0">
      <selection activeCell="G12" sqref="G12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5" width="16.7109375" customWidth="1"/>
    <col min="6" max="7" width="13.7109375" bestFit="1" customWidth="1"/>
    <col min="8" max="8" width="5.7109375" customWidth="1"/>
    <col min="9" max="9" width="31.28515625" customWidth="1"/>
    <col min="10" max="12" width="13.7109375" customWidth="1"/>
    <col min="13" max="13" width="13" bestFit="1" customWidth="1"/>
    <col min="14" max="14" width="13.7109375" bestFit="1" customWidth="1"/>
    <col min="15" max="15" width="19.85546875" customWidth="1"/>
  </cols>
  <sheetData>
    <row r="1" spans="1:16" ht="15.75" x14ac:dyDescent="0.25">
      <c r="A1" s="132" t="s">
        <v>56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6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37</v>
      </c>
    </row>
    <row r="3" spans="1:16" ht="51.75" customHeight="1" x14ac:dyDescent="0.25">
      <c r="A3" s="133" t="s">
        <v>20</v>
      </c>
      <c r="B3" s="134"/>
      <c r="C3" s="134"/>
      <c r="D3" s="134"/>
      <c r="E3" s="134"/>
      <c r="F3" s="134"/>
      <c r="G3" s="141"/>
      <c r="H3" s="133" t="s">
        <v>21</v>
      </c>
      <c r="I3" s="134"/>
      <c r="J3" s="134"/>
      <c r="K3" s="134"/>
      <c r="L3" s="134"/>
      <c r="M3" s="134"/>
      <c r="N3" s="151"/>
      <c r="O3" s="135" t="s">
        <v>36</v>
      </c>
    </row>
    <row r="4" spans="1:16" ht="42.75" customHeight="1" x14ac:dyDescent="0.25">
      <c r="A4" s="137" t="s">
        <v>22</v>
      </c>
      <c r="B4" s="138"/>
      <c r="C4" s="54" t="s">
        <v>78</v>
      </c>
      <c r="D4" s="94" t="s">
        <v>87</v>
      </c>
      <c r="E4" s="94" t="s">
        <v>86</v>
      </c>
      <c r="F4" s="94" t="s">
        <v>89</v>
      </c>
      <c r="G4" s="120" t="s">
        <v>77</v>
      </c>
      <c r="H4" s="137" t="s">
        <v>23</v>
      </c>
      <c r="I4" s="138"/>
      <c r="J4" s="53" t="s">
        <v>78</v>
      </c>
      <c r="K4" s="94" t="s">
        <v>87</v>
      </c>
      <c r="L4" s="94" t="s">
        <v>86</v>
      </c>
      <c r="M4" s="94" t="s">
        <v>89</v>
      </c>
      <c r="N4" s="120" t="s">
        <v>77</v>
      </c>
      <c r="O4" s="136"/>
    </row>
    <row r="5" spans="1:16" ht="30" x14ac:dyDescent="0.25">
      <c r="A5" s="125" t="s">
        <v>4</v>
      </c>
      <c r="B5" s="11" t="s">
        <v>1</v>
      </c>
      <c r="C5" s="12">
        <f>'Szár önk'!B5</f>
        <v>155999686</v>
      </c>
      <c r="D5" s="12">
        <f>'Szár önk'!C5</f>
        <v>158097225</v>
      </c>
      <c r="E5" s="12">
        <f>'Szár önk'!D5</f>
        <v>158391054</v>
      </c>
      <c r="F5" s="12">
        <f>'Szár önk'!E5</f>
        <v>165262725</v>
      </c>
      <c r="G5" s="12">
        <f>'Szár önk'!F5</f>
        <v>165866687</v>
      </c>
      <c r="H5" s="125" t="s">
        <v>18</v>
      </c>
      <c r="I5" s="11" t="s">
        <v>9</v>
      </c>
      <c r="J5" s="12">
        <f>'Szár önk'!B14</f>
        <v>23180877</v>
      </c>
      <c r="K5" s="12">
        <f>'Szár önk'!C14</f>
        <v>23230877</v>
      </c>
      <c r="L5" s="12">
        <f>'Szár önk'!D14</f>
        <v>23280877</v>
      </c>
      <c r="M5" s="12">
        <f>'Szár önk'!E14</f>
        <v>24740877</v>
      </c>
      <c r="N5" s="12">
        <f>'Szár önk'!F14</f>
        <v>27691845</v>
      </c>
      <c r="O5" s="13"/>
    </row>
    <row r="6" spans="1:16" ht="30" x14ac:dyDescent="0.25">
      <c r="A6" s="126"/>
      <c r="B6" s="11" t="s">
        <v>3</v>
      </c>
      <c r="C6" s="12">
        <f>'Szár önk'!B7</f>
        <v>48400000</v>
      </c>
      <c r="D6" s="12">
        <f>'Szár önk'!C7</f>
        <v>48400000</v>
      </c>
      <c r="E6" s="12">
        <f>'Szár önk'!D7</f>
        <v>48400000</v>
      </c>
      <c r="F6" s="12">
        <f>'Szár önk'!E7</f>
        <v>48400000</v>
      </c>
      <c r="G6" s="12">
        <f>'Szár önk'!F7</f>
        <v>48400000</v>
      </c>
      <c r="H6" s="126"/>
      <c r="I6" s="11" t="s">
        <v>10</v>
      </c>
      <c r="J6" s="12">
        <f>'Szár önk'!B15</f>
        <v>4575934</v>
      </c>
      <c r="K6" s="12">
        <f>'Szár önk'!C15</f>
        <v>4575934</v>
      </c>
      <c r="L6" s="12">
        <f>'Szár önk'!D15</f>
        <v>4575934</v>
      </c>
      <c r="M6" s="12">
        <f>'Szár önk'!E15</f>
        <v>4832164</v>
      </c>
      <c r="N6" s="12">
        <f>'Szár önk'!F15</f>
        <v>5397853</v>
      </c>
      <c r="O6" s="13"/>
    </row>
    <row r="7" spans="1:16" x14ac:dyDescent="0.25">
      <c r="A7" s="126"/>
      <c r="B7" s="128" t="s">
        <v>4</v>
      </c>
      <c r="C7" s="130">
        <f>'Szár önk'!B8</f>
        <v>12001039</v>
      </c>
      <c r="D7" s="130">
        <f>'Szár önk'!C8</f>
        <v>12001039</v>
      </c>
      <c r="E7" s="130">
        <f>'Szár önk'!D8</f>
        <v>12001039</v>
      </c>
      <c r="F7" s="130">
        <f>'Szár önk'!E8</f>
        <v>12001039</v>
      </c>
      <c r="G7" s="130">
        <f>'Szár önk'!F8</f>
        <v>12001039</v>
      </c>
      <c r="H7" s="126"/>
      <c r="I7" s="11" t="s">
        <v>11</v>
      </c>
      <c r="J7" s="12">
        <f>'Szár önk'!B16</f>
        <v>33936310</v>
      </c>
      <c r="K7" s="12">
        <f>'Szár önk'!C16</f>
        <v>33936310</v>
      </c>
      <c r="L7" s="12">
        <f>'Szár önk'!D16</f>
        <v>33936310</v>
      </c>
      <c r="M7" s="12">
        <f>'Szár önk'!E16</f>
        <v>37936310</v>
      </c>
      <c r="N7" s="12">
        <f>'Szár önk'!F16</f>
        <v>37936310</v>
      </c>
      <c r="O7" s="13"/>
    </row>
    <row r="8" spans="1:16" x14ac:dyDescent="0.25">
      <c r="A8" s="126"/>
      <c r="B8" s="129"/>
      <c r="C8" s="131"/>
      <c r="D8" s="131"/>
      <c r="E8" s="131"/>
      <c r="F8" s="131"/>
      <c r="G8" s="131"/>
      <c r="H8" s="126"/>
      <c r="I8" s="11" t="s">
        <v>24</v>
      </c>
      <c r="J8" s="12">
        <f>'Szár önk'!B17</f>
        <v>6510000</v>
      </c>
      <c r="K8" s="12">
        <f>'Szár önk'!C17</f>
        <v>6510000</v>
      </c>
      <c r="L8" s="12">
        <f>'Szár önk'!D17</f>
        <v>6510000</v>
      </c>
      <c r="M8" s="12">
        <f>'Szár önk'!E17</f>
        <v>6510000</v>
      </c>
      <c r="N8" s="12">
        <f>'Szár önk'!F17</f>
        <v>6510000</v>
      </c>
      <c r="O8" s="13"/>
    </row>
    <row r="9" spans="1:16" x14ac:dyDescent="0.25">
      <c r="A9" s="126"/>
      <c r="B9" s="11" t="s">
        <v>6</v>
      </c>
      <c r="C9" s="12">
        <f>'Szár önk'!B10</f>
        <v>0</v>
      </c>
      <c r="D9" s="12">
        <f>'Szár önk'!C10</f>
        <v>0</v>
      </c>
      <c r="E9" s="12">
        <f>'Szár önk'!D10</f>
        <v>0</v>
      </c>
      <c r="F9" s="12">
        <f>'Szár önk'!E10</f>
        <v>0</v>
      </c>
      <c r="G9" s="12">
        <f>'Szár önk'!F10</f>
        <v>0</v>
      </c>
      <c r="H9" s="126"/>
      <c r="I9" s="11" t="s">
        <v>12</v>
      </c>
      <c r="J9" s="12">
        <f>'Szár önk'!B18</f>
        <v>17803258</v>
      </c>
      <c r="K9" s="12">
        <f>'Szár önk'!C18</f>
        <v>23158307</v>
      </c>
      <c r="L9" s="12">
        <f>'Szár önk'!D18</f>
        <v>26397615</v>
      </c>
      <c r="M9" s="12">
        <f>'Szár önk'!E18</f>
        <v>29397949</v>
      </c>
      <c r="N9" s="12">
        <f>'Szár önk'!F18</f>
        <v>27097517</v>
      </c>
      <c r="O9" s="13"/>
    </row>
    <row r="10" spans="1:16" x14ac:dyDescent="0.25">
      <c r="A10" s="127"/>
      <c r="B10" s="14" t="s">
        <v>25</v>
      </c>
      <c r="C10" s="15">
        <f>SUM(C5:C9)</f>
        <v>216400725</v>
      </c>
      <c r="D10" s="15">
        <f t="shared" ref="D10:F10" si="0">SUM(D5:D9)</f>
        <v>218498264</v>
      </c>
      <c r="E10" s="15">
        <f t="shared" si="0"/>
        <v>218792093</v>
      </c>
      <c r="F10" s="15">
        <f t="shared" si="0"/>
        <v>225663764</v>
      </c>
      <c r="G10" s="15">
        <f t="shared" ref="G10" si="1">SUM(G5:G9)</f>
        <v>226267726</v>
      </c>
      <c r="H10" s="127"/>
      <c r="I10" s="14" t="s">
        <v>26</v>
      </c>
      <c r="J10" s="60">
        <f>SUM(J5:J9)</f>
        <v>86006379</v>
      </c>
      <c r="K10" s="60">
        <f t="shared" ref="K10:M10" si="2">SUM(K5:K9)</f>
        <v>91411428</v>
      </c>
      <c r="L10" s="60">
        <f t="shared" si="2"/>
        <v>94700736</v>
      </c>
      <c r="M10" s="60">
        <f t="shared" si="2"/>
        <v>103417300</v>
      </c>
      <c r="N10" s="60">
        <f t="shared" ref="N10" si="3">SUM(N5:N9)</f>
        <v>104633525</v>
      </c>
      <c r="O10" s="16">
        <f>G10-N10</f>
        <v>121634201</v>
      </c>
    </row>
    <row r="11" spans="1:16" ht="30" x14ac:dyDescent="0.25">
      <c r="A11" s="148" t="s">
        <v>5</v>
      </c>
      <c r="B11" s="11" t="s">
        <v>2</v>
      </c>
      <c r="C11" s="12">
        <f>'Szár önk'!B6</f>
        <v>337735905</v>
      </c>
      <c r="D11" s="12">
        <f>'Szár önk'!C6</f>
        <v>343735905</v>
      </c>
      <c r="E11" s="12">
        <f>'Szár önk'!D6</f>
        <v>343735905</v>
      </c>
      <c r="F11" s="12">
        <f>'Szár önk'!E6</f>
        <v>337735905</v>
      </c>
      <c r="G11" s="12">
        <f>'Szár önk'!F6</f>
        <v>337851905</v>
      </c>
      <c r="H11" s="148" t="s">
        <v>19</v>
      </c>
      <c r="I11" s="11" t="s">
        <v>13</v>
      </c>
      <c r="J11" s="12">
        <f>'Szár önk'!B19</f>
        <v>358235905</v>
      </c>
      <c r="K11" s="12">
        <f>'Szár önk'!C19</f>
        <v>360140905</v>
      </c>
      <c r="L11" s="12">
        <f>'Szár önk'!D19</f>
        <v>360140905</v>
      </c>
      <c r="M11" s="12">
        <f>'Szár önk'!E19</f>
        <v>360327905</v>
      </c>
      <c r="N11" s="12">
        <f>'Szár önk'!F19</f>
        <v>360327905</v>
      </c>
      <c r="O11" s="13"/>
    </row>
    <row r="12" spans="1:16" x14ac:dyDescent="0.25">
      <c r="A12" s="148"/>
      <c r="B12" s="11" t="s">
        <v>5</v>
      </c>
      <c r="C12" s="12">
        <f>'Szár önk'!B9</f>
        <v>10000000</v>
      </c>
      <c r="D12" s="12">
        <f>'Szár önk'!C9</f>
        <v>15000000</v>
      </c>
      <c r="E12" s="12">
        <f>'Szár önk'!D9</f>
        <v>15000000</v>
      </c>
      <c r="F12" s="12">
        <f>'Szár önk'!E9</f>
        <v>15000000</v>
      </c>
      <c r="G12" s="12">
        <f>'Szár önk'!F9</f>
        <v>23288000</v>
      </c>
      <c r="H12" s="148"/>
      <c r="I12" s="11" t="s">
        <v>14</v>
      </c>
      <c r="J12" s="12">
        <f>'Szár önk'!B20</f>
        <v>105878946</v>
      </c>
      <c r="K12" s="12">
        <f>'Szár önk'!C20</f>
        <v>111116436</v>
      </c>
      <c r="L12" s="12">
        <f>'Szár önk'!D20</f>
        <v>107827128</v>
      </c>
      <c r="M12" s="12">
        <f>'Szár önk'!E20</f>
        <v>98930128</v>
      </c>
      <c r="N12" s="12">
        <f>'Szár önk'!F20</f>
        <v>105267094</v>
      </c>
      <c r="O12" s="13"/>
    </row>
    <row r="13" spans="1:16" ht="30" x14ac:dyDescent="0.25">
      <c r="A13" s="148"/>
      <c r="B13" s="11" t="s">
        <v>7</v>
      </c>
      <c r="C13" s="12">
        <f>'Szár önk'!B11</f>
        <v>0</v>
      </c>
      <c r="D13" s="12">
        <f>'Szár önk'!C11</f>
        <v>0</v>
      </c>
      <c r="E13" s="12">
        <f>'Szár önk'!D11</f>
        <v>0</v>
      </c>
      <c r="F13" s="12">
        <f>'Szár önk'!E11</f>
        <v>0</v>
      </c>
      <c r="G13" s="12">
        <f>'Szár önk'!F11</f>
        <v>0</v>
      </c>
      <c r="H13" s="148"/>
      <c r="I13" s="11" t="s">
        <v>27</v>
      </c>
      <c r="J13" s="12">
        <f>'Szár önk'!B21</f>
        <v>0</v>
      </c>
      <c r="K13" s="12">
        <f>'Szár önk'!C21</f>
        <v>0</v>
      </c>
      <c r="L13" s="12">
        <f>'Szár önk'!D21</f>
        <v>0</v>
      </c>
      <c r="M13" s="12">
        <f>'Szár önk'!E21</f>
        <v>0</v>
      </c>
      <c r="N13" s="12">
        <f>'Szár önk'!F21</f>
        <v>0</v>
      </c>
      <c r="O13" s="13"/>
    </row>
    <row r="14" spans="1:16" x14ac:dyDescent="0.25">
      <c r="A14" s="148"/>
      <c r="B14" s="14" t="s">
        <v>28</v>
      </c>
      <c r="C14" s="15">
        <f>SUM(C11:C13)</f>
        <v>347735905</v>
      </c>
      <c r="D14" s="15">
        <f t="shared" ref="D14:F14" si="4">SUM(D11:D13)</f>
        <v>358735905</v>
      </c>
      <c r="E14" s="15">
        <f t="shared" si="4"/>
        <v>358735905</v>
      </c>
      <c r="F14" s="15">
        <f t="shared" si="4"/>
        <v>352735905</v>
      </c>
      <c r="G14" s="15">
        <f t="shared" ref="G14" si="5">SUM(G11:G13)</f>
        <v>361139905</v>
      </c>
      <c r="H14" s="148"/>
      <c r="I14" s="14" t="s">
        <v>29</v>
      </c>
      <c r="J14" s="15">
        <f>SUM(J11:J13)</f>
        <v>464114851</v>
      </c>
      <c r="K14" s="15">
        <f t="shared" ref="K14:M14" si="6">SUM(K11:K13)</f>
        <v>471257341</v>
      </c>
      <c r="L14" s="15">
        <f t="shared" si="6"/>
        <v>467968033</v>
      </c>
      <c r="M14" s="15">
        <f t="shared" si="6"/>
        <v>459258033</v>
      </c>
      <c r="N14" s="15">
        <f t="shared" ref="N14" si="7">SUM(N11:N13)</f>
        <v>465594999</v>
      </c>
      <c r="O14" s="16">
        <f>G14-N14</f>
        <v>-104455094</v>
      </c>
    </row>
    <row r="15" spans="1:16" ht="15.75" thickBot="1" x14ac:dyDescent="0.3">
      <c r="A15" s="149" t="s">
        <v>30</v>
      </c>
      <c r="B15" s="150"/>
      <c r="C15" s="10">
        <f>C10+C14</f>
        <v>564136630</v>
      </c>
      <c r="D15" s="10">
        <f t="shared" ref="D15:F15" si="8">D10+D14</f>
        <v>577234169</v>
      </c>
      <c r="E15" s="10">
        <f t="shared" si="8"/>
        <v>577527998</v>
      </c>
      <c r="F15" s="10">
        <f t="shared" si="8"/>
        <v>578399669</v>
      </c>
      <c r="G15" s="10">
        <f t="shared" ref="G15" si="9">G10+G14</f>
        <v>587407631</v>
      </c>
      <c r="H15" s="144" t="s">
        <v>31</v>
      </c>
      <c r="I15" s="145"/>
      <c r="J15" s="10">
        <f>J10+J14</f>
        <v>550121230</v>
      </c>
      <c r="K15" s="10">
        <f t="shared" ref="K15:M15" si="10">K10+K14</f>
        <v>562668769</v>
      </c>
      <c r="L15" s="10">
        <f t="shared" si="10"/>
        <v>562668769</v>
      </c>
      <c r="M15" s="10">
        <f t="shared" si="10"/>
        <v>562675333</v>
      </c>
      <c r="N15" s="10">
        <f t="shared" ref="N15" si="11">N10+N14</f>
        <v>570228524</v>
      </c>
      <c r="O15" s="3">
        <f>O10+O14</f>
        <v>17179107</v>
      </c>
    </row>
    <row r="16" spans="1:16" ht="15" customHeight="1" x14ac:dyDescent="0.25">
      <c r="A16" s="142" t="s">
        <v>32</v>
      </c>
      <c r="B16" s="143"/>
      <c r="C16" s="143"/>
      <c r="D16" s="143"/>
      <c r="E16" s="63"/>
      <c r="F16" s="63"/>
      <c r="G16" s="124">
        <f>SUM(G17+G18)</f>
        <v>122210555</v>
      </c>
      <c r="H16" s="142" t="s">
        <v>33</v>
      </c>
      <c r="I16" s="143"/>
      <c r="J16" s="143"/>
      <c r="K16" s="143"/>
      <c r="L16" s="96"/>
      <c r="M16" s="96"/>
      <c r="N16" s="96"/>
      <c r="O16" s="5"/>
      <c r="P16" s="18"/>
    </row>
    <row r="17" spans="1:15" x14ac:dyDescent="0.25">
      <c r="A17" s="146" t="s">
        <v>8</v>
      </c>
      <c r="B17" s="147"/>
      <c r="C17" s="17">
        <f>[1]Bevételek!J110-[1]Bevételek!J112</f>
        <v>0</v>
      </c>
      <c r="D17" s="17">
        <f>[1]Bevételek!K110-[1]Bevételek!K112</f>
        <v>0</v>
      </c>
      <c r="E17" s="101"/>
      <c r="F17" s="101"/>
      <c r="G17" s="101"/>
      <c r="H17" s="146" t="s">
        <v>15</v>
      </c>
      <c r="I17" s="147"/>
      <c r="J17" s="17">
        <f>'Szár önk'!B22</f>
        <v>136225955</v>
      </c>
      <c r="K17" s="17">
        <f>'Szár önk'!C22</f>
        <v>136775955</v>
      </c>
      <c r="L17" s="17">
        <f>'Szár önk'!D22</f>
        <v>137069784</v>
      </c>
      <c r="M17" s="17">
        <f>'Szár önk'!E22</f>
        <v>137934891</v>
      </c>
      <c r="N17" s="17">
        <f>'Szár önk'!F22</f>
        <v>139389662</v>
      </c>
      <c r="O17" s="4">
        <f>G16-N17</f>
        <v>-17179107</v>
      </c>
    </row>
    <row r="18" spans="1:15" x14ac:dyDescent="0.25">
      <c r="A18" s="146" t="s">
        <v>16</v>
      </c>
      <c r="B18" s="147"/>
      <c r="C18" s="17">
        <v>122210555</v>
      </c>
      <c r="D18" s="17">
        <v>122210555</v>
      </c>
      <c r="E18" s="17">
        <v>122210555</v>
      </c>
      <c r="F18" s="17">
        <v>122210555</v>
      </c>
      <c r="G18" s="17">
        <v>122210555</v>
      </c>
      <c r="H18" s="102"/>
      <c r="I18" s="103"/>
      <c r="J18" s="103"/>
      <c r="K18" s="103"/>
      <c r="L18" s="103"/>
      <c r="M18" s="103"/>
      <c r="N18" s="103"/>
      <c r="O18" s="4"/>
    </row>
    <row r="19" spans="1:15" x14ac:dyDescent="0.25">
      <c r="A19" s="142" t="s">
        <v>34</v>
      </c>
      <c r="B19" s="143"/>
      <c r="C19" s="143"/>
      <c r="D19" s="143"/>
      <c r="E19" s="63"/>
      <c r="F19" s="63"/>
      <c r="G19" s="119"/>
      <c r="H19" s="142" t="s">
        <v>35</v>
      </c>
      <c r="I19" s="143"/>
      <c r="J19" s="143"/>
      <c r="K19" s="143"/>
      <c r="L19" s="96"/>
      <c r="M19" s="96"/>
      <c r="N19" s="96"/>
      <c r="O19" s="5"/>
    </row>
    <row r="20" spans="1:15" ht="15.75" thickBot="1" x14ac:dyDescent="0.3">
      <c r="A20" s="144" t="s">
        <v>17</v>
      </c>
      <c r="B20" s="145"/>
      <c r="C20" s="10">
        <f>C15+C17+C18</f>
        <v>686347185</v>
      </c>
      <c r="D20" s="10">
        <f t="shared" ref="D20:F20" si="12">D15+D17+D18</f>
        <v>699444724</v>
      </c>
      <c r="E20" s="10">
        <f t="shared" si="12"/>
        <v>699738553</v>
      </c>
      <c r="F20" s="10">
        <f t="shared" si="12"/>
        <v>700610224</v>
      </c>
      <c r="G20" s="10">
        <f t="shared" ref="G20" si="13">G15+G17+G18</f>
        <v>709618186</v>
      </c>
      <c r="H20" s="144" t="s">
        <v>17</v>
      </c>
      <c r="I20" s="145"/>
      <c r="J20" s="10">
        <f>J15+J17</f>
        <v>686347185</v>
      </c>
      <c r="K20" s="10">
        <f t="shared" ref="K20:M20" si="14">K15+K17</f>
        <v>699444724</v>
      </c>
      <c r="L20" s="10">
        <f t="shared" si="14"/>
        <v>699738553</v>
      </c>
      <c r="M20" s="10">
        <f t="shared" si="14"/>
        <v>700610224</v>
      </c>
      <c r="N20" s="10">
        <f t="shared" ref="N20" si="15">N15+N17</f>
        <v>709618186</v>
      </c>
      <c r="O20" s="3">
        <f>F20-M20</f>
        <v>0</v>
      </c>
    </row>
  </sheetData>
  <mergeCells count="27">
    <mergeCell ref="A18:B18"/>
    <mergeCell ref="A19:D19"/>
    <mergeCell ref="H19:K19"/>
    <mergeCell ref="A20:B20"/>
    <mergeCell ref="H20:I20"/>
    <mergeCell ref="A16:D16"/>
    <mergeCell ref="H16:K16"/>
    <mergeCell ref="A17:B17"/>
    <mergeCell ref="H17:I17"/>
    <mergeCell ref="A11:A14"/>
    <mergeCell ref="H11:H14"/>
    <mergeCell ref="A15:B15"/>
    <mergeCell ref="H15:I15"/>
    <mergeCell ref="A1:O1"/>
    <mergeCell ref="A5:A10"/>
    <mergeCell ref="H5:H10"/>
    <mergeCell ref="B7:B8"/>
    <mergeCell ref="F7:F8"/>
    <mergeCell ref="O3:O4"/>
    <mergeCell ref="A4:B4"/>
    <mergeCell ref="H4:I4"/>
    <mergeCell ref="C7:C8"/>
    <mergeCell ref="D7:D8"/>
    <mergeCell ref="E7:E8"/>
    <mergeCell ref="G7:G8"/>
    <mergeCell ref="A3:G3"/>
    <mergeCell ref="H3:N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zoomScaleNormal="100" workbookViewId="0">
      <selection activeCell="F26" sqref="F26"/>
    </sheetView>
  </sheetViews>
  <sheetFormatPr defaultColWidth="9.140625" defaultRowHeight="15" x14ac:dyDescent="0.25"/>
  <cols>
    <col min="1" max="1" width="58.42578125" style="8" bestFit="1" customWidth="1"/>
    <col min="2" max="2" width="16.7109375" style="8" customWidth="1"/>
    <col min="3" max="3" width="15.5703125" style="7" customWidth="1"/>
    <col min="4" max="4" width="15" style="9" customWidth="1"/>
    <col min="5" max="5" width="17.140625" style="7" customWidth="1"/>
    <col min="6" max="6" width="13.28515625" style="7" customWidth="1"/>
    <col min="7" max="7" width="11.85546875" style="7" bestFit="1" customWidth="1"/>
    <col min="8" max="16384" width="9.140625" style="7"/>
  </cols>
  <sheetData>
    <row r="1" spans="1:7" ht="15.75" thickBot="1" x14ac:dyDescent="0.3">
      <c r="C1" s="6"/>
      <c r="F1" s="6" t="s">
        <v>37</v>
      </c>
    </row>
    <row r="2" spans="1:7" s="31" customFormat="1" ht="15" customHeight="1" x14ac:dyDescent="0.25">
      <c r="A2" s="152" t="s">
        <v>0</v>
      </c>
      <c r="B2" s="157" t="s">
        <v>80</v>
      </c>
      <c r="C2" s="159" t="s">
        <v>79</v>
      </c>
      <c r="D2" s="160"/>
      <c r="E2" s="160"/>
      <c r="F2" s="161"/>
    </row>
    <row r="3" spans="1:7" s="32" customFormat="1" ht="29.25" thickBot="1" x14ac:dyDescent="0.3">
      <c r="A3" s="153"/>
      <c r="B3" s="158"/>
      <c r="C3" s="51" t="s">
        <v>88</v>
      </c>
      <c r="D3" s="94" t="s">
        <v>86</v>
      </c>
      <c r="E3" s="51" t="s">
        <v>89</v>
      </c>
      <c r="F3" s="82" t="s">
        <v>90</v>
      </c>
    </row>
    <row r="4" spans="1:7" ht="15.75" thickBot="1" x14ac:dyDescent="0.3">
      <c r="A4" s="154" t="s">
        <v>60</v>
      </c>
      <c r="B4" s="155"/>
      <c r="C4" s="155"/>
      <c r="D4" s="155"/>
      <c r="E4" s="155"/>
      <c r="F4" s="156"/>
    </row>
    <row r="5" spans="1:7" x14ac:dyDescent="0.25">
      <c r="A5" s="23" t="s">
        <v>39</v>
      </c>
      <c r="B5" s="90">
        <v>155999686</v>
      </c>
      <c r="C5" s="65">
        <f>B5+2097539</f>
        <v>158097225</v>
      </c>
      <c r="D5" s="65">
        <v>158391054</v>
      </c>
      <c r="E5" s="65">
        <v>165262725</v>
      </c>
      <c r="F5" s="84">
        <v>165866687</v>
      </c>
      <c r="G5" s="58"/>
    </row>
    <row r="6" spans="1:7" x14ac:dyDescent="0.25">
      <c r="A6" s="22" t="s">
        <v>40</v>
      </c>
      <c r="B6" s="25">
        <v>337735905</v>
      </c>
      <c r="C6" s="24">
        <f>B6+6000000</f>
        <v>343735905</v>
      </c>
      <c r="D6" s="24">
        <f>C6</f>
        <v>343735905</v>
      </c>
      <c r="E6" s="24">
        <v>337735905</v>
      </c>
      <c r="F6" s="73">
        <v>337851905</v>
      </c>
      <c r="G6" s="58"/>
    </row>
    <row r="7" spans="1:7" x14ac:dyDescent="0.25">
      <c r="A7" s="22" t="s">
        <v>41</v>
      </c>
      <c r="B7" s="25">
        <v>48400000</v>
      </c>
      <c r="C7" s="24">
        <v>48400000</v>
      </c>
      <c r="D7" s="24">
        <v>48400000</v>
      </c>
      <c r="E7" s="24">
        <v>48400000</v>
      </c>
      <c r="F7" s="73">
        <v>48400000</v>
      </c>
      <c r="G7" s="58"/>
    </row>
    <row r="8" spans="1:7" x14ac:dyDescent="0.25">
      <c r="A8" s="22" t="s">
        <v>42</v>
      </c>
      <c r="B8" s="25">
        <v>12001039</v>
      </c>
      <c r="C8" s="24">
        <v>12001039</v>
      </c>
      <c r="D8" s="24">
        <v>12001039</v>
      </c>
      <c r="E8" s="24">
        <v>12001039</v>
      </c>
      <c r="F8" s="73">
        <v>12001039</v>
      </c>
      <c r="G8" s="58"/>
    </row>
    <row r="9" spans="1:7" x14ac:dyDescent="0.25">
      <c r="A9" s="22" t="s">
        <v>43</v>
      </c>
      <c r="B9" s="25">
        <v>10000000</v>
      </c>
      <c r="C9" s="24">
        <f>B9+5000000</f>
        <v>15000000</v>
      </c>
      <c r="D9" s="24">
        <f>C9</f>
        <v>15000000</v>
      </c>
      <c r="E9" s="24">
        <f>D9</f>
        <v>15000000</v>
      </c>
      <c r="F9" s="73">
        <v>23288000</v>
      </c>
      <c r="G9" s="58"/>
    </row>
    <row r="10" spans="1:7" x14ac:dyDescent="0.25">
      <c r="A10" s="22" t="s">
        <v>44</v>
      </c>
      <c r="B10" s="25"/>
      <c r="C10" s="24"/>
      <c r="D10" s="24"/>
      <c r="E10" s="24"/>
      <c r="F10" s="73"/>
      <c r="G10" s="58"/>
    </row>
    <row r="11" spans="1:7" x14ac:dyDescent="0.25">
      <c r="A11" s="22" t="s">
        <v>45</v>
      </c>
      <c r="B11" s="25"/>
      <c r="C11" s="24"/>
      <c r="D11" s="24"/>
      <c r="E11" s="24"/>
      <c r="F11" s="73"/>
      <c r="G11" s="58"/>
    </row>
    <row r="12" spans="1:7" ht="15.75" thickBot="1" x14ac:dyDescent="0.3">
      <c r="A12" s="22" t="s">
        <v>46</v>
      </c>
      <c r="B12" s="26">
        <v>122210555</v>
      </c>
      <c r="C12" s="27">
        <v>122210555</v>
      </c>
      <c r="D12" s="27">
        <v>122210555</v>
      </c>
      <c r="E12" s="27">
        <v>122210555</v>
      </c>
      <c r="F12" s="68">
        <v>122210555</v>
      </c>
      <c r="G12" s="58"/>
    </row>
    <row r="13" spans="1:7" ht="15.75" thickBot="1" x14ac:dyDescent="0.3">
      <c r="A13" s="21" t="s">
        <v>59</v>
      </c>
      <c r="B13" s="86">
        <f>SUM(B5:B12)</f>
        <v>686347185</v>
      </c>
      <c r="C13" s="29">
        <f t="shared" ref="C13:F13" si="0">SUM(C5:C12)</f>
        <v>699444724</v>
      </c>
      <c r="D13" s="29">
        <f t="shared" si="0"/>
        <v>699738553</v>
      </c>
      <c r="E13" s="29">
        <f t="shared" si="0"/>
        <v>700610224</v>
      </c>
      <c r="F13" s="29">
        <f t="shared" si="0"/>
        <v>709618186</v>
      </c>
      <c r="G13" s="58"/>
    </row>
    <row r="14" spans="1:7" x14ac:dyDescent="0.25">
      <c r="A14" s="23" t="s">
        <v>48</v>
      </c>
      <c r="B14" s="71">
        <v>23180877</v>
      </c>
      <c r="C14" s="30">
        <f>B14+50000</f>
        <v>23230877</v>
      </c>
      <c r="D14" s="30">
        <f>C14+50000</f>
        <v>23280877</v>
      </c>
      <c r="E14" s="30">
        <v>24740877</v>
      </c>
      <c r="F14" s="88">
        <v>27691845</v>
      </c>
      <c r="G14" s="58"/>
    </row>
    <row r="15" spans="1:7" x14ac:dyDescent="0.25">
      <c r="A15" s="22" t="s">
        <v>57</v>
      </c>
      <c r="B15" s="98">
        <v>4575934</v>
      </c>
      <c r="C15" s="99">
        <v>4575934</v>
      </c>
      <c r="D15" s="99">
        <v>4575934</v>
      </c>
      <c r="E15" s="99">
        <v>4832164</v>
      </c>
      <c r="F15" s="88">
        <v>5397853</v>
      </c>
      <c r="G15" s="58"/>
    </row>
    <row r="16" spans="1:7" x14ac:dyDescent="0.25">
      <c r="A16" s="22" t="s">
        <v>49</v>
      </c>
      <c r="B16" s="98">
        <v>33936310</v>
      </c>
      <c r="C16" s="99">
        <v>33936310</v>
      </c>
      <c r="D16" s="99">
        <v>33936310</v>
      </c>
      <c r="E16" s="99">
        <v>37936310</v>
      </c>
      <c r="F16" s="88">
        <v>37936310</v>
      </c>
      <c r="G16" s="58"/>
    </row>
    <row r="17" spans="1:7" x14ac:dyDescent="0.25">
      <c r="A17" s="22" t="s">
        <v>50</v>
      </c>
      <c r="B17" s="98">
        <v>6510000</v>
      </c>
      <c r="C17" s="99">
        <v>6510000</v>
      </c>
      <c r="D17" s="99">
        <v>6510000</v>
      </c>
      <c r="E17" s="99">
        <v>6510000</v>
      </c>
      <c r="F17" s="88">
        <v>6510000</v>
      </c>
      <c r="G17" s="58"/>
    </row>
    <row r="18" spans="1:7" x14ac:dyDescent="0.25">
      <c r="A18" s="22" t="s">
        <v>51</v>
      </c>
      <c r="B18" s="98">
        <v>17803258</v>
      </c>
      <c r="C18" s="24">
        <f>B18+5905049-550000</f>
        <v>23158307</v>
      </c>
      <c r="D18" s="24">
        <v>26397615</v>
      </c>
      <c r="E18" s="24">
        <v>29397949</v>
      </c>
      <c r="F18" s="88">
        <v>27097517</v>
      </c>
      <c r="G18" s="58"/>
    </row>
    <row r="19" spans="1:7" x14ac:dyDescent="0.25">
      <c r="A19" s="22" t="s">
        <v>52</v>
      </c>
      <c r="B19" s="98">
        <v>358235905</v>
      </c>
      <c r="C19" s="24">
        <f>B19+1905000</f>
        <v>360140905</v>
      </c>
      <c r="D19" s="24">
        <f>C19</f>
        <v>360140905</v>
      </c>
      <c r="E19" s="24">
        <f>D19+187000</f>
        <v>360327905</v>
      </c>
      <c r="F19" s="88">
        <v>360327905</v>
      </c>
      <c r="G19" s="58"/>
    </row>
    <row r="20" spans="1:7" x14ac:dyDescent="0.25">
      <c r="A20" s="22" t="s">
        <v>53</v>
      </c>
      <c r="B20" s="98">
        <v>105878946</v>
      </c>
      <c r="C20" s="24">
        <f>B20+5237490</f>
        <v>111116436</v>
      </c>
      <c r="D20" s="24">
        <f>C20-3289308</f>
        <v>107827128</v>
      </c>
      <c r="E20" s="24">
        <v>98930128</v>
      </c>
      <c r="F20" s="88">
        <v>105267094</v>
      </c>
      <c r="G20" s="58"/>
    </row>
    <row r="21" spans="1:7" x14ac:dyDescent="0.25">
      <c r="A21" s="22" t="s">
        <v>54</v>
      </c>
      <c r="B21" s="98">
        <v>0</v>
      </c>
      <c r="C21" s="99">
        <v>0</v>
      </c>
      <c r="D21" s="99">
        <v>0</v>
      </c>
      <c r="E21" s="99">
        <v>0</v>
      </c>
      <c r="F21" s="88"/>
      <c r="G21" s="58"/>
    </row>
    <row r="22" spans="1:7" ht="15.75" thickBot="1" x14ac:dyDescent="0.3">
      <c r="A22" s="22" t="s">
        <v>55</v>
      </c>
      <c r="B22" s="100">
        <v>136225955</v>
      </c>
      <c r="C22" s="27">
        <f>B22+550000</f>
        <v>136775955</v>
      </c>
      <c r="D22" s="27">
        <f>C22+293829</f>
        <v>137069784</v>
      </c>
      <c r="E22" s="27">
        <v>137934891</v>
      </c>
      <c r="F22" s="88">
        <v>139389662</v>
      </c>
      <c r="G22" s="58"/>
    </row>
    <row r="23" spans="1:7" ht="15.75" thickBot="1" x14ac:dyDescent="0.3">
      <c r="A23" s="21" t="s">
        <v>58</v>
      </c>
      <c r="B23" s="86">
        <v>686347185</v>
      </c>
      <c r="C23" s="29">
        <f t="shared" ref="C23:F23" si="1">SUM(C14:C22)</f>
        <v>699444724</v>
      </c>
      <c r="D23" s="29">
        <f t="shared" si="1"/>
        <v>699738553</v>
      </c>
      <c r="E23" s="29">
        <f t="shared" si="1"/>
        <v>700610224</v>
      </c>
      <c r="F23" s="29">
        <f t="shared" si="1"/>
        <v>709618186</v>
      </c>
      <c r="G23" s="58"/>
    </row>
    <row r="24" spans="1:7" ht="15.75" thickBot="1" x14ac:dyDescent="0.3">
      <c r="A24" s="44" t="s">
        <v>38</v>
      </c>
      <c r="B24" s="106">
        <f>B13-B23</f>
        <v>0</v>
      </c>
      <c r="C24" s="107">
        <f t="shared" ref="C24:E24" si="2">C13-C23</f>
        <v>0</v>
      </c>
      <c r="D24" s="107">
        <f t="shared" si="2"/>
        <v>0</v>
      </c>
      <c r="E24" s="107">
        <f t="shared" si="2"/>
        <v>0</v>
      </c>
      <c r="F24" s="79"/>
      <c r="G24" s="58"/>
    </row>
    <row r="25" spans="1:7" x14ac:dyDescent="0.25">
      <c r="G25" s="58"/>
    </row>
    <row r="26" spans="1:7" x14ac:dyDescent="0.25">
      <c r="F26" s="58" t="s">
        <v>91</v>
      </c>
    </row>
  </sheetData>
  <mergeCells count="4">
    <mergeCell ref="A2:A3"/>
    <mergeCell ref="A4:F4"/>
    <mergeCell ref="B2:B3"/>
    <mergeCell ref="C2:F2"/>
  </mergeCells>
  <pageMargins left="0.25" right="0.25" top="0.75" bottom="0.75" header="0.3" footer="0.3"/>
  <pageSetup paperSize="9" scale="97" orientation="landscape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4"/>
  <sheetViews>
    <sheetView zoomScaleNormal="100" workbookViewId="0">
      <selection activeCell="P11" sqref="P11"/>
    </sheetView>
  </sheetViews>
  <sheetFormatPr defaultRowHeight="15" x14ac:dyDescent="0.25"/>
  <cols>
    <col min="1" max="1" width="51" style="49" bestFit="1" customWidth="1"/>
    <col min="2" max="2" width="13.7109375" style="49" customWidth="1"/>
    <col min="3" max="3" width="12.42578125" style="49" bestFit="1" customWidth="1"/>
    <col min="4" max="7" width="11.28515625" style="49" bestFit="1" customWidth="1"/>
    <col min="8" max="8" width="12.42578125" style="49" bestFit="1" customWidth="1"/>
    <col min="9" max="10" width="11.28515625" style="49" bestFit="1" customWidth="1"/>
    <col min="11" max="14" width="12.42578125" style="49" bestFit="1" customWidth="1"/>
    <col min="15" max="15" width="13.28515625" style="49" bestFit="1" customWidth="1"/>
    <col min="16" max="16384" width="9.140625" style="49"/>
  </cols>
  <sheetData>
    <row r="1" spans="1:15" ht="15.75" thickBot="1" x14ac:dyDescent="0.3">
      <c r="O1" s="50" t="s">
        <v>37</v>
      </c>
    </row>
    <row r="2" spans="1:15" s="31" customFormat="1" ht="15" customHeight="1" x14ac:dyDescent="0.25">
      <c r="A2" s="152" t="s">
        <v>0</v>
      </c>
      <c r="B2" s="165" t="s">
        <v>85</v>
      </c>
      <c r="C2" s="157" t="s">
        <v>81</v>
      </c>
      <c r="D2" s="162"/>
      <c r="E2" s="162"/>
      <c r="F2" s="162"/>
      <c r="G2" s="162"/>
      <c r="H2" s="162"/>
      <c r="I2" s="162"/>
      <c r="J2" s="163"/>
      <c r="K2" s="163"/>
      <c r="L2" s="163"/>
      <c r="M2" s="163"/>
      <c r="N2" s="163"/>
      <c r="O2" s="164"/>
    </row>
    <row r="3" spans="1:15" s="32" customFormat="1" thickBot="1" x14ac:dyDescent="0.3">
      <c r="A3" s="153"/>
      <c r="B3" s="166"/>
      <c r="C3" s="19" t="s">
        <v>61</v>
      </c>
      <c r="D3" s="20" t="s">
        <v>62</v>
      </c>
      <c r="E3" s="33" t="s">
        <v>63</v>
      </c>
      <c r="F3" s="33" t="s">
        <v>64</v>
      </c>
      <c r="G3" s="51" t="s">
        <v>65</v>
      </c>
      <c r="H3" s="20" t="s">
        <v>66</v>
      </c>
      <c r="I3" s="33" t="s">
        <v>67</v>
      </c>
      <c r="J3" s="33" t="s">
        <v>68</v>
      </c>
      <c r="K3" s="51" t="s">
        <v>69</v>
      </c>
      <c r="L3" s="20" t="s">
        <v>70</v>
      </c>
      <c r="M3" s="33" t="s">
        <v>71</v>
      </c>
      <c r="N3" s="20" t="s">
        <v>72</v>
      </c>
      <c r="O3" s="34" t="s">
        <v>17</v>
      </c>
    </row>
    <row r="4" spans="1:15" s="7" customFormat="1" ht="15.75" thickBot="1" x14ac:dyDescent="0.3">
      <c r="A4" s="154" t="s">
        <v>60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6"/>
    </row>
    <row r="5" spans="1:15" s="7" customFormat="1" x14ac:dyDescent="0.25">
      <c r="A5" s="23" t="s">
        <v>39</v>
      </c>
      <c r="B5" s="55">
        <f>'Szár önk'!F5</f>
        <v>165866687</v>
      </c>
      <c r="C5" s="108">
        <v>17835447</v>
      </c>
      <c r="D5" s="109">
        <v>12791318</v>
      </c>
      <c r="E5" s="110">
        <v>12471790</v>
      </c>
      <c r="F5" s="109">
        <v>12455835</v>
      </c>
      <c r="G5" s="110">
        <v>13213738</v>
      </c>
      <c r="H5" s="109">
        <v>12391259</v>
      </c>
      <c r="I5" s="110">
        <v>12391459</v>
      </c>
      <c r="J5" s="109">
        <v>12453259</v>
      </c>
      <c r="K5" s="114">
        <v>12619439</v>
      </c>
      <c r="L5" s="111">
        <f t="shared" ref="L5:L8" si="0">(B5-SUM(C5:K5))/3</f>
        <v>15747714.333333334</v>
      </c>
      <c r="M5" s="111">
        <f t="shared" ref="M5:M8" si="1">(B5-SUM(C5:L5))/2</f>
        <v>15747714.333333328</v>
      </c>
      <c r="N5" s="111">
        <f t="shared" ref="N5:N8" si="2">(B5-SUM(C5:M5))</f>
        <v>15747714.333333313</v>
      </c>
      <c r="O5" s="39">
        <f>SUM(C5:N5)</f>
        <v>165866687</v>
      </c>
    </row>
    <row r="6" spans="1:15" s="7" customFormat="1" x14ac:dyDescent="0.25">
      <c r="A6" s="22" t="s">
        <v>40</v>
      </c>
      <c r="B6" s="55">
        <f>'Szár önk'!F6</f>
        <v>337851905</v>
      </c>
      <c r="C6" s="112">
        <f>'Szár önk'!$F6/12</f>
        <v>28154325.416666668</v>
      </c>
      <c r="D6" s="113">
        <v>30000000</v>
      </c>
      <c r="E6" s="114">
        <f>'Szár önk'!$F6/12</f>
        <v>28154325.416666668</v>
      </c>
      <c r="F6" s="113">
        <f>'Szár önk'!$F6/12</f>
        <v>28154325.416666668</v>
      </c>
      <c r="G6" s="114">
        <f>'Szár önk'!$F6/12</f>
        <v>28154325.416666668</v>
      </c>
      <c r="H6" s="113">
        <v>120650656</v>
      </c>
      <c r="I6" s="114">
        <f>'Szár önk'!$F6/12</f>
        <v>28154325.416666668</v>
      </c>
      <c r="J6" s="113">
        <v>116000</v>
      </c>
      <c r="K6" s="114"/>
      <c r="L6" s="111">
        <f t="shared" si="0"/>
        <v>15437873.972222209</v>
      </c>
      <c r="M6" s="111">
        <f t="shared" si="1"/>
        <v>15437873.972222209</v>
      </c>
      <c r="N6" s="111">
        <f t="shared" si="2"/>
        <v>15437873.972222209</v>
      </c>
      <c r="O6" s="40">
        <f t="shared" ref="O6:O23" si="3">SUM(C6:N6)</f>
        <v>337851905</v>
      </c>
    </row>
    <row r="7" spans="1:15" s="7" customFormat="1" x14ac:dyDescent="0.25">
      <c r="A7" s="22" t="s">
        <v>41</v>
      </c>
      <c r="B7" s="55">
        <f>'Szár önk'!F7</f>
        <v>48400000</v>
      </c>
      <c r="C7" s="112">
        <v>256372</v>
      </c>
      <c r="D7" s="113">
        <v>40637</v>
      </c>
      <c r="E7" s="114">
        <v>13408895</v>
      </c>
      <c r="F7" s="113">
        <v>4930082</v>
      </c>
      <c r="G7" s="114">
        <v>1346926</v>
      </c>
      <c r="H7" s="113">
        <v>2664991</v>
      </c>
      <c r="I7" s="114">
        <v>1810842</v>
      </c>
      <c r="J7" s="113">
        <v>1653532</v>
      </c>
      <c r="K7" s="114">
        <v>18495847</v>
      </c>
      <c r="L7" s="111">
        <f t="shared" si="0"/>
        <v>1263958.6666666667</v>
      </c>
      <c r="M7" s="111">
        <f t="shared" si="1"/>
        <v>1263958.6666666679</v>
      </c>
      <c r="N7" s="111">
        <f t="shared" si="2"/>
        <v>1263958.6666666716</v>
      </c>
      <c r="O7" s="40">
        <f t="shared" si="3"/>
        <v>48400000</v>
      </c>
    </row>
    <row r="8" spans="1:15" s="7" customFormat="1" x14ac:dyDescent="0.25">
      <c r="A8" s="22" t="s">
        <v>42</v>
      </c>
      <c r="B8" s="55">
        <f>'Szár önk'!F8</f>
        <v>12001039</v>
      </c>
      <c r="C8" s="112">
        <v>1020743</v>
      </c>
      <c r="D8" s="113">
        <v>464094</v>
      </c>
      <c r="E8" s="114">
        <v>1799543</v>
      </c>
      <c r="F8" s="113">
        <v>690504</v>
      </c>
      <c r="G8" s="114">
        <v>642625</v>
      </c>
      <c r="H8" s="113">
        <v>529845</v>
      </c>
      <c r="I8" s="114">
        <v>186268</v>
      </c>
      <c r="J8" s="113">
        <v>2675781</v>
      </c>
      <c r="K8" s="114">
        <v>1186742</v>
      </c>
      <c r="L8" s="111">
        <f t="shared" si="0"/>
        <v>934964.66666666663</v>
      </c>
      <c r="M8" s="111">
        <f t="shared" si="1"/>
        <v>934964.66666666698</v>
      </c>
      <c r="N8" s="111">
        <f t="shared" si="2"/>
        <v>934964.66666666791</v>
      </c>
      <c r="O8" s="40">
        <f t="shared" si="3"/>
        <v>12001039</v>
      </c>
    </row>
    <row r="9" spans="1:15" s="7" customFormat="1" x14ac:dyDescent="0.25">
      <c r="A9" s="22" t="s">
        <v>43</v>
      </c>
      <c r="B9" s="55">
        <f>'Szár önk'!F9</f>
        <v>23288000</v>
      </c>
      <c r="C9" s="112">
        <f>'Szár önk'!$F9/12</f>
        <v>1940666.6666666667</v>
      </c>
      <c r="D9" s="113">
        <v>0</v>
      </c>
      <c r="E9" s="114">
        <f>'Szár önk'!$F9/12</f>
        <v>1940666.6666666667</v>
      </c>
      <c r="F9" s="113">
        <f>'Szár önk'!$F9/12</f>
        <v>1940666.6666666667</v>
      </c>
      <c r="G9" s="114">
        <v>4685000</v>
      </c>
      <c r="H9" s="113">
        <v>2552500</v>
      </c>
      <c r="I9" s="114">
        <v>2249020</v>
      </c>
      <c r="J9" s="113">
        <f>'Szár önk'!$F9/12</f>
        <v>1940666.6666666667</v>
      </c>
      <c r="K9" s="114">
        <f>'Szár önk'!$F9/12</f>
        <v>1940666.6666666667</v>
      </c>
      <c r="L9" s="111">
        <v>500000</v>
      </c>
      <c r="M9" s="111">
        <v>3598147</v>
      </c>
      <c r="N9" s="111"/>
      <c r="O9" s="40">
        <f t="shared" si="3"/>
        <v>23288000.333333336</v>
      </c>
    </row>
    <row r="10" spans="1:15" s="7" customFormat="1" x14ac:dyDescent="0.25">
      <c r="A10" s="22" t="s">
        <v>44</v>
      </c>
      <c r="B10" s="55">
        <f>'Szár önk'!F10</f>
        <v>0</v>
      </c>
      <c r="C10" s="112">
        <f>'Szár önk'!$F10/12</f>
        <v>0</v>
      </c>
      <c r="D10" s="113">
        <f>'Szár önk'!$F10/12</f>
        <v>0</v>
      </c>
      <c r="E10" s="114">
        <f>'Szár önk'!$F10/12</f>
        <v>0</v>
      </c>
      <c r="F10" s="113">
        <f>'Szár önk'!$F10/12</f>
        <v>0</v>
      </c>
      <c r="G10" s="114">
        <f>'Szár önk'!$F10/12</f>
        <v>0</v>
      </c>
      <c r="H10" s="113">
        <f>'Szár önk'!$F10/12</f>
        <v>0</v>
      </c>
      <c r="I10" s="114">
        <f>'Szár önk'!$F10/12</f>
        <v>0</v>
      </c>
      <c r="J10" s="113">
        <f>'Szár önk'!$F10/12</f>
        <v>0</v>
      </c>
      <c r="K10" s="114">
        <v>0</v>
      </c>
      <c r="L10" s="24">
        <f>'Szár önk'!$F10/12</f>
        <v>0</v>
      </c>
      <c r="M10" s="36">
        <f>'Szár önk'!$F10/12</f>
        <v>0</v>
      </c>
      <c r="N10" s="36">
        <f>'Szár önk'!$F10/12</f>
        <v>0</v>
      </c>
      <c r="O10" s="40">
        <f t="shared" si="3"/>
        <v>0</v>
      </c>
    </row>
    <row r="11" spans="1:15" s="7" customFormat="1" x14ac:dyDescent="0.25">
      <c r="A11" s="22" t="s">
        <v>45</v>
      </c>
      <c r="B11" s="55">
        <f>'Szár önk'!F11</f>
        <v>0</v>
      </c>
      <c r="C11" s="112">
        <f>'Szár önk'!$F11/12</f>
        <v>0</v>
      </c>
      <c r="D11" s="113">
        <f>'Szár önk'!$F11/12</f>
        <v>0</v>
      </c>
      <c r="E11" s="114">
        <f>'Szár önk'!$F11/12</f>
        <v>0</v>
      </c>
      <c r="F11" s="113">
        <f>'Szár önk'!$F11/12</f>
        <v>0</v>
      </c>
      <c r="G11" s="114">
        <f>'Szár önk'!$F11/12</f>
        <v>0</v>
      </c>
      <c r="H11" s="113">
        <f>'Szár önk'!$F11/12</f>
        <v>0</v>
      </c>
      <c r="I11" s="114">
        <f>'Szár önk'!$F11/12</f>
        <v>0</v>
      </c>
      <c r="J11" s="113">
        <f>'Szár önk'!$F11/12</f>
        <v>0</v>
      </c>
      <c r="K11" s="114">
        <f>'Szár önk'!$F11/12</f>
        <v>0</v>
      </c>
      <c r="L11" s="24">
        <f>'Szár önk'!$F11/12</f>
        <v>0</v>
      </c>
      <c r="M11" s="36">
        <f>'Szár önk'!$F11/12</f>
        <v>0</v>
      </c>
      <c r="N11" s="36">
        <f>'Szár önk'!$F11/12</f>
        <v>0</v>
      </c>
      <c r="O11" s="40">
        <f t="shared" si="3"/>
        <v>0</v>
      </c>
    </row>
    <row r="12" spans="1:15" s="7" customFormat="1" ht="15.75" thickBot="1" x14ac:dyDescent="0.3">
      <c r="A12" s="22" t="s">
        <v>46</v>
      </c>
      <c r="B12" s="55">
        <f>'Szár önk'!F12</f>
        <v>122210555</v>
      </c>
      <c r="C12" s="115">
        <v>122210555</v>
      </c>
      <c r="D12" s="116"/>
      <c r="E12" s="117"/>
      <c r="F12" s="116"/>
      <c r="G12" s="117"/>
      <c r="H12" s="116"/>
      <c r="I12" s="117"/>
      <c r="J12" s="116"/>
      <c r="K12" s="117"/>
      <c r="L12" s="111"/>
      <c r="M12" s="111"/>
      <c r="N12" s="111"/>
      <c r="O12" s="41">
        <f t="shared" si="3"/>
        <v>122210555</v>
      </c>
    </row>
    <row r="13" spans="1:15" s="7" customFormat="1" ht="15.75" thickBot="1" x14ac:dyDescent="0.3">
      <c r="A13" s="21" t="s">
        <v>59</v>
      </c>
      <c r="B13" s="56">
        <f>SUM(B5:B12)</f>
        <v>709618186</v>
      </c>
      <c r="C13" s="28">
        <f>SUM(C5:C12)</f>
        <v>171418109.08333334</v>
      </c>
      <c r="D13" s="29">
        <f t="shared" ref="D13:N13" si="4">SUM(D5:D12)</f>
        <v>43296049</v>
      </c>
      <c r="E13" s="38">
        <f t="shared" si="4"/>
        <v>57775220.083333336</v>
      </c>
      <c r="F13" s="29">
        <f t="shared" si="4"/>
        <v>48171413.083333336</v>
      </c>
      <c r="G13" s="38">
        <f t="shared" si="4"/>
        <v>48042614.416666672</v>
      </c>
      <c r="H13" s="29">
        <f t="shared" si="4"/>
        <v>138789251</v>
      </c>
      <c r="I13" s="38">
        <f t="shared" si="4"/>
        <v>44791914.416666672</v>
      </c>
      <c r="J13" s="29">
        <f t="shared" si="4"/>
        <v>18839238.666666668</v>
      </c>
      <c r="K13" s="38">
        <f t="shared" si="4"/>
        <v>34242694.666666664</v>
      </c>
      <c r="L13" s="29">
        <f t="shared" si="4"/>
        <v>33884511.638888881</v>
      </c>
      <c r="M13" s="38">
        <f t="shared" si="4"/>
        <v>36982658.638888873</v>
      </c>
      <c r="N13" s="38">
        <f t="shared" si="4"/>
        <v>33384511.638888862</v>
      </c>
      <c r="O13" s="42">
        <f t="shared" si="3"/>
        <v>709618186.33333313</v>
      </c>
    </row>
    <row r="14" spans="1:15" s="7" customFormat="1" x14ac:dyDescent="0.25">
      <c r="A14" s="23" t="s">
        <v>48</v>
      </c>
      <c r="B14" s="55">
        <f>'Szár önk'!F14</f>
        <v>27691845</v>
      </c>
      <c r="C14" s="108">
        <v>1741029</v>
      </c>
      <c r="D14" s="109">
        <v>1894283</v>
      </c>
      <c r="E14" s="110">
        <v>1791702</v>
      </c>
      <c r="F14" s="109">
        <v>1886398</v>
      </c>
      <c r="G14" s="110">
        <v>1837260</v>
      </c>
      <c r="H14" s="109">
        <v>1839409</v>
      </c>
      <c r="I14" s="110">
        <v>3425295</v>
      </c>
      <c r="J14" s="109">
        <v>1814057</v>
      </c>
      <c r="K14" s="110">
        <v>1995194</v>
      </c>
      <c r="L14" s="111">
        <f t="shared" ref="L14:L19" si="5">(B14-SUM(C14:K14))/3</f>
        <v>3155739.3333333335</v>
      </c>
      <c r="M14" s="111">
        <f t="shared" ref="M14:M19" si="6">(B14-SUM(C14:L14))/2</f>
        <v>3155739.333333334</v>
      </c>
      <c r="N14" s="111">
        <f t="shared" ref="N14:N19" si="7">(B14-SUM(C14:M14))</f>
        <v>3155739.3333333358</v>
      </c>
      <c r="O14" s="43">
        <f t="shared" si="3"/>
        <v>27691845</v>
      </c>
    </row>
    <row r="15" spans="1:15" s="7" customFormat="1" x14ac:dyDescent="0.25">
      <c r="A15" s="22" t="s">
        <v>57</v>
      </c>
      <c r="B15" s="55">
        <f>'Szár önk'!F15</f>
        <v>5397853</v>
      </c>
      <c r="C15" s="112">
        <v>371301</v>
      </c>
      <c r="D15" s="113">
        <v>369025</v>
      </c>
      <c r="E15" s="114">
        <v>335245</v>
      </c>
      <c r="F15" s="113">
        <v>350648</v>
      </c>
      <c r="G15" s="114">
        <v>349028</v>
      </c>
      <c r="H15" s="113">
        <v>347822</v>
      </c>
      <c r="I15" s="114">
        <v>604052</v>
      </c>
      <c r="J15" s="113">
        <v>398813</v>
      </c>
      <c r="K15" s="110">
        <v>379307</v>
      </c>
      <c r="L15" s="111">
        <f t="shared" si="5"/>
        <v>630870.66666666663</v>
      </c>
      <c r="M15" s="111">
        <f t="shared" si="6"/>
        <v>630870.66666666674</v>
      </c>
      <c r="N15" s="111">
        <f t="shared" si="7"/>
        <v>630870.66666666698</v>
      </c>
      <c r="O15" s="40">
        <f t="shared" si="3"/>
        <v>5397853</v>
      </c>
    </row>
    <row r="16" spans="1:15" s="7" customFormat="1" x14ac:dyDescent="0.25">
      <c r="A16" s="22" t="s">
        <v>49</v>
      </c>
      <c r="B16" s="55">
        <f>'Szár önk'!F16</f>
        <v>37936310</v>
      </c>
      <c r="C16" s="112">
        <v>1398692</v>
      </c>
      <c r="D16" s="113">
        <v>1809793</v>
      </c>
      <c r="E16" s="114">
        <v>1392482</v>
      </c>
      <c r="F16" s="113">
        <v>3290507</v>
      </c>
      <c r="G16" s="114">
        <v>1933175</v>
      </c>
      <c r="H16" s="113">
        <v>3588918</v>
      </c>
      <c r="I16" s="114">
        <v>2682377</v>
      </c>
      <c r="J16" s="113">
        <v>1303332</v>
      </c>
      <c r="K16" s="110">
        <v>4985312</v>
      </c>
      <c r="L16" s="111">
        <f t="shared" si="5"/>
        <v>5183907.333333333</v>
      </c>
      <c r="M16" s="111">
        <f t="shared" si="6"/>
        <v>5183907.333333334</v>
      </c>
      <c r="N16" s="111">
        <f t="shared" si="7"/>
        <v>5183907.3333333358</v>
      </c>
      <c r="O16" s="40">
        <f t="shared" si="3"/>
        <v>37936310</v>
      </c>
    </row>
    <row r="17" spans="1:15" s="7" customFormat="1" x14ac:dyDescent="0.25">
      <c r="A17" s="22" t="s">
        <v>50</v>
      </c>
      <c r="B17" s="55">
        <f>'Szár önk'!F17</f>
        <v>6510000</v>
      </c>
      <c r="C17" s="112">
        <v>259000</v>
      </c>
      <c r="D17" s="113">
        <v>414000</v>
      </c>
      <c r="E17" s="114">
        <v>249250</v>
      </c>
      <c r="F17" s="113">
        <v>144646</v>
      </c>
      <c r="G17" s="114">
        <v>374021</v>
      </c>
      <c r="H17" s="113">
        <v>280750</v>
      </c>
      <c r="I17" s="114">
        <v>244500</v>
      </c>
      <c r="J17" s="113">
        <v>302025</v>
      </c>
      <c r="K17" s="110">
        <v>485010</v>
      </c>
      <c r="L17" s="111">
        <f t="shared" si="5"/>
        <v>1252266</v>
      </c>
      <c r="M17" s="111">
        <f t="shared" si="6"/>
        <v>1252266</v>
      </c>
      <c r="N17" s="111">
        <f t="shared" si="7"/>
        <v>1252266</v>
      </c>
      <c r="O17" s="40">
        <f t="shared" si="3"/>
        <v>6510000</v>
      </c>
    </row>
    <row r="18" spans="1:15" s="7" customFormat="1" x14ac:dyDescent="0.25">
      <c r="A18" s="22" t="s">
        <v>51</v>
      </c>
      <c r="B18" s="55">
        <f>'Szár önk'!F18</f>
        <v>27097517</v>
      </c>
      <c r="C18" s="112">
        <v>190385</v>
      </c>
      <c r="D18" s="113">
        <v>368845</v>
      </c>
      <c r="E18" s="114">
        <v>6343845</v>
      </c>
      <c r="F18" s="113">
        <v>412421</v>
      </c>
      <c r="G18" s="114">
        <v>5514761</v>
      </c>
      <c r="H18" s="113">
        <v>4336831</v>
      </c>
      <c r="I18" s="114">
        <v>2502985</v>
      </c>
      <c r="J18" s="113">
        <v>905190</v>
      </c>
      <c r="K18" s="110">
        <v>93480</v>
      </c>
      <c r="L18" s="111">
        <f t="shared" si="5"/>
        <v>2142924.6666666665</v>
      </c>
      <c r="M18" s="111">
        <f t="shared" si="6"/>
        <v>2142924.666666666</v>
      </c>
      <c r="N18" s="111">
        <f t="shared" si="7"/>
        <v>2142924.6666666642</v>
      </c>
      <c r="O18" s="40">
        <f t="shared" si="3"/>
        <v>27097517</v>
      </c>
    </row>
    <row r="19" spans="1:15" s="7" customFormat="1" x14ac:dyDescent="0.25">
      <c r="A19" s="22" t="s">
        <v>52</v>
      </c>
      <c r="B19" s="55">
        <f>'Szár önk'!F19</f>
        <v>360327905</v>
      </c>
      <c r="C19" s="112">
        <v>259840</v>
      </c>
      <c r="D19" s="113">
        <v>3214800</v>
      </c>
      <c r="E19" s="114">
        <v>518273</v>
      </c>
      <c r="F19" s="113">
        <f>'Szár önk'!$F19/12</f>
        <v>30027325.416666668</v>
      </c>
      <c r="G19" s="114">
        <v>511603</v>
      </c>
      <c r="H19" s="113">
        <v>256496</v>
      </c>
      <c r="I19" s="114">
        <v>6203</v>
      </c>
      <c r="J19" s="113">
        <v>4280</v>
      </c>
      <c r="K19" s="110">
        <v>5989</v>
      </c>
      <c r="L19" s="111">
        <f t="shared" si="5"/>
        <v>108507698.52777778</v>
      </c>
      <c r="M19" s="111">
        <f t="shared" si="6"/>
        <v>108507698.52777778</v>
      </c>
      <c r="N19" s="111">
        <f t="shared" si="7"/>
        <v>108507698.52777779</v>
      </c>
      <c r="O19" s="40">
        <f t="shared" si="3"/>
        <v>360327905</v>
      </c>
    </row>
    <row r="20" spans="1:15" s="7" customFormat="1" x14ac:dyDescent="0.25">
      <c r="A20" s="22" t="s">
        <v>53</v>
      </c>
      <c r="B20" s="55">
        <f>'Szár önk'!F20</f>
        <v>105267094</v>
      </c>
      <c r="C20" s="112">
        <f>'Szár önk'!$F20/12</f>
        <v>8772257.833333334</v>
      </c>
      <c r="D20" s="113">
        <v>1231515</v>
      </c>
      <c r="E20" s="114">
        <v>6499</v>
      </c>
      <c r="F20" s="113">
        <f>'Szár önk'!$F20/12</f>
        <v>8772257.833333334</v>
      </c>
      <c r="G20" s="114">
        <v>776866</v>
      </c>
      <c r="H20" s="113">
        <v>766275</v>
      </c>
      <c r="I20" s="114">
        <v>2768600</v>
      </c>
      <c r="J20" s="113">
        <v>14776181</v>
      </c>
      <c r="K20" s="110">
        <v>6961900</v>
      </c>
      <c r="L20" s="111">
        <f>(B20-SUM(C20:K20))/3</f>
        <v>20144914.111111108</v>
      </c>
      <c r="M20" s="111">
        <f>(B20-SUM(C20:L20))/2</f>
        <v>20144914.111111112</v>
      </c>
      <c r="N20" s="111">
        <f>(B20-SUM(C20:M20))</f>
        <v>20144914.111111104</v>
      </c>
      <c r="O20" s="40">
        <f t="shared" si="3"/>
        <v>105267094</v>
      </c>
    </row>
    <row r="21" spans="1:15" s="7" customFormat="1" x14ac:dyDescent="0.25">
      <c r="A21" s="22" t="s">
        <v>54</v>
      </c>
      <c r="B21" s="55">
        <f>'Szár önk'!F21</f>
        <v>0</v>
      </c>
      <c r="C21" s="112">
        <f>'Szár önk'!$F21/12</f>
        <v>0</v>
      </c>
      <c r="D21" s="113">
        <f>'Szár önk'!$F21/12</f>
        <v>0</v>
      </c>
      <c r="E21" s="114">
        <f>'Szár önk'!$F21/12</f>
        <v>0</v>
      </c>
      <c r="F21" s="113">
        <f>'Szár önk'!$F21/12</f>
        <v>0</v>
      </c>
      <c r="G21" s="114">
        <v>0</v>
      </c>
      <c r="H21" s="113">
        <f>'Szár önk'!$F21/12</f>
        <v>0</v>
      </c>
      <c r="I21" s="114">
        <f>'Szár önk'!$F21/12</f>
        <v>0</v>
      </c>
      <c r="J21" s="113">
        <f>'Szár önk'!$F21/12</f>
        <v>0</v>
      </c>
      <c r="K21" s="110">
        <f t="shared" ref="K21" si="8">(B21-C21-D21-E21-F21-G21-H21-I21-J21)/4</f>
        <v>0</v>
      </c>
      <c r="L21" s="30">
        <f t="shared" ref="L21" si="9">K21</f>
        <v>0</v>
      </c>
      <c r="M21" s="30">
        <f t="shared" ref="M21:N21" si="10">L21</f>
        <v>0</v>
      </c>
      <c r="N21" s="30">
        <f t="shared" si="10"/>
        <v>0</v>
      </c>
      <c r="O21" s="40">
        <f t="shared" si="3"/>
        <v>0</v>
      </c>
    </row>
    <row r="22" spans="1:15" s="7" customFormat="1" ht="15.75" thickBot="1" x14ac:dyDescent="0.3">
      <c r="A22" s="22" t="s">
        <v>55</v>
      </c>
      <c r="B22" s="55">
        <f>'Szár önk'!F22</f>
        <v>139389662</v>
      </c>
      <c r="C22" s="115">
        <v>14793000</v>
      </c>
      <c r="D22" s="116">
        <v>9342934</v>
      </c>
      <c r="E22" s="117">
        <v>11262920</v>
      </c>
      <c r="F22" s="116">
        <v>11820347</v>
      </c>
      <c r="G22" s="117">
        <v>10300480</v>
      </c>
      <c r="H22" s="116">
        <v>9627763</v>
      </c>
      <c r="I22" s="117">
        <v>9906307</v>
      </c>
      <c r="J22" s="116">
        <v>9615921</v>
      </c>
      <c r="K22" s="110">
        <v>10081452</v>
      </c>
      <c r="L22" s="111">
        <f>(B22-SUM(C22:K22))/3</f>
        <v>14212846</v>
      </c>
      <c r="M22" s="111">
        <f>(B22-SUM(C22:L22))/2</f>
        <v>14212846</v>
      </c>
      <c r="N22" s="111">
        <f>(B22-SUM(C22:M22))</f>
        <v>14212846</v>
      </c>
      <c r="O22" s="41">
        <f t="shared" si="3"/>
        <v>139389662</v>
      </c>
    </row>
    <row r="23" spans="1:15" s="7" customFormat="1" ht="15.75" thickBot="1" x14ac:dyDescent="0.3">
      <c r="A23" s="21" t="s">
        <v>58</v>
      </c>
      <c r="B23" s="56">
        <f>SUM(B14:B22)</f>
        <v>709618186</v>
      </c>
      <c r="C23" s="28">
        <f t="shared" ref="C23:N23" si="11">SUM(C14:C22)</f>
        <v>27785504.833333336</v>
      </c>
      <c r="D23" s="29">
        <f t="shared" ref="D23" si="12">SUM(D14:D22)</f>
        <v>18645195</v>
      </c>
      <c r="E23" s="38">
        <f t="shared" ref="E23" si="13">SUM(E14:E22)</f>
        <v>21900216</v>
      </c>
      <c r="F23" s="29">
        <f t="shared" ref="F23" si="14">SUM(F14:F22)</f>
        <v>56704550.250000007</v>
      </c>
      <c r="G23" s="38">
        <f>SUM(G14:G22)</f>
        <v>21597194</v>
      </c>
      <c r="H23" s="29">
        <f t="shared" ref="H23" si="15">SUM(H14:H22)</f>
        <v>21044264</v>
      </c>
      <c r="I23" s="38">
        <f t="shared" ref="I23" si="16">SUM(I14:I22)</f>
        <v>22140319</v>
      </c>
      <c r="J23" s="29">
        <f t="shared" si="11"/>
        <v>29119799</v>
      </c>
      <c r="K23" s="38">
        <f t="shared" si="11"/>
        <v>24987644</v>
      </c>
      <c r="L23" s="29">
        <f t="shared" ref="L23" si="17">SUM(L14:L22)</f>
        <v>155231166.6388889</v>
      </c>
      <c r="M23" s="38">
        <f t="shared" ref="M23" si="18">SUM(M14:M22)</f>
        <v>155231166.6388889</v>
      </c>
      <c r="N23" s="38">
        <f t="shared" si="11"/>
        <v>155231166.6388889</v>
      </c>
      <c r="O23" s="42">
        <f t="shared" si="3"/>
        <v>709618186</v>
      </c>
    </row>
    <row r="24" spans="1:15" s="7" customFormat="1" ht="15.75" thickBot="1" x14ac:dyDescent="0.3">
      <c r="A24" s="44" t="s">
        <v>38</v>
      </c>
      <c r="B24" s="59" t="s">
        <v>82</v>
      </c>
      <c r="C24" s="45"/>
      <c r="D24" s="46"/>
      <c r="E24" s="47"/>
      <c r="F24" s="46"/>
      <c r="G24" s="47"/>
      <c r="H24" s="46"/>
      <c r="I24" s="47"/>
      <c r="J24" s="46"/>
      <c r="K24" s="47"/>
      <c r="L24" s="46"/>
      <c r="M24" s="47"/>
      <c r="N24" s="47"/>
      <c r="O24" s="48">
        <f t="shared" ref="O24" si="19">O13-O23</f>
        <v>0.33333313465118408</v>
      </c>
    </row>
  </sheetData>
  <mergeCells count="4">
    <mergeCell ref="A2:A3"/>
    <mergeCell ref="C2:O2"/>
    <mergeCell ref="A4:O4"/>
    <mergeCell ref="B2:B3"/>
  </mergeCells>
  <pageMargins left="0.7" right="0.7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P20"/>
  <sheetViews>
    <sheetView topLeftCell="G1" zoomScaleNormal="100" workbookViewId="0">
      <selection activeCell="O25" sqref="O25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5" width="12.7109375" customWidth="1"/>
    <col min="6" max="7" width="12.85546875" bestFit="1" customWidth="1"/>
    <col min="8" max="8" width="5.7109375" customWidth="1"/>
    <col min="9" max="9" width="31.28515625" customWidth="1"/>
    <col min="10" max="12" width="11.7109375" customWidth="1"/>
    <col min="13" max="14" width="12.42578125" bestFit="1" customWidth="1"/>
    <col min="15" max="15" width="19.85546875" customWidth="1"/>
  </cols>
  <sheetData>
    <row r="1" spans="1:16" ht="15.75" x14ac:dyDescent="0.25">
      <c r="A1" s="132" t="s">
        <v>73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6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37</v>
      </c>
    </row>
    <row r="3" spans="1:16" ht="51.75" customHeight="1" x14ac:dyDescent="0.25">
      <c r="A3" s="133" t="s">
        <v>20</v>
      </c>
      <c r="B3" s="134"/>
      <c r="C3" s="134"/>
      <c r="D3" s="134"/>
      <c r="E3" s="134"/>
      <c r="F3" s="134"/>
      <c r="G3" s="118"/>
      <c r="H3" s="133" t="s">
        <v>21</v>
      </c>
      <c r="I3" s="134"/>
      <c r="J3" s="134"/>
      <c r="K3" s="134"/>
      <c r="L3" s="134"/>
      <c r="M3" s="134"/>
      <c r="N3" s="123"/>
      <c r="O3" s="135" t="s">
        <v>36</v>
      </c>
    </row>
    <row r="4" spans="1:16" ht="42.75" customHeight="1" x14ac:dyDescent="0.25">
      <c r="A4" s="137" t="s">
        <v>22</v>
      </c>
      <c r="B4" s="138"/>
      <c r="C4" s="52" t="s">
        <v>78</v>
      </c>
      <c r="D4" s="94" t="s">
        <v>87</v>
      </c>
      <c r="E4" s="94" t="s">
        <v>86</v>
      </c>
      <c r="F4" s="94" t="s">
        <v>89</v>
      </c>
      <c r="G4" s="94" t="s">
        <v>85</v>
      </c>
      <c r="H4" s="137" t="s">
        <v>23</v>
      </c>
      <c r="I4" s="138"/>
      <c r="J4" s="52" t="s">
        <v>78</v>
      </c>
      <c r="K4" s="94" t="s">
        <v>87</v>
      </c>
      <c r="L4" s="94" t="s">
        <v>86</v>
      </c>
      <c r="M4" s="94" t="s">
        <v>89</v>
      </c>
      <c r="N4" s="94" t="s">
        <v>85</v>
      </c>
      <c r="O4" s="136"/>
    </row>
    <row r="5" spans="1:16" ht="30" x14ac:dyDescent="0.25">
      <c r="A5" s="125" t="s">
        <v>4</v>
      </c>
      <c r="B5" s="11" t="s">
        <v>1</v>
      </c>
      <c r="C5" s="91">
        <f>Hivatal!B5</f>
        <v>0</v>
      </c>
      <c r="D5" s="91">
        <f>Hivatal!C5</f>
        <v>0</v>
      </c>
      <c r="E5" s="91">
        <f>Hivatal!D5</f>
        <v>1098348</v>
      </c>
      <c r="F5" s="91">
        <f>Hivatal!E5</f>
        <v>1184113</v>
      </c>
      <c r="G5" s="91">
        <f>Hivatal!F5</f>
        <v>1184113</v>
      </c>
      <c r="H5" s="125" t="s">
        <v>18</v>
      </c>
      <c r="I5" s="11" t="s">
        <v>9</v>
      </c>
      <c r="J5" s="12">
        <f>Hivatal!B14</f>
        <v>27574461</v>
      </c>
      <c r="K5" s="12">
        <f>Hivatal!C14</f>
        <v>27574461</v>
      </c>
      <c r="L5" s="12">
        <f>Hivatal!D14</f>
        <v>28623881</v>
      </c>
      <c r="M5" s="12">
        <f>Hivatal!E14</f>
        <v>29613988</v>
      </c>
      <c r="N5" s="12">
        <f>Hivatal!F14</f>
        <v>30823797</v>
      </c>
      <c r="O5" s="13"/>
    </row>
    <row r="6" spans="1:16" ht="30" x14ac:dyDescent="0.25">
      <c r="A6" s="126"/>
      <c r="B6" s="11" t="s">
        <v>3</v>
      </c>
      <c r="C6" s="91">
        <f>Hivatal!B7</f>
        <v>0</v>
      </c>
      <c r="D6" s="91">
        <f>Hivatal!C7</f>
        <v>0</v>
      </c>
      <c r="E6" s="91">
        <f>Hivatal!D7</f>
        <v>0</v>
      </c>
      <c r="F6" s="91">
        <f>Hivatal!E7</f>
        <v>0</v>
      </c>
      <c r="G6" s="91">
        <f>Hivatal!F7</f>
        <v>0</v>
      </c>
      <c r="H6" s="126"/>
      <c r="I6" s="11" t="s">
        <v>10</v>
      </c>
      <c r="J6" s="12">
        <f>Hivatal!B15</f>
        <v>5871182</v>
      </c>
      <c r="K6" s="12">
        <f>Hivatal!C15</f>
        <v>5871182</v>
      </c>
      <c r="L6" s="12">
        <f>Hivatal!D15</f>
        <v>6080689</v>
      </c>
      <c r="M6" s="12">
        <f>Hivatal!E15</f>
        <v>6105689</v>
      </c>
      <c r="N6" s="12">
        <f>Hivatal!F15</f>
        <v>6350651</v>
      </c>
      <c r="O6" s="13"/>
    </row>
    <row r="7" spans="1:16" x14ac:dyDescent="0.25">
      <c r="A7" s="126"/>
      <c r="B7" s="128" t="s">
        <v>4</v>
      </c>
      <c r="C7" s="167">
        <f>Hivatal!B8</f>
        <v>0</v>
      </c>
      <c r="D7" s="167">
        <f>Hivatal!C8</f>
        <v>0</v>
      </c>
      <c r="E7" s="167">
        <f>Hivatal!D8</f>
        <v>0</v>
      </c>
      <c r="F7" s="167">
        <f>Hivatal!E8</f>
        <v>150000</v>
      </c>
      <c r="G7" s="167">
        <f>Hivatal!F8</f>
        <v>150000</v>
      </c>
      <c r="H7" s="126"/>
      <c r="I7" s="11" t="s">
        <v>11</v>
      </c>
      <c r="J7" s="12">
        <f>Hivatal!B16</f>
        <v>3565067</v>
      </c>
      <c r="K7" s="12">
        <f>Hivatal!C16</f>
        <v>4115067</v>
      </c>
      <c r="L7" s="12">
        <f>Hivatal!D16</f>
        <v>4160884</v>
      </c>
      <c r="M7" s="12">
        <f>Hivatal!E16</f>
        <v>4246649</v>
      </c>
      <c r="N7" s="12">
        <f>Hivatal!F16</f>
        <v>4246649</v>
      </c>
      <c r="O7" s="13"/>
    </row>
    <row r="8" spans="1:16" x14ac:dyDescent="0.25">
      <c r="A8" s="126"/>
      <c r="B8" s="129"/>
      <c r="C8" s="168"/>
      <c r="D8" s="168"/>
      <c r="E8" s="168"/>
      <c r="F8" s="168"/>
      <c r="G8" s="168"/>
      <c r="H8" s="126"/>
      <c r="I8" s="11" t="s">
        <v>24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3"/>
    </row>
    <row r="9" spans="1:16" x14ac:dyDescent="0.25">
      <c r="A9" s="126"/>
      <c r="B9" s="11" t="s">
        <v>6</v>
      </c>
      <c r="C9" s="91">
        <f>Hivatal!B10</f>
        <v>0</v>
      </c>
      <c r="D9" s="91">
        <f>Hivatal!C10</f>
        <v>0</v>
      </c>
      <c r="E9" s="91">
        <f>Hivatal!D10</f>
        <v>0</v>
      </c>
      <c r="F9" s="91">
        <f>Hivatal!E10</f>
        <v>0</v>
      </c>
      <c r="G9" s="91">
        <f>Hivatal!F10</f>
        <v>0</v>
      </c>
      <c r="H9" s="126"/>
      <c r="I9" s="11" t="s">
        <v>12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3"/>
    </row>
    <row r="10" spans="1:16" x14ac:dyDescent="0.25">
      <c r="A10" s="127"/>
      <c r="B10" s="14" t="s">
        <v>25</v>
      </c>
      <c r="C10" s="92">
        <f>SUM(C5:C9)</f>
        <v>0</v>
      </c>
      <c r="D10" s="92">
        <f t="shared" ref="D10:F10" si="0">SUM(D5:D9)</f>
        <v>0</v>
      </c>
      <c r="E10" s="92">
        <f t="shared" si="0"/>
        <v>1098348</v>
      </c>
      <c r="F10" s="92">
        <f t="shared" si="0"/>
        <v>1334113</v>
      </c>
      <c r="G10" s="92">
        <f t="shared" ref="G10" si="1">SUM(G5:G9)</f>
        <v>1334113</v>
      </c>
      <c r="H10" s="127"/>
      <c r="I10" s="14" t="s">
        <v>26</v>
      </c>
      <c r="J10" s="15">
        <f>SUM(J5:J9)</f>
        <v>37010710</v>
      </c>
      <c r="K10" s="15">
        <f t="shared" ref="K10:L10" si="2">SUM(K5:K9)</f>
        <v>37560710</v>
      </c>
      <c r="L10" s="15">
        <f t="shared" si="2"/>
        <v>38865454</v>
      </c>
      <c r="M10" s="15">
        <f>SUM(M5:M9)</f>
        <v>39966326</v>
      </c>
      <c r="N10" s="15">
        <f>SUM(N5:N9)</f>
        <v>41421097</v>
      </c>
      <c r="O10" s="16">
        <f>G10-N10</f>
        <v>-40086984</v>
      </c>
    </row>
    <row r="11" spans="1:16" ht="30" x14ac:dyDescent="0.25">
      <c r="A11" s="148" t="s">
        <v>5</v>
      </c>
      <c r="B11" s="11" t="s">
        <v>2</v>
      </c>
      <c r="C11" s="91">
        <f>Hivatal!B6</f>
        <v>0</v>
      </c>
      <c r="D11" s="91">
        <f>Hivatal!C6</f>
        <v>0</v>
      </c>
      <c r="E11" s="91">
        <f>Hivatal!D6</f>
        <v>0</v>
      </c>
      <c r="F11" s="91">
        <f>Hivatal!E6</f>
        <v>0</v>
      </c>
      <c r="G11" s="91">
        <f>Hivatal!F6</f>
        <v>0</v>
      </c>
      <c r="H11" s="148" t="s">
        <v>19</v>
      </c>
      <c r="I11" s="11" t="s">
        <v>13</v>
      </c>
      <c r="J11" s="12">
        <f>Hivatal!B19</f>
        <v>0</v>
      </c>
      <c r="K11" s="12">
        <f>Hivatal!C19</f>
        <v>0</v>
      </c>
      <c r="L11" s="12">
        <f>Hivatal!D19</f>
        <v>84804</v>
      </c>
      <c r="M11" s="12">
        <f>Hivatal!E19</f>
        <v>84804</v>
      </c>
      <c r="N11" s="12">
        <f>Hivatal!F19</f>
        <v>84804</v>
      </c>
      <c r="O11" s="13"/>
    </row>
    <row r="12" spans="1:16" x14ac:dyDescent="0.25">
      <c r="A12" s="148"/>
      <c r="B12" s="11" t="s">
        <v>5</v>
      </c>
      <c r="C12" s="91">
        <f>Hivatal!B9</f>
        <v>0</v>
      </c>
      <c r="D12" s="91">
        <f>Hivatal!C9</f>
        <v>0</v>
      </c>
      <c r="E12" s="91">
        <f>Hivatal!D9</f>
        <v>0</v>
      </c>
      <c r="F12" s="91">
        <f>Hivatal!E9</f>
        <v>0</v>
      </c>
      <c r="G12" s="91">
        <f>Hivatal!F9</f>
        <v>0</v>
      </c>
      <c r="H12" s="148"/>
      <c r="I12" s="11" t="s">
        <v>14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/>
    </row>
    <row r="13" spans="1:16" ht="30" x14ac:dyDescent="0.25">
      <c r="A13" s="148"/>
      <c r="B13" s="11" t="s">
        <v>7</v>
      </c>
      <c r="C13" s="91">
        <f>Hivatal!B11</f>
        <v>0</v>
      </c>
      <c r="D13" s="91">
        <f>Hivatal!C11</f>
        <v>0</v>
      </c>
      <c r="E13" s="91">
        <f>Hivatal!D11</f>
        <v>0</v>
      </c>
      <c r="F13" s="91">
        <f>Hivatal!E11</f>
        <v>0</v>
      </c>
      <c r="G13" s="91">
        <f>Hivatal!F11</f>
        <v>0</v>
      </c>
      <c r="H13" s="148"/>
      <c r="I13" s="11" t="s">
        <v>27</v>
      </c>
      <c r="J13" s="12">
        <v>0</v>
      </c>
      <c r="K13" s="12">
        <v>0</v>
      </c>
      <c r="L13" s="12">
        <v>0</v>
      </c>
      <c r="M13" s="12">
        <f>Hivatal!H21</f>
        <v>0</v>
      </c>
      <c r="N13" s="12">
        <f>Hivatal!I21</f>
        <v>0</v>
      </c>
      <c r="O13" s="13"/>
    </row>
    <row r="14" spans="1:16" x14ac:dyDescent="0.25">
      <c r="A14" s="148"/>
      <c r="B14" s="14" t="s">
        <v>28</v>
      </c>
      <c r="C14" s="92">
        <v>0</v>
      </c>
      <c r="D14" s="92">
        <v>0</v>
      </c>
      <c r="E14" s="92">
        <v>0</v>
      </c>
      <c r="F14" s="92">
        <v>0</v>
      </c>
      <c r="G14" s="92">
        <v>0</v>
      </c>
      <c r="H14" s="148"/>
      <c r="I14" s="14" t="s">
        <v>29</v>
      </c>
      <c r="J14" s="15">
        <v>0</v>
      </c>
      <c r="K14" s="15">
        <f>SUM(K11:K13)</f>
        <v>0</v>
      </c>
      <c r="L14" s="15">
        <f>SUM(L11:L13)</f>
        <v>84804</v>
      </c>
      <c r="M14" s="15">
        <f>SUM(M11:M13)</f>
        <v>84804</v>
      </c>
      <c r="N14" s="15">
        <f>SUM(N11:N13)</f>
        <v>84804</v>
      </c>
      <c r="O14" s="16">
        <f>G14-N14</f>
        <v>-84804</v>
      </c>
    </row>
    <row r="15" spans="1:16" ht="15.75" thickBot="1" x14ac:dyDescent="0.3">
      <c r="A15" s="149" t="s">
        <v>30</v>
      </c>
      <c r="B15" s="150"/>
      <c r="C15" s="93">
        <f>C10+C14</f>
        <v>0</v>
      </c>
      <c r="D15" s="93">
        <f t="shared" ref="D15:E15" si="3">D10+D14</f>
        <v>0</v>
      </c>
      <c r="E15" s="93">
        <f t="shared" si="3"/>
        <v>1098348</v>
      </c>
      <c r="F15" s="93">
        <f>F10+F14</f>
        <v>1334113</v>
      </c>
      <c r="G15" s="93">
        <f>G10+G14</f>
        <v>1334113</v>
      </c>
      <c r="H15" s="144" t="s">
        <v>31</v>
      </c>
      <c r="I15" s="145"/>
      <c r="J15" s="10">
        <f t="shared" ref="J15:L15" si="4">J10+J14</f>
        <v>37010710</v>
      </c>
      <c r="K15" s="10">
        <f t="shared" si="4"/>
        <v>37560710</v>
      </c>
      <c r="L15" s="10">
        <f t="shared" si="4"/>
        <v>38950258</v>
      </c>
      <c r="M15" s="10">
        <f t="shared" ref="M15:N15" si="5">M10+M14</f>
        <v>40051130</v>
      </c>
      <c r="N15" s="10">
        <f t="shared" si="5"/>
        <v>41505901</v>
      </c>
      <c r="O15" s="3">
        <f>O10+O14</f>
        <v>-40171788</v>
      </c>
    </row>
    <row r="16" spans="1:16" ht="15" customHeight="1" x14ac:dyDescent="0.25">
      <c r="A16" s="142" t="s">
        <v>32</v>
      </c>
      <c r="B16" s="143"/>
      <c r="C16" s="143"/>
      <c r="D16" s="63"/>
      <c r="E16" s="63"/>
      <c r="F16" s="63"/>
      <c r="G16" s="124">
        <f>SUM(G17+G18)</f>
        <v>40171788</v>
      </c>
      <c r="H16" s="142" t="s">
        <v>33</v>
      </c>
      <c r="I16" s="143"/>
      <c r="J16" s="143"/>
      <c r="K16" s="95"/>
      <c r="L16" s="95"/>
      <c r="M16" s="95"/>
      <c r="N16" s="95"/>
      <c r="O16" s="4">
        <f>G16-N16</f>
        <v>40171788</v>
      </c>
      <c r="P16" s="18"/>
    </row>
    <row r="17" spans="1:15" x14ac:dyDescent="0.25">
      <c r="A17" s="146" t="s">
        <v>8</v>
      </c>
      <c r="B17" s="147"/>
      <c r="C17" s="17">
        <v>36279800</v>
      </c>
      <c r="D17" s="17">
        <v>36829800</v>
      </c>
      <c r="E17" s="17">
        <v>37121000</v>
      </c>
      <c r="F17" s="17">
        <v>37986107</v>
      </c>
      <c r="G17" s="17">
        <v>39440878</v>
      </c>
      <c r="H17" s="146" t="s">
        <v>15</v>
      </c>
      <c r="I17" s="147"/>
      <c r="J17" s="17"/>
      <c r="K17" s="17"/>
      <c r="L17" s="17"/>
      <c r="M17" s="17"/>
      <c r="N17" s="17"/>
      <c r="O17" s="4"/>
    </row>
    <row r="18" spans="1:15" x14ac:dyDescent="0.25">
      <c r="A18" s="146" t="s">
        <v>16</v>
      </c>
      <c r="B18" s="147"/>
      <c r="C18" s="17">
        <v>730910</v>
      </c>
      <c r="D18" s="17">
        <v>730910</v>
      </c>
      <c r="E18" s="17">
        <v>730910</v>
      </c>
      <c r="F18" s="17">
        <v>730910</v>
      </c>
      <c r="G18" s="17">
        <v>730910</v>
      </c>
      <c r="H18" s="169"/>
      <c r="I18" s="170"/>
      <c r="J18" s="170"/>
      <c r="K18" s="170"/>
      <c r="L18" s="170"/>
      <c r="M18" s="171"/>
      <c r="N18" s="121"/>
      <c r="O18" s="4"/>
    </row>
    <row r="19" spans="1:15" x14ac:dyDescent="0.25">
      <c r="A19" s="142" t="s">
        <v>34</v>
      </c>
      <c r="B19" s="143"/>
      <c r="C19" s="143"/>
      <c r="D19" s="63"/>
      <c r="E19" s="63"/>
      <c r="F19" s="63"/>
      <c r="G19" s="119"/>
      <c r="H19" s="142" t="s">
        <v>35</v>
      </c>
      <c r="I19" s="143"/>
      <c r="J19" s="143"/>
      <c r="K19" s="61"/>
      <c r="L19" s="61"/>
      <c r="M19" s="61"/>
      <c r="N19" s="120"/>
      <c r="O19" s="5"/>
    </row>
    <row r="20" spans="1:15" ht="15.75" thickBot="1" x14ac:dyDescent="0.3">
      <c r="A20" s="144" t="s">
        <v>17</v>
      </c>
      <c r="B20" s="145"/>
      <c r="C20" s="10">
        <f>C15+C17+C18</f>
        <v>37010710</v>
      </c>
      <c r="D20" s="10">
        <f t="shared" ref="D20:F20" si="6">D15+D17+D18</f>
        <v>37560710</v>
      </c>
      <c r="E20" s="10">
        <f t="shared" si="6"/>
        <v>38950258</v>
      </c>
      <c r="F20" s="10">
        <f t="shared" si="6"/>
        <v>40051130</v>
      </c>
      <c r="G20" s="10">
        <f t="shared" ref="G20" si="7">G15+G17+G18</f>
        <v>41505901</v>
      </c>
      <c r="H20" s="144" t="s">
        <v>17</v>
      </c>
      <c r="I20" s="145"/>
      <c r="J20" s="10">
        <f>J15+J18</f>
        <v>37010710</v>
      </c>
      <c r="K20" s="10">
        <f t="shared" ref="K20:M20" si="8">K15+K18</f>
        <v>37560710</v>
      </c>
      <c r="L20" s="10">
        <f t="shared" si="8"/>
        <v>38950258</v>
      </c>
      <c r="M20" s="10">
        <f t="shared" si="8"/>
        <v>40051130</v>
      </c>
      <c r="N20" s="10">
        <f t="shared" ref="N20" si="9">N15+N18</f>
        <v>41505901</v>
      </c>
      <c r="O20" s="3">
        <f>F20-M20</f>
        <v>0</v>
      </c>
    </row>
  </sheetData>
  <mergeCells count="28">
    <mergeCell ref="A20:B20"/>
    <mergeCell ref="H20:I20"/>
    <mergeCell ref="H18:M18"/>
    <mergeCell ref="A17:B17"/>
    <mergeCell ref="H17:I17"/>
    <mergeCell ref="A18:B18"/>
    <mergeCell ref="A19:C19"/>
    <mergeCell ref="H19:J19"/>
    <mergeCell ref="A16:C16"/>
    <mergeCell ref="H16:J16"/>
    <mergeCell ref="A11:A14"/>
    <mergeCell ref="H11:H14"/>
    <mergeCell ref="A15:B15"/>
    <mergeCell ref="H15:I15"/>
    <mergeCell ref="A5:A10"/>
    <mergeCell ref="H5:H10"/>
    <mergeCell ref="B7:B8"/>
    <mergeCell ref="A1:O1"/>
    <mergeCell ref="A3:F3"/>
    <mergeCell ref="H3:M3"/>
    <mergeCell ref="O3:O4"/>
    <mergeCell ref="A4:B4"/>
    <mergeCell ref="H4:I4"/>
    <mergeCell ref="C7:C8"/>
    <mergeCell ref="D7:D8"/>
    <mergeCell ref="E7:E8"/>
    <mergeCell ref="F7:F8"/>
    <mergeCell ref="G7:G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4"/>
  <sheetViews>
    <sheetView zoomScaleNormal="100" workbookViewId="0">
      <selection activeCell="F12" sqref="F12"/>
    </sheetView>
  </sheetViews>
  <sheetFormatPr defaultColWidth="9.140625" defaultRowHeight="15" x14ac:dyDescent="0.25"/>
  <cols>
    <col min="1" max="1" width="58.42578125" style="8" bestFit="1" customWidth="1"/>
    <col min="2" max="2" width="15.5703125" style="8" customWidth="1"/>
    <col min="3" max="3" width="11.42578125" style="8" customWidth="1"/>
    <col min="4" max="4" width="14.85546875" style="8" customWidth="1"/>
    <col min="5" max="6" width="12.5703125" style="7" customWidth="1"/>
    <col min="7" max="7" width="11" style="7" customWidth="1"/>
    <col min="8" max="8" width="11.7109375" style="7" customWidth="1"/>
    <col min="9" max="16384" width="9.140625" style="7"/>
  </cols>
  <sheetData>
    <row r="1" spans="1:8" ht="15.75" thickBot="1" x14ac:dyDescent="0.3">
      <c r="E1" s="6"/>
      <c r="F1" s="6"/>
      <c r="H1" s="6" t="s">
        <v>37</v>
      </c>
    </row>
    <row r="2" spans="1:8" s="31" customFormat="1" ht="15" customHeight="1" x14ac:dyDescent="0.25">
      <c r="A2" s="152" t="s">
        <v>0</v>
      </c>
      <c r="B2" s="157" t="s">
        <v>83</v>
      </c>
      <c r="C2" s="163" t="s">
        <v>79</v>
      </c>
      <c r="D2" s="163"/>
      <c r="E2" s="163"/>
      <c r="F2" s="163"/>
      <c r="G2" s="163"/>
      <c r="H2" s="164"/>
    </row>
    <row r="3" spans="1:8" s="32" customFormat="1" ht="43.5" thickBot="1" x14ac:dyDescent="0.3">
      <c r="A3" s="153"/>
      <c r="B3" s="158"/>
      <c r="C3" s="51" t="s">
        <v>84</v>
      </c>
      <c r="D3" s="51" t="s">
        <v>86</v>
      </c>
      <c r="E3" s="94" t="s">
        <v>89</v>
      </c>
      <c r="F3" s="51" t="s">
        <v>85</v>
      </c>
      <c r="G3" s="51" t="s">
        <v>85</v>
      </c>
      <c r="H3" s="82" t="s">
        <v>85</v>
      </c>
    </row>
    <row r="4" spans="1:8" ht="15.75" thickBot="1" x14ac:dyDescent="0.3">
      <c r="A4" s="154" t="s">
        <v>74</v>
      </c>
      <c r="B4" s="155"/>
      <c r="C4" s="155"/>
      <c r="D4" s="155"/>
      <c r="E4" s="155"/>
      <c r="F4" s="155"/>
      <c r="G4" s="155"/>
      <c r="H4" s="156"/>
    </row>
    <row r="5" spans="1:8" x14ac:dyDescent="0.25">
      <c r="A5" s="23" t="s">
        <v>39</v>
      </c>
      <c r="B5" s="90">
        <v>0</v>
      </c>
      <c r="C5" s="64"/>
      <c r="D5" s="64">
        <v>1098348</v>
      </c>
      <c r="E5" s="65">
        <v>1184113</v>
      </c>
      <c r="F5" s="65">
        <v>1184113</v>
      </c>
      <c r="G5" s="65"/>
      <c r="H5" s="66"/>
    </row>
    <row r="6" spans="1:8" x14ac:dyDescent="0.25">
      <c r="A6" s="22" t="s">
        <v>40</v>
      </c>
      <c r="B6" s="25">
        <v>0</v>
      </c>
      <c r="C6" s="27"/>
      <c r="D6" s="27"/>
      <c r="E6" s="24"/>
      <c r="F6" s="24"/>
      <c r="G6" s="24"/>
      <c r="H6" s="68"/>
    </row>
    <row r="7" spans="1:8" x14ac:dyDescent="0.25">
      <c r="A7" s="22" t="s">
        <v>41</v>
      </c>
      <c r="B7" s="25">
        <v>0</v>
      </c>
      <c r="C7" s="27"/>
      <c r="D7" s="27"/>
      <c r="E7" s="24"/>
      <c r="F7" s="24"/>
      <c r="G7" s="24"/>
      <c r="H7" s="68"/>
    </row>
    <row r="8" spans="1:8" x14ac:dyDescent="0.25">
      <c r="A8" s="22" t="s">
        <v>42</v>
      </c>
      <c r="B8" s="25">
        <v>0</v>
      </c>
      <c r="C8" s="27"/>
      <c r="D8" s="27"/>
      <c r="E8" s="24">
        <v>150000</v>
      </c>
      <c r="F8" s="24">
        <v>150000</v>
      </c>
      <c r="G8" s="24"/>
      <c r="H8" s="68"/>
    </row>
    <row r="9" spans="1:8" x14ac:dyDescent="0.25">
      <c r="A9" s="22" t="s">
        <v>43</v>
      </c>
      <c r="B9" s="25">
        <v>0</v>
      </c>
      <c r="C9" s="27"/>
      <c r="D9" s="27"/>
      <c r="E9" s="24"/>
      <c r="F9" s="24"/>
      <c r="G9" s="24"/>
      <c r="H9" s="68"/>
    </row>
    <row r="10" spans="1:8" x14ac:dyDescent="0.25">
      <c r="A10" s="22" t="s">
        <v>44</v>
      </c>
      <c r="B10" s="25">
        <v>0</v>
      </c>
      <c r="C10" s="27"/>
      <c r="D10" s="27"/>
      <c r="E10" s="24"/>
      <c r="F10" s="24"/>
      <c r="G10" s="24"/>
      <c r="H10" s="68"/>
    </row>
    <row r="11" spans="1:8" x14ac:dyDescent="0.25">
      <c r="A11" s="22" t="s">
        <v>45</v>
      </c>
      <c r="B11" s="25">
        <v>0</v>
      </c>
      <c r="C11" s="27"/>
      <c r="D11" s="27"/>
      <c r="E11" s="24"/>
      <c r="F11" s="24"/>
      <c r="G11" s="24"/>
      <c r="H11" s="68"/>
    </row>
    <row r="12" spans="1:8" ht="15.75" thickBot="1" x14ac:dyDescent="0.3">
      <c r="A12" s="22" t="s">
        <v>46</v>
      </c>
      <c r="B12" s="26">
        <v>37010710</v>
      </c>
      <c r="C12" s="27">
        <v>37560710</v>
      </c>
      <c r="D12" s="27">
        <v>37851910</v>
      </c>
      <c r="E12" s="69">
        <v>38717017</v>
      </c>
      <c r="F12" s="69">
        <v>40171788</v>
      </c>
      <c r="G12" s="27"/>
      <c r="H12" s="68"/>
    </row>
    <row r="13" spans="1:8" ht="15.75" thickBot="1" x14ac:dyDescent="0.3">
      <c r="A13" s="21" t="s">
        <v>59</v>
      </c>
      <c r="B13" s="28">
        <f>SUM(B5:B12)</f>
        <v>37010710</v>
      </c>
      <c r="C13" s="29">
        <f t="shared" ref="C13:D13" si="0">SUM(C5:C12)</f>
        <v>37560710</v>
      </c>
      <c r="D13" s="29">
        <f t="shared" si="0"/>
        <v>38950258</v>
      </c>
      <c r="E13" s="29">
        <f t="shared" ref="E13:G13" si="1">SUM(E5:E12)</f>
        <v>40051130</v>
      </c>
      <c r="F13" s="29">
        <f t="shared" ref="F13" si="2">SUM(F5:F12)</f>
        <v>41505901</v>
      </c>
      <c r="G13" s="29">
        <f t="shared" si="1"/>
        <v>0</v>
      </c>
      <c r="H13" s="70"/>
    </row>
    <row r="14" spans="1:8" x14ac:dyDescent="0.25">
      <c r="A14" s="23" t="s">
        <v>48</v>
      </c>
      <c r="B14" s="71">
        <v>27574461</v>
      </c>
      <c r="C14" s="72">
        <v>27574461</v>
      </c>
      <c r="D14" s="72">
        <v>28623881</v>
      </c>
      <c r="E14" s="30">
        <v>29613988</v>
      </c>
      <c r="F14" s="30">
        <v>30823797</v>
      </c>
      <c r="G14" s="30"/>
      <c r="H14" s="73"/>
    </row>
    <row r="15" spans="1:8" x14ac:dyDescent="0.25">
      <c r="A15" s="22" t="s">
        <v>57</v>
      </c>
      <c r="B15" s="74">
        <v>5871182</v>
      </c>
      <c r="C15" s="75">
        <v>5871182</v>
      </c>
      <c r="D15" s="75">
        <v>6080689</v>
      </c>
      <c r="E15" s="24">
        <v>6105689</v>
      </c>
      <c r="F15" s="24">
        <v>6350651</v>
      </c>
      <c r="G15" s="24"/>
      <c r="H15" s="73"/>
    </row>
    <row r="16" spans="1:8" x14ac:dyDescent="0.25">
      <c r="A16" s="22" t="s">
        <v>49</v>
      </c>
      <c r="B16" s="74">
        <v>3565067</v>
      </c>
      <c r="C16" s="75">
        <v>4115067</v>
      </c>
      <c r="D16" s="75">
        <v>4160884</v>
      </c>
      <c r="E16" s="24">
        <v>4246649</v>
      </c>
      <c r="F16" s="24">
        <v>4246649</v>
      </c>
      <c r="G16" s="24"/>
      <c r="H16" s="73"/>
    </row>
    <row r="17" spans="1:8" x14ac:dyDescent="0.25">
      <c r="A17" s="22" t="s">
        <v>50</v>
      </c>
      <c r="B17" s="67"/>
      <c r="C17" s="75"/>
      <c r="D17" s="76"/>
      <c r="E17" s="24"/>
      <c r="F17" s="24"/>
      <c r="G17" s="24"/>
      <c r="H17" s="73"/>
    </row>
    <row r="18" spans="1:8" x14ac:dyDescent="0.25">
      <c r="A18" s="22" t="s">
        <v>51</v>
      </c>
      <c r="B18" s="67"/>
      <c r="C18" s="75"/>
      <c r="D18" s="76"/>
      <c r="E18" s="24"/>
      <c r="F18" s="24"/>
      <c r="G18" s="24"/>
      <c r="H18" s="73"/>
    </row>
    <row r="19" spans="1:8" x14ac:dyDescent="0.25">
      <c r="A19" s="22" t="s">
        <v>52</v>
      </c>
      <c r="B19" s="67"/>
      <c r="C19" s="75"/>
      <c r="D19" s="75">
        <v>84804</v>
      </c>
      <c r="E19" s="24">
        <v>84804</v>
      </c>
      <c r="F19" s="24">
        <v>84804</v>
      </c>
      <c r="G19" s="24"/>
      <c r="H19" s="73"/>
    </row>
    <row r="20" spans="1:8" x14ac:dyDescent="0.25">
      <c r="A20" s="22" t="s">
        <v>53</v>
      </c>
      <c r="B20" s="67"/>
      <c r="C20" s="75"/>
      <c r="D20" s="76"/>
      <c r="E20" s="24"/>
      <c r="F20" s="24"/>
      <c r="G20" s="24"/>
      <c r="H20" s="73"/>
    </row>
    <row r="21" spans="1:8" x14ac:dyDescent="0.25">
      <c r="A21" s="22" t="s">
        <v>54</v>
      </c>
      <c r="B21" s="67"/>
      <c r="C21" s="75"/>
      <c r="D21" s="76"/>
      <c r="E21" s="24"/>
      <c r="F21" s="24"/>
      <c r="G21" s="24"/>
      <c r="H21" s="73"/>
    </row>
    <row r="22" spans="1:8" ht="15.75" thickBot="1" x14ac:dyDescent="0.3">
      <c r="A22" s="22" t="s">
        <v>55</v>
      </c>
      <c r="B22" s="77"/>
      <c r="C22" s="78"/>
      <c r="D22" s="78"/>
      <c r="E22" s="27"/>
      <c r="F22" s="27"/>
      <c r="G22" s="27"/>
      <c r="H22" s="73"/>
    </row>
    <row r="23" spans="1:8" ht="15.75" thickBot="1" x14ac:dyDescent="0.3">
      <c r="A23" s="21" t="s">
        <v>58</v>
      </c>
      <c r="B23" s="28">
        <f>SUM(B14:B22)</f>
        <v>37010710</v>
      </c>
      <c r="C23" s="29">
        <f t="shared" ref="C23:D23" si="3">SUM(C14:C22)</f>
        <v>37560710</v>
      </c>
      <c r="D23" s="29">
        <f t="shared" si="3"/>
        <v>38950258</v>
      </c>
      <c r="E23" s="29">
        <f>SUM(E14:E22)</f>
        <v>40051130</v>
      </c>
      <c r="F23" s="29">
        <f>SUM(F14:F22)</f>
        <v>41505901</v>
      </c>
      <c r="G23" s="29">
        <f>SUM(G14:G22)</f>
        <v>0</v>
      </c>
      <c r="H23" s="70"/>
    </row>
    <row r="24" spans="1:8" ht="15.75" thickBot="1" x14ac:dyDescent="0.3">
      <c r="A24" s="44" t="s">
        <v>38</v>
      </c>
      <c r="B24" s="104">
        <f>B13-B23</f>
        <v>0</v>
      </c>
      <c r="C24" s="105">
        <f t="shared" ref="C24:E24" si="4">C13-C23</f>
        <v>0</v>
      </c>
      <c r="D24" s="105">
        <f t="shared" si="4"/>
        <v>0</v>
      </c>
      <c r="E24" s="105">
        <f t="shared" si="4"/>
        <v>0</v>
      </c>
      <c r="F24" s="105">
        <f t="shared" ref="F24" si="5">F13-F23</f>
        <v>0</v>
      </c>
      <c r="G24" s="46"/>
      <c r="H24" s="79"/>
    </row>
  </sheetData>
  <mergeCells count="4">
    <mergeCell ref="A2:A3"/>
    <mergeCell ref="A4:H4"/>
    <mergeCell ref="B2:B3"/>
    <mergeCell ref="C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3" r:id="rId1"/>
  <headerFooter>
    <oddHeader>&amp;C&amp;"Times New Roman,Félkövér"&amp;12Szár Községi Önkormányzat bevételei - 2018. év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4"/>
  <sheetViews>
    <sheetView zoomScaleNormal="100" workbookViewId="0">
      <selection activeCell="D28" sqref="D28"/>
    </sheetView>
  </sheetViews>
  <sheetFormatPr defaultRowHeight="15" x14ac:dyDescent="0.25"/>
  <cols>
    <col min="1" max="1" width="51" style="49" bestFit="1" customWidth="1"/>
    <col min="2" max="2" width="12.140625" style="49" customWidth="1"/>
    <col min="3" max="5" width="10.85546875" style="49" bestFit="1" customWidth="1"/>
    <col min="6" max="14" width="10.140625" style="49" bestFit="1" customWidth="1"/>
    <col min="15" max="15" width="11.28515625" style="49" bestFit="1" customWidth="1"/>
    <col min="16" max="16384" width="9.140625" style="49"/>
  </cols>
  <sheetData>
    <row r="1" spans="1:15" ht="15.75" thickBot="1" x14ac:dyDescent="0.3">
      <c r="O1" s="50" t="s">
        <v>37</v>
      </c>
    </row>
    <row r="2" spans="1:15" s="31" customFormat="1" ht="15" customHeight="1" x14ac:dyDescent="0.25">
      <c r="A2" s="152" t="s">
        <v>0</v>
      </c>
      <c r="B2" s="165" t="s">
        <v>85</v>
      </c>
      <c r="C2" s="157" t="s">
        <v>81</v>
      </c>
      <c r="D2" s="162"/>
      <c r="E2" s="162"/>
      <c r="F2" s="162"/>
      <c r="G2" s="162"/>
      <c r="H2" s="162"/>
      <c r="I2" s="162"/>
      <c r="J2" s="163"/>
      <c r="K2" s="163"/>
      <c r="L2" s="163"/>
      <c r="M2" s="163"/>
      <c r="N2" s="163"/>
      <c r="O2" s="164"/>
    </row>
    <row r="3" spans="1:15" s="32" customFormat="1" thickBot="1" x14ac:dyDescent="0.3">
      <c r="A3" s="153"/>
      <c r="B3" s="166"/>
      <c r="C3" s="19" t="s">
        <v>61</v>
      </c>
      <c r="D3" s="20" t="s">
        <v>62</v>
      </c>
      <c r="E3" s="33" t="s">
        <v>63</v>
      </c>
      <c r="F3" s="33" t="s">
        <v>64</v>
      </c>
      <c r="G3" s="51" t="s">
        <v>65</v>
      </c>
      <c r="H3" s="20" t="s">
        <v>66</v>
      </c>
      <c r="I3" s="33" t="s">
        <v>67</v>
      </c>
      <c r="J3" s="33" t="s">
        <v>68</v>
      </c>
      <c r="K3" s="51" t="s">
        <v>69</v>
      </c>
      <c r="L3" s="20" t="s">
        <v>70</v>
      </c>
      <c r="M3" s="33" t="s">
        <v>71</v>
      </c>
      <c r="N3" s="20" t="s">
        <v>72</v>
      </c>
      <c r="O3" s="34" t="s">
        <v>17</v>
      </c>
    </row>
    <row r="4" spans="1:15" s="7" customFormat="1" ht="15.75" thickBot="1" x14ac:dyDescent="0.3">
      <c r="A4" s="154" t="s">
        <v>74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6"/>
    </row>
    <row r="5" spans="1:15" s="7" customFormat="1" x14ac:dyDescent="0.25">
      <c r="A5" s="23" t="s">
        <v>39</v>
      </c>
      <c r="B5" s="55">
        <f>Hivatal!F5</f>
        <v>1184113</v>
      </c>
      <c r="C5" s="108">
        <f>Hivatal!$H5/12</f>
        <v>0</v>
      </c>
      <c r="D5" s="109">
        <f>Hivatal!$H5/12</f>
        <v>0</v>
      </c>
      <c r="E5" s="110">
        <v>1098348</v>
      </c>
      <c r="F5" s="109">
        <f>Hivatal!$H5/12</f>
        <v>0</v>
      </c>
      <c r="G5" s="110">
        <v>85765</v>
      </c>
      <c r="H5" s="109">
        <f>Hivatal!$H5/12</f>
        <v>0</v>
      </c>
      <c r="I5" s="110">
        <f>Hivatal!$H5/12</f>
        <v>0</v>
      </c>
      <c r="J5" s="109">
        <f>Hivatal!$H5/12</f>
        <v>0</v>
      </c>
      <c r="K5" s="110">
        <f>Hivatal!$H5/12</f>
        <v>0</v>
      </c>
      <c r="L5" s="30">
        <f>Hivatal!$H5/12</f>
        <v>0</v>
      </c>
      <c r="M5" s="35">
        <f>Hivatal!$H5/12</f>
        <v>0</v>
      </c>
      <c r="N5" s="35">
        <f>Hivatal!$H5/12</f>
        <v>0</v>
      </c>
      <c r="O5" s="39">
        <f>SUM(C5:N5)</f>
        <v>1184113</v>
      </c>
    </row>
    <row r="6" spans="1:15" s="7" customFormat="1" x14ac:dyDescent="0.25">
      <c r="A6" s="22" t="s">
        <v>40</v>
      </c>
      <c r="B6" s="55">
        <f>Hivatal!E6</f>
        <v>0</v>
      </c>
      <c r="C6" s="112">
        <f>Hivatal!$H6/12</f>
        <v>0</v>
      </c>
      <c r="D6" s="113">
        <f>Hivatal!$H6/12</f>
        <v>0</v>
      </c>
      <c r="E6" s="114">
        <f>Hivatal!$H6/12</f>
        <v>0</v>
      </c>
      <c r="F6" s="113">
        <f>Hivatal!$H6/12</f>
        <v>0</v>
      </c>
      <c r="G6" s="114">
        <f>Hivatal!$H6/12</f>
        <v>0</v>
      </c>
      <c r="H6" s="113">
        <f>Hivatal!$H6/12</f>
        <v>0</v>
      </c>
      <c r="I6" s="114">
        <f>Hivatal!$H6/12</f>
        <v>0</v>
      </c>
      <c r="J6" s="113">
        <f>Hivatal!$H6/12</f>
        <v>0</v>
      </c>
      <c r="K6" s="114">
        <f>Hivatal!$H6/12</f>
        <v>0</v>
      </c>
      <c r="L6" s="24">
        <f>Hivatal!$H6/12</f>
        <v>0</v>
      </c>
      <c r="M6" s="36">
        <f>Hivatal!$H6/12</f>
        <v>0</v>
      </c>
      <c r="N6" s="36">
        <f>Hivatal!$H6/12</f>
        <v>0</v>
      </c>
      <c r="O6" s="40">
        <f t="shared" ref="O6:O23" si="0">SUM(C6:N6)</f>
        <v>0</v>
      </c>
    </row>
    <row r="7" spans="1:15" s="7" customFormat="1" x14ac:dyDescent="0.25">
      <c r="A7" s="22" t="s">
        <v>41</v>
      </c>
      <c r="B7" s="55">
        <f>Hivatal!E7</f>
        <v>0</v>
      </c>
      <c r="C7" s="112">
        <f>Hivatal!$H7/12</f>
        <v>0</v>
      </c>
      <c r="D7" s="113">
        <f>Hivatal!$H7/12</f>
        <v>0</v>
      </c>
      <c r="E7" s="114">
        <f>Hivatal!$H7/12</f>
        <v>0</v>
      </c>
      <c r="F7" s="113">
        <f>Hivatal!$H7/12</f>
        <v>0</v>
      </c>
      <c r="G7" s="114">
        <f>Hivatal!$H7/12</f>
        <v>0</v>
      </c>
      <c r="H7" s="113">
        <f>Hivatal!$H7/12</f>
        <v>0</v>
      </c>
      <c r="I7" s="114">
        <f>Hivatal!$H7/12</f>
        <v>0</v>
      </c>
      <c r="J7" s="113">
        <f>Hivatal!$H7/12</f>
        <v>0</v>
      </c>
      <c r="K7" s="114">
        <f>Hivatal!$H7/12</f>
        <v>0</v>
      </c>
      <c r="L7" s="24">
        <f>Hivatal!$H7/12</f>
        <v>0</v>
      </c>
      <c r="M7" s="36">
        <f>Hivatal!$H7/12</f>
        <v>0</v>
      </c>
      <c r="N7" s="36">
        <f>Hivatal!$H7/12</f>
        <v>0</v>
      </c>
      <c r="O7" s="40">
        <f t="shared" si="0"/>
        <v>0</v>
      </c>
    </row>
    <row r="8" spans="1:15" s="7" customFormat="1" x14ac:dyDescent="0.25">
      <c r="A8" s="22" t="s">
        <v>42</v>
      </c>
      <c r="B8" s="55">
        <f>Hivatal!F8</f>
        <v>150000</v>
      </c>
      <c r="C8" s="112"/>
      <c r="D8" s="113"/>
      <c r="E8" s="114"/>
      <c r="F8" s="113">
        <f>Hivatal!$H8/12</f>
        <v>0</v>
      </c>
      <c r="G8" s="114">
        <f>Hivatal!$H8/12</f>
        <v>0</v>
      </c>
      <c r="H8" s="113">
        <v>150000</v>
      </c>
      <c r="I8" s="114">
        <v>0</v>
      </c>
      <c r="J8" s="113">
        <f>Hivatal!$H8/12</f>
        <v>0</v>
      </c>
      <c r="K8" s="114"/>
      <c r="L8" s="111"/>
      <c r="M8" s="111"/>
      <c r="N8" s="111"/>
      <c r="O8" s="40">
        <f t="shared" si="0"/>
        <v>150000</v>
      </c>
    </row>
    <row r="9" spans="1:15" s="7" customFormat="1" x14ac:dyDescent="0.25">
      <c r="A9" s="22" t="s">
        <v>43</v>
      </c>
      <c r="B9" s="55">
        <f>Hivatal!E9</f>
        <v>0</v>
      </c>
      <c r="C9" s="112">
        <f>Hivatal!$H9/12</f>
        <v>0</v>
      </c>
      <c r="D9" s="113"/>
      <c r="E9" s="114">
        <f>Hivatal!$H9/12</f>
        <v>0</v>
      </c>
      <c r="F9" s="113">
        <f>Hivatal!$H9/12</f>
        <v>0</v>
      </c>
      <c r="G9" s="114">
        <f>Hivatal!$H9/12</f>
        <v>0</v>
      </c>
      <c r="H9" s="113">
        <f>Hivatal!$H9/12</f>
        <v>0</v>
      </c>
      <c r="I9" s="114">
        <f>Hivatal!$H9/12</f>
        <v>0</v>
      </c>
      <c r="J9" s="113">
        <f>Hivatal!$H9/12</f>
        <v>0</v>
      </c>
      <c r="K9" s="114">
        <f>Hivatal!$H9/12</f>
        <v>0</v>
      </c>
      <c r="L9" s="24">
        <f>Hivatal!$H9/12</f>
        <v>0</v>
      </c>
      <c r="M9" s="36">
        <f>Hivatal!$H9/12</f>
        <v>0</v>
      </c>
      <c r="N9" s="36">
        <f>Hivatal!$H9/12</f>
        <v>0</v>
      </c>
      <c r="O9" s="40">
        <f t="shared" si="0"/>
        <v>0</v>
      </c>
    </row>
    <row r="10" spans="1:15" s="7" customFormat="1" x14ac:dyDescent="0.25">
      <c r="A10" s="22" t="s">
        <v>44</v>
      </c>
      <c r="B10" s="55">
        <f>Hivatal!E10</f>
        <v>0</v>
      </c>
      <c r="C10" s="112">
        <f>Hivatal!$H10/12</f>
        <v>0</v>
      </c>
      <c r="D10" s="113">
        <f>Hivatal!$H10/12</f>
        <v>0</v>
      </c>
      <c r="E10" s="114">
        <f>Hivatal!$H10/12</f>
        <v>0</v>
      </c>
      <c r="F10" s="113">
        <f>Hivatal!$H10/12</f>
        <v>0</v>
      </c>
      <c r="G10" s="114">
        <f>Hivatal!$H10/12</f>
        <v>0</v>
      </c>
      <c r="H10" s="113">
        <f>Hivatal!$H10/12</f>
        <v>0</v>
      </c>
      <c r="I10" s="114">
        <f>Hivatal!$H10/12</f>
        <v>0</v>
      </c>
      <c r="J10" s="113">
        <f>Hivatal!$H10/12</f>
        <v>0</v>
      </c>
      <c r="K10" s="114">
        <f>Hivatal!$H10/12</f>
        <v>0</v>
      </c>
      <c r="L10" s="24">
        <f>Hivatal!$H10/12</f>
        <v>0</v>
      </c>
      <c r="M10" s="36">
        <f>Hivatal!$H10/12</f>
        <v>0</v>
      </c>
      <c r="N10" s="36">
        <f>Hivatal!$H10/12</f>
        <v>0</v>
      </c>
      <c r="O10" s="40">
        <f t="shared" si="0"/>
        <v>0</v>
      </c>
    </row>
    <row r="11" spans="1:15" s="7" customFormat="1" x14ac:dyDescent="0.25">
      <c r="A11" s="22" t="s">
        <v>45</v>
      </c>
      <c r="B11" s="55">
        <f>Hivatal!E11</f>
        <v>0</v>
      </c>
      <c r="C11" s="112">
        <f>Hivatal!$H11/12</f>
        <v>0</v>
      </c>
      <c r="D11" s="113">
        <f>Hivatal!$H11/12</f>
        <v>0</v>
      </c>
      <c r="E11" s="114">
        <f>Hivatal!$H11/12</f>
        <v>0</v>
      </c>
      <c r="F11" s="113">
        <f>Hivatal!$H11/12</f>
        <v>0</v>
      </c>
      <c r="G11" s="114">
        <f>Hivatal!$H11/12</f>
        <v>0</v>
      </c>
      <c r="H11" s="113">
        <f>Hivatal!$H11/12</f>
        <v>0</v>
      </c>
      <c r="I11" s="114">
        <f>Hivatal!$H11/12</f>
        <v>0</v>
      </c>
      <c r="J11" s="113">
        <f>Hivatal!$H11/12</f>
        <v>0</v>
      </c>
      <c r="K11" s="114">
        <f>Hivatal!$H11/12</f>
        <v>0</v>
      </c>
      <c r="L11" s="24">
        <f>Hivatal!$H11/12</f>
        <v>0</v>
      </c>
      <c r="M11" s="36">
        <f>Hivatal!$H11/12</f>
        <v>0</v>
      </c>
      <c r="N11" s="36">
        <f>Hivatal!$H11/12</f>
        <v>0</v>
      </c>
      <c r="O11" s="40">
        <f t="shared" si="0"/>
        <v>0</v>
      </c>
    </row>
    <row r="12" spans="1:15" s="7" customFormat="1" ht="15.75" thickBot="1" x14ac:dyDescent="0.3">
      <c r="A12" s="22" t="s">
        <v>46</v>
      </c>
      <c r="B12" s="55">
        <f>Hivatal!F12</f>
        <v>40171788</v>
      </c>
      <c r="C12" s="115">
        <v>3819673</v>
      </c>
      <c r="D12" s="116">
        <v>2415302</v>
      </c>
      <c r="E12" s="117">
        <v>4393810</v>
      </c>
      <c r="F12" s="116">
        <v>3281195</v>
      </c>
      <c r="G12" s="117">
        <v>2647467</v>
      </c>
      <c r="H12" s="116">
        <v>2838105</v>
      </c>
      <c r="I12" s="117">
        <v>2774004</v>
      </c>
      <c r="J12" s="116">
        <v>2983366</v>
      </c>
      <c r="K12" s="117">
        <v>2757302</v>
      </c>
      <c r="L12" s="111">
        <f>(B12-SUM(C12:K12))/3</f>
        <v>4087188</v>
      </c>
      <c r="M12" s="111">
        <f>(B12-SUM(C12:L12))/2</f>
        <v>4087188</v>
      </c>
      <c r="N12" s="111">
        <f>(B12-SUM(C12:M12))</f>
        <v>4087188</v>
      </c>
      <c r="O12" s="41">
        <f t="shared" si="0"/>
        <v>40171788</v>
      </c>
    </row>
    <row r="13" spans="1:15" s="7" customFormat="1" ht="15.75" thickBot="1" x14ac:dyDescent="0.3">
      <c r="A13" s="21" t="s">
        <v>59</v>
      </c>
      <c r="B13" s="56">
        <f>SUM(B5:B12)</f>
        <v>41505901</v>
      </c>
      <c r="C13" s="28">
        <f>SUM(C5:C12)</f>
        <v>3819673</v>
      </c>
      <c r="D13" s="29">
        <f t="shared" ref="D13:N13" si="1">SUM(D5:D12)</f>
        <v>2415302</v>
      </c>
      <c r="E13" s="38">
        <f t="shared" si="1"/>
        <v>5492158</v>
      </c>
      <c r="F13" s="29">
        <f t="shared" si="1"/>
        <v>3281195</v>
      </c>
      <c r="G13" s="38">
        <f t="shared" si="1"/>
        <v>2733232</v>
      </c>
      <c r="H13" s="29">
        <f>SUM(H5:H12)</f>
        <v>2988105</v>
      </c>
      <c r="I13" s="38">
        <f>SUM(I5:I12)</f>
        <v>2774004</v>
      </c>
      <c r="J13" s="29">
        <f t="shared" si="1"/>
        <v>2983366</v>
      </c>
      <c r="K13" s="38">
        <f>SUM(K5:K12)</f>
        <v>2757302</v>
      </c>
      <c r="L13" s="29">
        <f t="shared" si="1"/>
        <v>4087188</v>
      </c>
      <c r="M13" s="38">
        <f t="shared" si="1"/>
        <v>4087188</v>
      </c>
      <c r="N13" s="38">
        <f t="shared" si="1"/>
        <v>4087188</v>
      </c>
      <c r="O13" s="42">
        <f t="shared" si="0"/>
        <v>41505901</v>
      </c>
    </row>
    <row r="14" spans="1:15" s="7" customFormat="1" x14ac:dyDescent="0.25">
      <c r="A14" s="23" t="s">
        <v>48</v>
      </c>
      <c r="B14" s="55">
        <f>Hivatal!F14</f>
        <v>30823797</v>
      </c>
      <c r="C14" s="108">
        <v>2989836</v>
      </c>
      <c r="D14" s="109">
        <v>2016958</v>
      </c>
      <c r="E14" s="110">
        <v>1976503</v>
      </c>
      <c r="F14" s="109">
        <v>3630742</v>
      </c>
      <c r="G14" s="110">
        <v>2557206</v>
      </c>
      <c r="H14" s="109">
        <v>2157002</v>
      </c>
      <c r="I14" s="110">
        <v>2548550</v>
      </c>
      <c r="J14" s="109">
        <v>2580484</v>
      </c>
      <c r="K14" s="110">
        <v>2109149</v>
      </c>
      <c r="L14" s="111">
        <f>(B14-SUM(C14:K14))/3</f>
        <v>2752455.6666666665</v>
      </c>
      <c r="M14" s="111">
        <f>(B14-SUM(C14:L14))/2</f>
        <v>2752455.666666666</v>
      </c>
      <c r="N14" s="111">
        <f>(B14-SUM(C14:M14))</f>
        <v>2752455.6666666642</v>
      </c>
      <c r="O14" s="43">
        <f t="shared" si="0"/>
        <v>30823797</v>
      </c>
    </row>
    <row r="15" spans="1:15" s="7" customFormat="1" x14ac:dyDescent="0.25">
      <c r="A15" s="22" t="s">
        <v>57</v>
      </c>
      <c r="B15" s="55">
        <f>Hivatal!F15</f>
        <v>6350651</v>
      </c>
      <c r="C15" s="112">
        <v>663061</v>
      </c>
      <c r="D15" s="113">
        <v>382102</v>
      </c>
      <c r="E15" s="114">
        <v>385421</v>
      </c>
      <c r="F15" s="113">
        <v>933162</v>
      </c>
      <c r="G15" s="114">
        <v>504374</v>
      </c>
      <c r="H15" s="113">
        <v>427815</v>
      </c>
      <c r="I15" s="114">
        <v>485455</v>
      </c>
      <c r="J15" s="113">
        <v>565611</v>
      </c>
      <c r="K15" s="110">
        <v>409062</v>
      </c>
      <c r="L15" s="111">
        <f>(B15-SUM(C15:K15))/3</f>
        <v>531529.33333333337</v>
      </c>
      <c r="M15" s="111">
        <f>(B15-SUM(C15:L15))/2</f>
        <v>531529.33333333349</v>
      </c>
      <c r="N15" s="111">
        <f>(B15-SUM(C15:M15))</f>
        <v>531529.33333333395</v>
      </c>
      <c r="O15" s="40">
        <f t="shared" si="0"/>
        <v>6350651</v>
      </c>
    </row>
    <row r="16" spans="1:15" s="7" customFormat="1" x14ac:dyDescent="0.25">
      <c r="A16" s="22" t="s">
        <v>49</v>
      </c>
      <c r="B16" s="55">
        <f>Hivatal!F16</f>
        <v>4246649</v>
      </c>
      <c r="C16" s="112">
        <v>303595</v>
      </c>
      <c r="D16" s="113">
        <v>168294</v>
      </c>
      <c r="E16" s="114">
        <v>327482</v>
      </c>
      <c r="F16" s="113">
        <v>416229</v>
      </c>
      <c r="G16" s="114">
        <v>224737</v>
      </c>
      <c r="H16" s="113">
        <v>175238</v>
      </c>
      <c r="I16" s="114">
        <v>246803</v>
      </c>
      <c r="J16" s="113">
        <v>249353</v>
      </c>
      <c r="K16" s="110">
        <v>177076</v>
      </c>
      <c r="L16" s="111">
        <f>(B16-SUM(C16:K16))/3</f>
        <v>652614</v>
      </c>
      <c r="M16" s="111">
        <f>(B16-SUM(C16:L16))/2</f>
        <v>652614</v>
      </c>
      <c r="N16" s="111">
        <f>(B16-SUM(C16:M16))</f>
        <v>652614</v>
      </c>
      <c r="O16" s="40">
        <f t="shared" si="0"/>
        <v>4246649</v>
      </c>
    </row>
    <row r="17" spans="1:15" s="7" customFormat="1" x14ac:dyDescent="0.25">
      <c r="A17" s="22" t="s">
        <v>50</v>
      </c>
      <c r="B17" s="55">
        <f>Hivatal!F17</f>
        <v>0</v>
      </c>
      <c r="C17" s="112">
        <f>Hivatal!$H17/12</f>
        <v>0</v>
      </c>
      <c r="D17" s="113">
        <f>Hivatal!$H17/12</f>
        <v>0</v>
      </c>
      <c r="E17" s="114">
        <f>Hivatal!$H17/12</f>
        <v>0</v>
      </c>
      <c r="F17" s="113">
        <f>Hivatal!$H17/12</f>
        <v>0</v>
      </c>
      <c r="G17" s="114">
        <f>Hivatal!$H17/12</f>
        <v>0</v>
      </c>
      <c r="H17" s="113">
        <f>Hivatal!$H17/12</f>
        <v>0</v>
      </c>
      <c r="I17" s="114">
        <f>Hivatal!$H17/12</f>
        <v>0</v>
      </c>
      <c r="J17" s="113">
        <f>Hivatal!$H17/12</f>
        <v>0</v>
      </c>
      <c r="K17" s="114">
        <f>Hivatal!$H17/12</f>
        <v>0</v>
      </c>
      <c r="L17" s="24">
        <f>Hivatal!$H17/12</f>
        <v>0</v>
      </c>
      <c r="M17" s="36">
        <f>Hivatal!$H17/12</f>
        <v>0</v>
      </c>
      <c r="N17" s="36">
        <f>Hivatal!$H17/12</f>
        <v>0</v>
      </c>
      <c r="O17" s="40">
        <f t="shared" si="0"/>
        <v>0</v>
      </c>
    </row>
    <row r="18" spans="1:15" s="7" customFormat="1" x14ac:dyDescent="0.25">
      <c r="A18" s="22" t="s">
        <v>51</v>
      </c>
      <c r="B18" s="55">
        <f>Hivatal!F18</f>
        <v>0</v>
      </c>
      <c r="C18" s="112">
        <f>Hivatal!$H18/12</f>
        <v>0</v>
      </c>
      <c r="D18" s="113">
        <f>Hivatal!$H18/12</f>
        <v>0</v>
      </c>
      <c r="E18" s="114">
        <f>Hivatal!$H18/12</f>
        <v>0</v>
      </c>
      <c r="F18" s="113">
        <f>Hivatal!$H18/12</f>
        <v>0</v>
      </c>
      <c r="G18" s="114">
        <f>Hivatal!$H18/12</f>
        <v>0</v>
      </c>
      <c r="H18" s="113">
        <f>Hivatal!$H18/12</f>
        <v>0</v>
      </c>
      <c r="I18" s="114">
        <f>Hivatal!$H18/12</f>
        <v>0</v>
      </c>
      <c r="J18" s="113">
        <f>Hivatal!$H18/12</f>
        <v>0</v>
      </c>
      <c r="K18" s="114">
        <f>Hivatal!$H18/12</f>
        <v>0</v>
      </c>
      <c r="L18" s="24">
        <f>Hivatal!$H18/12</f>
        <v>0</v>
      </c>
      <c r="M18" s="36">
        <f>Hivatal!$H18/12</f>
        <v>0</v>
      </c>
      <c r="N18" s="36">
        <f>Hivatal!$H18/12</f>
        <v>0</v>
      </c>
      <c r="O18" s="40">
        <f t="shared" si="0"/>
        <v>0</v>
      </c>
    </row>
    <row r="19" spans="1:15" s="7" customFormat="1" x14ac:dyDescent="0.25">
      <c r="A19" s="22" t="s">
        <v>52</v>
      </c>
      <c r="B19" s="55">
        <f>Hivatal!F19</f>
        <v>84804</v>
      </c>
      <c r="C19" s="112">
        <f>Hivatal!$H19/12</f>
        <v>0</v>
      </c>
      <c r="D19" s="113">
        <f>Hivatal!$H19/12</f>
        <v>0</v>
      </c>
      <c r="E19" s="114">
        <f>Hivatal!$H19/12</f>
        <v>0</v>
      </c>
      <c r="F19" s="113">
        <v>84804</v>
      </c>
      <c r="G19" s="114">
        <f>Hivatal!$H19/12</f>
        <v>0</v>
      </c>
      <c r="H19" s="113">
        <f>Hivatal!$H19/12</f>
        <v>0</v>
      </c>
      <c r="I19" s="114">
        <f>Hivatal!$H19/12</f>
        <v>0</v>
      </c>
      <c r="J19" s="113">
        <f>Hivatal!$H19/12</f>
        <v>0</v>
      </c>
      <c r="K19" s="114">
        <f>Hivatal!$H19/12</f>
        <v>0</v>
      </c>
      <c r="L19" s="24">
        <f>Hivatal!$H19/12</f>
        <v>0</v>
      </c>
      <c r="M19" s="36">
        <f>Hivatal!$H19/12</f>
        <v>0</v>
      </c>
      <c r="N19" s="36">
        <f>Hivatal!$H19/12</f>
        <v>0</v>
      </c>
      <c r="O19" s="40">
        <f t="shared" si="0"/>
        <v>84804</v>
      </c>
    </row>
    <row r="20" spans="1:15" s="7" customFormat="1" x14ac:dyDescent="0.25">
      <c r="A20" s="22" t="s">
        <v>53</v>
      </c>
      <c r="B20" s="55">
        <f>Hivatal!F20</f>
        <v>0</v>
      </c>
      <c r="C20" s="112">
        <f>Hivatal!$H20/12</f>
        <v>0</v>
      </c>
      <c r="D20" s="113">
        <f>Hivatal!$H20/12</f>
        <v>0</v>
      </c>
      <c r="E20" s="114">
        <f>Hivatal!$H20/12</f>
        <v>0</v>
      </c>
      <c r="F20" s="113">
        <f>Hivatal!$H20/12</f>
        <v>0</v>
      </c>
      <c r="G20" s="114">
        <f>Hivatal!$H20/12</f>
        <v>0</v>
      </c>
      <c r="H20" s="113">
        <f>Hivatal!$H20/12</f>
        <v>0</v>
      </c>
      <c r="I20" s="114">
        <f>Hivatal!$H20/12</f>
        <v>0</v>
      </c>
      <c r="J20" s="113">
        <f>Hivatal!$H20/12</f>
        <v>0</v>
      </c>
      <c r="K20" s="114">
        <f>Hivatal!$H20/12</f>
        <v>0</v>
      </c>
      <c r="L20" s="24">
        <f>Hivatal!$H20/12</f>
        <v>0</v>
      </c>
      <c r="M20" s="36">
        <f>Hivatal!$H20/12</f>
        <v>0</v>
      </c>
      <c r="N20" s="36">
        <f>Hivatal!$H20/12</f>
        <v>0</v>
      </c>
      <c r="O20" s="40">
        <f t="shared" si="0"/>
        <v>0</v>
      </c>
    </row>
    <row r="21" spans="1:15" s="7" customFormat="1" x14ac:dyDescent="0.25">
      <c r="A21" s="22" t="s">
        <v>54</v>
      </c>
      <c r="B21" s="55">
        <f>Hivatal!F21</f>
        <v>0</v>
      </c>
      <c r="C21" s="112">
        <f>Hivatal!$H21/12</f>
        <v>0</v>
      </c>
      <c r="D21" s="113">
        <f>Hivatal!$H21/12</f>
        <v>0</v>
      </c>
      <c r="E21" s="114">
        <f>Hivatal!$H21/12</f>
        <v>0</v>
      </c>
      <c r="F21" s="113">
        <f>Hivatal!$H21/12</f>
        <v>0</v>
      </c>
      <c r="G21" s="114">
        <f>Hivatal!$H21/12</f>
        <v>0</v>
      </c>
      <c r="H21" s="113">
        <f>Hivatal!$H21/12</f>
        <v>0</v>
      </c>
      <c r="I21" s="114">
        <f>Hivatal!$H21/12</f>
        <v>0</v>
      </c>
      <c r="J21" s="113">
        <f>Hivatal!$H21/12</f>
        <v>0</v>
      </c>
      <c r="K21" s="114">
        <f>Hivatal!$H21/12</f>
        <v>0</v>
      </c>
      <c r="L21" s="24">
        <f>Hivatal!$H21/12</f>
        <v>0</v>
      </c>
      <c r="M21" s="36">
        <f>Hivatal!$H21/12</f>
        <v>0</v>
      </c>
      <c r="N21" s="36">
        <f>Hivatal!$H21/12</f>
        <v>0</v>
      </c>
      <c r="O21" s="40">
        <f t="shared" si="0"/>
        <v>0</v>
      </c>
    </row>
    <row r="22" spans="1:15" s="7" customFormat="1" ht="15.75" thickBot="1" x14ac:dyDescent="0.3">
      <c r="A22" s="22" t="s">
        <v>55</v>
      </c>
      <c r="B22" s="55">
        <f>Hivatal!F22</f>
        <v>0</v>
      </c>
      <c r="C22" s="115">
        <f>Hivatal!$H22/12</f>
        <v>0</v>
      </c>
      <c r="D22" s="116">
        <f>Hivatal!$H22/12</f>
        <v>0</v>
      </c>
      <c r="E22" s="117">
        <f>Hivatal!$H22/12</f>
        <v>0</v>
      </c>
      <c r="F22" s="116">
        <f>Hivatal!$H22/12</f>
        <v>0</v>
      </c>
      <c r="G22" s="117">
        <f>Hivatal!$H22/12</f>
        <v>0</v>
      </c>
      <c r="H22" s="116">
        <f>Hivatal!$H22/12</f>
        <v>0</v>
      </c>
      <c r="I22" s="117">
        <f>Hivatal!$H22/12</f>
        <v>0</v>
      </c>
      <c r="J22" s="116">
        <f>Hivatal!$H22/12</f>
        <v>0</v>
      </c>
      <c r="K22" s="117">
        <f>Hivatal!$H22/12</f>
        <v>0</v>
      </c>
      <c r="L22" s="27">
        <f>Hivatal!$H22/12</f>
        <v>0</v>
      </c>
      <c r="M22" s="37">
        <f>Hivatal!$H22/12</f>
        <v>0</v>
      </c>
      <c r="N22" s="37">
        <f>Hivatal!$H22/12</f>
        <v>0</v>
      </c>
      <c r="O22" s="41">
        <f t="shared" si="0"/>
        <v>0</v>
      </c>
    </row>
    <row r="23" spans="1:15" s="7" customFormat="1" ht="15.75" thickBot="1" x14ac:dyDescent="0.3">
      <c r="A23" s="21" t="s">
        <v>58</v>
      </c>
      <c r="B23" s="56">
        <f>SUM(B14:B22)</f>
        <v>41505901</v>
      </c>
      <c r="C23" s="28">
        <f t="shared" ref="C23:N23" si="2">SUM(C14:C22)</f>
        <v>3956492</v>
      </c>
      <c r="D23" s="29">
        <f t="shared" si="2"/>
        <v>2567354</v>
      </c>
      <c r="E23" s="38">
        <f t="shared" si="2"/>
        <v>2689406</v>
      </c>
      <c r="F23" s="29">
        <f t="shared" si="2"/>
        <v>5064937</v>
      </c>
      <c r="G23" s="38">
        <f t="shared" si="2"/>
        <v>3286317</v>
      </c>
      <c r="H23" s="29">
        <f t="shared" si="2"/>
        <v>2760055</v>
      </c>
      <c r="I23" s="38">
        <f t="shared" si="2"/>
        <v>3280808</v>
      </c>
      <c r="J23" s="29">
        <f t="shared" si="2"/>
        <v>3395448</v>
      </c>
      <c r="K23" s="38">
        <f t="shared" si="2"/>
        <v>2695287</v>
      </c>
      <c r="L23" s="29">
        <f t="shared" si="2"/>
        <v>3936599</v>
      </c>
      <c r="M23" s="38">
        <f t="shared" si="2"/>
        <v>3936598.9999999995</v>
      </c>
      <c r="N23" s="38">
        <f t="shared" si="2"/>
        <v>3936598.9999999981</v>
      </c>
      <c r="O23" s="42">
        <f t="shared" si="0"/>
        <v>41505901</v>
      </c>
    </row>
    <row r="24" spans="1:15" s="7" customFormat="1" ht="15.75" thickBot="1" x14ac:dyDescent="0.3">
      <c r="A24" s="44" t="s">
        <v>38</v>
      </c>
      <c r="B24" s="57">
        <v>0</v>
      </c>
      <c r="C24" s="45"/>
      <c r="D24" s="46"/>
      <c r="E24" s="47"/>
      <c r="F24" s="46"/>
      <c r="G24" s="47"/>
      <c r="H24" s="46"/>
      <c r="I24" s="47"/>
      <c r="J24" s="46"/>
      <c r="K24" s="47"/>
      <c r="L24" s="46"/>
      <c r="M24" s="47"/>
      <c r="N24" s="47"/>
      <c r="O24" s="48"/>
    </row>
  </sheetData>
  <mergeCells count="4">
    <mergeCell ref="A2:A3"/>
    <mergeCell ref="C2:O2"/>
    <mergeCell ref="A4:O4"/>
    <mergeCell ref="B2:B3"/>
  </mergeCells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P20"/>
  <sheetViews>
    <sheetView zoomScale="80" zoomScaleNormal="80" workbookViewId="0">
      <selection activeCell="Q28" sqref="Q28"/>
    </sheetView>
  </sheetViews>
  <sheetFormatPr defaultColWidth="9.140625" defaultRowHeight="15" x14ac:dyDescent="0.25"/>
  <cols>
    <col min="1" max="1" width="5.7109375" customWidth="1"/>
    <col min="2" max="2" width="31.28515625" customWidth="1"/>
    <col min="3" max="4" width="13.85546875" customWidth="1"/>
    <col min="5" max="5" width="14.5703125" customWidth="1"/>
    <col min="6" max="7" width="13.28515625" customWidth="1"/>
    <col min="8" max="8" width="5.7109375" customWidth="1"/>
    <col min="9" max="9" width="31.28515625" customWidth="1"/>
    <col min="10" max="12" width="15.5703125" customWidth="1"/>
    <col min="13" max="14" width="12.42578125" customWidth="1"/>
    <col min="15" max="15" width="19.85546875" customWidth="1"/>
  </cols>
  <sheetData>
    <row r="1" spans="1:16" ht="15.75" x14ac:dyDescent="0.25">
      <c r="A1" s="132" t="s">
        <v>75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6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 t="s">
        <v>37</v>
      </c>
    </row>
    <row r="3" spans="1:16" ht="51.75" customHeight="1" x14ac:dyDescent="0.25">
      <c r="A3" s="133" t="s">
        <v>20</v>
      </c>
      <c r="B3" s="134"/>
      <c r="C3" s="134"/>
      <c r="D3" s="134"/>
      <c r="E3" s="134"/>
      <c r="F3" s="134"/>
      <c r="G3" s="141"/>
      <c r="H3" s="133" t="s">
        <v>21</v>
      </c>
      <c r="I3" s="134"/>
      <c r="J3" s="134"/>
      <c r="K3" s="134"/>
      <c r="L3" s="134"/>
      <c r="M3" s="134"/>
      <c r="N3" s="151"/>
      <c r="O3" s="135" t="s">
        <v>36</v>
      </c>
    </row>
    <row r="4" spans="1:16" ht="42.75" customHeight="1" x14ac:dyDescent="0.25">
      <c r="A4" s="137" t="s">
        <v>22</v>
      </c>
      <c r="B4" s="138"/>
      <c r="C4" s="53" t="s">
        <v>78</v>
      </c>
      <c r="D4" s="80" t="s">
        <v>87</v>
      </c>
      <c r="E4" s="94" t="s">
        <v>86</v>
      </c>
      <c r="F4" s="94" t="s">
        <v>89</v>
      </c>
      <c r="G4" s="94" t="s">
        <v>85</v>
      </c>
      <c r="H4" s="137" t="s">
        <v>23</v>
      </c>
      <c r="I4" s="138"/>
      <c r="J4" s="53" t="s">
        <v>78</v>
      </c>
      <c r="K4" s="80" t="s">
        <v>87</v>
      </c>
      <c r="L4" s="94" t="s">
        <v>86</v>
      </c>
      <c r="M4" s="94" t="s">
        <v>89</v>
      </c>
      <c r="N4" s="94" t="s">
        <v>85</v>
      </c>
      <c r="O4" s="136"/>
    </row>
    <row r="5" spans="1:16" ht="30" x14ac:dyDescent="0.25">
      <c r="A5" s="125" t="s">
        <v>4</v>
      </c>
      <c r="B5" s="11" t="s">
        <v>1</v>
      </c>
      <c r="C5" s="12">
        <f>Óvoda!B5</f>
        <v>0</v>
      </c>
      <c r="D5" s="12">
        <f>Óvoda!C5</f>
        <v>130000</v>
      </c>
      <c r="E5" s="12">
        <f>Óvoda!D5</f>
        <v>130000</v>
      </c>
      <c r="F5" s="12">
        <f>Óvoda!E5</f>
        <v>180000</v>
      </c>
      <c r="G5" s="12">
        <f>Óvoda!F5</f>
        <v>180000</v>
      </c>
      <c r="H5" s="125" t="s">
        <v>18</v>
      </c>
      <c r="I5" s="11" t="s">
        <v>9</v>
      </c>
      <c r="J5" s="12">
        <f>Óvoda!B14</f>
        <v>70482815</v>
      </c>
      <c r="K5" s="12">
        <f>Óvoda!C14</f>
        <v>70482815</v>
      </c>
      <c r="L5" s="12">
        <f>Óvoda!D14</f>
        <v>70485444</v>
      </c>
      <c r="M5" s="12">
        <f>Óvoda!E14</f>
        <v>70485444</v>
      </c>
      <c r="N5" s="12">
        <f>Óvoda!F14</f>
        <v>70485444</v>
      </c>
      <c r="O5" s="13"/>
    </row>
    <row r="6" spans="1:16" ht="30" x14ac:dyDescent="0.25">
      <c r="A6" s="126"/>
      <c r="B6" s="11" t="s">
        <v>3</v>
      </c>
      <c r="C6" s="12">
        <f>Óvoda!B7</f>
        <v>0</v>
      </c>
      <c r="D6" s="12">
        <f>Óvoda!C7</f>
        <v>0</v>
      </c>
      <c r="E6" s="12">
        <f>Óvoda!D7</f>
        <v>0</v>
      </c>
      <c r="F6" s="12">
        <f>Óvoda!E7</f>
        <v>0</v>
      </c>
      <c r="G6" s="12">
        <f>Óvoda!F7</f>
        <v>0</v>
      </c>
      <c r="H6" s="126"/>
      <c r="I6" s="11" t="s">
        <v>10</v>
      </c>
      <c r="J6" s="12">
        <f>Óvoda!B15</f>
        <v>14326722</v>
      </c>
      <c r="K6" s="12">
        <f>Óvoda!C15</f>
        <v>14326722</v>
      </c>
      <c r="L6" s="12">
        <f>Óvoda!D15</f>
        <v>14326722</v>
      </c>
      <c r="M6" s="12">
        <f>Óvoda!E15</f>
        <v>14326722</v>
      </c>
      <c r="N6" s="12">
        <f>Óvoda!F15</f>
        <v>14326722</v>
      </c>
      <c r="O6" s="13"/>
    </row>
    <row r="7" spans="1:16" x14ac:dyDescent="0.25">
      <c r="A7" s="126"/>
      <c r="B7" s="128" t="s">
        <v>4</v>
      </c>
      <c r="C7" s="130">
        <f>Óvoda!B8</f>
        <v>6543500</v>
      </c>
      <c r="D7" s="130">
        <f>Óvoda!C8</f>
        <v>6543500</v>
      </c>
      <c r="E7" s="130">
        <f>Óvoda!D8</f>
        <v>6543500</v>
      </c>
      <c r="F7" s="130">
        <f>Óvoda!E8</f>
        <v>6543500</v>
      </c>
      <c r="G7" s="130">
        <f>Óvoda!F8</f>
        <v>6543500</v>
      </c>
      <c r="H7" s="126"/>
      <c r="I7" s="11" t="s">
        <v>11</v>
      </c>
      <c r="J7" s="12">
        <f>Óvoda!B16</f>
        <v>16879030</v>
      </c>
      <c r="K7" s="12">
        <f>Óvoda!C16</f>
        <v>17009030</v>
      </c>
      <c r="L7" s="12">
        <f>Óvoda!D16</f>
        <v>17009030</v>
      </c>
      <c r="M7" s="12">
        <f>Óvoda!E16</f>
        <v>17059030</v>
      </c>
      <c r="N7" s="12">
        <f>Óvoda!F16</f>
        <v>16973315</v>
      </c>
      <c r="O7" s="13"/>
    </row>
    <row r="8" spans="1:16" x14ac:dyDescent="0.25">
      <c r="A8" s="126"/>
      <c r="B8" s="129"/>
      <c r="C8" s="131"/>
      <c r="D8" s="131"/>
      <c r="E8" s="131"/>
      <c r="F8" s="131"/>
      <c r="G8" s="131"/>
      <c r="H8" s="126"/>
      <c r="I8" s="11" t="s">
        <v>24</v>
      </c>
      <c r="J8" s="12">
        <f>Óvoda!B17</f>
        <v>0</v>
      </c>
      <c r="K8" s="12">
        <f>Óvoda!C17</f>
        <v>0</v>
      </c>
      <c r="L8" s="12">
        <f>Óvoda!D17</f>
        <v>0</v>
      </c>
      <c r="M8" s="12">
        <f>Óvoda!E17</f>
        <v>0</v>
      </c>
      <c r="N8" s="12">
        <f>Óvoda!F17</f>
        <v>0</v>
      </c>
      <c r="O8" s="13"/>
    </row>
    <row r="9" spans="1:16" x14ac:dyDescent="0.25">
      <c r="A9" s="126"/>
      <c r="B9" s="11" t="s">
        <v>6</v>
      </c>
      <c r="C9" s="12">
        <f>Óvoda!B10</f>
        <v>0</v>
      </c>
      <c r="D9" s="12">
        <f>Óvoda!C10</f>
        <v>0</v>
      </c>
      <c r="E9" s="12">
        <f>Óvoda!D10</f>
        <v>0</v>
      </c>
      <c r="F9" s="12">
        <f>Óvoda!E10</f>
        <v>0</v>
      </c>
      <c r="G9" s="12">
        <f>Óvoda!F10</f>
        <v>0</v>
      </c>
      <c r="H9" s="126"/>
      <c r="I9" s="11" t="s">
        <v>12</v>
      </c>
      <c r="J9" s="12">
        <f>Óvoda!B18</f>
        <v>18000</v>
      </c>
      <c r="K9" s="12">
        <f>Óvoda!C18</f>
        <v>18000</v>
      </c>
      <c r="L9" s="12">
        <f>Óvoda!D18</f>
        <v>18000</v>
      </c>
      <c r="M9" s="12">
        <f>Óvoda!E18</f>
        <v>18000</v>
      </c>
      <c r="N9" s="12">
        <f>Óvoda!F18</f>
        <v>18000</v>
      </c>
      <c r="O9" s="13"/>
    </row>
    <row r="10" spans="1:16" x14ac:dyDescent="0.25">
      <c r="A10" s="127"/>
      <c r="B10" s="14" t="s">
        <v>25</v>
      </c>
      <c r="C10" s="15">
        <f>SUM(C5:C9)</f>
        <v>6543500</v>
      </c>
      <c r="D10" s="15">
        <f t="shared" ref="D10:F10" si="0">SUM(D5:D9)</f>
        <v>6673500</v>
      </c>
      <c r="E10" s="15">
        <f t="shared" si="0"/>
        <v>6673500</v>
      </c>
      <c r="F10" s="15">
        <f t="shared" si="0"/>
        <v>6723500</v>
      </c>
      <c r="G10" s="15">
        <f t="shared" ref="G10" si="1">SUM(G5:G9)</f>
        <v>6723500</v>
      </c>
      <c r="H10" s="127"/>
      <c r="I10" s="14" t="s">
        <v>26</v>
      </c>
      <c r="J10" s="15">
        <f t="shared" ref="J10:K10" si="2">SUM(J5:J9)</f>
        <v>101706567</v>
      </c>
      <c r="K10" s="15">
        <f t="shared" si="2"/>
        <v>101836567</v>
      </c>
      <c r="L10" s="15">
        <f>SUM(L5:L9)</f>
        <v>101839196</v>
      </c>
      <c r="M10" s="15">
        <f>SUM(M5:M9)</f>
        <v>101889196</v>
      </c>
      <c r="N10" s="15">
        <f>SUM(N5:N9)</f>
        <v>101803481</v>
      </c>
      <c r="O10" s="16">
        <f>G10-N10</f>
        <v>-95079981</v>
      </c>
    </row>
    <row r="11" spans="1:16" ht="30" x14ac:dyDescent="0.25">
      <c r="A11" s="148" t="s">
        <v>5</v>
      </c>
      <c r="B11" s="11" t="s">
        <v>2</v>
      </c>
      <c r="C11" s="12">
        <f>Óvoda!B6</f>
        <v>0</v>
      </c>
      <c r="D11" s="12">
        <f>Óvoda!C6</f>
        <v>0</v>
      </c>
      <c r="E11" s="12">
        <f>Óvoda!D6</f>
        <v>0</v>
      </c>
      <c r="F11" s="12">
        <f>Óvoda!E6</f>
        <v>0</v>
      </c>
      <c r="G11" s="12">
        <f>Óvoda!F6</f>
        <v>0</v>
      </c>
      <c r="H11" s="148" t="s">
        <v>19</v>
      </c>
      <c r="I11" s="11" t="s">
        <v>13</v>
      </c>
      <c r="J11" s="12">
        <f>Óvoda!B19</f>
        <v>890100</v>
      </c>
      <c r="K11" s="12">
        <f>Óvoda!C19</f>
        <v>890100</v>
      </c>
      <c r="L11" s="12">
        <f>Óvoda!D19</f>
        <v>890100</v>
      </c>
      <c r="M11" s="12">
        <f>Óvoda!E19</f>
        <v>890100</v>
      </c>
      <c r="N11" s="12">
        <f>Óvoda!F19</f>
        <v>975815</v>
      </c>
      <c r="O11" s="13"/>
    </row>
    <row r="12" spans="1:16" x14ac:dyDescent="0.25">
      <c r="A12" s="148"/>
      <c r="B12" s="11" t="s">
        <v>5</v>
      </c>
      <c r="C12" s="12">
        <f>Óvoda!B9</f>
        <v>0</v>
      </c>
      <c r="D12" s="12">
        <f>Óvoda!C9</f>
        <v>0</v>
      </c>
      <c r="E12" s="12">
        <f>Óvoda!D9</f>
        <v>0</v>
      </c>
      <c r="F12" s="12">
        <f>Óvoda!E9</f>
        <v>0</v>
      </c>
      <c r="G12" s="12">
        <f>Óvoda!F9</f>
        <v>0</v>
      </c>
      <c r="H12" s="148"/>
      <c r="I12" s="11" t="s">
        <v>14</v>
      </c>
      <c r="J12" s="12">
        <f>Óvoda!B20</f>
        <v>0</v>
      </c>
      <c r="K12" s="12">
        <f>Óvoda!C20</f>
        <v>0</v>
      </c>
      <c r="L12" s="12">
        <f>Óvoda!D20</f>
        <v>0</v>
      </c>
      <c r="M12" s="12">
        <f>Óvoda!E20</f>
        <v>0</v>
      </c>
      <c r="N12" s="12">
        <f>Óvoda!F20</f>
        <v>0</v>
      </c>
      <c r="O12" s="13"/>
    </row>
    <row r="13" spans="1:16" ht="30" x14ac:dyDescent="0.25">
      <c r="A13" s="148"/>
      <c r="B13" s="11" t="s">
        <v>7</v>
      </c>
      <c r="C13" s="12">
        <f>Óvoda!B11</f>
        <v>0</v>
      </c>
      <c r="D13" s="12">
        <f>Óvoda!C11</f>
        <v>0</v>
      </c>
      <c r="E13" s="12">
        <f>Óvoda!D11</f>
        <v>0</v>
      </c>
      <c r="F13" s="12">
        <f>Óvoda!E11</f>
        <v>0</v>
      </c>
      <c r="G13" s="12">
        <f>Óvoda!F11</f>
        <v>0</v>
      </c>
      <c r="H13" s="148"/>
      <c r="I13" s="11" t="s">
        <v>27</v>
      </c>
      <c r="J13" s="12">
        <f>Óvoda!B21</f>
        <v>0</v>
      </c>
      <c r="K13" s="12">
        <f>Óvoda!C21</f>
        <v>0</v>
      </c>
      <c r="L13" s="12">
        <f>Óvoda!D21</f>
        <v>0</v>
      </c>
      <c r="M13" s="12">
        <f>Óvoda!E21</f>
        <v>0</v>
      </c>
      <c r="N13" s="12">
        <f>Óvoda!F21</f>
        <v>0</v>
      </c>
      <c r="O13" s="13"/>
    </row>
    <row r="14" spans="1:16" x14ac:dyDescent="0.25">
      <c r="A14" s="148"/>
      <c r="B14" s="14" t="s">
        <v>28</v>
      </c>
      <c r="C14" s="15">
        <f>SUM(C11:C13)</f>
        <v>0</v>
      </c>
      <c r="D14" s="15">
        <f t="shared" ref="D14:F14" si="3">SUM(D11:D13)</f>
        <v>0</v>
      </c>
      <c r="E14" s="15">
        <f t="shared" si="3"/>
        <v>0</v>
      </c>
      <c r="F14" s="15">
        <f t="shared" si="3"/>
        <v>0</v>
      </c>
      <c r="G14" s="15">
        <f t="shared" ref="G14" si="4">SUM(G11:G13)</f>
        <v>0</v>
      </c>
      <c r="H14" s="148"/>
      <c r="I14" s="14" t="s">
        <v>29</v>
      </c>
      <c r="J14" s="15">
        <f>SUM(J11:J13)</f>
        <v>890100</v>
      </c>
      <c r="K14" s="15">
        <f>SUM(K11:K13)</f>
        <v>890100</v>
      </c>
      <c r="L14" s="15">
        <f>SUM(L11:L13)</f>
        <v>890100</v>
      </c>
      <c r="M14" s="15">
        <f>SUM(M11:M13)</f>
        <v>890100</v>
      </c>
      <c r="N14" s="15">
        <f>SUM(N11:N13)</f>
        <v>975815</v>
      </c>
      <c r="O14" s="16">
        <f>G14-N14</f>
        <v>-975815</v>
      </c>
    </row>
    <row r="15" spans="1:16" ht="15.75" thickBot="1" x14ac:dyDescent="0.3">
      <c r="A15" s="149" t="s">
        <v>30</v>
      </c>
      <c r="B15" s="150"/>
      <c r="C15" s="10">
        <f>C10+C14</f>
        <v>6543500</v>
      </c>
      <c r="D15" s="10">
        <f t="shared" ref="D15:F15" si="5">D10+D14</f>
        <v>6673500</v>
      </c>
      <c r="E15" s="10">
        <f t="shared" si="5"/>
        <v>6673500</v>
      </c>
      <c r="F15" s="10">
        <f t="shared" si="5"/>
        <v>6723500</v>
      </c>
      <c r="G15" s="10">
        <f t="shared" ref="G15" si="6">G10+G14</f>
        <v>6723500</v>
      </c>
      <c r="H15" s="144" t="s">
        <v>31</v>
      </c>
      <c r="I15" s="145"/>
      <c r="J15" s="10">
        <f t="shared" ref="J15:K15" si="7">J10+J14</f>
        <v>102596667</v>
      </c>
      <c r="K15" s="10">
        <f t="shared" si="7"/>
        <v>102726667</v>
      </c>
      <c r="L15" s="10">
        <f>L10+L14</f>
        <v>102729296</v>
      </c>
      <c r="M15" s="10">
        <f>M10+M14</f>
        <v>102779296</v>
      </c>
      <c r="N15" s="10">
        <f>N10+N14</f>
        <v>102779296</v>
      </c>
      <c r="O15" s="3">
        <f>O10+O14</f>
        <v>-96055796</v>
      </c>
    </row>
    <row r="16" spans="1:16" ht="15" customHeight="1" x14ac:dyDescent="0.25">
      <c r="A16" s="142" t="s">
        <v>32</v>
      </c>
      <c r="B16" s="143"/>
      <c r="C16" s="143"/>
      <c r="D16" s="143"/>
      <c r="E16" s="63"/>
      <c r="F16" s="63"/>
      <c r="G16" s="124">
        <f>SUM(G17+G18)</f>
        <v>96055796</v>
      </c>
      <c r="H16" s="142" t="s">
        <v>33</v>
      </c>
      <c r="I16" s="143"/>
      <c r="J16" s="143"/>
      <c r="K16" s="143"/>
      <c r="L16" s="96"/>
      <c r="M16" s="96"/>
      <c r="N16" s="96"/>
      <c r="O16" s="5"/>
      <c r="P16" s="18"/>
    </row>
    <row r="17" spans="1:15" x14ac:dyDescent="0.25">
      <c r="A17" s="146" t="s">
        <v>8</v>
      </c>
      <c r="B17" s="147"/>
      <c r="C17" s="17">
        <f>Óvoda!B12-C18</f>
        <v>94842153</v>
      </c>
      <c r="D17" s="17">
        <f>Óvoda!C12-D18</f>
        <v>94842153</v>
      </c>
      <c r="E17" s="17">
        <f>Óvoda!D12-E18</f>
        <v>94844782</v>
      </c>
      <c r="F17" s="17">
        <f>Óvoda!E12-F18</f>
        <v>94844782</v>
      </c>
      <c r="G17" s="17">
        <f>Óvoda!F12-G18</f>
        <v>94844782</v>
      </c>
      <c r="H17" s="146" t="s">
        <v>15</v>
      </c>
      <c r="I17" s="147"/>
      <c r="J17" s="62"/>
      <c r="K17" s="17"/>
      <c r="L17" s="97"/>
      <c r="M17" s="97"/>
      <c r="N17" s="97"/>
      <c r="O17" s="4">
        <f>G16-N16</f>
        <v>96055796</v>
      </c>
    </row>
    <row r="18" spans="1:15" x14ac:dyDescent="0.25">
      <c r="A18" s="146" t="s">
        <v>16</v>
      </c>
      <c r="B18" s="147"/>
      <c r="C18" s="17">
        <v>1211014</v>
      </c>
      <c r="D18" s="17">
        <v>1211014</v>
      </c>
      <c r="E18" s="17">
        <v>1211014</v>
      </c>
      <c r="F18" s="17">
        <v>1211014</v>
      </c>
      <c r="G18" s="17">
        <v>1211014</v>
      </c>
      <c r="H18" s="169"/>
      <c r="I18" s="170"/>
      <c r="J18" s="170"/>
      <c r="K18" s="170"/>
      <c r="L18" s="170"/>
      <c r="M18" s="170"/>
      <c r="N18" s="171"/>
      <c r="O18" s="4"/>
    </row>
    <row r="19" spans="1:15" x14ac:dyDescent="0.25">
      <c r="A19" s="142" t="s">
        <v>34</v>
      </c>
      <c r="B19" s="143"/>
      <c r="C19" s="143"/>
      <c r="D19" s="143"/>
      <c r="E19" s="63"/>
      <c r="F19" s="63"/>
      <c r="G19" s="119"/>
      <c r="H19" s="142" t="s">
        <v>35</v>
      </c>
      <c r="I19" s="143"/>
      <c r="J19" s="143"/>
      <c r="K19" s="143"/>
      <c r="L19" s="96"/>
      <c r="M19" s="96"/>
      <c r="N19" s="96"/>
      <c r="O19" s="5"/>
    </row>
    <row r="20" spans="1:15" ht="15.75" thickBot="1" x14ac:dyDescent="0.3">
      <c r="A20" s="144" t="s">
        <v>17</v>
      </c>
      <c r="B20" s="145"/>
      <c r="C20" s="10">
        <f>C17+C18+C15</f>
        <v>102596667</v>
      </c>
      <c r="D20" s="10">
        <f t="shared" ref="D20:E20" si="8">D17+D18+D15</f>
        <v>102726667</v>
      </c>
      <c r="E20" s="10">
        <f t="shared" si="8"/>
        <v>102729296</v>
      </c>
      <c r="F20" s="10">
        <f t="shared" ref="F20" si="9">F17+F18+F15</f>
        <v>102779296</v>
      </c>
      <c r="G20" s="10">
        <f>G16+G15</f>
        <v>102779296</v>
      </c>
      <c r="H20" s="144" t="s">
        <v>17</v>
      </c>
      <c r="I20" s="145"/>
      <c r="J20" s="10">
        <f>J15+J17</f>
        <v>102596667</v>
      </c>
      <c r="K20" s="10">
        <f t="shared" ref="K20:M20" si="10">K15+K17</f>
        <v>102726667</v>
      </c>
      <c r="L20" s="10">
        <f t="shared" si="10"/>
        <v>102729296</v>
      </c>
      <c r="M20" s="10">
        <f t="shared" si="10"/>
        <v>102779296</v>
      </c>
      <c r="N20" s="10">
        <f t="shared" ref="N20" si="11">N15+N17</f>
        <v>102779296</v>
      </c>
      <c r="O20" s="3">
        <f>D20-K20</f>
        <v>0</v>
      </c>
    </row>
  </sheetData>
  <mergeCells count="28">
    <mergeCell ref="A19:D19"/>
    <mergeCell ref="H19:K19"/>
    <mergeCell ref="A20:B20"/>
    <mergeCell ref="H20:I20"/>
    <mergeCell ref="F7:F8"/>
    <mergeCell ref="A16:D16"/>
    <mergeCell ref="H16:K16"/>
    <mergeCell ref="A17:B17"/>
    <mergeCell ref="H17:I17"/>
    <mergeCell ref="A18:B18"/>
    <mergeCell ref="A11:A14"/>
    <mergeCell ref="H11:H14"/>
    <mergeCell ref="A15:B15"/>
    <mergeCell ref="H15:I15"/>
    <mergeCell ref="A5:A10"/>
    <mergeCell ref="H18:N18"/>
    <mergeCell ref="H5:H10"/>
    <mergeCell ref="B7:B8"/>
    <mergeCell ref="C7:C8"/>
    <mergeCell ref="A1:O1"/>
    <mergeCell ref="O3:O4"/>
    <mergeCell ref="A4:B4"/>
    <mergeCell ref="H4:I4"/>
    <mergeCell ref="E7:E8"/>
    <mergeCell ref="D7:D8"/>
    <mergeCell ref="G7:G8"/>
    <mergeCell ref="A3:G3"/>
    <mergeCell ref="H3:N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26"/>
  <sheetViews>
    <sheetView zoomScaleNormal="100" workbookViewId="0">
      <selection activeCell="F26" sqref="F26"/>
    </sheetView>
  </sheetViews>
  <sheetFormatPr defaultColWidth="9.140625" defaultRowHeight="15" x14ac:dyDescent="0.25"/>
  <cols>
    <col min="1" max="1" width="58.42578125" style="8" bestFit="1" customWidth="1"/>
    <col min="2" max="2" width="15.140625" style="8" customWidth="1"/>
    <col min="3" max="3" width="12.42578125" style="7" bestFit="1" customWidth="1"/>
    <col min="4" max="4" width="14.42578125" style="9" bestFit="1" customWidth="1"/>
    <col min="5" max="6" width="15.5703125" style="7" bestFit="1" customWidth="1"/>
    <col min="7" max="16384" width="9.140625" style="7"/>
  </cols>
  <sheetData>
    <row r="1" spans="1:6" ht="15.75" thickBot="1" x14ac:dyDescent="0.3">
      <c r="C1" s="6"/>
    </row>
    <row r="2" spans="1:6" s="31" customFormat="1" ht="15" customHeight="1" x14ac:dyDescent="0.25">
      <c r="A2" s="152" t="s">
        <v>0</v>
      </c>
      <c r="B2" s="157" t="s">
        <v>83</v>
      </c>
      <c r="C2" s="163" t="s">
        <v>79</v>
      </c>
      <c r="D2" s="163"/>
      <c r="E2" s="163"/>
      <c r="F2" s="164"/>
    </row>
    <row r="3" spans="1:6" s="32" customFormat="1" ht="43.5" thickBot="1" x14ac:dyDescent="0.3">
      <c r="A3" s="153"/>
      <c r="B3" s="158"/>
      <c r="C3" s="81" t="s">
        <v>87</v>
      </c>
      <c r="D3" s="94" t="s">
        <v>86</v>
      </c>
      <c r="E3" s="94" t="s">
        <v>89</v>
      </c>
      <c r="F3" s="94" t="s">
        <v>85</v>
      </c>
    </row>
    <row r="4" spans="1:6" ht="15.75" thickBot="1" x14ac:dyDescent="0.3">
      <c r="A4" s="154" t="s">
        <v>76</v>
      </c>
      <c r="B4" s="155"/>
      <c r="C4" s="155"/>
      <c r="D4" s="155"/>
      <c r="E4" s="155"/>
      <c r="F4" s="156"/>
    </row>
    <row r="5" spans="1:6" x14ac:dyDescent="0.25">
      <c r="A5" s="23" t="s">
        <v>39</v>
      </c>
      <c r="B5" s="83"/>
      <c r="C5" s="65">
        <v>130000</v>
      </c>
      <c r="D5" s="65">
        <v>130000</v>
      </c>
      <c r="E5" s="65">
        <v>180000</v>
      </c>
      <c r="F5" s="65">
        <v>180000</v>
      </c>
    </row>
    <row r="6" spans="1:6" x14ac:dyDescent="0.25">
      <c r="A6" s="22" t="s">
        <v>40</v>
      </c>
      <c r="B6" s="74"/>
      <c r="C6" s="24"/>
      <c r="D6" s="24"/>
      <c r="E6" s="24"/>
      <c r="F6" s="24"/>
    </row>
    <row r="7" spans="1:6" x14ac:dyDescent="0.25">
      <c r="A7" s="22" t="s">
        <v>41</v>
      </c>
      <c r="B7" s="74"/>
      <c r="C7" s="24"/>
      <c r="D7" s="24"/>
      <c r="E7" s="24"/>
      <c r="F7" s="24"/>
    </row>
    <row r="8" spans="1:6" x14ac:dyDescent="0.25">
      <c r="A8" s="22" t="s">
        <v>42</v>
      </c>
      <c r="B8" s="74">
        <v>6543500</v>
      </c>
      <c r="C8" s="75">
        <v>6543500</v>
      </c>
      <c r="D8" s="75">
        <v>6543500</v>
      </c>
      <c r="E8" s="75">
        <v>6543500</v>
      </c>
      <c r="F8" s="75">
        <v>6543500</v>
      </c>
    </row>
    <row r="9" spans="1:6" x14ac:dyDescent="0.25">
      <c r="A9" s="22" t="s">
        <v>43</v>
      </c>
      <c r="B9" s="74"/>
      <c r="C9" s="24"/>
      <c r="D9" s="24"/>
      <c r="E9" s="24"/>
      <c r="F9" s="24"/>
    </row>
    <row r="10" spans="1:6" x14ac:dyDescent="0.25">
      <c r="A10" s="22" t="s">
        <v>44</v>
      </c>
      <c r="B10" s="74"/>
      <c r="C10" s="24"/>
      <c r="D10" s="24"/>
      <c r="E10" s="24"/>
      <c r="F10" s="24"/>
    </row>
    <row r="11" spans="1:6" x14ac:dyDescent="0.25">
      <c r="A11" s="22" t="s">
        <v>45</v>
      </c>
      <c r="B11" s="74"/>
      <c r="C11" s="24"/>
      <c r="D11" s="24"/>
      <c r="E11" s="24"/>
      <c r="F11" s="24"/>
    </row>
    <row r="12" spans="1:6" ht="15.75" thickBot="1" x14ac:dyDescent="0.3">
      <c r="A12" s="22" t="s">
        <v>46</v>
      </c>
      <c r="B12" s="85">
        <v>96053167</v>
      </c>
      <c r="C12" s="27">
        <f>B12</f>
        <v>96053167</v>
      </c>
      <c r="D12" s="27">
        <f>C12+2629</f>
        <v>96055796</v>
      </c>
      <c r="E12" s="27">
        <f>D12</f>
        <v>96055796</v>
      </c>
      <c r="F12" s="27">
        <f>E12</f>
        <v>96055796</v>
      </c>
    </row>
    <row r="13" spans="1:6" ht="15.75" thickBot="1" x14ac:dyDescent="0.3">
      <c r="A13" s="21" t="s">
        <v>59</v>
      </c>
      <c r="B13" s="86">
        <f>SUM(B5:B12)</f>
        <v>102596667</v>
      </c>
      <c r="C13" s="87">
        <f t="shared" ref="C13:E13" si="0">SUM(C5:C12)</f>
        <v>102726667</v>
      </c>
      <c r="D13" s="87">
        <f t="shared" si="0"/>
        <v>102729296</v>
      </c>
      <c r="E13" s="87">
        <f t="shared" si="0"/>
        <v>102779296</v>
      </c>
      <c r="F13" s="87">
        <f t="shared" ref="F13" si="1">SUM(F5:F12)</f>
        <v>102779296</v>
      </c>
    </row>
    <row r="14" spans="1:6" x14ac:dyDescent="0.25">
      <c r="A14" s="23" t="s">
        <v>48</v>
      </c>
      <c r="B14" s="71">
        <v>70482815</v>
      </c>
      <c r="C14" s="30">
        <f>B14</f>
        <v>70482815</v>
      </c>
      <c r="D14" s="30">
        <v>70485444</v>
      </c>
      <c r="E14" s="30">
        <v>70485444</v>
      </c>
      <c r="F14" s="30">
        <v>70485444</v>
      </c>
    </row>
    <row r="15" spans="1:6" x14ac:dyDescent="0.25">
      <c r="A15" s="22" t="s">
        <v>57</v>
      </c>
      <c r="B15" s="74">
        <v>14326722</v>
      </c>
      <c r="C15" s="24">
        <v>14326722</v>
      </c>
      <c r="D15" s="24">
        <v>14326722</v>
      </c>
      <c r="E15" s="24">
        <v>14326722</v>
      </c>
      <c r="F15" s="24">
        <v>14326722</v>
      </c>
    </row>
    <row r="16" spans="1:6" x14ac:dyDescent="0.25">
      <c r="A16" s="22" t="s">
        <v>49</v>
      </c>
      <c r="B16" s="74">
        <v>16879030</v>
      </c>
      <c r="C16" s="24">
        <f>B16+130000</f>
        <v>17009030</v>
      </c>
      <c r="D16" s="24">
        <f>C16</f>
        <v>17009030</v>
      </c>
      <c r="E16" s="24">
        <f>D16+50000</f>
        <v>17059030</v>
      </c>
      <c r="F16" s="24">
        <f>E16-85715</f>
        <v>16973315</v>
      </c>
    </row>
    <row r="17" spans="1:6" x14ac:dyDescent="0.25">
      <c r="A17" s="22" t="s">
        <v>50</v>
      </c>
      <c r="B17" s="74">
        <v>0</v>
      </c>
      <c r="C17" s="24"/>
      <c r="D17" s="24"/>
      <c r="E17" s="24"/>
      <c r="F17" s="24"/>
    </row>
    <row r="18" spans="1:6" x14ac:dyDescent="0.25">
      <c r="A18" s="22" t="s">
        <v>51</v>
      </c>
      <c r="B18" s="74">
        <v>18000</v>
      </c>
      <c r="C18" s="75">
        <v>18000</v>
      </c>
      <c r="D18" s="75">
        <v>18000</v>
      </c>
      <c r="E18" s="75">
        <v>18000</v>
      </c>
      <c r="F18" s="75">
        <v>18000</v>
      </c>
    </row>
    <row r="19" spans="1:6" x14ac:dyDescent="0.25">
      <c r="A19" s="22" t="s">
        <v>52</v>
      </c>
      <c r="B19" s="74">
        <v>890100</v>
      </c>
      <c r="C19" s="75">
        <v>890100</v>
      </c>
      <c r="D19" s="75">
        <v>890100</v>
      </c>
      <c r="E19" s="75">
        <f>890100</f>
        <v>890100</v>
      </c>
      <c r="F19" s="75">
        <f>890100+85715</f>
        <v>975815</v>
      </c>
    </row>
    <row r="20" spans="1:6" x14ac:dyDescent="0.25">
      <c r="A20" s="22" t="s">
        <v>53</v>
      </c>
      <c r="B20" s="74">
        <v>0</v>
      </c>
      <c r="C20" s="24"/>
      <c r="D20" s="24"/>
      <c r="E20" s="24"/>
      <c r="F20" s="24"/>
    </row>
    <row r="21" spans="1:6" x14ac:dyDescent="0.25">
      <c r="A21" s="22" t="s">
        <v>54</v>
      </c>
      <c r="B21" s="74">
        <v>0</v>
      </c>
      <c r="C21" s="24"/>
      <c r="D21" s="24"/>
      <c r="E21" s="24"/>
      <c r="F21" s="24"/>
    </row>
    <row r="22" spans="1:6" ht="15.75" thickBot="1" x14ac:dyDescent="0.3">
      <c r="A22" s="22" t="s">
        <v>55</v>
      </c>
      <c r="B22" s="85">
        <v>0</v>
      </c>
      <c r="C22" s="27"/>
      <c r="D22" s="27"/>
      <c r="E22" s="27"/>
      <c r="F22" s="27"/>
    </row>
    <row r="23" spans="1:6" ht="15.75" thickBot="1" x14ac:dyDescent="0.3">
      <c r="A23" s="21" t="s">
        <v>58</v>
      </c>
      <c r="B23" s="86">
        <v>102596667</v>
      </c>
      <c r="C23" s="29">
        <f t="shared" ref="C23:E23" si="2">SUM(C14:C22)</f>
        <v>102726667</v>
      </c>
      <c r="D23" s="29">
        <f t="shared" si="2"/>
        <v>102729296</v>
      </c>
      <c r="E23" s="29">
        <f t="shared" si="2"/>
        <v>102779296</v>
      </c>
      <c r="F23" s="29">
        <f t="shared" ref="F23" si="3">SUM(F14:F22)</f>
        <v>102779296</v>
      </c>
    </row>
    <row r="24" spans="1:6" ht="15.75" thickBot="1" x14ac:dyDescent="0.3">
      <c r="A24" s="44" t="s">
        <v>38</v>
      </c>
      <c r="B24" s="89">
        <f>B13-B23</f>
        <v>0</v>
      </c>
      <c r="C24" s="46">
        <f t="shared" ref="C24:E24" si="4">C13-C23</f>
        <v>0</v>
      </c>
      <c r="D24" s="46">
        <f t="shared" si="4"/>
        <v>0</v>
      </c>
      <c r="E24" s="46">
        <f t="shared" si="4"/>
        <v>0</v>
      </c>
      <c r="F24" s="46">
        <f t="shared" ref="F24" si="5">F13-F23</f>
        <v>0</v>
      </c>
    </row>
    <row r="26" spans="1:6" x14ac:dyDescent="0.25">
      <c r="C26" s="58" t="s">
        <v>91</v>
      </c>
      <c r="D26" s="58" t="s">
        <v>91</v>
      </c>
      <c r="E26" s="58" t="s">
        <v>91</v>
      </c>
      <c r="F26" s="58" t="s">
        <v>91</v>
      </c>
    </row>
  </sheetData>
  <mergeCells count="4">
    <mergeCell ref="A2:A3"/>
    <mergeCell ref="C2:F2"/>
    <mergeCell ref="A4:F4"/>
    <mergeCell ref="B2:B3"/>
  </mergeCells>
  <pageMargins left="0.25" right="0.25" top="0.75" bottom="0.75" header="0.3" footer="0.3"/>
  <pageSetup paperSize="9" orientation="landscape" horizontalDpi="4294967293" r:id="rId1"/>
  <headerFooter>
    <oddHeader>&amp;C&amp;"Times New Roman,Félkövér"&amp;12Szár Községi Önkormányzat bevételei - 2018. év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3</vt:i4>
      </vt:variant>
    </vt:vector>
  </HeadingPairs>
  <TitlesOfParts>
    <vt:vector size="13" baseType="lpstr">
      <vt:lpstr>Szár község</vt:lpstr>
      <vt:lpstr>Szár önk össz</vt:lpstr>
      <vt:lpstr>Szár önk</vt:lpstr>
      <vt:lpstr>Likviditási terv</vt:lpstr>
      <vt:lpstr>Hivatal össz</vt:lpstr>
      <vt:lpstr>Hivatal</vt:lpstr>
      <vt:lpstr>Hiv Likviditás</vt:lpstr>
      <vt:lpstr>Óvoda össz</vt:lpstr>
      <vt:lpstr>Óvoda</vt:lpstr>
      <vt:lpstr>Óvoda Likviditás</vt:lpstr>
      <vt:lpstr>Hivatal!Nyomtatási_terület</vt:lpstr>
      <vt:lpstr>Óvoda!Nyomtatási_terület</vt:lpstr>
      <vt:lpstr>'Szár önk'!Nyomtatási_terület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Manoly</dc:creator>
  <cp:lastModifiedBy>Freész Józsefné</cp:lastModifiedBy>
  <cp:lastPrinted>2018-11-12T13:47:11Z</cp:lastPrinted>
  <dcterms:created xsi:type="dcterms:W3CDTF">2015-11-28T12:14:02Z</dcterms:created>
  <dcterms:modified xsi:type="dcterms:W3CDTF">2018-12-13T14:56:10Z</dcterms:modified>
</cp:coreProperties>
</file>