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20730" windowHeight="11760" tabRatio="842" firstSheet="5" activeTab="8"/>
  </bookViews>
  <sheets>
    <sheet name="kiadás-bevétel" sheetId="1" r:id="rId1"/>
    <sheet name="1.kiad." sheetId="2" r:id="rId2"/>
    <sheet name="2.bev." sheetId="3" r:id="rId3"/>
    <sheet name="3.adó" sheetId="7" r:id="rId4"/>
    <sheet name="4.műk.c.tám." sheetId="11" r:id="rId5"/>
    <sheet name="5.közp.tám." sheetId="15" r:id="rId6"/>
    <sheet name="6.felhalm.bev" sheetId="16" r:id="rId7"/>
    <sheet name="7.EU projekt" sheetId="27" r:id="rId8"/>
    <sheet name="8.közvetett tám." sheetId="21" r:id="rId9"/>
    <sheet name="9.beruh.feluj." sheetId="4" r:id="rId10"/>
    <sheet name="10.egy.műk.c.kiad." sheetId="13" r:id="rId11"/>
    <sheet name="11.ellát.jutt." sheetId="5" r:id="rId12"/>
    <sheet name="12.létszám" sheetId="17" r:id="rId13"/>
    <sheet name="13.költségv.mérleg közg.tag." sheetId="28" r:id="rId14"/>
    <sheet name="14.megbontás" sheetId="22" r:id="rId15"/>
    <sheet name="15.ei.felhasználás" sheetId="23" r:id="rId16"/>
    <sheet name="16.KIADÁSOK COFOG" sheetId="25" r:id="rId17"/>
    <sheet name="17.BEVÉTELEK COFOG" sheetId="26" r:id="rId18"/>
  </sheets>
  <definedNames>
    <definedName name="_xlnm.Print_Area" localSheetId="12">'12.létszám'!$A$3:$E$28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9" i="21"/>
  <c r="C9" l="1"/>
  <c r="E36" i="11"/>
  <c r="E12"/>
  <c r="D36"/>
  <c r="D12"/>
  <c r="C19" i="23" l="1"/>
  <c r="D19"/>
  <c r="E19"/>
  <c r="F19"/>
  <c r="G19"/>
  <c r="H19"/>
  <c r="I19"/>
  <c r="J19"/>
  <c r="K19"/>
  <c r="L19"/>
  <c r="M19"/>
  <c r="N19"/>
  <c r="B19"/>
  <c r="N18"/>
  <c r="C9"/>
  <c r="D9"/>
  <c r="E9"/>
  <c r="F9"/>
  <c r="G9"/>
  <c r="H9"/>
  <c r="I9"/>
  <c r="J9"/>
  <c r="K9"/>
  <c r="L9"/>
  <c r="M9"/>
  <c r="N9"/>
  <c r="B9"/>
  <c r="N8"/>
  <c r="I53" i="26"/>
  <c r="J53"/>
  <c r="K53"/>
  <c r="L53"/>
  <c r="M53"/>
  <c r="N53"/>
  <c r="D52"/>
  <c r="E52"/>
  <c r="F52"/>
  <c r="G52"/>
  <c r="H52"/>
  <c r="I52"/>
  <c r="J52"/>
  <c r="K52"/>
  <c r="L52"/>
  <c r="M52"/>
  <c r="N52"/>
  <c r="O52"/>
  <c r="E47"/>
  <c r="F47"/>
  <c r="G47"/>
  <c r="I47"/>
  <c r="J47"/>
  <c r="K47"/>
  <c r="L47"/>
  <c r="M47"/>
  <c r="N47"/>
  <c r="D45"/>
  <c r="J27"/>
  <c r="I45"/>
  <c r="C44"/>
  <c r="C43"/>
  <c r="H30"/>
  <c r="C29"/>
  <c r="O40"/>
  <c r="F53"/>
  <c r="M45"/>
  <c r="F45"/>
  <c r="L30"/>
  <c r="K45"/>
  <c r="C46"/>
  <c r="D30"/>
  <c r="C28"/>
  <c r="C30" s="1"/>
  <c r="D19"/>
  <c r="C10"/>
  <c r="C11"/>
  <c r="C12"/>
  <c r="C13"/>
  <c r="C14"/>
  <c r="C15"/>
  <c r="C16"/>
  <c r="C17"/>
  <c r="C18"/>
  <c r="C9"/>
  <c r="D8"/>
  <c r="C8" l="1"/>
  <c r="D27"/>
  <c r="D47" l="1"/>
  <c r="C42" i="25" l="1"/>
  <c r="E46"/>
  <c r="F46"/>
  <c r="G46"/>
  <c r="H46"/>
  <c r="I46"/>
  <c r="J46"/>
  <c r="K46"/>
  <c r="L46"/>
  <c r="M46"/>
  <c r="N46"/>
  <c r="O46"/>
  <c r="P46"/>
  <c r="Q46"/>
  <c r="R46"/>
  <c r="D46"/>
  <c r="D61"/>
  <c r="D55"/>
  <c r="C35"/>
  <c r="D45"/>
  <c r="J25"/>
  <c r="C24"/>
  <c r="C39"/>
  <c r="H61"/>
  <c r="I61"/>
  <c r="C26"/>
  <c r="C27"/>
  <c r="C29"/>
  <c r="C30"/>
  <c r="C31"/>
  <c r="C32"/>
  <c r="C33"/>
  <c r="C34"/>
  <c r="C36"/>
  <c r="C37"/>
  <c r="C40"/>
  <c r="C43"/>
  <c r="C45" s="1"/>
  <c r="C46" s="1"/>
  <c r="C44"/>
  <c r="C57"/>
  <c r="C58"/>
  <c r="C59"/>
  <c r="C60"/>
  <c r="C56"/>
  <c r="C51"/>
  <c r="K61"/>
  <c r="L61"/>
  <c r="M61"/>
  <c r="N61"/>
  <c r="O61"/>
  <c r="P61"/>
  <c r="Q61"/>
  <c r="P45"/>
  <c r="Q45"/>
  <c r="O25"/>
  <c r="P25"/>
  <c r="Q25"/>
  <c r="I38"/>
  <c r="O69"/>
  <c r="O45"/>
  <c r="O55"/>
  <c r="D65"/>
  <c r="D14"/>
  <c r="E226" i="28"/>
  <c r="E217"/>
  <c r="E185"/>
  <c r="E173"/>
  <c r="E157"/>
  <c r="E143"/>
  <c r="E131"/>
  <c r="E137" s="1"/>
  <c r="C217"/>
  <c r="C226" s="1"/>
  <c r="A181"/>
  <c r="A185"/>
  <c r="C185"/>
  <c r="C173"/>
  <c r="C157"/>
  <c r="C143"/>
  <c r="C194" s="1"/>
  <c r="A145"/>
  <c r="C137"/>
  <c r="C131"/>
  <c r="E122"/>
  <c r="E90"/>
  <c r="E85"/>
  <c r="E73"/>
  <c r="E61"/>
  <c r="E59"/>
  <c r="E44"/>
  <c r="E41"/>
  <c r="E33"/>
  <c r="E30"/>
  <c r="E26"/>
  <c r="E20"/>
  <c r="E6"/>
  <c r="C122"/>
  <c r="C90"/>
  <c r="C85"/>
  <c r="C76"/>
  <c r="C73"/>
  <c r="C61"/>
  <c r="C59"/>
  <c r="C44"/>
  <c r="C41"/>
  <c r="C33"/>
  <c r="C30"/>
  <c r="C26"/>
  <c r="C20"/>
  <c r="C6"/>
  <c r="E35" i="22"/>
  <c r="E33"/>
  <c r="E30"/>
  <c r="B30"/>
  <c r="B14"/>
  <c r="B33"/>
  <c r="B35"/>
  <c r="E19"/>
  <c r="E17"/>
  <c r="E14"/>
  <c r="B17"/>
  <c r="B19"/>
  <c r="E19" i="5"/>
  <c r="E27" i="13"/>
  <c r="E38" s="1"/>
  <c r="E13"/>
  <c r="E30" i="4"/>
  <c r="E17"/>
  <c r="E15"/>
  <c r="E9"/>
  <c r="E7"/>
  <c r="E25" i="16"/>
  <c r="E18"/>
  <c r="E12"/>
  <c r="E27" s="1"/>
  <c r="A6"/>
  <c r="B6"/>
  <c r="A7"/>
  <c r="B7"/>
  <c r="A8"/>
  <c r="B8"/>
  <c r="A9"/>
  <c r="B9"/>
  <c r="A10"/>
  <c r="B10"/>
  <c r="A11"/>
  <c r="B11"/>
  <c r="A12"/>
  <c r="B12"/>
  <c r="C12"/>
  <c r="C27" s="1"/>
  <c r="D12"/>
  <c r="A13"/>
  <c r="B13"/>
  <c r="A14"/>
  <c r="B14"/>
  <c r="A15"/>
  <c r="B15"/>
  <c r="A16"/>
  <c r="B16"/>
  <c r="A17"/>
  <c r="B17"/>
  <c r="A18"/>
  <c r="B18"/>
  <c r="C18"/>
  <c r="D18"/>
  <c r="D27" s="1"/>
  <c r="A20"/>
  <c r="B20"/>
  <c r="A21"/>
  <c r="B21"/>
  <c r="A22"/>
  <c r="B22"/>
  <c r="A23"/>
  <c r="B23"/>
  <c r="A24"/>
  <c r="B24"/>
  <c r="A25"/>
  <c r="B25"/>
  <c r="C25"/>
  <c r="D25"/>
  <c r="E24" i="15"/>
  <c r="E20"/>
  <c r="E8"/>
  <c r="E7" s="1"/>
  <c r="E28" s="1"/>
  <c r="E29" i="11"/>
  <c r="E37" s="1"/>
  <c r="E18" i="7"/>
  <c r="E12" s="1"/>
  <c r="E10"/>
  <c r="E104" i="3"/>
  <c r="E95"/>
  <c r="E67"/>
  <c r="E55"/>
  <c r="E39"/>
  <c r="E25"/>
  <c r="E13"/>
  <c r="E19" s="1"/>
  <c r="E23" i="1"/>
  <c r="E25" s="1"/>
  <c r="E13"/>
  <c r="E15" s="1"/>
  <c r="E127" i="2"/>
  <c r="E123"/>
  <c r="E91"/>
  <c r="E101" s="1"/>
  <c r="E86"/>
  <c r="E74"/>
  <c r="E62"/>
  <c r="E77" s="1"/>
  <c r="E60"/>
  <c r="E45"/>
  <c r="E51" s="1"/>
  <c r="E42"/>
  <c r="E34"/>
  <c r="E31"/>
  <c r="E27"/>
  <c r="E25"/>
  <c r="E21"/>
  <c r="E7"/>
  <c r="F61" i="25"/>
  <c r="C63"/>
  <c r="C64"/>
  <c r="C62"/>
  <c r="D17" i="4"/>
  <c r="A20"/>
  <c r="E23" l="1"/>
  <c r="E32" s="1"/>
  <c r="Q70" i="25"/>
  <c r="O70"/>
  <c r="C227" i="28"/>
  <c r="E36" i="22"/>
  <c r="B36"/>
  <c r="B20"/>
  <c r="C100" i="28"/>
  <c r="E194"/>
  <c r="E227" s="1"/>
  <c r="E76"/>
  <c r="E50"/>
  <c r="C50"/>
  <c r="E100"/>
  <c r="C24"/>
  <c r="E24"/>
  <c r="E20" i="22"/>
  <c r="E21" i="7"/>
  <c r="E74" i="3"/>
  <c r="E105"/>
  <c r="E78" i="2"/>
  <c r="E102" s="1"/>
  <c r="E128" s="1"/>
  <c r="C77" i="28" l="1"/>
  <c r="C101" s="1"/>
  <c r="C123" s="1"/>
  <c r="E77"/>
  <c r="E101" s="1"/>
  <c r="E123" s="1"/>
  <c r="O45" i="26" l="1"/>
  <c r="O47" s="1"/>
  <c r="C10" i="25"/>
  <c r="C23" i="26"/>
  <c r="C53" i="25"/>
  <c r="C52"/>
  <c r="C9" i="4" l="1"/>
  <c r="D226" i="28"/>
  <c r="D195"/>
  <c r="D194"/>
  <c r="C68" i="25"/>
  <c r="C69" s="1"/>
  <c r="E20"/>
  <c r="F20"/>
  <c r="G20"/>
  <c r="H20"/>
  <c r="I20"/>
  <c r="J20"/>
  <c r="K20"/>
  <c r="L20"/>
  <c r="M20"/>
  <c r="N20"/>
  <c r="P20"/>
  <c r="R20"/>
  <c r="D20"/>
  <c r="D227" i="28" l="1"/>
  <c r="C20" i="25"/>
  <c r="F65"/>
  <c r="R70"/>
  <c r="K38"/>
  <c r="J41"/>
  <c r="D23" i="1"/>
  <c r="D25" s="1"/>
  <c r="D19" i="5"/>
  <c r="D13" i="13"/>
  <c r="D27"/>
  <c r="C13"/>
  <c r="C27"/>
  <c r="C35"/>
  <c r="D30" i="4"/>
  <c r="D15"/>
  <c r="D9"/>
  <c r="D7"/>
  <c r="C30"/>
  <c r="C17"/>
  <c r="C7"/>
  <c r="D8" i="15"/>
  <c r="D7" s="1"/>
  <c r="D20"/>
  <c r="D24"/>
  <c r="C24"/>
  <c r="C20"/>
  <c r="C8"/>
  <c r="C7" s="1"/>
  <c r="D29" i="11"/>
  <c r="D37" s="1"/>
  <c r="C36"/>
  <c r="C24"/>
  <c r="C21"/>
  <c r="C12"/>
  <c r="D18" i="7"/>
  <c r="D12" s="1"/>
  <c r="D10"/>
  <c r="C18"/>
  <c r="C13"/>
  <c r="D95" i="3"/>
  <c r="D104" s="1"/>
  <c r="D67"/>
  <c r="D55"/>
  <c r="D25"/>
  <c r="D13"/>
  <c r="D19" s="1"/>
  <c r="D39"/>
  <c r="D13" i="1"/>
  <c r="D15" s="1"/>
  <c r="C95" i="3"/>
  <c r="C104" s="1"/>
  <c r="C55"/>
  <c r="C39"/>
  <c r="C25"/>
  <c r="C13"/>
  <c r="C19" s="1"/>
  <c r="C28" i="15" l="1"/>
  <c r="D74" i="3"/>
  <c r="D105" s="1"/>
  <c r="C12" i="7"/>
  <c r="C21" s="1"/>
  <c r="C38" i="13"/>
  <c r="C29" i="11"/>
  <c r="D21" i="7"/>
  <c r="C74" i="3"/>
  <c r="C105" s="1"/>
  <c r="C37" i="11"/>
  <c r="D23" i="4"/>
  <c r="D32" s="1"/>
  <c r="D38" i="13"/>
  <c r="C23" i="4"/>
  <c r="C32" s="1"/>
  <c r="D28" i="15"/>
  <c r="D123" i="2" l="1"/>
  <c r="D127" s="1"/>
  <c r="D91"/>
  <c r="D86"/>
  <c r="D74"/>
  <c r="D62"/>
  <c r="D60"/>
  <c r="D42"/>
  <c r="D45"/>
  <c r="D34"/>
  <c r="D31"/>
  <c r="D27"/>
  <c r="D21"/>
  <c r="D7"/>
  <c r="C123"/>
  <c r="C127" s="1"/>
  <c r="C91"/>
  <c r="C86"/>
  <c r="C74"/>
  <c r="C77" s="1"/>
  <c r="C60"/>
  <c r="C8" i="1" s="1"/>
  <c r="C45" i="2"/>
  <c r="C42"/>
  <c r="C34"/>
  <c r="C31"/>
  <c r="C27"/>
  <c r="C21"/>
  <c r="C7"/>
  <c r="C24" i="1"/>
  <c r="C22"/>
  <c r="C21"/>
  <c r="C20"/>
  <c r="C19"/>
  <c r="C18"/>
  <c r="C17"/>
  <c r="C16"/>
  <c r="C12"/>
  <c r="C11"/>
  <c r="C10"/>
  <c r="C6"/>
  <c r="B227" i="28"/>
  <c r="A227"/>
  <c r="B226"/>
  <c r="A226"/>
  <c r="B225"/>
  <c r="A225"/>
  <c r="B224"/>
  <c r="A224"/>
  <c r="B223"/>
  <c r="A223"/>
  <c r="B222"/>
  <c r="A222"/>
  <c r="B221"/>
  <c r="A221"/>
  <c r="B220"/>
  <c r="A220"/>
  <c r="B219"/>
  <c r="A219"/>
  <c r="B218"/>
  <c r="A218"/>
  <c r="B217"/>
  <c r="A217"/>
  <c r="B216"/>
  <c r="A216"/>
  <c r="B215"/>
  <c r="A215"/>
  <c r="B214"/>
  <c r="A214"/>
  <c r="B213"/>
  <c r="A213"/>
  <c r="B212"/>
  <c r="A212"/>
  <c r="B211"/>
  <c r="A211"/>
  <c r="B210"/>
  <c r="A210"/>
  <c r="B209"/>
  <c r="A209"/>
  <c r="B208"/>
  <c r="A208"/>
  <c r="B207"/>
  <c r="A207"/>
  <c r="B206"/>
  <c r="A206"/>
  <c r="B205"/>
  <c r="A205"/>
  <c r="B204"/>
  <c r="A204"/>
  <c r="B203"/>
  <c r="A203"/>
  <c r="B202"/>
  <c r="A202"/>
  <c r="B201"/>
  <c r="A201"/>
  <c r="B200"/>
  <c r="A200"/>
  <c r="B199"/>
  <c r="A199"/>
  <c r="B198"/>
  <c r="A198"/>
  <c r="B197"/>
  <c r="A197"/>
  <c r="B194"/>
  <c r="A194"/>
  <c r="B192"/>
  <c r="A192"/>
  <c r="B191"/>
  <c r="A191"/>
  <c r="B190"/>
  <c r="A190"/>
  <c r="B189"/>
  <c r="A189"/>
  <c r="B188"/>
  <c r="A188"/>
  <c r="B187"/>
  <c r="A187"/>
  <c r="B185"/>
  <c r="B184"/>
  <c r="A184"/>
  <c r="B183"/>
  <c r="A183"/>
  <c r="B182"/>
  <c r="A182"/>
  <c r="B181"/>
  <c r="B180"/>
  <c r="A180"/>
  <c r="B173"/>
  <c r="A173"/>
  <c r="B172"/>
  <c r="A172"/>
  <c r="B171"/>
  <c r="A171"/>
  <c r="B170"/>
  <c r="A170"/>
  <c r="B169"/>
  <c r="A169"/>
  <c r="B168"/>
  <c r="A168"/>
  <c r="B167"/>
  <c r="A167"/>
  <c r="B166"/>
  <c r="A166"/>
  <c r="B165"/>
  <c r="A165"/>
  <c r="B164"/>
  <c r="A164"/>
  <c r="B163"/>
  <c r="A163"/>
  <c r="B162"/>
  <c r="A162"/>
  <c r="B161"/>
  <c r="A161"/>
  <c r="B160"/>
  <c r="A160"/>
  <c r="B159"/>
  <c r="A159"/>
  <c r="B158"/>
  <c r="A158"/>
  <c r="B157"/>
  <c r="A157"/>
  <c r="B156"/>
  <c r="A156"/>
  <c r="B155"/>
  <c r="A155"/>
  <c r="B154"/>
  <c r="A154"/>
  <c r="B153"/>
  <c r="A153"/>
  <c r="B152"/>
  <c r="A152"/>
  <c r="B151"/>
  <c r="A151"/>
  <c r="B150"/>
  <c r="A150"/>
  <c r="B149"/>
  <c r="A149"/>
  <c r="B148"/>
  <c r="A148"/>
  <c r="B147"/>
  <c r="A147"/>
  <c r="B146"/>
  <c r="A146"/>
  <c r="B145"/>
  <c r="B144"/>
  <c r="A144"/>
  <c r="B137"/>
  <c r="A137"/>
  <c r="B136"/>
  <c r="A136"/>
  <c r="B135"/>
  <c r="A135"/>
  <c r="B134"/>
  <c r="A134"/>
  <c r="B133"/>
  <c r="A133"/>
  <c r="B132"/>
  <c r="A132"/>
  <c r="B131"/>
  <c r="A131"/>
  <c r="B130"/>
  <c r="A130"/>
  <c r="B129"/>
  <c r="A129"/>
  <c r="B128"/>
  <c r="A128"/>
  <c r="B127"/>
  <c r="A127"/>
  <c r="B126"/>
  <c r="A126"/>
  <c r="B125"/>
  <c r="A125"/>
  <c r="B123"/>
  <c r="A123"/>
  <c r="B122"/>
  <c r="A122"/>
  <c r="B121"/>
  <c r="A121"/>
  <c r="B120"/>
  <c r="A120"/>
  <c r="B119"/>
  <c r="A119"/>
  <c r="B118"/>
  <c r="A118"/>
  <c r="B117"/>
  <c r="A117"/>
  <c r="B116"/>
  <c r="A116"/>
  <c r="B115"/>
  <c r="A115"/>
  <c r="B114"/>
  <c r="A114"/>
  <c r="B113"/>
  <c r="A113"/>
  <c r="B112"/>
  <c r="A112"/>
  <c r="B111"/>
  <c r="A111"/>
  <c r="B110"/>
  <c r="A110"/>
  <c r="B109"/>
  <c r="A109"/>
  <c r="B108"/>
  <c r="A108"/>
  <c r="B107"/>
  <c r="A107"/>
  <c r="B106"/>
  <c r="A106"/>
  <c r="B105"/>
  <c r="A105"/>
  <c r="B104"/>
  <c r="A104"/>
  <c r="B103"/>
  <c r="A103"/>
  <c r="B102"/>
  <c r="A102"/>
  <c r="B101"/>
  <c r="A101"/>
  <c r="B100"/>
  <c r="A100"/>
  <c r="B99"/>
  <c r="A99"/>
  <c r="B98"/>
  <c r="A98"/>
  <c r="B97"/>
  <c r="A97"/>
  <c r="B96"/>
  <c r="A96"/>
  <c r="B95"/>
  <c r="A95"/>
  <c r="B94"/>
  <c r="A94"/>
  <c r="B93"/>
  <c r="A93"/>
  <c r="B92"/>
  <c r="A92"/>
  <c r="B91"/>
  <c r="A91"/>
  <c r="B90"/>
  <c r="A90"/>
  <c r="B89"/>
  <c r="A89"/>
  <c r="B88"/>
  <c r="A88"/>
  <c r="B87"/>
  <c r="A87"/>
  <c r="B86"/>
  <c r="A86"/>
  <c r="B85"/>
  <c r="A85"/>
  <c r="B84"/>
  <c r="A84"/>
  <c r="B83"/>
  <c r="A83"/>
  <c r="B82"/>
  <c r="A82"/>
  <c r="B81"/>
  <c r="A81"/>
  <c r="B80"/>
  <c r="A80"/>
  <c r="B79"/>
  <c r="A79"/>
  <c r="B78"/>
  <c r="A78"/>
  <c r="B77"/>
  <c r="A77"/>
  <c r="B76"/>
  <c r="A76"/>
  <c r="A75"/>
  <c r="A74"/>
  <c r="B73"/>
  <c r="A73"/>
  <c r="B72"/>
  <c r="A72"/>
  <c r="B71"/>
  <c r="A71"/>
  <c r="B70"/>
  <c r="A70"/>
  <c r="B69"/>
  <c r="A69"/>
  <c r="B68"/>
  <c r="A68"/>
  <c r="B67"/>
  <c r="A67"/>
  <c r="B66"/>
  <c r="A66"/>
  <c r="B65"/>
  <c r="A65"/>
  <c r="B64"/>
  <c r="A64"/>
  <c r="B63"/>
  <c r="A63"/>
  <c r="B62"/>
  <c r="A62"/>
  <c r="B61"/>
  <c r="A61"/>
  <c r="B60"/>
  <c r="A60"/>
  <c r="B59"/>
  <c r="A59"/>
  <c r="B58"/>
  <c r="A58"/>
  <c r="B57"/>
  <c r="A57"/>
  <c r="B56"/>
  <c r="A56"/>
  <c r="B55"/>
  <c r="A55"/>
  <c r="B54"/>
  <c r="A54"/>
  <c r="B53"/>
  <c r="A53"/>
  <c r="B52"/>
  <c r="A52"/>
  <c r="B51"/>
  <c r="A51"/>
  <c r="B50"/>
  <c r="A50"/>
  <c r="B49"/>
  <c r="A49"/>
  <c r="B48"/>
  <c r="A48"/>
  <c r="B47"/>
  <c r="A47"/>
  <c r="B46"/>
  <c r="A46"/>
  <c r="B45"/>
  <c r="A45"/>
  <c r="B44"/>
  <c r="A44"/>
  <c r="B43"/>
  <c r="A43"/>
  <c r="B42"/>
  <c r="A42"/>
  <c r="B41"/>
  <c r="A41"/>
  <c r="B40"/>
  <c r="A40"/>
  <c r="B39"/>
  <c r="A39"/>
  <c r="B38"/>
  <c r="A38"/>
  <c r="B37"/>
  <c r="A37"/>
  <c r="B36"/>
  <c r="A36"/>
  <c r="B35"/>
  <c r="A35"/>
  <c r="B34"/>
  <c r="A34"/>
  <c r="B33"/>
  <c r="A33"/>
  <c r="B32"/>
  <c r="A32"/>
  <c r="B31"/>
  <c r="A31"/>
  <c r="B30"/>
  <c r="A30"/>
  <c r="B29"/>
  <c r="A29"/>
  <c r="B28"/>
  <c r="A28"/>
  <c r="B27"/>
  <c r="A27"/>
  <c r="B26"/>
  <c r="A26"/>
  <c r="B25"/>
  <c r="A25"/>
  <c r="B2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1"/>
  <c r="D25" i="2" l="1"/>
  <c r="D77"/>
  <c r="D101"/>
  <c r="D51"/>
  <c r="C23" i="1"/>
  <c r="C25" s="1"/>
  <c r="D78" i="2"/>
  <c r="D102" s="1"/>
  <c r="D128" s="1"/>
  <c r="C25"/>
  <c r="C5" i="1" s="1"/>
  <c r="C101" i="2"/>
  <c r="C51"/>
  <c r="C7" i="1" s="1"/>
  <c r="C14"/>
  <c r="C9"/>
  <c r="E51" i="26"/>
  <c r="E53" s="1"/>
  <c r="C50"/>
  <c r="C49"/>
  <c r="C52" s="1"/>
  <c r="C48"/>
  <c r="H45"/>
  <c r="H47" s="1"/>
  <c r="G45"/>
  <c r="C42"/>
  <c r="C41"/>
  <c r="C45" s="1"/>
  <c r="C39"/>
  <c r="C38"/>
  <c r="C37"/>
  <c r="C36"/>
  <c r="C35"/>
  <c r="C34"/>
  <c r="C33"/>
  <c r="C32"/>
  <c r="C31"/>
  <c r="C25"/>
  <c r="C19"/>
  <c r="D69" i="25"/>
  <c r="C65"/>
  <c r="J61"/>
  <c r="G61"/>
  <c r="E61"/>
  <c r="C61"/>
  <c r="P55"/>
  <c r="P70" s="1"/>
  <c r="C54"/>
  <c r="C55" s="1"/>
  <c r="N49"/>
  <c r="C49" s="1"/>
  <c r="N45"/>
  <c r="M45"/>
  <c r="L45"/>
  <c r="K45"/>
  <c r="J45"/>
  <c r="I45"/>
  <c r="H45"/>
  <c r="G45"/>
  <c r="F45"/>
  <c r="E45"/>
  <c r="D41"/>
  <c r="C41" s="1"/>
  <c r="M38"/>
  <c r="L38"/>
  <c r="F38"/>
  <c r="J38"/>
  <c r="G38"/>
  <c r="E38"/>
  <c r="D38"/>
  <c r="C38" s="1"/>
  <c r="K28"/>
  <c r="D28"/>
  <c r="C28" s="1"/>
  <c r="N25"/>
  <c r="M25"/>
  <c r="L25"/>
  <c r="K25"/>
  <c r="I25"/>
  <c r="H25"/>
  <c r="G25"/>
  <c r="F25"/>
  <c r="E25"/>
  <c r="D25"/>
  <c r="C25" s="1"/>
  <c r="C23"/>
  <c r="C22"/>
  <c r="C21"/>
  <c r="L18"/>
  <c r="K18"/>
  <c r="D18"/>
  <c r="C17"/>
  <c r="C16"/>
  <c r="C15"/>
  <c r="M14"/>
  <c r="M19" s="1"/>
  <c r="L14"/>
  <c r="K14"/>
  <c r="J14"/>
  <c r="J19" s="1"/>
  <c r="I14"/>
  <c r="H14"/>
  <c r="C13"/>
  <c r="C12"/>
  <c r="C11"/>
  <c r="C9"/>
  <c r="G53" i="26" l="1"/>
  <c r="H19" i="25"/>
  <c r="C14"/>
  <c r="C40" i="26"/>
  <c r="O53"/>
  <c r="C13" i="1"/>
  <c r="C15" s="1"/>
  <c r="K19" i="25"/>
  <c r="L19"/>
  <c r="C78" i="2"/>
  <c r="C102" s="1"/>
  <c r="C128" s="1"/>
  <c r="C51" i="26"/>
  <c r="D19" i="25"/>
  <c r="F70"/>
  <c r="H70"/>
  <c r="L70"/>
  <c r="N70"/>
  <c r="G70"/>
  <c r="M70"/>
  <c r="I70"/>
  <c r="J70"/>
  <c r="C18"/>
  <c r="H53" i="26" l="1"/>
  <c r="E70" i="25"/>
  <c r="K70"/>
  <c r="C19"/>
  <c r="C27" i="26"/>
  <c r="C47" s="1"/>
  <c r="C53" s="1"/>
  <c r="D70" i="25" l="1"/>
  <c r="C66"/>
  <c r="C70" s="1"/>
  <c r="D53" i="26"/>
  <c r="A1" i="2" l="1"/>
  <c r="A1" i="3"/>
  <c r="B22" i="22"/>
  <c r="C22"/>
  <c r="D22"/>
  <c r="E22"/>
  <c r="A22"/>
  <c r="C19" i="5" l="1"/>
  <c r="A36" i="22"/>
  <c r="A35"/>
  <c r="A16" i="5"/>
  <c r="A14"/>
  <c r="A13"/>
  <c r="A12"/>
  <c r="B12"/>
  <c r="A11"/>
  <c r="B11"/>
  <c r="B10"/>
  <c r="A8"/>
  <c r="B8"/>
  <c r="B7"/>
  <c r="A10"/>
  <c r="A7"/>
  <c r="A34" i="22" l="1"/>
  <c r="A32"/>
  <c r="A31"/>
  <c r="A29"/>
  <c r="A28"/>
  <c r="A27"/>
  <c r="A26"/>
  <c r="A25"/>
  <c r="A24"/>
  <c r="A23"/>
  <c r="A20" i="15"/>
  <c r="B28"/>
  <c r="A28"/>
  <c r="B26"/>
  <c r="B27"/>
  <c r="B24"/>
  <c r="B20"/>
  <c r="B19"/>
  <c r="A27"/>
  <c r="A26"/>
  <c r="A24"/>
  <c r="A19"/>
  <c r="B7"/>
  <c r="A7"/>
  <c r="B36" i="11"/>
  <c r="A36"/>
  <c r="A32"/>
  <c r="B32"/>
  <c r="A33"/>
  <c r="B33"/>
  <c r="A34"/>
  <c r="B34"/>
  <c r="A35"/>
  <c r="B35"/>
  <c r="B31"/>
  <c r="A31"/>
  <c r="B29"/>
  <c r="A29"/>
  <c r="A23"/>
  <c r="B23"/>
  <c r="A24"/>
  <c r="B24"/>
  <c r="A25"/>
  <c r="B25"/>
  <c r="A26"/>
  <c r="B26"/>
  <c r="A27"/>
  <c r="B27"/>
  <c r="A28"/>
  <c r="B28"/>
  <c r="A15"/>
  <c r="B15"/>
  <c r="A16"/>
  <c r="B16"/>
  <c r="A17"/>
  <c r="B17"/>
  <c r="A18"/>
  <c r="B18"/>
  <c r="A19"/>
  <c r="B19"/>
  <c r="A20"/>
  <c r="B20"/>
  <c r="A21"/>
  <c r="B21"/>
  <c r="A22"/>
  <c r="B22"/>
  <c r="B14"/>
  <c r="A14"/>
  <c r="A8"/>
  <c r="B8"/>
  <c r="A9"/>
  <c r="B9"/>
  <c r="A10"/>
  <c r="B10"/>
  <c r="A11"/>
  <c r="B11"/>
  <c r="B7"/>
  <c r="A7"/>
  <c r="B21" i="7"/>
  <c r="A21"/>
  <c r="A20" i="22"/>
  <c r="A19"/>
  <c r="A18"/>
  <c r="A16"/>
  <c r="A15"/>
  <c r="A13" l="1"/>
  <c r="A12"/>
  <c r="A11"/>
  <c r="A10"/>
  <c r="A9"/>
  <c r="A8"/>
  <c r="A7"/>
  <c r="A6"/>
  <c r="A1" i="13"/>
  <c r="B35"/>
  <c r="A37"/>
  <c r="A36"/>
  <c r="A35"/>
  <c r="B27"/>
  <c r="A27"/>
  <c r="A26"/>
  <c r="B26"/>
  <c r="A23"/>
  <c r="B23"/>
  <c r="A24"/>
  <c r="B24"/>
  <c r="A25"/>
  <c r="B25"/>
  <c r="B22"/>
  <c r="A22"/>
  <c r="B13"/>
  <c r="A13"/>
  <c r="A8"/>
  <c r="B8"/>
  <c r="A9"/>
  <c r="B9"/>
  <c r="A10"/>
  <c r="B10"/>
  <c r="A11"/>
  <c r="B11"/>
  <c r="A12"/>
  <c r="B12"/>
  <c r="B7"/>
  <c r="A7"/>
  <c r="B30" i="4"/>
  <c r="A30"/>
  <c r="B23"/>
  <c r="B27"/>
  <c r="B28"/>
  <c r="B29"/>
  <c r="B25"/>
  <c r="A28"/>
  <c r="A29"/>
  <c r="A27"/>
  <c r="A25"/>
  <c r="A23"/>
  <c r="A21"/>
  <c r="B21"/>
  <c r="A22"/>
  <c r="B22"/>
  <c r="B20"/>
  <c r="B17"/>
  <c r="A17"/>
  <c r="B15"/>
  <c r="A15"/>
  <c r="B9"/>
  <c r="A9"/>
  <c r="B7"/>
  <c r="A7"/>
  <c r="B6" i="5"/>
  <c r="C6"/>
  <c r="D6"/>
  <c r="A6"/>
  <c r="B6" i="13"/>
  <c r="C6"/>
  <c r="D6"/>
  <c r="A6"/>
  <c r="B6" i="4"/>
  <c r="A6"/>
  <c r="B6" i="15"/>
  <c r="A6"/>
  <c r="B6" i="11"/>
  <c r="A6"/>
  <c r="B6" i="7"/>
  <c r="A6"/>
  <c r="B6" i="3"/>
  <c r="A6"/>
  <c r="B6" i="2"/>
  <c r="A6"/>
  <c r="B20" i="7"/>
  <c r="B18"/>
  <c r="B17"/>
  <c r="B16"/>
  <c r="B15"/>
  <c r="B13"/>
  <c r="B12"/>
  <c r="A10"/>
  <c r="B10"/>
  <c r="A9"/>
  <c r="B9"/>
  <c r="B8"/>
  <c r="B7"/>
  <c r="A20"/>
  <c r="A18"/>
  <c r="A17"/>
  <c r="A16"/>
  <c r="A15"/>
  <c r="A13"/>
  <c r="A12"/>
  <c r="A8"/>
  <c r="A7"/>
  <c r="A1" i="22" l="1"/>
  <c r="A3" i="17"/>
  <c r="A1" i="5"/>
  <c r="A1" i="4"/>
  <c r="A1" i="16"/>
  <c r="A1" i="15"/>
  <c r="A1" i="11"/>
  <c r="A1" i="7"/>
  <c r="B27" i="17"/>
  <c r="B24"/>
  <c r="B20"/>
  <c r="B12"/>
  <c r="B28" l="1"/>
</calcChain>
</file>

<file path=xl/sharedStrings.xml><?xml version="1.0" encoding="utf-8"?>
<sst xmlns="http://schemas.openxmlformats.org/spreadsheetml/2006/main" count="1033" uniqueCount="696">
  <si>
    <t>Sorszám</t>
  </si>
  <si>
    <t>Összesen:</t>
  </si>
  <si>
    <t xml:space="preserve">Bevételi jogcím </t>
  </si>
  <si>
    <t>Építményadó</t>
  </si>
  <si>
    <t>KÖTELEZŐ FELADAT</t>
  </si>
  <si>
    <t>ÖNKÉNT VÁLLALT FELADAT</t>
  </si>
  <si>
    <t>ÖSSZESEN</t>
  </si>
  <si>
    <t xml:space="preserve"> költségvetés bevételeinek és kiadásainak megbontása - kötelező, önként vállalt, állami feladatok szerint</t>
  </si>
  <si>
    <t>MŰKÖDÉSI CÉLÚ KÖLTSÉGVETÉSI BEVÉTELEK</t>
  </si>
  <si>
    <t>FELHALMOZÁSI CÉLÚ KÖLTSÉGVETÉSI BEVÉTELEK</t>
  </si>
  <si>
    <t>Non-profit, civil szervezetek támogatása</t>
  </si>
  <si>
    <t>Ellátottak pénzbeli juttatásai (=62+63+74+75+83+93+98+101)</t>
  </si>
  <si>
    <t>ebből: települési támogatás [Szoctv. 45. §],</t>
  </si>
  <si>
    <t>K43</t>
  </si>
  <si>
    <t>Pénzbeli kárpótlások, kártérítések</t>
  </si>
  <si>
    <t xml:space="preserve">ebből:  az egyéb pénzbeli és természetbeni gyermekvédelmi támogatások </t>
  </si>
  <si>
    <t>K41</t>
  </si>
  <si>
    <t>Társadalombiztosítási ellátások</t>
  </si>
  <si>
    <t>2.</t>
  </si>
  <si>
    <t>1.</t>
  </si>
  <si>
    <t>Az egységes rovatrend szerint a kiemelt kiadási és bevételi jogcímek előirányzatai</t>
  </si>
  <si>
    <t>K501</t>
  </si>
  <si>
    <t>K502</t>
  </si>
  <si>
    <t>K503</t>
  </si>
  <si>
    <t>K504</t>
  </si>
  <si>
    <t>K505</t>
  </si>
  <si>
    <t>K506</t>
  </si>
  <si>
    <t>K507</t>
  </si>
  <si>
    <t>K508</t>
  </si>
  <si>
    <t>K509</t>
  </si>
  <si>
    <t>K510</t>
  </si>
  <si>
    <t>K512</t>
  </si>
  <si>
    <t>KIADÁSOK</t>
  </si>
  <si>
    <t>KÖLTSÉGVETÉSI KIADÁSOK</t>
  </si>
  <si>
    <t>BEVÉTELEK</t>
  </si>
  <si>
    <t>B16</t>
  </si>
  <si>
    <t>Jövedelemadók</t>
  </si>
  <si>
    <t>B31</t>
  </si>
  <si>
    <t>B32</t>
  </si>
  <si>
    <t>Bérhez és foglalkoztatáshoz kapcsolódó adók</t>
  </si>
  <si>
    <t>B33</t>
  </si>
  <si>
    <t>B34</t>
  </si>
  <si>
    <t>B351</t>
  </si>
  <si>
    <t>Fogyasztási adók</t>
  </si>
  <si>
    <t>B352</t>
  </si>
  <si>
    <t>Pénzügyi monopóliumok nyereségét terhelő adók</t>
  </si>
  <si>
    <t>B353</t>
  </si>
  <si>
    <t>B354</t>
  </si>
  <si>
    <t>Egyéb áruhasználati és szolgáltatási adók</t>
  </si>
  <si>
    <t>B355</t>
  </si>
  <si>
    <t>Termékek és szolgáltatások adói</t>
  </si>
  <si>
    <t>B35</t>
  </si>
  <si>
    <t>B36</t>
  </si>
  <si>
    <t>Beruházások és felújítások</t>
  </si>
  <si>
    <t>Önkormányzati előirányzatok</t>
  </si>
  <si>
    <t>K42</t>
  </si>
  <si>
    <t>K44</t>
  </si>
  <si>
    <t>K45</t>
  </si>
  <si>
    <t>K46</t>
  </si>
  <si>
    <t>K47</t>
  </si>
  <si>
    <t>K48</t>
  </si>
  <si>
    <t>K4</t>
  </si>
  <si>
    <t>K513</t>
  </si>
  <si>
    <t>Nemzetközi kötelezettségek</t>
  </si>
  <si>
    <t>Elvonások és befizetések</t>
  </si>
  <si>
    <t>Kamattámogatások</t>
  </si>
  <si>
    <t>Egyéb működési célú kiadások</t>
  </si>
  <si>
    <t>K5</t>
  </si>
  <si>
    <t>Működési támogatás védőnői szolgálat részére</t>
  </si>
  <si>
    <t>Működési támogatás óvoda működésre</t>
  </si>
  <si>
    <t>Balaton Riviéra támogatása</t>
  </si>
  <si>
    <t>Katolikus Egyház támogatása</t>
  </si>
  <si>
    <t>Református Egyház támogatása</t>
  </si>
  <si>
    <t>B2</t>
  </si>
  <si>
    <t>Működési célú támogatás közös hivatal működésére</t>
  </si>
  <si>
    <t>Ft</t>
  </si>
  <si>
    <t>Foglalkoztatottak létszáma</t>
  </si>
  <si>
    <t>fő</t>
  </si>
  <si>
    <t>aljegyző, címzetes főjegyző, körjegyző</t>
  </si>
  <si>
    <t>I. besorolási osztály összesen</t>
  </si>
  <si>
    <t>II. besorolási osztály összesen</t>
  </si>
  <si>
    <t>III. besorolási osztály összesen</t>
  </si>
  <si>
    <t>KÖZTISZTVISELŐK, KORMÁNYTISZTVISELŐK ÖSSZESEN</t>
  </si>
  <si>
    <t>igazgató (főigazgató), igazgatóhelyettes (főigazgató-helyettes)</t>
  </si>
  <si>
    <t>főosztályvezető, főosztályvezető-helyettes,
osztályvezető, ügykezelő osztályvezető, további vezető</t>
  </si>
  <si>
    <t>főtanácsos, főmunkatárs, tanácsos, munkatárs</t>
  </si>
  <si>
    <t>A, "B" fizetési osztály összesen</t>
  </si>
  <si>
    <t>C, "D" fizetési osztály összesen</t>
  </si>
  <si>
    <t>E-"J" fizetési osztály összesen</t>
  </si>
  <si>
    <t>kutató, felsőoktatásban oktató</t>
  </si>
  <si>
    <t>KÖZALKALMAZOTTAK ÖSSZESEN</t>
  </si>
  <si>
    <t>fizikai alkalmazott</t>
  </si>
  <si>
    <t>ösztöndíjas foglalkoztatott</t>
  </si>
  <si>
    <t>közfoglalkoztatott</t>
  </si>
  <si>
    <t>EGYÉB BÉRRENDSZER ÖSSZESEN</t>
  </si>
  <si>
    <t>polgármester, főpolgármester</t>
  </si>
  <si>
    <t>helyi önkormányzati képviselő-testület tagja, megyei közgyűlés tagja</t>
  </si>
  <si>
    <t>VÁLASZTOTT TISZTSÉGVISELŐK ÖSSZESEN</t>
  </si>
  <si>
    <t>MŰKÖDÉSI KÖLTSÉGVETÉS ELŐIRÁNYZAT CSOPORT</t>
  </si>
  <si>
    <t>FELHALMOZÁSI KÖLTSÉGVETÉS ELŐIRÁNYZAT CSOPORT</t>
  </si>
  <si>
    <t>költségvetési egyenleg MŰKÖDÉSI</t>
  </si>
  <si>
    <t>költségvetési egyenleg FELHALMOZÁSI</t>
  </si>
  <si>
    <t>Önkormányzat költségvetési mérlege közgazdasági tagolásban</t>
  </si>
  <si>
    <t>Közhatalmi bevételek</t>
  </si>
  <si>
    <t>Felhalmozási célú támogatások államháztartáson belülről</t>
  </si>
  <si>
    <t>B51</t>
  </si>
  <si>
    <t>B52</t>
  </si>
  <si>
    <t>B53</t>
  </si>
  <si>
    <t>B54</t>
  </si>
  <si>
    <t>B55</t>
  </si>
  <si>
    <t>B5</t>
  </si>
  <si>
    <t>Immateriális javak értékesítése</t>
  </si>
  <si>
    <t>Egyéb tárgyi eszközök értékesítése</t>
  </si>
  <si>
    <t>Részesedések értékesítése</t>
  </si>
  <si>
    <t>Részesedések megszűnéséhez kapcsolódó bevételek</t>
  </si>
  <si>
    <t>Felhalmozási bevételek</t>
  </si>
  <si>
    <t>B71</t>
  </si>
  <si>
    <t>B72</t>
  </si>
  <si>
    <t>B75</t>
  </si>
  <si>
    <t>B7</t>
  </si>
  <si>
    <t>B12-B16</t>
  </si>
  <si>
    <t>B13</t>
  </si>
  <si>
    <t>B14</t>
  </si>
  <si>
    <t>B15</t>
  </si>
  <si>
    <t>B12</t>
  </si>
  <si>
    <t>B61</t>
  </si>
  <si>
    <t>B62</t>
  </si>
  <si>
    <t>B63</t>
  </si>
  <si>
    <t>B64</t>
  </si>
  <si>
    <t>B6</t>
  </si>
  <si>
    <t>Egyéb működési célú átvett pénzeszközök</t>
  </si>
  <si>
    <t>B401</t>
  </si>
  <si>
    <t>B402</t>
  </si>
  <si>
    <t>B403</t>
  </si>
  <si>
    <t>B404</t>
  </si>
  <si>
    <t>B405</t>
  </si>
  <si>
    <t>B406</t>
  </si>
  <si>
    <t>B407</t>
  </si>
  <si>
    <t>B408</t>
  </si>
  <si>
    <t>B409</t>
  </si>
  <si>
    <t>B4</t>
  </si>
  <si>
    <t>Szolgáltatások ellenértéke</t>
  </si>
  <si>
    <t>Közvetített szolgáltatások értéke</t>
  </si>
  <si>
    <t>Ellátási díjak</t>
  </si>
  <si>
    <t>Kiszámlázott általános forgalmi adó</t>
  </si>
  <si>
    <t>Általános forgalmi adó visszatérítése</t>
  </si>
  <si>
    <t>Egyéb pénzügyi műveletek bevételei</t>
  </si>
  <si>
    <t>Egyéb működési bevételek</t>
  </si>
  <si>
    <t>Működési célú támogatások (központi költségvetésből nyújtott támogatásokat kivéve), 
működési célú átvett pénzeszközök, működési bevételek</t>
  </si>
  <si>
    <t>Működési célú támogatások államháztartáson belülről
(központi költségvetésből nyújtott támogatásokat kivéve)</t>
  </si>
  <si>
    <t>Működési célú átvett pénzeszközök</t>
  </si>
  <si>
    <t>Működési bevételek</t>
  </si>
  <si>
    <t>Önkormányzatok működési támogatásai
(központi költségvetésből nyújtott támogatások)</t>
  </si>
  <si>
    <t>Felhalmozási célú támogatások államháztartáson belülről, felhalmozási bevételek, felhalmozási célú átvett pénzeszközök</t>
  </si>
  <si>
    <t>Elvonások és befizetések bevételei</t>
  </si>
  <si>
    <t>Egyéb működési célú támogatások bevételei államháztartáson belülről</t>
  </si>
  <si>
    <t>B21</t>
  </si>
  <si>
    <t>Felhalmozási célú önkormányzati támogatások</t>
  </si>
  <si>
    <t>B22</t>
  </si>
  <si>
    <t>B23</t>
  </si>
  <si>
    <t>B24</t>
  </si>
  <si>
    <t>B25</t>
  </si>
  <si>
    <t>Ellátottak pénzbeli juttatásai</t>
  </si>
  <si>
    <t>Tulajdonosi bevételek</t>
  </si>
  <si>
    <t>B411</t>
  </si>
  <si>
    <t>adott közvetett támogatások, kedvezmények Ft-ban</t>
  </si>
  <si>
    <t>informatikai eszköz beszerzés</t>
  </si>
  <si>
    <t>rendezési terv</t>
  </si>
  <si>
    <t>Megnevezés</t>
  </si>
  <si>
    <t>K11</t>
  </si>
  <si>
    <t>K1101</t>
  </si>
  <si>
    <t>K1102</t>
  </si>
  <si>
    <t>K1105</t>
  </si>
  <si>
    <t>K1106</t>
  </si>
  <si>
    <t>K1107</t>
  </si>
  <si>
    <t>K1108</t>
  </si>
  <si>
    <t>K1109</t>
  </si>
  <si>
    <t>K1110</t>
  </si>
  <si>
    <t>K1111</t>
  </si>
  <si>
    <t>K1112</t>
  </si>
  <si>
    <t>K1113</t>
  </si>
  <si>
    <t>K12</t>
  </si>
  <si>
    <t>K121</t>
  </si>
  <si>
    <t>K122</t>
  </si>
  <si>
    <t>K123</t>
  </si>
  <si>
    <t>K1</t>
  </si>
  <si>
    <t>K2</t>
  </si>
  <si>
    <t>K31</t>
  </si>
  <si>
    <t>K311</t>
  </si>
  <si>
    <t>K312</t>
  </si>
  <si>
    <t>K313</t>
  </si>
  <si>
    <t>K32</t>
  </si>
  <si>
    <t>K321</t>
  </si>
  <si>
    <t>K322</t>
  </si>
  <si>
    <t>K33</t>
  </si>
  <si>
    <t>K331</t>
  </si>
  <si>
    <t>K332</t>
  </si>
  <si>
    <t>K333</t>
  </si>
  <si>
    <t>K334</t>
  </si>
  <si>
    <t>K335</t>
  </si>
  <si>
    <t>K336</t>
  </si>
  <si>
    <t>K337</t>
  </si>
  <si>
    <t>K34</t>
  </si>
  <si>
    <t>K341</t>
  </si>
  <si>
    <t>K342</t>
  </si>
  <si>
    <t>K35</t>
  </si>
  <si>
    <t>K351</t>
  </si>
  <si>
    <t>K352</t>
  </si>
  <si>
    <t>K353</t>
  </si>
  <si>
    <t>K354</t>
  </si>
  <si>
    <t>K355</t>
  </si>
  <si>
    <t>K3</t>
  </si>
  <si>
    <t>K1-K5</t>
  </si>
  <si>
    <t>K61</t>
  </si>
  <si>
    <t>K62</t>
  </si>
  <si>
    <t>K63</t>
  </si>
  <si>
    <t>K64</t>
  </si>
  <si>
    <t>K65</t>
  </si>
  <si>
    <t>K66</t>
  </si>
  <si>
    <t>K67</t>
  </si>
  <si>
    <t>K6</t>
  </si>
  <si>
    <t>K71</t>
  </si>
  <si>
    <t>K72</t>
  </si>
  <si>
    <t>K73</t>
  </si>
  <si>
    <t>K74</t>
  </si>
  <si>
    <t>K7</t>
  </si>
  <si>
    <t>K81</t>
  </si>
  <si>
    <t>K82</t>
  </si>
  <si>
    <t>K83</t>
  </si>
  <si>
    <t>K8</t>
  </si>
  <si>
    <t>K84</t>
  </si>
  <si>
    <t>K85</t>
  </si>
  <si>
    <t>K86</t>
  </si>
  <si>
    <t>K87</t>
  </si>
  <si>
    <t>K88</t>
  </si>
  <si>
    <t>K6-K8</t>
  </si>
  <si>
    <t>K9111</t>
  </si>
  <si>
    <t>K9112</t>
  </si>
  <si>
    <t>K911</t>
  </si>
  <si>
    <t>K9113</t>
  </si>
  <si>
    <t>K91</t>
  </si>
  <si>
    <t>K9121</t>
  </si>
  <si>
    <t>K9122</t>
  </si>
  <si>
    <t>K9123</t>
  </si>
  <si>
    <t>K9124</t>
  </si>
  <si>
    <t>K912</t>
  </si>
  <si>
    <t>K913</t>
  </si>
  <si>
    <t>K914</t>
  </si>
  <si>
    <t>K915</t>
  </si>
  <si>
    <t>K916</t>
  </si>
  <si>
    <t>K917</t>
  </si>
  <si>
    <t>K918</t>
  </si>
  <si>
    <t>K92</t>
  </si>
  <si>
    <t>K93</t>
  </si>
  <si>
    <t>K9</t>
  </si>
  <si>
    <t>K1-K9</t>
  </si>
  <si>
    <t>Foglalkoztatottak személyi juttatásai</t>
  </si>
  <si>
    <t>Törvény szerinti illetmények, munkabérek</t>
  </si>
  <si>
    <t>Normatív jutalmak</t>
  </si>
  <si>
    <t>Végkielégítés</t>
  </si>
  <si>
    <t>K1103</t>
  </si>
  <si>
    <t>K1104</t>
  </si>
  <si>
    <t>Rovat-kód</t>
  </si>
  <si>
    <t>Céljuttatás, projektprémium</t>
  </si>
  <si>
    <t>Készenléti, ügyeleti, helyettesítési díj, túlóra, túlszolgálat</t>
  </si>
  <si>
    <t>Jubileumi jutalom</t>
  </si>
  <si>
    <t>Béren kívüli juttatások</t>
  </si>
  <si>
    <t>Ruházati költségtérítés</t>
  </si>
  <si>
    <t>Közlekedési költségtérítés</t>
  </si>
  <si>
    <t>Egyéb költségtérítések</t>
  </si>
  <si>
    <t>Lakhatási támogatások</t>
  </si>
  <si>
    <t>Szociális támogatások</t>
  </si>
  <si>
    <t>Foglalkoztatottak egyéb személyi juttatásai</t>
  </si>
  <si>
    <t>Külső személyi juttatások</t>
  </si>
  <si>
    <t>Választott tisztségviselők juttatásai</t>
  </si>
  <si>
    <t>Munkavégzésre irányuló egyéb jogviszonyban nem saját foglalkoztatottnak fizetett juttatások</t>
  </si>
  <si>
    <t>Egyéb külső személyi juttatások</t>
  </si>
  <si>
    <t>Személyi juttatások</t>
  </si>
  <si>
    <t>Munkaadókat terhelő járulékok és szociális hozzájárulási adó</t>
  </si>
  <si>
    <t>K1-K8</t>
  </si>
  <si>
    <t>B1</t>
  </si>
  <si>
    <t>B3</t>
  </si>
  <si>
    <t>B1-B7</t>
  </si>
  <si>
    <t>B8</t>
  </si>
  <si>
    <t>B1-B8</t>
  </si>
  <si>
    <t>Dologi kiadások</t>
  </si>
  <si>
    <t>Beruházási kiadások</t>
  </si>
  <si>
    <t>Felújítások</t>
  </si>
  <si>
    <t>Egyéb felhalmozási célú kiadások</t>
  </si>
  <si>
    <t>Költségvetési kiadások</t>
  </si>
  <si>
    <t>Finanszírozási kiadások</t>
  </si>
  <si>
    <t>KIADÁSOK ÖSSZESEN</t>
  </si>
  <si>
    <t>Működési célú támogatások államháztartáson belülről</t>
  </si>
  <si>
    <t>Felhalmozási célú átvett pénzeszközök</t>
  </si>
  <si>
    <t>Költségvetési bevételek</t>
  </si>
  <si>
    <t>Finanszírozási bevételek</t>
  </si>
  <si>
    <t>BEVÉTELEK ÖSSZESEN</t>
  </si>
  <si>
    <t>Készletbeszerzés</t>
  </si>
  <si>
    <t>Szakmai anyagok beszerzése</t>
  </si>
  <si>
    <t>Üzemeltetési anyagok beszerzése</t>
  </si>
  <si>
    <t>Árubeszerzés</t>
  </si>
  <si>
    <t>Kommunikációs szolgáltatások</t>
  </si>
  <si>
    <t>Informatikai szolgáltatások igénybevétele</t>
  </si>
  <si>
    <t>Egyéb kommunikációs szolgáltatások</t>
  </si>
  <si>
    <t>Szolgáltatási kiadások</t>
  </si>
  <si>
    <t>Közüzemi díjak</t>
  </si>
  <si>
    <t>Vásárolt élelmezés</t>
  </si>
  <si>
    <t>Bérleti és lízing díjak</t>
  </si>
  <si>
    <t>Karbantartási, kisjavítási szolgáltatások</t>
  </si>
  <si>
    <t>Közvetített szolgáltatások</t>
  </si>
  <si>
    <t>Szakmai tevékenységet segítő szolgáltatások</t>
  </si>
  <si>
    <t>Egyéb szolgáltatások</t>
  </si>
  <si>
    <t>Kiküldetések, reklám- és propagandakiadások</t>
  </si>
  <si>
    <t>Kiküldetések kiadásai</t>
  </si>
  <si>
    <t>Reklám- és propagandakiadások</t>
  </si>
  <si>
    <t>Különféle befizetések és egyéb dologi kiadások</t>
  </si>
  <si>
    <t>Működési célú előzetesen felszámított általános forgalmi adó</t>
  </si>
  <si>
    <t>Fizetendő általános forgalmi adó</t>
  </si>
  <si>
    <t>Kamatkiadások</t>
  </si>
  <si>
    <t>Egyéb pénzügyi műveletek kiadásai</t>
  </si>
  <si>
    <t>Egyéb dologi kiadások</t>
  </si>
  <si>
    <t>Családi támogatások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</si>
  <si>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</si>
  <si>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</si>
  <si>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</si>
  <si>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</si>
  <si>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</si>
  <si>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A helyi önkormányzatok előző évi elszámolásából származó kiadások</t>
  </si>
  <si>
    <t>K5021</t>
  </si>
  <si>
    <t>Működési célú garancia- és kezességvállalásból származó kifizetés államháztartáson belülre</t>
  </si>
  <si>
    <t>Működési célú visszatérítendő támogatások, kölcsönök nyújtása államháztartáson belülre</t>
  </si>
  <si>
    <t>Működési célú visszatérítendő támogatások, kölcsönök törlesztése államháztartáson belülre</t>
  </si>
  <si>
    <t>Egyéb működési célú támogatások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</si>
  <si>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</si>
  <si>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</si>
  <si>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Árkiegészítések, ártámogatások</t>
  </si>
  <si>
    <t>K511</t>
  </si>
  <si>
    <t>Működési célú támogatások az Európai Uniónak</t>
  </si>
  <si>
    <t>Egyéb működési célú támogatások államháztartáson kívülre</t>
  </si>
  <si>
    <t>Immateriális javak beszerzése, létesítése</t>
  </si>
  <si>
    <t>Ingatlanok beszerzése, létesítése</t>
  </si>
  <si>
    <t>Informatikai eszközök beszerzése, létesítése</t>
  </si>
  <si>
    <t>Egyéb tárgyi eszközök beszerzése, létesítése</t>
  </si>
  <si>
    <t>Részesedések beszerzése</t>
  </si>
  <si>
    <t>Meglévő részesedések növeléséhez kapcsolódó kiadások</t>
  </si>
  <si>
    <t>Beruházási célú előzetesen felszámított általános forgalmi adó</t>
  </si>
  <si>
    <t>Beruházások</t>
  </si>
  <si>
    <t>Ingatlanok felújítása</t>
  </si>
  <si>
    <t>Informatikai eszközök felújítása</t>
  </si>
  <si>
    <t>Egyéb tárgyi eszközök felújíátása</t>
  </si>
  <si>
    <t>Felújítási célú előzetesen felszámított általános forgalmi adó</t>
  </si>
  <si>
    <t>Felhalmozási célú garancia- és kezességvállalásból származó kifizetés államháztartáson belülre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</si>
  <si>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</si>
  <si>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</si>
  <si>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</si>
  <si>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</si>
  <si>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</si>
  <si>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>Lakástámogatás</t>
  </si>
  <si>
    <t>Egyéb felhalmozási célú támogatások államháztartáson kívülre</t>
  </si>
  <si>
    <t>Belföldi finanszírozás kiadásai</t>
  </si>
  <si>
    <t>Hitel-, kölcsöntörlesztés államháztartáson kívülre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</si>
  <si>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</si>
  <si>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</si>
  <si>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</si>
  <si>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</t>
  </si>
  <si>
    <t xml:space="preserve">Forgatási célú belföldi értékpapírok vásárlása </t>
  </si>
  <si>
    <t>Befektetési célú belföldi értékpapírok vásárlása</t>
  </si>
  <si>
    <t>Kincstárjegy beváltása</t>
  </si>
  <si>
    <t>Éven belüli lejáratú belföldi értékpapírok beváltása</t>
  </si>
  <si>
    <t>Belföldi kötvények beváltása</t>
  </si>
  <si>
    <t>K9125</t>
  </si>
  <si>
    <t>K9126</t>
  </si>
  <si>
    <t>Éven túli lejáratú belföldi értékpapírok beváltása</t>
  </si>
  <si>
    <t>Államháztartáson belüli megelőlegezések folyósítása</t>
  </si>
  <si>
    <t>Államháztartáson belüli megelőlegezések visszafizetése</t>
  </si>
  <si>
    <t>Központi, irányító szervi támogatás folyósítása</t>
  </si>
  <si>
    <t>Pénzeszközök lekötött bankbetétként elhelyezése</t>
  </si>
  <si>
    <t>Pénzügyi lízing kiadásai</t>
  </si>
  <si>
    <t>Központi költségvetés sajátos finanszírozási kiadásai</t>
  </si>
  <si>
    <t>Tulajdonosi kölcsönök kiadásai</t>
  </si>
  <si>
    <t>K919</t>
  </si>
  <si>
    <t>Hosszú lejáratú tulajdonosi kölcsönök kiadásai</t>
  </si>
  <si>
    <t>Rövid lejáratú tulajdonosi kölcsönök kiadásai</t>
  </si>
  <si>
    <t>Külföldi finanszírozás kiadásai</t>
  </si>
  <si>
    <t>Adóssághoz nem kapcsolódó származékos ügyletek kiadásai</t>
  </si>
  <si>
    <t>K94</t>
  </si>
  <si>
    <t>Váltókiadások</t>
  </si>
  <si>
    <t>FINANSZÍROZÁSI KIADÁSOK</t>
  </si>
  <si>
    <t>B111</t>
  </si>
  <si>
    <t>B112</t>
  </si>
  <si>
    <t>B113</t>
  </si>
  <si>
    <t>B114</t>
  </si>
  <si>
    <t>B115</t>
  </si>
  <si>
    <t>B116</t>
  </si>
  <si>
    <t>B11</t>
  </si>
  <si>
    <t>B73</t>
  </si>
  <si>
    <t>B8111</t>
  </si>
  <si>
    <t>B8112</t>
  </si>
  <si>
    <t>B8113</t>
  </si>
  <si>
    <t>B811</t>
  </si>
  <si>
    <t>B8121</t>
  </si>
  <si>
    <t>B8122</t>
  </si>
  <si>
    <t>B8123</t>
  </si>
  <si>
    <t>B8124</t>
  </si>
  <si>
    <t>B812</t>
  </si>
  <si>
    <t>B8131</t>
  </si>
  <si>
    <t>B8132</t>
  </si>
  <si>
    <t>B813</t>
  </si>
  <si>
    <t>B814</t>
  </si>
  <si>
    <t>B815</t>
  </si>
  <si>
    <t>B81</t>
  </si>
  <si>
    <t>B816</t>
  </si>
  <si>
    <t>B817</t>
  </si>
  <si>
    <t>B818</t>
  </si>
  <si>
    <t>B821</t>
  </si>
  <si>
    <t>B822</t>
  </si>
  <si>
    <t>B823</t>
  </si>
  <si>
    <t>B824</t>
  </si>
  <si>
    <t>B82</t>
  </si>
  <si>
    <t>B83</t>
  </si>
  <si>
    <t>Önkormányzatok működési támogatásai</t>
  </si>
  <si>
    <t>Működési célú költségvetési támogatások és kiegészítő támogatások</t>
  </si>
  <si>
    <t>Elszámolásból származó bevételek</t>
  </si>
  <si>
    <t>Működési célú garancia- és kezességvállalásból származó megtérülések államháztartáson belülről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</si>
  <si>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</si>
  <si>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</si>
  <si>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Felhalmozási célú garancia- és kezességvállalásból származó megtérülések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</si>
  <si>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</si>
  <si>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</si>
  <si>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</si>
  <si>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</si>
  <si>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>B311</t>
  </si>
  <si>
    <t>B312</t>
  </si>
  <si>
    <t>Társaságok jövedelemadói</t>
  </si>
  <si>
    <t>Szociális hozzájárulási adó és járulékok</t>
  </si>
  <si>
    <t>Vagyoni tipusú adók</t>
  </si>
  <si>
    <t>Értékesítési és forgalmi adók</t>
  </si>
  <si>
    <t>Gépjárműadók</t>
  </si>
  <si>
    <t>Egyéb közhatalmi bevételek</t>
  </si>
  <si>
    <t>Készletértékesítés ellenértéke</t>
  </si>
  <si>
    <t>Kamatbevételek és más nyereségjellegű bevételek</t>
  </si>
  <si>
    <t>B4081</t>
  </si>
  <si>
    <t>Befektetett pénzüzgyi eszközökből származó bevételek</t>
  </si>
  <si>
    <t>B4082</t>
  </si>
  <si>
    <t>Egyéb kapott (járó) kamatok és kamatjellegű bevételek</t>
  </si>
  <si>
    <t>Részesedésekből származó pénzügyi műveletek bevételei</t>
  </si>
  <si>
    <t>B4091</t>
  </si>
  <si>
    <t>Más egyéb pénzügyi műveletek bevételei</t>
  </si>
  <si>
    <t>B4092</t>
  </si>
  <si>
    <t>Biztosító által fizetett kártérítés</t>
  </si>
  <si>
    <t>B410</t>
  </si>
  <si>
    <t>Ingatlanok értékesítése</t>
  </si>
  <si>
    <t>Működési célú garancia- és kezességvállalásból származó megtérülések államháztartáson kívülről</t>
  </si>
  <si>
    <t>Működési célú visszatérítendő támogatások, kölcsönök visszatérülése Európai Uniótól</t>
  </si>
  <si>
    <t>Működési célú visszatérítendő támogatások, kölcsönök visszatérülése kormányoktól és más nemzetközi szervezetektől</t>
  </si>
  <si>
    <t>Működési célú visszatérítendő támogatások, kölcsönök visszatérülése államháztartáson kívülről</t>
  </si>
  <si>
    <t>B65</t>
  </si>
  <si>
    <t>Felhalmozási célú garancia- és kezességvállalásból származó megtérülések államháztartáson kívülről</t>
  </si>
  <si>
    <t>Felhalmozási célú visszatérítendő támogatások, kölcsönök visszatérülése Európai Uniótól</t>
  </si>
  <si>
    <t>B74</t>
  </si>
  <si>
    <t>Felhalmozási célú visszatérítendő támogatások, kölcsönök visszatérülése kormányoktól és más nemzetközi szervezetektől</t>
  </si>
  <si>
    <t>Felhalmozási célú visszatérítendő támogatások, kölcsönök visszatérülése államháztartáson kívülről</t>
  </si>
  <si>
    <t>Egyéb felhalmozási célú átvett pénzeszközök</t>
  </si>
  <si>
    <t>Belföldi finanszírozás bevételei</t>
  </si>
  <si>
    <t>Hosszú lejáratú hitelek, kölcsönök felvétele pénzügyi vállalkozástól</t>
  </si>
  <si>
    <t>Likviditási célú hitelek, kölcsönök felvétele pénzügyi vállalkozástól</t>
  </si>
  <si>
    <t>Rövid lejáratú hitelek, kölcsönök felvétele pénzügyi vállalkozástól</t>
  </si>
  <si>
    <t>Hitel-, kölcsönfelvétel államháztartáson kívülről</t>
  </si>
  <si>
    <t>Belföldi értékpapírok bevételei</t>
  </si>
  <si>
    <t>Forgatási célú belföldi értékpapírok beváltása, értékesítése</t>
  </si>
  <si>
    <t>Éven belüli lejáratú belföldi értékpapírok kibocsátása</t>
  </si>
  <si>
    <t>Befektetési célú belföldi értékpapírok beváltása, értékesítése</t>
  </si>
  <si>
    <t>Éven túli lejáratú belföldi értékpapírok kibocsátása</t>
  </si>
  <si>
    <t>Maradvány igénybevétele</t>
  </si>
  <si>
    <t>Előző év költségvetési maradványának igénybevétele</t>
  </si>
  <si>
    <t>Előző év vállalkozási maradványának igénybevétele</t>
  </si>
  <si>
    <t>Államháztartáson belüli megelőlegezések</t>
  </si>
  <si>
    <t>Államháztartáson belüli megelőlegezések törlesztése</t>
  </si>
  <si>
    <t>Központi, irányító szervi támogatás</t>
  </si>
  <si>
    <t>Lekötött bankbetétek megszüntetése</t>
  </si>
  <si>
    <t>Központi költségvetés sajátos finanszírozási bevételei</t>
  </si>
  <si>
    <t>B819</t>
  </si>
  <si>
    <t>Tulajdonosi kölcsönök bevételei</t>
  </si>
  <si>
    <t>B8191</t>
  </si>
  <si>
    <t>B8192</t>
  </si>
  <si>
    <t>Hosszú lejáratú tulajdonosi kölcsönök bevételei</t>
  </si>
  <si>
    <t>Rövid lejáratú tulajdonosi kölcsönök bevételei</t>
  </si>
  <si>
    <t>Külföldi finanszírozás bevételei</t>
  </si>
  <si>
    <t>Forgatási célú külföldi értékpapírok beváltása, értékesítése</t>
  </si>
  <si>
    <t>Befektetési célú külföldi értékpapírok beváltása, értékesítése</t>
  </si>
  <si>
    <t>Külföldi értékpapírok kibocsátása</t>
  </si>
  <si>
    <t>Hitelek, kölcsönök felvétele külföldi kormányoktól és nemzetközi szervezetektől</t>
  </si>
  <si>
    <t>Hitelek, kölcsönök felvétele külföldi pénzintézetektől</t>
  </si>
  <si>
    <t>B825</t>
  </si>
  <si>
    <t>Adóssághoz nem kapcsolódó származékos ügyletek bevételei</t>
  </si>
  <si>
    <t>Váltóbevételek</t>
  </si>
  <si>
    <t>B84</t>
  </si>
  <si>
    <t>építményadó</t>
  </si>
  <si>
    <t>Tartalékok</t>
  </si>
  <si>
    <t>általános tartalék</t>
  </si>
  <si>
    <t>céltartalék</t>
  </si>
  <si>
    <t>BERUHÁZÁSOK FELÚJÍTÁSOK</t>
  </si>
  <si>
    <t>K6-K7</t>
  </si>
  <si>
    <t>Közvetett támogatások,
Kedvezmény nélkül elérhető bevétel</t>
  </si>
  <si>
    <t>Közvetett támogatások,
Kedvezmény összege</t>
  </si>
  <si>
    <t>KÖLTSÉGVETÉSI ENGEDÉLYEZETT LÉTSZÁMKERETBE TARTOZÓ FOGLALKOZTATOTTAK LÉTSZÁMA MINDÖSSZESEN</t>
  </si>
  <si>
    <t>MEGNEVEZÉS</t>
  </si>
  <si>
    <t>helyi iparűzési adó</t>
  </si>
  <si>
    <t>tartózkodás után fizetett idegenforgalmi adó</t>
  </si>
  <si>
    <t>ebből: a felnőttoktatásban résztvevők részére folyósítható valamennyi pénzbeli juttatás</t>
  </si>
  <si>
    <t>ebből: önkormányzat által saját hatáskörben (nem szociális és gyermekvédelmi előírások alapján) adott más ellátás</t>
  </si>
  <si>
    <t>MŰKÖDÉSI CÉLÚ KÖLTSÉGVETÉSI KIADÁSOK</t>
  </si>
  <si>
    <t>FELHALMOZÁSI CÉLÚ KÖLTSÉGVETÉSI KIADÁSOK</t>
  </si>
  <si>
    <t>FINANSZÍROZÁSI BEVÉTELEK</t>
  </si>
  <si>
    <t>Helyi iparűzési adó</t>
  </si>
  <si>
    <t xml:space="preserve">           települési önkormányzatok szociális feladatainak egyéb támogatása</t>
  </si>
  <si>
    <t>Település üzemeltetéshez kapcsolódó feladatellátás támogatás</t>
  </si>
  <si>
    <t>zöldterület-gazdálkodással kapcsolatos feladatok ellátásának támogatása</t>
  </si>
  <si>
    <t>közvilágítás fenntartásának támogatása</t>
  </si>
  <si>
    <t>köztemető fenntartással kapcsolatos feladatok támogatása</t>
  </si>
  <si>
    <t>közutak fenntartásának támogatása</t>
  </si>
  <si>
    <t>Egyéb önkormányzati feladatok támogatása</t>
  </si>
  <si>
    <t>Lakott külterülettel kapcsolatos feladatok támogatása</t>
  </si>
  <si>
    <t>Üdülőhelyi feladatok támogatása</t>
  </si>
  <si>
    <t>Kiegészítés (a települési önkormányzatok működésének támogatásához kapcsolódóan)</t>
  </si>
  <si>
    <t>Nem közművel összegyűjtott háztartási szennyvíz ártalmatlanítása</t>
  </si>
  <si>
    <t>Polgármesteri illetmény támogatása</t>
  </si>
  <si>
    <t xml:space="preserve">           falugondnoki vagy tanyagondnoki szolgáltatás</t>
  </si>
  <si>
    <t>könyvtári, közművelődési és múzeumi feladatok támogatása</t>
  </si>
  <si>
    <t>A helyi önkormányzatok működésének általános támogatása</t>
  </si>
  <si>
    <t>A települési önkormányzatok egyes köznevelési feladatainak támogatása</t>
  </si>
  <si>
    <t>A települési önkormányzatok szociális, gyermekjóléti és gyermekétkeztetési feladatainak támogatása</t>
  </si>
  <si>
    <t>A települési önkormányzatok kulturális feladatainak támogatása</t>
  </si>
  <si>
    <t>ÁLLAMIGAZGATÁSI FELADATOK</t>
  </si>
  <si>
    <t>2020.évi eredeti előirányzat</t>
  </si>
  <si>
    <t>K</t>
  </si>
  <si>
    <t>Balatoni út járdaépítés</t>
  </si>
  <si>
    <t>6 fm járda építése (BMSK sportpark))</t>
  </si>
  <si>
    <t>Orvosi rendelő felújítása</t>
  </si>
  <si>
    <t>Urnafal építése</t>
  </si>
  <si>
    <t>Bartók Béla út csatornázás</t>
  </si>
  <si>
    <t>Mennyiségmérő irányítástechnikai rendszerbe történő integrálása</t>
  </si>
  <si>
    <t>Működési támogatás Balatonfüredi Többcélú Társulás</t>
  </si>
  <si>
    <t>Működési célú támogatás Balatonfüred Orvosi Rendelő</t>
  </si>
  <si>
    <t>Működési célú támogatás Balattonfüred Tűzoltóság</t>
  </si>
  <si>
    <t>Bursa Hungarica támogatás</t>
  </si>
  <si>
    <t>Balaton Felvidéki Vizitársulat</t>
  </si>
  <si>
    <t>LOVAS KÖZSÉG ÖNKORMÁNYZATA 2020. ÉVI KÖLTSÉGVETÉSE</t>
  </si>
  <si>
    <t xml:space="preserve">Az önkormányzat által2020. évben </t>
  </si>
  <si>
    <t>Lakossági víz és csatorna támogatás</t>
  </si>
  <si>
    <t>Alóörsi Endrődi Sándor Református Általános Iskola</t>
  </si>
  <si>
    <t>adatok Ft-ban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</si>
  <si>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</si>
  <si>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</si>
  <si>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</si>
  <si>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</si>
  <si>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</si>
  <si>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</si>
  <si>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</si>
  <si>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</si>
  <si>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</si>
  <si>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</si>
  <si>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</si>
  <si>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</si>
  <si>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</si>
  <si>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</si>
  <si>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</si>
  <si>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</si>
  <si>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</si>
  <si>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</si>
  <si>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</si>
  <si>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</si>
  <si>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</si>
  <si>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</si>
  <si>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</si>
  <si>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L</t>
  </si>
  <si>
    <t>M</t>
  </si>
  <si>
    <t>N</t>
  </si>
  <si>
    <t>Mindösszesen</t>
  </si>
  <si>
    <t>Lovas Község Önkormányzata</t>
  </si>
  <si>
    <t>Előirányzat felhasználási ütemterv Kiadások</t>
  </si>
  <si>
    <t>Előirányzat felhasználási ütemterv Bevételek</t>
  </si>
  <si>
    <t>LOVAS KÖZSÉG ÖNKORMÁNYZATA</t>
  </si>
  <si>
    <t>2020. ÉVI KÖLTSÉGVETÉS</t>
  </si>
  <si>
    <t>ROVATKÓD</t>
  </si>
  <si>
    <t>011130</t>
  </si>
  <si>
    <t>013320</t>
  </si>
  <si>
    <t>045160</t>
  </si>
  <si>
    <t>064010</t>
  </si>
  <si>
    <t>041233</t>
  </si>
  <si>
    <t>066010</t>
  </si>
  <si>
    <t>066020</t>
  </si>
  <si>
    <t>082044</t>
  </si>
  <si>
    <t>082092</t>
  </si>
  <si>
    <t>107055</t>
  </si>
  <si>
    <t>107060</t>
  </si>
  <si>
    <t>018010</t>
  </si>
  <si>
    <t>Önkormányzatok és önkormányzati hivatalok jogalkotó és általános igazgatási tevékenysége</t>
  </si>
  <si>
    <t>Köztemető fenntartás- és működtetés</t>
  </si>
  <si>
    <t>Közutak, hidak, alagutak üzemeltetése, fenntartása</t>
  </si>
  <si>
    <t>Közvilágítás</t>
  </si>
  <si>
    <t>Hosszabb időtartamú közfoglalkoztatás</t>
  </si>
  <si>
    <t>Zöldterület-kezelés</t>
  </si>
  <si>
    <t>Város- és községgazdálkodási egyéb szolgáltatások</t>
  </si>
  <si>
    <t>Könyvtár</t>
  </si>
  <si>
    <t>Közművelődés</t>
  </si>
  <si>
    <t>Falugondnoki, tanyagondnoki szolgáltatás</t>
  </si>
  <si>
    <t>Egyéb szociális pénzbeli és természetbeni ellátások, támogatások</t>
  </si>
  <si>
    <t>Személyi juttatások összesen</t>
  </si>
  <si>
    <t>szocho (17,5%)</t>
  </si>
  <si>
    <t xml:space="preserve">szja </t>
  </si>
  <si>
    <t>áram</t>
  </si>
  <si>
    <t>gáz</t>
  </si>
  <si>
    <t>víz</t>
  </si>
  <si>
    <t>Betegséggel kapcslatos ellátások</t>
  </si>
  <si>
    <t>Egyéb működési célú támogatások államháztartáson kílülre</t>
  </si>
  <si>
    <t>018030</t>
  </si>
  <si>
    <t>900020</t>
  </si>
  <si>
    <t>Önkormányzatok elszámolásai a központi költségvetéssel</t>
  </si>
  <si>
    <t>Támogatási célú finanszírozási műveletek</t>
  </si>
  <si>
    <t>Önkormányzatok funkcióra nem sorolható bevételei államháztartáson kívülről</t>
  </si>
  <si>
    <t>Helyi önkormányzatok működésének általános támogatása</t>
  </si>
  <si>
    <t>A zöldterület-gazdálkodással kapcsolatos feladatok ellátásának támogatása</t>
  </si>
  <si>
    <t>Közvilágítás fenntartásának támogatása</t>
  </si>
  <si>
    <t>Köztemető fenntartásának támogatása</t>
  </si>
  <si>
    <t>Közutak fenntartásának támogatása</t>
  </si>
  <si>
    <t>I. 1. jogcímhez kapcsolódó kiegészítés</t>
  </si>
  <si>
    <t>Nem közművel összegyűjtött háztartási szennyvíz ártalmatlanítása</t>
  </si>
  <si>
    <t>Települési önkormányzatok szociális, gyermekjóléti és gyermekétkeztetési feladatainak támogatása</t>
  </si>
  <si>
    <t>A települési önkormányzatok szociális feladatainak egyéb támogatása</t>
  </si>
  <si>
    <t xml:space="preserve">Falugondnoki vagy tanyagondnoki szolgáltatás </t>
  </si>
  <si>
    <t>Települési önkormányzatok kulturális feladatainak támogatása</t>
  </si>
  <si>
    <t>Települési önkormányzatok nyilvános könyvtári és közművelődési feladatainak támogatása</t>
  </si>
  <si>
    <t>Vagyoni típusú adók</t>
  </si>
  <si>
    <t>iparűzési adó</t>
  </si>
  <si>
    <t>gépjárműadó</t>
  </si>
  <si>
    <t>idegenforgalmi adó</t>
  </si>
  <si>
    <t>KÖLTSÉGVETÉSI BEVÉTELEK</t>
  </si>
  <si>
    <t>Előző évi költségvetési maradványának igénybevétele</t>
  </si>
  <si>
    <t>2020.eredeti előirányzat</t>
  </si>
  <si>
    <t>2020. eredeti előirányzat</t>
  </si>
  <si>
    <t>Európai Uniós Projekt bemutatása</t>
  </si>
  <si>
    <t>Pályázat megnevezése</t>
  </si>
  <si>
    <t xml:space="preserve">Támogatás összege </t>
  </si>
  <si>
    <t>Megvalósítás költsége</t>
  </si>
  <si>
    <t>Önkormányzati önrész</t>
  </si>
  <si>
    <t>Nemzeti Fejlesztési Minisztérium Környezet és Energiahatékonysági Operatív Programok Irányító Hatósásga KEHOP-2.2.1-15-2015-00005</t>
  </si>
  <si>
    <t>Nem</t>
  </si>
  <si>
    <t>2020.módosított előirányzat</t>
  </si>
  <si>
    <t>szociális étkeztetés</t>
  </si>
  <si>
    <t>Egyéb kisértékű tárgyi eszköz beszerzése</t>
  </si>
  <si>
    <t>Működési célú támogatás Veszprém 2023. Megállapodás alapján</t>
  </si>
  <si>
    <t>2020. módosított előirányzat</t>
  </si>
  <si>
    <t>2020.évi módosított előirányzat</t>
  </si>
  <si>
    <t>Céljuttatás</t>
  </si>
  <si>
    <t>Támogatáso célú műveletek</t>
  </si>
  <si>
    <t>Szociális étkeztetési feladatok ellátása</t>
  </si>
  <si>
    <t>Normatv jutalmak</t>
  </si>
  <si>
    <t>2 melléklet a      /2021(…) önkormányzati rendelethez</t>
  </si>
  <si>
    <t>3. melléklet a      /2021(…) önkormányzati rendelethez</t>
  </si>
  <si>
    <t>4. melléklet a      /2021(…) önkormányzati rendelethez</t>
  </si>
  <si>
    <t>5. melléklet a      /2021(…) önkormányzati rendelethez</t>
  </si>
  <si>
    <t>6. melléklet a      /2021(…) önkormányzati rendelethez</t>
  </si>
  <si>
    <t>7. melléklet a      /2021(…) önkormányzati rendelethez</t>
  </si>
  <si>
    <t>8. melléklet a      /2021(…) önkormányzati rendelethez</t>
  </si>
  <si>
    <t>9. melléklet a      /2021(…) önkormányzati rendelethez</t>
  </si>
  <si>
    <t>10. melléklet a      /2021(…) önkormányzati rendelethez</t>
  </si>
  <si>
    <t>12. melléklet a      /2021(…) önkormányzati rendelethez</t>
  </si>
  <si>
    <t>13. melléklet a      /2021(…) önkormányzati rendelethez</t>
  </si>
  <si>
    <t>14. melléklet a      /2021(…) önkormányzati rendelethez</t>
  </si>
  <si>
    <t>15. melléklet a      /2021(…) önkormányzati rendelethez</t>
  </si>
  <si>
    <t>16. melléklet a      /2021(…) önkormányzati rendelethez</t>
  </si>
  <si>
    <t>17. melléklet a      /2021(…) önkormányzati rendelethez</t>
  </si>
  <si>
    <t>Utca tervek készítése</t>
  </si>
  <si>
    <t>Egyéb tárgyi eszközök felújítása</t>
  </si>
  <si>
    <t>062020</t>
  </si>
  <si>
    <t>Településfejlesztési projektek és támogatásuk</t>
  </si>
  <si>
    <t>Módostott előirányzatból KÖTELEZŐ feladatok</t>
  </si>
  <si>
    <t>Immateriáális javak értkesítése</t>
  </si>
  <si>
    <t>Ingatlanok értélkesítése</t>
  </si>
  <si>
    <t>Egyéb tárgyi eszközök éértékesítésée</t>
  </si>
  <si>
    <t>Részesedések megszűnéséhez kapsolódó bevételek</t>
  </si>
  <si>
    <t>Módosított előirányzatból KÖTELEZŐ feladatok</t>
  </si>
  <si>
    <t>Módosított  előirányzatból KÖTELEZŐ feladatok</t>
  </si>
  <si>
    <t>2021.Módosított  előirányzat</t>
  </si>
  <si>
    <t>Módosított előirányzatból ÖNKÉNT vállalt feladatok</t>
  </si>
  <si>
    <t>1. melléklet a      /2021(…) önkormányzati rendelethez</t>
  </si>
  <si>
    <t>2020. Módosított EI.</t>
  </si>
  <si>
    <t>074040</t>
  </si>
  <si>
    <t>Fertőző megbetegedések megelőzése, járványügyi ellátás</t>
  </si>
  <si>
    <t>Pü.vállakozásoktól működési célú visszatérítendő támogatások visszatérülése</t>
  </si>
  <si>
    <t>Közutak, hidak üzemeltetése,fenntartása</t>
  </si>
  <si>
    <t>Könyvtári szolgáltatások</t>
  </si>
  <si>
    <t>Egyéb kapott (járó) kamatok</t>
  </si>
  <si>
    <t>Köztemető fenntartás, működtetés</t>
  </si>
  <si>
    <t>Elkülönített állami pénzalaptól működési célú támogatások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</si>
</sst>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36"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name val="Times New Roman"/>
      <family val="1"/>
      <charset val="238"/>
    </font>
    <font>
      <sz val="8"/>
      <name val="Calibri"/>
      <family val="2"/>
      <charset val="238"/>
    </font>
    <font>
      <b/>
      <sz val="14"/>
      <color indexed="8"/>
      <name val="Times New Roman"/>
      <family val="1"/>
      <charset val="238"/>
    </font>
    <font>
      <b/>
      <sz val="16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sz val="11"/>
      <color indexed="8"/>
      <name val="Calibri"/>
      <family val="2"/>
      <charset val="238"/>
    </font>
    <font>
      <b/>
      <sz val="11.5"/>
      <color indexed="8"/>
      <name val="Times New Roman"/>
      <family val="1"/>
      <charset val="238"/>
    </font>
    <font>
      <sz val="10"/>
      <name val="Arial CE"/>
      <charset val="238"/>
    </font>
    <font>
      <sz val="10"/>
      <name val="Arial"/>
      <family val="2"/>
    </font>
    <font>
      <sz val="10"/>
      <name val="Arial CE"/>
    </font>
    <font>
      <sz val="10"/>
      <name val="Arial"/>
      <family val="2"/>
      <charset val="238"/>
    </font>
    <font>
      <sz val="10"/>
      <color indexed="8"/>
      <name val="MS Sans Serif"/>
      <family val="2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u/>
      <sz val="11"/>
      <color theme="10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2"/>
      <color indexed="8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9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39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0" fontId="16" fillId="0" borderId="0"/>
    <xf numFmtId="0" fontId="16" fillId="0" borderId="0"/>
    <xf numFmtId="0" fontId="16" fillId="0" borderId="0"/>
    <xf numFmtId="0" fontId="13" fillId="0" borderId="0"/>
    <xf numFmtId="0" fontId="16" fillId="0" borderId="0"/>
    <xf numFmtId="0" fontId="16" fillId="0" borderId="0"/>
    <xf numFmtId="0" fontId="16" fillId="0" borderId="0"/>
    <xf numFmtId="0" fontId="14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0" fontId="16" fillId="0" borderId="0"/>
    <xf numFmtId="0" fontId="16" fillId="0" borderId="0"/>
    <xf numFmtId="0" fontId="16" fillId="0" borderId="0"/>
    <xf numFmtId="0" fontId="17" fillId="0" borderId="0"/>
    <xf numFmtId="0" fontId="14" fillId="0" borderId="0"/>
    <xf numFmtId="0" fontId="19" fillId="0" borderId="0"/>
    <xf numFmtId="0" fontId="16" fillId="0" borderId="0"/>
    <xf numFmtId="0" fontId="13" fillId="0" borderId="0"/>
    <xf numFmtId="9" fontId="16" fillId="0" borderId="0" applyFont="0" applyFill="0" applyBorder="0" applyAlignment="0" applyProtection="0"/>
    <xf numFmtId="43" fontId="29" fillId="0" borderId="0" applyFont="0" applyFill="0" applyBorder="0" applyAlignment="0" applyProtection="0"/>
  </cellStyleXfs>
  <cellXfs count="258">
    <xf numFmtId="0" fontId="0" fillId="0" borderId="0" xfId="0"/>
    <xf numFmtId="0" fontId="4" fillId="0" borderId="2" xfId="16" applyFont="1" applyFill="1" applyBorder="1" applyAlignment="1">
      <alignment vertical="center"/>
    </xf>
    <xf numFmtId="0" fontId="10" fillId="0" borderId="2" xfId="16" applyFont="1" applyFill="1" applyBorder="1" applyAlignment="1">
      <alignment vertical="center" wrapText="1"/>
    </xf>
    <xf numFmtId="0" fontId="10" fillId="0" borderId="2" xfId="16" applyFont="1" applyFill="1" applyBorder="1" applyAlignment="1">
      <alignment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2" fillId="0" borderId="1" xfId="0" applyFont="1" applyBorder="1" applyAlignment="1">
      <alignment horizontal="right" vertical="center"/>
    </xf>
    <xf numFmtId="3" fontId="22" fillId="0" borderId="1" xfId="0" applyNumberFormat="1" applyFont="1" applyBorder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0" fillId="0" borderId="0" xfId="0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vertical="center"/>
    </xf>
    <xf numFmtId="3" fontId="3" fillId="0" borderId="1" xfId="0" applyNumberFormat="1" applyFont="1" applyBorder="1" applyAlignment="1">
      <alignment vertical="center"/>
    </xf>
    <xf numFmtId="3" fontId="22" fillId="0" borderId="1" xfId="0" applyNumberFormat="1" applyFont="1" applyBorder="1" applyAlignment="1">
      <alignment vertical="center"/>
    </xf>
    <xf numFmtId="0" fontId="22" fillId="0" borderId="2" xfId="16" applyFont="1" applyFill="1" applyBorder="1" applyAlignment="1">
      <alignment horizontal="right" vertical="center"/>
    </xf>
    <xf numFmtId="0" fontId="22" fillId="0" borderId="2" xfId="16" applyFont="1" applyFill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3" fontId="2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1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vertical="center"/>
    </xf>
    <xf numFmtId="0" fontId="4" fillId="0" borderId="1" xfId="0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vertical="center"/>
    </xf>
    <xf numFmtId="0" fontId="4" fillId="0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5" fillId="0" borderId="0" xfId="0" applyFont="1" applyAlignment="1">
      <alignment horizontal="right" vertical="center"/>
    </xf>
    <xf numFmtId="3" fontId="1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 applyAlignment="1">
      <alignment horizontal="right" vertical="center"/>
    </xf>
    <xf numFmtId="3" fontId="24" fillId="0" borderId="0" xfId="0" applyNumberFormat="1" applyFont="1" applyAlignment="1">
      <alignment vertical="center"/>
    </xf>
    <xf numFmtId="0" fontId="21" fillId="0" borderId="0" xfId="0" applyFont="1" applyFill="1" applyAlignment="1">
      <alignment vertical="center"/>
    </xf>
    <xf numFmtId="3" fontId="21" fillId="0" borderId="0" xfId="0" applyNumberFormat="1" applyFont="1" applyFill="1" applyAlignment="1">
      <alignment vertical="center"/>
    </xf>
    <xf numFmtId="0" fontId="23" fillId="0" borderId="1" xfId="0" applyFont="1" applyBorder="1" applyAlignment="1">
      <alignment horizontal="right" vertical="center" wrapText="1"/>
    </xf>
    <xf numFmtId="0" fontId="9" fillId="0" borderId="1" xfId="0" applyFont="1" applyBorder="1" applyAlignment="1">
      <alignment horizontal="right" vertical="center"/>
    </xf>
    <xf numFmtId="0" fontId="23" fillId="0" borderId="1" xfId="0" applyFont="1" applyBorder="1" applyAlignment="1">
      <alignment horizontal="right" vertical="center"/>
    </xf>
    <xf numFmtId="0" fontId="22" fillId="0" borderId="0" xfId="0" applyFont="1" applyAlignment="1">
      <alignment horizontal="right" vertical="center"/>
    </xf>
    <xf numFmtId="3" fontId="21" fillId="0" borderId="0" xfId="0" applyNumberFormat="1" applyFont="1" applyAlignme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right" vertical="center"/>
    </xf>
    <xf numFmtId="0" fontId="27" fillId="0" borderId="0" xfId="0" applyFont="1" applyAlignment="1">
      <alignment horizontal="right" vertical="center"/>
    </xf>
    <xf numFmtId="3" fontId="26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0" fontId="10" fillId="2" borderId="17" xfId="34" applyFont="1" applyFill="1" applyBorder="1" applyAlignment="1">
      <alignment horizontal="center" vertical="center"/>
    </xf>
    <xf numFmtId="0" fontId="10" fillId="2" borderId="15" xfId="34" applyFont="1" applyFill="1" applyBorder="1" applyAlignment="1">
      <alignment horizontal="center" vertical="center" wrapText="1"/>
    </xf>
    <xf numFmtId="0" fontId="10" fillId="2" borderId="16" xfId="34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3" fontId="3" fillId="3" borderId="1" xfId="0" applyNumberFormat="1" applyFont="1" applyFill="1" applyBorder="1" applyAlignment="1">
      <alignment vertical="center"/>
    </xf>
    <xf numFmtId="3" fontId="2" fillId="3" borderId="1" xfId="0" applyNumberFormat="1" applyFont="1" applyFill="1" applyBorder="1" applyAlignment="1">
      <alignment vertical="center"/>
    </xf>
    <xf numFmtId="3" fontId="4" fillId="3" borderId="1" xfId="0" applyNumberFormat="1" applyFont="1" applyFill="1" applyBorder="1" applyAlignment="1">
      <alignment vertical="center"/>
    </xf>
    <xf numFmtId="3" fontId="3" fillId="0" borderId="1" xfId="0" applyNumberFormat="1" applyFont="1" applyBorder="1" applyAlignment="1">
      <alignment horizontal="right" vertical="center"/>
    </xf>
    <xf numFmtId="3" fontId="22" fillId="3" borderId="1" xfId="0" applyNumberFormat="1" applyFont="1" applyFill="1" applyBorder="1" applyAlignment="1">
      <alignment vertical="center"/>
    </xf>
    <xf numFmtId="0" fontId="5" fillId="0" borderId="2" xfId="16" applyFont="1" applyFill="1" applyBorder="1" applyAlignment="1">
      <alignment horizontal="right" vertical="center" wrapText="1"/>
    </xf>
    <xf numFmtId="0" fontId="18" fillId="0" borderId="0" xfId="0" applyFont="1"/>
    <xf numFmtId="0" fontId="5" fillId="0" borderId="0" xfId="0" applyFont="1" applyAlignment="1">
      <alignment horizontal="center" vertical="center"/>
    </xf>
    <xf numFmtId="0" fontId="30" fillId="0" borderId="0" xfId="0" applyFont="1"/>
    <xf numFmtId="0" fontId="5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64" fontId="5" fillId="0" borderId="1" xfId="38" applyNumberFormat="1" applyFont="1" applyBorder="1" applyAlignment="1">
      <alignment vertical="center" shrinkToFit="1"/>
    </xf>
    <xf numFmtId="0" fontId="10" fillId="0" borderId="1" xfId="0" applyFont="1" applyBorder="1" applyAlignment="1">
      <alignment wrapText="1"/>
    </xf>
    <xf numFmtId="164" fontId="10" fillId="0" borderId="1" xfId="38" applyNumberFormat="1" applyFont="1" applyBorder="1" applyAlignment="1">
      <alignment vertical="center" shrinkToFit="1"/>
    </xf>
    <xf numFmtId="0" fontId="21" fillId="0" borderId="0" xfId="0" applyFont="1" applyAlignment="1">
      <alignment horizontal="center" vertical="center" wrapText="1"/>
    </xf>
    <xf numFmtId="49" fontId="28" fillId="0" borderId="1" xfId="0" applyNumberFormat="1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49" fontId="31" fillId="0" borderId="1" xfId="0" applyNumberFormat="1" applyFont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164" fontId="0" fillId="3" borderId="1" xfId="38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 wrapText="1"/>
    </xf>
    <xf numFmtId="164" fontId="24" fillId="3" borderId="1" xfId="38" applyNumberFormat="1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 wrapText="1"/>
    </xf>
    <xf numFmtId="0" fontId="32" fillId="2" borderId="1" xfId="0" applyFont="1" applyFill="1" applyBorder="1" applyAlignment="1">
      <alignment vertical="center" wrapText="1"/>
    </xf>
    <xf numFmtId="164" fontId="0" fillId="2" borderId="1" xfId="38" applyNumberFormat="1" applyFont="1" applyFill="1" applyBorder="1" applyAlignment="1">
      <alignment horizontal="center" vertical="center" wrapText="1"/>
    </xf>
    <xf numFmtId="164" fontId="32" fillId="2" borderId="1" xfId="38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64" fontId="0" fillId="0" borderId="1" xfId="38" applyNumberFormat="1" applyFont="1" applyBorder="1" applyAlignment="1">
      <alignment horizontal="center" vertical="center" wrapText="1"/>
    </xf>
    <xf numFmtId="0" fontId="21" fillId="4" borderId="1" xfId="0" applyFont="1" applyFill="1" applyBorder="1" applyAlignment="1">
      <alignment vertical="center" wrapText="1"/>
    </xf>
    <xf numFmtId="164" fontId="0" fillId="4" borderId="1" xfId="38" applyNumberFormat="1" applyFont="1" applyFill="1" applyBorder="1" applyAlignment="1">
      <alignment horizontal="center" vertical="center" wrapText="1"/>
    </xf>
    <xf numFmtId="164" fontId="21" fillId="4" borderId="1" xfId="38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horizontal="right" vertical="center" wrapText="1"/>
    </xf>
    <xf numFmtId="164" fontId="24" fillId="0" borderId="1" xfId="38" applyNumberFormat="1" applyFont="1" applyBorder="1" applyAlignment="1">
      <alignment horizontal="center" vertical="center" wrapText="1"/>
    </xf>
    <xf numFmtId="0" fontId="21" fillId="2" borderId="1" xfId="0" applyFont="1" applyFill="1" applyBorder="1" applyAlignment="1">
      <alignment vertical="center" wrapText="1"/>
    </xf>
    <xf numFmtId="0" fontId="24" fillId="3" borderId="1" xfId="0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vertical="center" wrapText="1"/>
    </xf>
    <xf numFmtId="164" fontId="29" fillId="3" borderId="1" xfId="38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vertical="center" wrapText="1"/>
    </xf>
    <xf numFmtId="164" fontId="21" fillId="0" borderId="1" xfId="38" applyNumberFormat="1" applyFont="1" applyBorder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0" fillId="5" borderId="1" xfId="0" applyFill="1" applyBorder="1" applyAlignment="1">
      <alignment vertical="center" wrapText="1"/>
    </xf>
    <xf numFmtId="164" fontId="21" fillId="5" borderId="1" xfId="0" applyNumberFormat="1" applyFont="1" applyFill="1" applyBorder="1" applyAlignment="1">
      <alignment horizontal="center" vertical="center" wrapText="1"/>
    </xf>
    <xf numFmtId="164" fontId="0" fillId="5" borderId="1" xfId="38" applyNumberFormat="1" applyFont="1" applyFill="1" applyBorder="1" applyAlignment="1">
      <alignment horizontal="center" vertical="center" wrapText="1"/>
    </xf>
    <xf numFmtId="0" fontId="24" fillId="0" borderId="1" xfId="0" applyFont="1" applyBorder="1" applyAlignment="1">
      <alignment vertical="center" wrapText="1"/>
    </xf>
    <xf numFmtId="164" fontId="21" fillId="0" borderId="1" xfId="0" applyNumberFormat="1" applyFont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vertical="center" wrapText="1"/>
    </xf>
    <xf numFmtId="164" fontId="24" fillId="5" borderId="1" xfId="38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right" vertical="center" wrapText="1"/>
    </xf>
    <xf numFmtId="0" fontId="24" fillId="0" borderId="1" xfId="0" applyFont="1" applyFill="1" applyBorder="1" applyAlignment="1">
      <alignment vertical="center" wrapText="1"/>
    </xf>
    <xf numFmtId="164" fontId="24" fillId="0" borderId="1" xfId="38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64" fontId="29" fillId="0" borderId="1" xfId="38" applyNumberFormat="1" applyFont="1" applyBorder="1" applyAlignment="1">
      <alignment horizontal="center" vertical="center" wrapText="1"/>
    </xf>
    <xf numFmtId="164" fontId="0" fillId="5" borderId="1" xfId="0" applyNumberForma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18" fillId="4" borderId="1" xfId="0" applyFont="1" applyFill="1" applyBorder="1"/>
    <xf numFmtId="0" fontId="10" fillId="4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3" fontId="12" fillId="3" borderId="1" xfId="0" applyNumberFormat="1" applyFont="1" applyFill="1" applyBorder="1" applyAlignment="1">
      <alignment vertical="center"/>
    </xf>
    <xf numFmtId="0" fontId="22" fillId="3" borderId="1" xfId="0" applyFont="1" applyFill="1" applyBorder="1" applyAlignment="1">
      <alignment vertical="center"/>
    </xf>
    <xf numFmtId="3" fontId="7" fillId="3" borderId="1" xfId="0" applyNumberFormat="1" applyFont="1" applyFill="1" applyBorder="1" applyAlignment="1">
      <alignment vertical="center"/>
    </xf>
    <xf numFmtId="0" fontId="4" fillId="3" borderId="1" xfId="0" applyFont="1" applyFill="1" applyBorder="1" applyAlignment="1">
      <alignment vertical="center"/>
    </xf>
    <xf numFmtId="3" fontId="8" fillId="3" borderId="1" xfId="0" applyNumberFormat="1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 wrapText="1"/>
    </xf>
    <xf numFmtId="0" fontId="5" fillId="3" borderId="1" xfId="12" applyFont="1" applyFill="1" applyBorder="1" applyAlignment="1" applyProtection="1">
      <alignment vertical="center"/>
    </xf>
    <xf numFmtId="0" fontId="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vertical="center"/>
    </xf>
    <xf numFmtId="0" fontId="3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8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2" fillId="3" borderId="1" xfId="0" applyFont="1" applyFill="1" applyBorder="1" applyAlignment="1">
      <alignment horizontal="right" vertical="center"/>
    </xf>
    <xf numFmtId="0" fontId="25" fillId="3" borderId="1" xfId="0" applyFont="1" applyFill="1" applyBorder="1" applyAlignment="1">
      <alignment horizontal="right" vertical="center"/>
    </xf>
    <xf numFmtId="3" fontId="3" fillId="3" borderId="1" xfId="0" applyNumberFormat="1" applyFont="1" applyFill="1" applyBorder="1" applyAlignment="1">
      <alignment horizontal="right" vertical="center"/>
    </xf>
    <xf numFmtId="0" fontId="4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left" vertical="center"/>
    </xf>
    <xf numFmtId="0" fontId="25" fillId="3" borderId="1" xfId="0" applyFont="1" applyFill="1" applyBorder="1" applyAlignment="1">
      <alignment vertical="center"/>
    </xf>
    <xf numFmtId="3" fontId="5" fillId="3" borderId="1" xfId="0" applyNumberFormat="1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vertical="center" wrapText="1"/>
    </xf>
    <xf numFmtId="0" fontId="10" fillId="3" borderId="1" xfId="0" applyFont="1" applyFill="1" applyBorder="1" applyAlignment="1">
      <alignment vertical="center"/>
    </xf>
    <xf numFmtId="0" fontId="26" fillId="3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right" vertical="center"/>
    </xf>
    <xf numFmtId="3" fontId="22" fillId="3" borderId="1" xfId="0" applyNumberFormat="1" applyFont="1" applyFill="1" applyBorder="1" applyAlignment="1">
      <alignment horizontal="right" vertical="center"/>
    </xf>
    <xf numFmtId="0" fontId="26" fillId="3" borderId="0" xfId="0" applyFont="1" applyFill="1" applyAlignment="1">
      <alignment horizontal="left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vertical="center"/>
    </xf>
    <xf numFmtId="3" fontId="5" fillId="3" borderId="9" xfId="0" applyNumberFormat="1" applyFont="1" applyFill="1" applyBorder="1" applyAlignment="1">
      <alignment horizontal="right" vertical="center"/>
    </xf>
    <xf numFmtId="0" fontId="10" fillId="3" borderId="22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vertical="center"/>
    </xf>
    <xf numFmtId="3" fontId="10" fillId="3" borderId="15" xfId="0" applyNumberFormat="1" applyFont="1" applyFill="1" applyBorder="1" applyAlignment="1">
      <alignment horizontal="right" vertical="center"/>
    </xf>
    <xf numFmtId="3" fontId="3" fillId="3" borderId="0" xfId="0" applyNumberFormat="1" applyFont="1" applyFill="1" applyAlignment="1">
      <alignment vertical="center"/>
    </xf>
    <xf numFmtId="0" fontId="10" fillId="3" borderId="2" xfId="16" applyFont="1" applyFill="1" applyBorder="1" applyAlignment="1">
      <alignment vertical="center" wrapText="1"/>
    </xf>
    <xf numFmtId="0" fontId="4" fillId="3" borderId="2" xfId="16" applyFont="1" applyFill="1" applyBorder="1" applyAlignment="1">
      <alignment vertical="center"/>
    </xf>
    <xf numFmtId="0" fontId="4" fillId="3" borderId="1" xfId="0" applyFont="1" applyFill="1" applyBorder="1" applyAlignment="1">
      <alignment horizontal="right" vertical="center"/>
    </xf>
    <xf numFmtId="0" fontId="0" fillId="3" borderId="0" xfId="0" applyFill="1" applyAlignment="1">
      <alignment vertical="center"/>
    </xf>
    <xf numFmtId="3" fontId="0" fillId="3" borderId="0" xfId="0" applyNumberFormat="1" applyFill="1" applyAlignment="1">
      <alignment vertical="center"/>
    </xf>
    <xf numFmtId="0" fontId="10" fillId="3" borderId="11" xfId="34" applyFont="1" applyFill="1" applyBorder="1" applyAlignment="1">
      <alignment horizontal="justify" vertical="center"/>
    </xf>
    <xf numFmtId="3" fontId="10" fillId="3" borderId="20" xfId="34" applyNumberFormat="1" applyFont="1" applyFill="1" applyBorder="1" applyAlignment="1">
      <alignment vertical="center"/>
    </xf>
    <xf numFmtId="0" fontId="10" fillId="3" borderId="8" xfId="34" applyFont="1" applyFill="1" applyBorder="1" applyAlignment="1">
      <alignment horizontal="justify" vertical="center"/>
    </xf>
    <xf numFmtId="3" fontId="10" fillId="3" borderId="1" xfId="34" applyNumberFormat="1" applyFont="1" applyFill="1" applyBorder="1" applyAlignment="1">
      <alignment vertical="center"/>
    </xf>
    <xf numFmtId="0" fontId="23" fillId="3" borderId="12" xfId="34" applyFont="1" applyFill="1" applyBorder="1" applyAlignment="1">
      <alignment horizontal="right" vertical="center"/>
    </xf>
    <xf numFmtId="3" fontId="23" fillId="3" borderId="1" xfId="34" applyNumberFormat="1" applyFont="1" applyFill="1" applyBorder="1" applyAlignment="1">
      <alignment horizontal="right" vertical="center"/>
    </xf>
    <xf numFmtId="0" fontId="10" fillId="3" borderId="8" xfId="34" applyFont="1" applyFill="1" applyBorder="1" applyAlignment="1">
      <alignment horizontal="justify" vertical="center" wrapText="1"/>
    </xf>
    <xf numFmtId="3" fontId="10" fillId="3" borderId="1" xfId="34" applyNumberFormat="1" applyFont="1" applyFill="1" applyBorder="1" applyAlignment="1">
      <alignment vertical="center" wrapText="1"/>
    </xf>
    <xf numFmtId="0" fontId="10" fillId="3" borderId="8" xfId="34" applyFont="1" applyFill="1" applyBorder="1" applyAlignment="1">
      <alignment vertical="center"/>
    </xf>
    <xf numFmtId="0" fontId="10" fillId="3" borderId="8" xfId="34" applyFont="1" applyFill="1" applyBorder="1" applyAlignment="1">
      <alignment vertical="center" wrapText="1"/>
    </xf>
    <xf numFmtId="3" fontId="10" fillId="3" borderId="14" xfId="34" applyNumberFormat="1" applyFont="1" applyFill="1" applyBorder="1" applyAlignment="1">
      <alignment vertical="center"/>
    </xf>
    <xf numFmtId="0" fontId="10" fillId="3" borderId="13" xfId="34" applyFont="1" applyFill="1" applyBorder="1" applyAlignment="1">
      <alignment vertical="center" wrapText="1"/>
    </xf>
    <xf numFmtId="3" fontId="10" fillId="3" borderId="14" xfId="34" applyNumberFormat="1" applyFont="1" applyFill="1" applyBorder="1" applyAlignment="1">
      <alignment vertical="center" wrapText="1"/>
    </xf>
    <xf numFmtId="0" fontId="18" fillId="3" borderId="17" xfId="34" applyFont="1" applyFill="1" applyBorder="1" applyAlignment="1">
      <alignment vertical="center"/>
    </xf>
    <xf numFmtId="3" fontId="18" fillId="3" borderId="15" xfId="34" applyNumberFormat="1" applyFont="1" applyFill="1" applyBorder="1" applyAlignment="1">
      <alignment vertical="center"/>
    </xf>
    <xf numFmtId="0" fontId="5" fillId="3" borderId="0" xfId="34" applyFont="1" applyFill="1" applyAlignment="1">
      <alignment vertical="center"/>
    </xf>
    <xf numFmtId="0" fontId="10" fillId="3" borderId="0" xfId="34" applyFont="1" applyFill="1" applyAlignment="1">
      <alignment horizontal="right" vertical="center"/>
    </xf>
    <xf numFmtId="0" fontId="10" fillId="3" borderId="17" xfId="34" applyFont="1" applyFill="1" applyBorder="1" applyAlignment="1">
      <alignment horizontal="center" vertical="center" wrapText="1"/>
    </xf>
    <xf numFmtId="0" fontId="5" fillId="3" borderId="8" xfId="34" applyFont="1" applyFill="1" applyBorder="1" applyAlignment="1">
      <alignment horizontal="justify" vertical="center"/>
    </xf>
    <xf numFmtId="3" fontId="5" fillId="3" borderId="1" xfId="34" applyNumberFormat="1" applyFont="1" applyFill="1" applyBorder="1" applyAlignment="1">
      <alignment vertical="center"/>
    </xf>
    <xf numFmtId="0" fontId="18" fillId="3" borderId="18" xfId="34" applyFont="1" applyFill="1" applyBorder="1" applyAlignment="1">
      <alignment vertical="center"/>
    </xf>
    <xf numFmtId="3" fontId="18" fillId="3" borderId="19" xfId="34" applyNumberFormat="1" applyFont="1" applyFill="1" applyBorder="1" applyAlignment="1">
      <alignment vertical="center"/>
    </xf>
    <xf numFmtId="0" fontId="0" fillId="0" borderId="1" xfId="0" applyBorder="1" applyAlignment="1">
      <alignment vertical="center"/>
    </xf>
    <xf numFmtId="3" fontId="3" fillId="3" borderId="2" xfId="0" applyNumberFormat="1" applyFont="1" applyFill="1" applyBorder="1" applyAlignment="1">
      <alignment vertical="center"/>
    </xf>
    <xf numFmtId="3" fontId="4" fillId="3" borderId="2" xfId="0" applyNumberFormat="1" applyFont="1" applyFill="1" applyBorder="1" applyAlignment="1">
      <alignment vertical="center"/>
    </xf>
    <xf numFmtId="3" fontId="22" fillId="3" borderId="2" xfId="0" applyNumberFormat="1" applyFont="1" applyFill="1" applyBorder="1" applyAlignment="1">
      <alignment vertical="center"/>
    </xf>
    <xf numFmtId="3" fontId="22" fillId="3" borderId="2" xfId="0" applyNumberFormat="1" applyFont="1" applyFill="1" applyBorder="1" applyAlignment="1">
      <alignment horizontal="right" vertical="center"/>
    </xf>
    <xf numFmtId="3" fontId="7" fillId="3" borderId="2" xfId="0" applyNumberFormat="1" applyFont="1" applyFill="1" applyBorder="1" applyAlignment="1">
      <alignment vertical="center"/>
    </xf>
    <xf numFmtId="3" fontId="2" fillId="3" borderId="2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vertical="center"/>
    </xf>
    <xf numFmtId="0" fontId="21" fillId="0" borderId="1" xfId="0" applyFont="1" applyBorder="1" applyAlignment="1"/>
    <xf numFmtId="0" fontId="21" fillId="0" borderId="1" xfId="0" applyFont="1" applyBorder="1"/>
    <xf numFmtId="0" fontId="10" fillId="0" borderId="0" xfId="0" applyFont="1"/>
    <xf numFmtId="0" fontId="0" fillId="0" borderId="1" xfId="0" applyBorder="1"/>
    <xf numFmtId="164" fontId="32" fillId="6" borderId="1" xfId="38" applyNumberFormat="1" applyFont="1" applyFill="1" applyBorder="1" applyAlignment="1">
      <alignment horizontal="center" vertical="center" wrapText="1"/>
    </xf>
    <xf numFmtId="0" fontId="0" fillId="6" borderId="1" xfId="0" applyFill="1" applyBorder="1"/>
    <xf numFmtId="0" fontId="0" fillId="4" borderId="1" xfId="0" applyFill="1" applyBorder="1"/>
    <xf numFmtId="164" fontId="0" fillId="0" borderId="1" xfId="38" applyNumberFormat="1" applyFont="1" applyBorder="1"/>
    <xf numFmtId="164" fontId="0" fillId="4" borderId="1" xfId="0" applyNumberFormat="1" applyFill="1" applyBorder="1"/>
    <xf numFmtId="164" fontId="0" fillId="0" borderId="0" xfId="0" applyNumberFormat="1"/>
    <xf numFmtId="164" fontId="21" fillId="0" borderId="1" xfId="0" applyNumberFormat="1" applyFont="1" applyBorder="1"/>
    <xf numFmtId="164" fontId="32" fillId="0" borderId="1" xfId="38" applyNumberFormat="1" applyFont="1" applyBorder="1" applyAlignment="1">
      <alignment horizontal="center" vertical="center" wrapText="1"/>
    </xf>
    <xf numFmtId="0" fontId="34" fillId="0" borderId="0" xfId="0" applyFont="1" applyAlignment="1">
      <alignment vertical="center"/>
    </xf>
    <xf numFmtId="164" fontId="0" fillId="0" borderId="1" xfId="0" applyNumberFormat="1" applyBorder="1"/>
    <xf numFmtId="49" fontId="21" fillId="0" borderId="1" xfId="0" applyNumberFormat="1" applyFont="1" applyBorder="1" applyAlignment="1">
      <alignment horizontal="center"/>
    </xf>
    <xf numFmtId="164" fontId="0" fillId="4" borderId="1" xfId="0" applyNumberFormat="1" applyFill="1" applyBorder="1" applyAlignment="1">
      <alignment vertical="center"/>
    </xf>
    <xf numFmtId="0" fontId="34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164" fontId="30" fillId="0" borderId="1" xfId="38" applyNumberFormat="1" applyFont="1" applyBorder="1" applyAlignment="1">
      <alignment horizontal="right"/>
    </xf>
    <xf numFmtId="164" fontId="35" fillId="0" borderId="0" xfId="0" applyNumberFormat="1" applyFont="1"/>
    <xf numFmtId="164" fontId="21" fillId="3" borderId="1" xfId="0" applyNumberFormat="1" applyFont="1" applyFill="1" applyBorder="1" applyAlignment="1">
      <alignment horizontal="center" vertical="center" wrapText="1"/>
    </xf>
    <xf numFmtId="164" fontId="21" fillId="3" borderId="1" xfId="38" applyNumberFormat="1" applyFont="1" applyFill="1" applyBorder="1" applyAlignment="1">
      <alignment horizontal="center" vertical="center" wrapText="1"/>
    </xf>
    <xf numFmtId="0" fontId="24" fillId="4" borderId="1" xfId="0" applyFont="1" applyFill="1" applyBorder="1" applyAlignment="1">
      <alignment vertical="center" wrapText="1"/>
    </xf>
    <xf numFmtId="164" fontId="24" fillId="4" borderId="1" xfId="38" applyNumberFormat="1" applyFont="1" applyFill="1" applyBorder="1" applyAlignment="1">
      <alignment horizontal="center" vertical="center" wrapText="1"/>
    </xf>
    <xf numFmtId="164" fontId="29" fillId="4" borderId="1" xfId="38" applyNumberFormat="1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 wrapText="1"/>
    </xf>
    <xf numFmtId="0" fontId="3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top" wrapText="1"/>
    </xf>
    <xf numFmtId="164" fontId="0" fillId="0" borderId="1" xfId="38" applyNumberFormat="1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 wrapText="1"/>
    </xf>
    <xf numFmtId="49" fontId="21" fillId="0" borderId="1" xfId="0" applyNumberFormat="1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 wrapText="1"/>
    </xf>
    <xf numFmtId="49" fontId="21" fillId="0" borderId="20" xfId="0" applyNumberFormat="1" applyFont="1" applyBorder="1" applyAlignment="1">
      <alignment horizontal="center" vertical="center" wrapText="1"/>
    </xf>
  </cellXfs>
  <cellStyles count="39">
    <cellStyle name="Ezres" xfId="38" builtinId="3"/>
    <cellStyle name="Ezres 2 10" xfId="1"/>
    <cellStyle name="Ezres 2 11" xfId="2"/>
    <cellStyle name="Ezres 2 12" xfId="3"/>
    <cellStyle name="Ezres 2 2" xfId="4"/>
    <cellStyle name="Ezres 2 3" xfId="5"/>
    <cellStyle name="Ezres 2 4" xfId="6"/>
    <cellStyle name="Ezres 2 5" xfId="7"/>
    <cellStyle name="Ezres 2 6" xfId="8"/>
    <cellStyle name="Ezres 2 7" xfId="9"/>
    <cellStyle name="Ezres 2 8" xfId="10"/>
    <cellStyle name="Ezres 2 9" xfId="11"/>
    <cellStyle name="Hivatkozás" xfId="12" builtinId="8"/>
    <cellStyle name="Normál" xfId="0" builtinId="0"/>
    <cellStyle name="Normál 11" xfId="13"/>
    <cellStyle name="Normál 13" xfId="14"/>
    <cellStyle name="Normál 14" xfId="15"/>
    <cellStyle name="Normál 2" xfId="16"/>
    <cellStyle name="Normál 2 10" xfId="17"/>
    <cellStyle name="Normál 2 11" xfId="18"/>
    <cellStyle name="Normál 2 12" xfId="19"/>
    <cellStyle name="Normál 2 2" xfId="20"/>
    <cellStyle name="Normál 2 3" xfId="21"/>
    <cellStyle name="Normál 2 4" xfId="22"/>
    <cellStyle name="Normál 2 5" xfId="23"/>
    <cellStyle name="Normál 2 6" xfId="24"/>
    <cellStyle name="Normál 2 7" xfId="25"/>
    <cellStyle name="Normál 2 8" xfId="26"/>
    <cellStyle name="Normál 2 9" xfId="27"/>
    <cellStyle name="Normál 3" xfId="28"/>
    <cellStyle name="Normál 3 2" xfId="29"/>
    <cellStyle name="Normál 3_7 számú melléklet" xfId="30"/>
    <cellStyle name="Normál 4" xfId="31"/>
    <cellStyle name="Normál 4 2" xfId="32"/>
    <cellStyle name="Normál 5" xfId="33"/>
    <cellStyle name="Normál 6" xfId="34"/>
    <cellStyle name="Normál 8" xfId="35"/>
    <cellStyle name="Normal_KTRSZJ" xfId="36"/>
    <cellStyle name="Százalék 6" xfId="3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CC"/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ten.hu/loadpage.php?dest=OISZ&amp;twhich=214774&amp;srcid=ol4366" TargetMode="External"/><Relationship Id="rId2" Type="http://schemas.openxmlformats.org/officeDocument/2006/relationships/hyperlink" Target="http://www.opten.hu/loadpage.php" TargetMode="External"/><Relationship Id="rId1" Type="http://schemas.openxmlformats.org/officeDocument/2006/relationships/hyperlink" Target="http://www.opten.hu/loadpage.php" TargetMode="Externa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25"/>
  <sheetViews>
    <sheetView workbookViewId="0">
      <selection activeCell="E4" sqref="E4"/>
    </sheetView>
  </sheetViews>
  <sheetFormatPr defaultColWidth="9.140625" defaultRowHeight="15.75"/>
  <cols>
    <col min="1" max="1" width="53" style="32" customWidth="1"/>
    <col min="2" max="2" width="9" style="32" bestFit="1" customWidth="1"/>
    <col min="3" max="3" width="15.7109375" style="35" bestFit="1" customWidth="1"/>
    <col min="4" max="4" width="16.28515625" style="32" bestFit="1" customWidth="1"/>
    <col min="5" max="5" width="16.7109375" style="32" bestFit="1" customWidth="1"/>
    <col min="6" max="16384" width="9.140625" style="32"/>
  </cols>
  <sheetData>
    <row r="1" spans="1:5">
      <c r="A1" s="243" t="s">
        <v>547</v>
      </c>
      <c r="B1" s="243"/>
      <c r="C1" s="243"/>
      <c r="D1" s="243"/>
    </row>
    <row r="2" spans="1:5">
      <c r="A2" s="243" t="s">
        <v>20</v>
      </c>
      <c r="B2" s="243"/>
      <c r="C2" s="243"/>
      <c r="D2" s="243"/>
    </row>
    <row r="3" spans="1:5">
      <c r="A3" s="33"/>
      <c r="B3" s="33"/>
      <c r="C3" s="34"/>
      <c r="E3" s="33" t="s">
        <v>551</v>
      </c>
    </row>
    <row r="4" spans="1:5" ht="63">
      <c r="A4" s="68" t="s">
        <v>168</v>
      </c>
      <c r="B4" s="68" t="s">
        <v>262</v>
      </c>
      <c r="C4" s="59" t="s">
        <v>639</v>
      </c>
      <c r="D4" s="59" t="s">
        <v>648</v>
      </c>
      <c r="E4" s="59" t="s">
        <v>682</v>
      </c>
    </row>
    <row r="5" spans="1:5">
      <c r="A5" s="141" t="s">
        <v>277</v>
      </c>
      <c r="B5" s="141" t="s">
        <v>185</v>
      </c>
      <c r="C5" s="74">
        <f>'1.kiad.'!C25</f>
        <v>15079032</v>
      </c>
      <c r="D5" s="146">
        <v>18283662</v>
      </c>
      <c r="E5" s="74">
        <v>18283662</v>
      </c>
    </row>
    <row r="6" spans="1:5">
      <c r="A6" s="141" t="s">
        <v>278</v>
      </c>
      <c r="B6" s="141" t="s">
        <v>186</v>
      </c>
      <c r="C6" s="74">
        <f>'1.kiad.'!C26</f>
        <v>2491417</v>
      </c>
      <c r="D6" s="146">
        <v>2890820</v>
      </c>
      <c r="E6" s="74">
        <v>2890820</v>
      </c>
    </row>
    <row r="7" spans="1:5">
      <c r="A7" s="141" t="s">
        <v>285</v>
      </c>
      <c r="B7" s="141" t="s">
        <v>211</v>
      </c>
      <c r="C7" s="74">
        <f>'1.kiad.'!C51</f>
        <v>19909060</v>
      </c>
      <c r="D7" s="146">
        <v>24536634</v>
      </c>
      <c r="E7" s="74">
        <v>24536634</v>
      </c>
    </row>
    <row r="8" spans="1:5">
      <c r="A8" s="141" t="s">
        <v>162</v>
      </c>
      <c r="B8" s="141" t="s">
        <v>61</v>
      </c>
      <c r="C8" s="74">
        <f>'1.kiad.'!C60</f>
        <v>3039000</v>
      </c>
      <c r="D8" s="146">
        <v>2185535</v>
      </c>
      <c r="E8" s="74">
        <v>2185535</v>
      </c>
    </row>
    <row r="9" spans="1:5">
      <c r="A9" s="141" t="s">
        <v>66</v>
      </c>
      <c r="B9" s="141" t="s">
        <v>67</v>
      </c>
      <c r="C9" s="74">
        <f>'1.kiad.'!C77</f>
        <v>36431471</v>
      </c>
      <c r="D9" s="146">
        <v>56922472</v>
      </c>
      <c r="E9" s="74">
        <v>56922472</v>
      </c>
    </row>
    <row r="10" spans="1:5">
      <c r="A10" s="141" t="s">
        <v>286</v>
      </c>
      <c r="B10" s="141" t="s">
        <v>220</v>
      </c>
      <c r="C10" s="74">
        <f>'1.kiad.'!C86</f>
        <v>34950510</v>
      </c>
      <c r="D10" s="146">
        <v>18077295</v>
      </c>
      <c r="E10" s="74">
        <v>18077295</v>
      </c>
    </row>
    <row r="11" spans="1:5">
      <c r="A11" s="141" t="s">
        <v>287</v>
      </c>
      <c r="B11" s="141" t="s">
        <v>225</v>
      </c>
      <c r="C11" s="74">
        <f>'1.kiad.'!C91</f>
        <v>11676824</v>
      </c>
      <c r="D11" s="146">
        <v>22429791</v>
      </c>
      <c r="E11" s="74">
        <v>22429791</v>
      </c>
    </row>
    <row r="12" spans="1:5">
      <c r="A12" s="141" t="s">
        <v>288</v>
      </c>
      <c r="B12" s="141" t="s">
        <v>229</v>
      </c>
      <c r="C12" s="74">
        <f>'1.kiad.'!C100</f>
        <v>0</v>
      </c>
      <c r="D12" s="146"/>
      <c r="E12" s="74"/>
    </row>
    <row r="13" spans="1:5">
      <c r="A13" s="141" t="s">
        <v>289</v>
      </c>
      <c r="B13" s="141" t="s">
        <v>279</v>
      </c>
      <c r="C13" s="74">
        <f>SUM(C5:C12)</f>
        <v>123577314</v>
      </c>
      <c r="D13" s="146">
        <f>SUM(D5:D12)</f>
        <v>145326209</v>
      </c>
      <c r="E13" s="74">
        <f>SUM(E5:E12)</f>
        <v>145326209</v>
      </c>
    </row>
    <row r="14" spans="1:5">
      <c r="A14" s="141" t="s">
        <v>290</v>
      </c>
      <c r="B14" s="141" t="s">
        <v>254</v>
      </c>
      <c r="C14" s="74">
        <f>'1.kiad.'!C127</f>
        <v>1096665</v>
      </c>
      <c r="D14" s="146">
        <v>2629379</v>
      </c>
      <c r="E14" s="74">
        <v>2629379</v>
      </c>
    </row>
    <row r="15" spans="1:5" ht="18.75">
      <c r="A15" s="142" t="s">
        <v>291</v>
      </c>
      <c r="B15" s="142" t="s">
        <v>255</v>
      </c>
      <c r="C15" s="138">
        <f>C13+C14</f>
        <v>124673979</v>
      </c>
      <c r="D15" s="138">
        <f>D13+D14</f>
        <v>147955588</v>
      </c>
      <c r="E15" s="138">
        <f>E13+E14</f>
        <v>147955588</v>
      </c>
    </row>
    <row r="16" spans="1:5">
      <c r="A16" s="141" t="s">
        <v>292</v>
      </c>
      <c r="B16" s="141" t="s">
        <v>280</v>
      </c>
      <c r="C16" s="74">
        <f>'2.bev.'!C19</f>
        <v>27416628</v>
      </c>
      <c r="D16" s="74">
        <v>34877170</v>
      </c>
      <c r="E16" s="74">
        <v>34877170</v>
      </c>
    </row>
    <row r="17" spans="1:5">
      <c r="A17" s="141" t="s">
        <v>104</v>
      </c>
      <c r="B17" s="141" t="s">
        <v>73</v>
      </c>
      <c r="C17" s="74">
        <f>'2.bev.'!C25</f>
        <v>6240463</v>
      </c>
      <c r="D17" s="74">
        <v>23948399</v>
      </c>
      <c r="E17" s="74">
        <v>23948399</v>
      </c>
    </row>
    <row r="18" spans="1:5">
      <c r="A18" s="141" t="s">
        <v>103</v>
      </c>
      <c r="B18" s="141" t="s">
        <v>281</v>
      </c>
      <c r="C18" s="74">
        <f>'2.bev.'!C39</f>
        <v>26500000</v>
      </c>
      <c r="D18" s="74">
        <v>21833352</v>
      </c>
      <c r="E18" s="74">
        <v>21833352</v>
      </c>
    </row>
    <row r="19" spans="1:5">
      <c r="A19" s="141" t="s">
        <v>151</v>
      </c>
      <c r="B19" s="141" t="s">
        <v>140</v>
      </c>
      <c r="C19" s="74">
        <f>'2.bev.'!C55</f>
        <v>1480000</v>
      </c>
      <c r="D19" s="74">
        <v>3631246</v>
      </c>
      <c r="E19" s="74">
        <v>3631246</v>
      </c>
    </row>
    <row r="20" spans="1:5">
      <c r="A20" s="141" t="s">
        <v>115</v>
      </c>
      <c r="B20" s="141" t="s">
        <v>110</v>
      </c>
      <c r="C20" s="74">
        <f>'2.bev.'!C61</f>
        <v>0</v>
      </c>
      <c r="D20" s="74"/>
      <c r="E20" s="74"/>
    </row>
    <row r="21" spans="1:5">
      <c r="A21" s="141" t="s">
        <v>150</v>
      </c>
      <c r="B21" s="141" t="s">
        <v>129</v>
      </c>
      <c r="C21" s="74">
        <f>'2.bev.'!C67</f>
        <v>0</v>
      </c>
      <c r="D21" s="74">
        <v>769000</v>
      </c>
      <c r="E21" s="74">
        <v>769000</v>
      </c>
    </row>
    <row r="22" spans="1:5">
      <c r="A22" s="141" t="s">
        <v>293</v>
      </c>
      <c r="B22" s="141" t="s">
        <v>119</v>
      </c>
      <c r="C22" s="74">
        <f>'2.bev.'!C73</f>
        <v>0</v>
      </c>
      <c r="D22" s="74"/>
      <c r="E22" s="74"/>
    </row>
    <row r="23" spans="1:5">
      <c r="A23" s="141" t="s">
        <v>294</v>
      </c>
      <c r="B23" s="141" t="s">
        <v>282</v>
      </c>
      <c r="C23" s="74">
        <f>SUM(C16:C22)</f>
        <v>61637091</v>
      </c>
      <c r="D23" s="74">
        <f>SUM(D16:D22)</f>
        <v>85059167</v>
      </c>
      <c r="E23" s="74">
        <f>SUM(E16:E22)</f>
        <v>85059167</v>
      </c>
    </row>
    <row r="24" spans="1:5">
      <c r="A24" s="141" t="s">
        <v>295</v>
      </c>
      <c r="B24" s="141" t="s">
        <v>283</v>
      </c>
      <c r="C24" s="74">
        <f>+'2.bev.'!C104</f>
        <v>63036888</v>
      </c>
      <c r="D24" s="74">
        <v>62896421</v>
      </c>
      <c r="E24" s="74">
        <v>62896421</v>
      </c>
    </row>
    <row r="25" spans="1:5" ht="18.75">
      <c r="A25" s="142" t="s">
        <v>296</v>
      </c>
      <c r="B25" s="142" t="s">
        <v>284</v>
      </c>
      <c r="C25" s="138">
        <f>C23+C24</f>
        <v>124673979</v>
      </c>
      <c r="D25" s="138">
        <f>D23+D24</f>
        <v>147955588</v>
      </c>
      <c r="E25" s="138">
        <f>E23+E24</f>
        <v>147955588</v>
      </c>
    </row>
  </sheetData>
  <mergeCells count="2">
    <mergeCell ref="A1:D1"/>
    <mergeCell ref="A2:D2"/>
  </mergeCells>
  <phoneticPr fontId="6" type="noConversion"/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tabColor rgb="FF00B0F0"/>
  </sheetPr>
  <dimension ref="A1:E32"/>
  <sheetViews>
    <sheetView topLeftCell="A4" workbookViewId="0">
      <selection activeCell="C35" sqref="C35"/>
    </sheetView>
  </sheetViews>
  <sheetFormatPr defaultColWidth="9.140625" defaultRowHeight="15.75"/>
  <cols>
    <col min="1" max="1" width="70.7109375" style="32" bestFit="1" customWidth="1"/>
    <col min="2" max="2" width="9.5703125" style="32" customWidth="1"/>
    <col min="3" max="3" width="16.42578125" style="35" bestFit="1" customWidth="1"/>
    <col min="4" max="4" width="19.85546875" style="32" bestFit="1" customWidth="1"/>
    <col min="5" max="5" width="23.85546875" style="32" customWidth="1"/>
    <col min="6" max="16384" width="9.140625" style="32"/>
  </cols>
  <sheetData>
    <row r="1" spans="1:5">
      <c r="A1" s="243" t="str">
        <f>+'kiadás-bevétel'!A1</f>
        <v>LOVAS KÖZSÉG ÖNKORMÁNYZATA 2020. ÉVI KÖLTSÉGVETÉSE</v>
      </c>
      <c r="B1" s="243"/>
      <c r="C1" s="243"/>
      <c r="D1" s="243"/>
    </row>
    <row r="2" spans="1:5">
      <c r="A2" s="243" t="s">
        <v>53</v>
      </c>
      <c r="B2" s="243"/>
      <c r="C2" s="243"/>
      <c r="D2" s="243"/>
      <c r="E2" s="232"/>
    </row>
    <row r="3" spans="1:5">
      <c r="A3" s="243" t="s">
        <v>54</v>
      </c>
      <c r="B3" s="243"/>
      <c r="C3" s="243"/>
      <c r="D3" s="243"/>
    </row>
    <row r="4" spans="1:5" s="5" customFormat="1">
      <c r="C4" s="9"/>
      <c r="D4" s="232" t="s">
        <v>665</v>
      </c>
    </row>
    <row r="5" spans="1:5">
      <c r="A5" s="28"/>
      <c r="B5" s="28"/>
      <c r="C5" s="34"/>
      <c r="E5" s="33" t="s">
        <v>551</v>
      </c>
    </row>
    <row r="6" spans="1:5" ht="47.25">
      <c r="A6" s="59" t="str">
        <f>+'kiadás-bevétel'!A4</f>
        <v>Megnevezés</v>
      </c>
      <c r="B6" s="59" t="str">
        <f>+'kiadás-bevétel'!B4</f>
        <v>Rovat-kód</v>
      </c>
      <c r="C6" s="59" t="s">
        <v>534</v>
      </c>
      <c r="D6" s="59" t="s">
        <v>653</v>
      </c>
      <c r="E6" s="59" t="s">
        <v>682</v>
      </c>
    </row>
    <row r="7" spans="1:5">
      <c r="A7" s="139" t="str">
        <f>+'1.kiad.'!A79</f>
        <v>Immateriális javak beszerzése, létesítése</v>
      </c>
      <c r="B7" s="139" t="str">
        <f>+'1.kiad.'!B79</f>
        <v>K61</v>
      </c>
      <c r="C7" s="209">
        <f>SUM(C8)</f>
        <v>2362200</v>
      </c>
      <c r="D7" s="209">
        <f>SUM(D8)</f>
        <v>2577200</v>
      </c>
      <c r="E7" s="209">
        <f>SUM(E8)</f>
        <v>2577200</v>
      </c>
    </row>
    <row r="8" spans="1:5" s="39" customFormat="1">
      <c r="A8" s="153" t="s">
        <v>167</v>
      </c>
      <c r="B8" s="153"/>
      <c r="C8" s="210">
        <v>2362200</v>
      </c>
      <c r="D8" s="78">
        <v>2577200</v>
      </c>
      <c r="E8" s="78">
        <v>2577200</v>
      </c>
    </row>
    <row r="9" spans="1:5">
      <c r="A9" s="139" t="str">
        <f>+'1.kiad.'!A80</f>
        <v>Ingatlanok beszerzése, létesítése</v>
      </c>
      <c r="B9" s="139" t="str">
        <f>+'1.kiad.'!B80</f>
        <v>K62</v>
      </c>
      <c r="C9" s="209">
        <f>SUM(C10:C13)</f>
        <v>26018810</v>
      </c>
      <c r="D9" s="209">
        <f>SUM(D11:D13)</f>
        <v>8737224</v>
      </c>
      <c r="E9" s="209">
        <f>SUM(E11:E13)</f>
        <v>8737224</v>
      </c>
    </row>
    <row r="10" spans="1:5" s="39" customFormat="1">
      <c r="A10" s="153" t="s">
        <v>536</v>
      </c>
      <c r="B10" s="153"/>
      <c r="C10" s="210">
        <v>18608367</v>
      </c>
      <c r="D10" s="78">
        <v>0</v>
      </c>
      <c r="E10" s="78">
        <v>0</v>
      </c>
    </row>
    <row r="11" spans="1:5" s="39" customFormat="1">
      <c r="A11" s="153" t="s">
        <v>537</v>
      </c>
      <c r="B11" s="153"/>
      <c r="C11" s="210">
        <v>236220</v>
      </c>
      <c r="D11" s="78">
        <v>236220</v>
      </c>
      <c r="E11" s="78">
        <v>236220</v>
      </c>
    </row>
    <row r="12" spans="1:5" s="39" customFormat="1">
      <c r="A12" s="153" t="s">
        <v>539</v>
      </c>
      <c r="B12" s="153"/>
      <c r="C12" s="210">
        <v>2260482</v>
      </c>
      <c r="D12" s="78">
        <v>2260482</v>
      </c>
      <c r="E12" s="78">
        <v>2260482</v>
      </c>
    </row>
    <row r="13" spans="1:5" s="39" customFormat="1">
      <c r="A13" s="153" t="s">
        <v>540</v>
      </c>
      <c r="B13" s="153"/>
      <c r="C13" s="210">
        <v>4913741</v>
      </c>
      <c r="D13" s="78">
        <v>6240522</v>
      </c>
      <c r="E13" s="78">
        <v>6240522</v>
      </c>
    </row>
    <row r="14" spans="1:5" s="39" customFormat="1">
      <c r="A14" s="153" t="s">
        <v>673</v>
      </c>
      <c r="B14" s="153"/>
      <c r="C14" s="210"/>
      <c r="D14" s="210"/>
      <c r="E14" s="210"/>
    </row>
    <row r="15" spans="1:5">
      <c r="A15" s="139" t="str">
        <f>+'1.kiad.'!A81</f>
        <v>Informatikai eszközök beszerzése, létesítése</v>
      </c>
      <c r="B15" s="139" t="str">
        <f>+'1.kiad.'!B81</f>
        <v>K63</v>
      </c>
      <c r="C15" s="209">
        <v>0</v>
      </c>
      <c r="D15" s="209">
        <f>SUM(D16)</f>
        <v>198069</v>
      </c>
      <c r="E15" s="209">
        <f>SUM(E16)</f>
        <v>198069</v>
      </c>
    </row>
    <row r="16" spans="1:5" s="39" customFormat="1">
      <c r="A16" s="153" t="s">
        <v>166</v>
      </c>
      <c r="B16" s="153"/>
      <c r="C16" s="210">
        <v>0</v>
      </c>
      <c r="D16" s="78">
        <v>198069</v>
      </c>
      <c r="E16" s="78">
        <v>198069</v>
      </c>
    </row>
    <row r="17" spans="1:5">
      <c r="A17" s="139" t="str">
        <f>+'1.kiad.'!A82</f>
        <v>Egyéb tárgyi eszközök beszerzése, létesítése</v>
      </c>
      <c r="B17" s="139" t="str">
        <f>+'1.kiad.'!B82</f>
        <v>K64</v>
      </c>
      <c r="C17" s="209">
        <f>SUM(C18:C18)</f>
        <v>600000</v>
      </c>
      <c r="D17" s="209">
        <f>SUM(D18:D20)</f>
        <v>880950</v>
      </c>
      <c r="E17" s="209">
        <f>SUM(E18:E20)</f>
        <v>880950</v>
      </c>
    </row>
    <row r="18" spans="1:5" s="39" customFormat="1">
      <c r="A18" s="153" t="s">
        <v>541</v>
      </c>
      <c r="B18" s="153"/>
      <c r="C18" s="210">
        <v>600000</v>
      </c>
      <c r="D18" s="78">
        <v>600000</v>
      </c>
      <c r="E18" s="78">
        <v>600000</v>
      </c>
    </row>
    <row r="19" spans="1:5" s="39" customFormat="1">
      <c r="A19" s="153" t="s">
        <v>650</v>
      </c>
      <c r="B19" s="153"/>
      <c r="C19" s="210"/>
      <c r="D19" s="78">
        <v>280950</v>
      </c>
      <c r="E19" s="78">
        <v>280950</v>
      </c>
    </row>
    <row r="20" spans="1:5">
      <c r="A20" s="135" t="str">
        <f>+'1.kiad.'!A83</f>
        <v>Részesedések beszerzése</v>
      </c>
      <c r="B20" s="135" t="str">
        <f>+'1.kiad.'!B83</f>
        <v>K65</v>
      </c>
      <c r="C20" s="208"/>
      <c r="D20" s="74"/>
      <c r="E20" s="74"/>
    </row>
    <row r="21" spans="1:5">
      <c r="A21" s="135" t="str">
        <f>+'1.kiad.'!A84</f>
        <v>Meglévő részesedések növeléséhez kapcsolódó kiadások</v>
      </c>
      <c r="B21" s="135" t="str">
        <f>+'1.kiad.'!B84</f>
        <v>K66</v>
      </c>
      <c r="C21" s="208"/>
      <c r="D21" s="74"/>
      <c r="E21" s="74"/>
    </row>
    <row r="22" spans="1:5">
      <c r="A22" s="139" t="str">
        <f>+'1.kiad.'!A85</f>
        <v>Beruházási célú előzetesen felszámított általános forgalmi adó</v>
      </c>
      <c r="B22" s="139" t="str">
        <f>+'1.kiad.'!B85</f>
        <v>K67</v>
      </c>
      <c r="C22" s="209">
        <v>5575800</v>
      </c>
      <c r="D22" s="209">
        <v>3715352</v>
      </c>
      <c r="E22" s="209">
        <v>3715352</v>
      </c>
    </row>
    <row r="23" spans="1:5">
      <c r="A23" s="139" t="str">
        <f>+'1.kiad.'!A86</f>
        <v>Beruházások</v>
      </c>
      <c r="B23" s="139" t="str">
        <f>+'1.kiad.'!B86</f>
        <v>K6</v>
      </c>
      <c r="C23" s="209">
        <f>SUM(C22,C17,C9,C7)</f>
        <v>34556810</v>
      </c>
      <c r="D23" s="209">
        <f>SUM(D22,D17,D15,D9,D7)</f>
        <v>16108795</v>
      </c>
      <c r="E23" s="209">
        <f>SUM(E22,E17,E15,E9,E7)</f>
        <v>16108795</v>
      </c>
    </row>
    <row r="24" spans="1:5">
      <c r="A24" s="164"/>
      <c r="B24" s="164"/>
      <c r="C24" s="179"/>
      <c r="D24" s="179"/>
      <c r="E24" s="179"/>
    </row>
    <row r="25" spans="1:5">
      <c r="A25" s="135" t="str">
        <f>+'1.kiad.'!A87</f>
        <v>Ingatlanok felújítása</v>
      </c>
      <c r="B25" s="135" t="str">
        <f>+'1.kiad.'!B87</f>
        <v>K71</v>
      </c>
      <c r="C25" s="208"/>
      <c r="D25" s="74"/>
      <c r="E25" s="74"/>
    </row>
    <row r="26" spans="1:5">
      <c r="A26" s="153" t="s">
        <v>538</v>
      </c>
      <c r="B26" s="153"/>
      <c r="C26" s="208">
        <v>9290019</v>
      </c>
      <c r="D26" s="74">
        <v>17656181</v>
      </c>
      <c r="E26" s="74">
        <v>17656181</v>
      </c>
    </row>
    <row r="27" spans="1:5">
      <c r="A27" s="135" t="str">
        <f>+'1.kiad.'!A88</f>
        <v>Informatikai eszközök felújítása</v>
      </c>
      <c r="B27" s="135" t="str">
        <f>+'1.kiad.'!B88</f>
        <v>K72</v>
      </c>
      <c r="C27" s="208"/>
      <c r="D27" s="74"/>
      <c r="E27" s="74"/>
    </row>
    <row r="28" spans="1:5">
      <c r="A28" s="135" t="str">
        <f>+'1.kiad.'!A89</f>
        <v>Egyéb tárgyi eszközök felújíátása</v>
      </c>
      <c r="B28" s="135" t="str">
        <f>+'1.kiad.'!B89</f>
        <v>K73</v>
      </c>
      <c r="C28" s="208"/>
      <c r="D28" s="74"/>
      <c r="E28" s="74"/>
    </row>
    <row r="29" spans="1:5">
      <c r="A29" s="135" t="str">
        <f>+'1.kiad.'!A90</f>
        <v>Felújítási célú előzetesen felszámított általános forgalmi adó</v>
      </c>
      <c r="B29" s="135" t="str">
        <f>+'1.kiad.'!B90</f>
        <v>K74</v>
      </c>
      <c r="C29" s="208">
        <v>2386805</v>
      </c>
      <c r="D29" s="74">
        <v>4773610</v>
      </c>
      <c r="E29" s="74">
        <v>4773610</v>
      </c>
    </row>
    <row r="30" spans="1:5">
      <c r="A30" s="139" t="str">
        <f>+'1.kiad.'!A91</f>
        <v>Felújítások</v>
      </c>
      <c r="B30" s="139" t="str">
        <f>+'1.kiad.'!B91</f>
        <v>K7</v>
      </c>
      <c r="C30" s="209">
        <f>SUM(C25:C29)</f>
        <v>11676824</v>
      </c>
      <c r="D30" s="209">
        <f>SUM(D25:D29)</f>
        <v>22429791</v>
      </c>
      <c r="E30" s="209">
        <f>SUM(E25:E29)</f>
        <v>22429791</v>
      </c>
    </row>
    <row r="31" spans="1:5">
      <c r="A31" s="164"/>
      <c r="B31" s="164"/>
      <c r="C31" s="179"/>
      <c r="D31" s="179"/>
      <c r="E31" s="179"/>
    </row>
    <row r="32" spans="1:5" ht="18.75">
      <c r="A32" s="148" t="s">
        <v>501</v>
      </c>
      <c r="B32" s="148" t="s">
        <v>502</v>
      </c>
      <c r="C32" s="138">
        <f>SUM(C23,C30)</f>
        <v>46233634</v>
      </c>
      <c r="D32" s="138">
        <f>SUM(D23,D30)</f>
        <v>38538586</v>
      </c>
      <c r="E32" s="138">
        <f>SUM(E23,E30)</f>
        <v>38538586</v>
      </c>
    </row>
  </sheetData>
  <mergeCells count="3">
    <mergeCell ref="A1:D1"/>
    <mergeCell ref="A2:D2"/>
    <mergeCell ref="A3:D3"/>
  </mergeCells>
  <phoneticPr fontId="6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tabColor rgb="FF00B0F0"/>
  </sheetPr>
  <dimension ref="A1:H38"/>
  <sheetViews>
    <sheetView workbookViewId="0">
      <selection activeCell="B16" sqref="B16"/>
    </sheetView>
  </sheetViews>
  <sheetFormatPr defaultColWidth="9.140625" defaultRowHeight="15.75"/>
  <cols>
    <col min="1" max="1" width="81.5703125" style="17" bestFit="1" customWidth="1"/>
    <col min="2" max="2" width="7.28515625" style="32" bestFit="1" customWidth="1"/>
    <col min="3" max="3" width="16.42578125" style="17" bestFit="1" customWidth="1"/>
    <col min="4" max="4" width="24.140625" style="17" customWidth="1"/>
    <col min="5" max="5" width="27.42578125" style="17" customWidth="1"/>
    <col min="6" max="6" width="9.140625" style="26"/>
    <col min="7" max="7" width="9.140625" style="17"/>
    <col min="8" max="8" width="12.42578125" style="17" bestFit="1" customWidth="1"/>
    <col min="9" max="16384" width="9.140625" style="17"/>
  </cols>
  <sheetData>
    <row r="1" spans="1:8">
      <c r="A1" s="243" t="str">
        <f>+'kiadás-bevétel'!A1:D1</f>
        <v>LOVAS KÖZSÉG ÖNKORMÁNYZATA 2020. ÉVI KÖLTSÉGVETÉSE</v>
      </c>
      <c r="B1" s="243"/>
      <c r="C1" s="243"/>
      <c r="D1" s="243"/>
    </row>
    <row r="2" spans="1:8">
      <c r="A2" s="243" t="s">
        <v>66</v>
      </c>
      <c r="B2" s="243"/>
      <c r="C2" s="243"/>
      <c r="D2" s="243"/>
      <c r="E2" s="232"/>
    </row>
    <row r="3" spans="1:8">
      <c r="A3" s="243" t="s">
        <v>54</v>
      </c>
      <c r="B3" s="243"/>
      <c r="C3" s="243"/>
      <c r="D3" s="243"/>
    </row>
    <row r="4" spans="1:8">
      <c r="A4" s="28"/>
      <c r="C4" s="245" t="s">
        <v>666</v>
      </c>
      <c r="D4" s="245"/>
    </row>
    <row r="5" spans="1:8">
      <c r="A5" s="28"/>
      <c r="C5" s="34"/>
      <c r="E5" s="33" t="s">
        <v>551</v>
      </c>
    </row>
    <row r="6" spans="1:8" ht="31.5">
      <c r="A6" s="59" t="str">
        <f>+'kiadás-bevétel'!A4</f>
        <v>Megnevezés</v>
      </c>
      <c r="B6" s="59" t="str">
        <f>+'kiadás-bevétel'!B4</f>
        <v>Rovat-kód</v>
      </c>
      <c r="C6" s="59" t="str">
        <f>+'kiadás-bevétel'!C4</f>
        <v>2020.eredeti előirányzat</v>
      </c>
      <c r="D6" s="59" t="str">
        <f>+'kiadás-bevétel'!D4</f>
        <v>2020.módosított előirányzat</v>
      </c>
      <c r="E6" s="59" t="s">
        <v>682</v>
      </c>
    </row>
    <row r="7" spans="1:8">
      <c r="A7" s="13" t="str">
        <f>+'1.kiad.'!A61</f>
        <v>Nemzetközi kötelezettségek</v>
      </c>
      <c r="B7" s="13" t="str">
        <f>+'1.kiad.'!B61</f>
        <v>K501</v>
      </c>
      <c r="C7" s="20">
        <v>0</v>
      </c>
      <c r="D7" s="20"/>
      <c r="E7" s="20"/>
    </row>
    <row r="8" spans="1:8">
      <c r="A8" s="13" t="str">
        <f>+'1.kiad.'!A62</f>
        <v>Elvonások és befizetések</v>
      </c>
      <c r="B8" s="13" t="str">
        <f>+'1.kiad.'!B62</f>
        <v>K502</v>
      </c>
      <c r="C8" s="20">
        <v>0</v>
      </c>
      <c r="D8" s="20">
        <v>1288157</v>
      </c>
      <c r="E8" s="20">
        <v>1288157</v>
      </c>
    </row>
    <row r="9" spans="1:8" s="31" customFormat="1">
      <c r="A9" s="14" t="str">
        <f>+'1.kiad.'!A63</f>
        <v>A helyi önkormányzatok előző évi elszámolásából származó kiadások</v>
      </c>
      <c r="B9" s="14" t="str">
        <f>+'1.kiad.'!B63</f>
        <v>K5021</v>
      </c>
      <c r="C9" s="21">
        <v>0</v>
      </c>
      <c r="D9" s="21">
        <v>1288157</v>
      </c>
      <c r="E9" s="21">
        <v>1288157</v>
      </c>
      <c r="F9" s="51"/>
    </row>
    <row r="10" spans="1:8">
      <c r="A10" s="13" t="str">
        <f>+'1.kiad.'!A64</f>
        <v>Működési célú garancia- és kezességvállalásból származó kifizetés államháztartáson belülre</v>
      </c>
      <c r="B10" s="13" t="str">
        <f>+'1.kiad.'!B64</f>
        <v>K503</v>
      </c>
      <c r="C10" s="20">
        <v>0</v>
      </c>
      <c r="D10" s="20"/>
      <c r="E10" s="20"/>
    </row>
    <row r="11" spans="1:8">
      <c r="A11" s="13" t="str">
        <f>+'1.kiad.'!A65</f>
        <v>Működési célú visszatérítendő támogatások, kölcsönök nyújtása államháztartáson belülre</v>
      </c>
      <c r="B11" s="13" t="str">
        <f>+'1.kiad.'!B65</f>
        <v>K504</v>
      </c>
      <c r="C11" s="20">
        <v>0</v>
      </c>
      <c r="D11" s="20"/>
      <c r="E11" s="20"/>
    </row>
    <row r="12" spans="1:8">
      <c r="A12" s="13" t="str">
        <f>+'1.kiad.'!A66</f>
        <v>Működési célú visszatérítendő támogatások, kölcsönök törlesztése államháztartáson belülre</v>
      </c>
      <c r="B12" s="13" t="str">
        <f>+'1.kiad.'!B66</f>
        <v>K505</v>
      </c>
      <c r="C12" s="20">
        <v>0</v>
      </c>
      <c r="D12" s="20"/>
      <c r="E12" s="20"/>
    </row>
    <row r="13" spans="1:8" s="52" customFormat="1">
      <c r="A13" s="36" t="str">
        <f>+'1.kiad.'!A67</f>
        <v>Egyéb működési célú támogatások államháztartáson belülre</v>
      </c>
      <c r="B13" s="36" t="str">
        <f>+'1.kiad.'!B67</f>
        <v>K506</v>
      </c>
      <c r="C13" s="37">
        <f>SUM(C14:C20)</f>
        <v>10296609</v>
      </c>
      <c r="D13" s="37">
        <f>SUM(D14:D20)</f>
        <v>10372044</v>
      </c>
      <c r="E13" s="37">
        <f>SUM(E14:E20)</f>
        <v>10372044</v>
      </c>
      <c r="F13" s="53"/>
    </row>
    <row r="14" spans="1:8">
      <c r="A14" s="54" t="s">
        <v>542</v>
      </c>
      <c r="B14" s="55"/>
      <c r="C14" s="20">
        <v>665000</v>
      </c>
      <c r="D14" s="20">
        <v>665000</v>
      </c>
      <c r="E14" s="20">
        <v>665000</v>
      </c>
    </row>
    <row r="15" spans="1:8">
      <c r="A15" s="54" t="s">
        <v>74</v>
      </c>
      <c r="B15" s="19"/>
      <c r="C15" s="20">
        <v>5969209</v>
      </c>
      <c r="D15" s="235">
        <v>7201595</v>
      </c>
      <c r="E15" s="235">
        <v>7201595</v>
      </c>
    </row>
    <row r="16" spans="1:8">
      <c r="A16" s="56" t="s">
        <v>69</v>
      </c>
      <c r="B16" s="13"/>
      <c r="C16" s="20">
        <v>1350000</v>
      </c>
      <c r="D16" s="20">
        <v>1350000</v>
      </c>
      <c r="E16" s="20">
        <v>1350000</v>
      </c>
      <c r="H16" s="242"/>
    </row>
    <row r="17" spans="1:6">
      <c r="A17" s="56" t="s">
        <v>68</v>
      </c>
      <c r="B17" s="13"/>
      <c r="C17" s="20">
        <v>800000</v>
      </c>
      <c r="D17" s="20">
        <v>800000</v>
      </c>
      <c r="E17" s="20">
        <v>800000</v>
      </c>
    </row>
    <row r="18" spans="1:6">
      <c r="A18" s="56" t="s">
        <v>543</v>
      </c>
      <c r="B18" s="13"/>
      <c r="C18" s="20">
        <v>722000</v>
      </c>
      <c r="D18" s="20">
        <v>0</v>
      </c>
      <c r="E18" s="20">
        <v>0</v>
      </c>
    </row>
    <row r="19" spans="1:6">
      <c r="A19" s="56" t="s">
        <v>544</v>
      </c>
      <c r="B19" s="13"/>
      <c r="C19" s="20">
        <v>640400</v>
      </c>
      <c r="D19" s="20">
        <v>230449</v>
      </c>
      <c r="E19" s="20">
        <v>230449</v>
      </c>
    </row>
    <row r="20" spans="1:6">
      <c r="A20" s="56" t="s">
        <v>545</v>
      </c>
      <c r="B20" s="13"/>
      <c r="C20" s="20">
        <v>150000</v>
      </c>
      <c r="D20" s="20">
        <v>125000</v>
      </c>
      <c r="E20" s="20">
        <v>125000</v>
      </c>
    </row>
    <row r="21" spans="1:6">
      <c r="A21" s="56" t="s">
        <v>651</v>
      </c>
      <c r="B21" s="13"/>
      <c r="C21" s="20"/>
      <c r="D21" s="20"/>
      <c r="E21" s="20"/>
    </row>
    <row r="22" spans="1:6">
      <c r="A22" s="13" t="str">
        <f>+'1.kiad.'!A68</f>
        <v>Működési célú garancia- és kezességvállalásból származó kifizetés államháztartáson kívülre</v>
      </c>
      <c r="B22" s="13" t="str">
        <f>+'1.kiad.'!B68</f>
        <v>K507</v>
      </c>
      <c r="C22" s="20">
        <v>0</v>
      </c>
      <c r="D22" s="20"/>
      <c r="E22" s="20"/>
    </row>
    <row r="23" spans="1:6">
      <c r="A23" s="13" t="str">
        <f>+'1.kiad.'!A69</f>
        <v>Működési célú visszatérítendő támogatások, kölcsönök nyújtása államháztartáson kívülre</v>
      </c>
      <c r="B23" s="13" t="str">
        <f>+'1.kiad.'!B69</f>
        <v>K508</v>
      </c>
      <c r="C23" s="20">
        <v>0</v>
      </c>
      <c r="D23" s="20"/>
      <c r="E23" s="20"/>
    </row>
    <row r="24" spans="1:6">
      <c r="A24" s="13" t="str">
        <f>+'1.kiad.'!A70</f>
        <v>Árkiegészítések, ártámogatások</v>
      </c>
      <c r="B24" s="13" t="str">
        <f>+'1.kiad.'!B70</f>
        <v>K509</v>
      </c>
      <c r="C24" s="20">
        <v>0</v>
      </c>
      <c r="D24" s="20"/>
      <c r="E24" s="20"/>
    </row>
    <row r="25" spans="1:6">
      <c r="A25" s="13" t="str">
        <f>+'1.kiad.'!A71</f>
        <v>Kamattámogatások</v>
      </c>
      <c r="B25" s="13" t="str">
        <f>+'1.kiad.'!B71</f>
        <v>K510</v>
      </c>
      <c r="C25" s="20">
        <v>0</v>
      </c>
      <c r="D25" s="20"/>
      <c r="E25" s="20"/>
    </row>
    <row r="26" spans="1:6">
      <c r="A26" s="13" t="str">
        <f>+'1.kiad.'!A72</f>
        <v>Működési célú támogatások az Európai Uniónak</v>
      </c>
      <c r="B26" s="13" t="str">
        <f>+'1.kiad.'!B72</f>
        <v>K511</v>
      </c>
      <c r="C26" s="20">
        <v>0</v>
      </c>
      <c r="D26" s="20"/>
      <c r="E26" s="20"/>
    </row>
    <row r="27" spans="1:6" s="52" customFormat="1">
      <c r="A27" s="36" t="str">
        <f>+'1.kiad.'!A73</f>
        <v>Egyéb működési célú támogatások államháztartáson kívülre</v>
      </c>
      <c r="B27" s="36" t="str">
        <f>+'1.kiad.'!B73</f>
        <v>K512</v>
      </c>
      <c r="C27" s="37">
        <f>SUM(C28:C34)</f>
        <v>905000</v>
      </c>
      <c r="D27" s="37">
        <f>SUM(D28:D33)</f>
        <v>3657900</v>
      </c>
      <c r="E27" s="37">
        <f>SUM(E28:E33)</f>
        <v>3657900</v>
      </c>
      <c r="F27" s="53"/>
    </row>
    <row r="28" spans="1:6">
      <c r="A28" s="6" t="s">
        <v>70</v>
      </c>
      <c r="B28" s="55"/>
      <c r="C28" s="20">
        <v>300000</v>
      </c>
      <c r="D28" s="20">
        <v>300000</v>
      </c>
      <c r="E28" s="20">
        <v>300000</v>
      </c>
    </row>
    <row r="29" spans="1:6">
      <c r="A29" s="6" t="s">
        <v>10</v>
      </c>
      <c r="B29" s="13"/>
      <c r="C29" s="20">
        <v>290000</v>
      </c>
      <c r="D29" s="20">
        <v>890000</v>
      </c>
      <c r="E29" s="20">
        <v>890000</v>
      </c>
    </row>
    <row r="30" spans="1:6">
      <c r="A30" s="6" t="s">
        <v>72</v>
      </c>
      <c r="B30" s="13"/>
      <c r="C30" s="20">
        <v>150000</v>
      </c>
      <c r="D30" s="20">
        <v>150000</v>
      </c>
      <c r="E30" s="20">
        <v>150000</v>
      </c>
    </row>
    <row r="31" spans="1:6">
      <c r="A31" s="6" t="s">
        <v>71</v>
      </c>
      <c r="B31" s="13"/>
      <c r="C31" s="20">
        <v>150000</v>
      </c>
      <c r="D31" s="20">
        <v>150000</v>
      </c>
      <c r="E31" s="20">
        <v>150000</v>
      </c>
    </row>
    <row r="32" spans="1:6">
      <c r="A32" s="6" t="s">
        <v>546</v>
      </c>
      <c r="B32" s="13"/>
      <c r="C32" s="20">
        <v>15000</v>
      </c>
      <c r="D32" s="20">
        <v>15000</v>
      </c>
      <c r="E32" s="20">
        <v>15000</v>
      </c>
    </row>
    <row r="33" spans="1:6">
      <c r="A33" s="6" t="s">
        <v>549</v>
      </c>
      <c r="B33" s="13"/>
      <c r="C33" s="20"/>
      <c r="D33" s="20">
        <v>2152900</v>
      </c>
      <c r="E33" s="20">
        <v>2152900</v>
      </c>
    </row>
    <row r="34" spans="1:6">
      <c r="A34" s="6" t="s">
        <v>550</v>
      </c>
      <c r="B34" s="13"/>
      <c r="C34" s="20"/>
      <c r="D34" s="20"/>
      <c r="E34" s="20"/>
    </row>
    <row r="35" spans="1:6" s="52" customFormat="1">
      <c r="A35" s="36" t="str">
        <f>+'1.kiad.'!A74</f>
        <v>Tartalékok</v>
      </c>
      <c r="B35" s="36" t="str">
        <f>+'1.kiad.'!B74</f>
        <v>K513</v>
      </c>
      <c r="C35" s="37">
        <f t="shared" ref="C35" si="0">+C36+C37</f>
        <v>25229862</v>
      </c>
      <c r="D35" s="37">
        <v>41604371</v>
      </c>
      <c r="E35" s="37">
        <v>41604371</v>
      </c>
      <c r="F35" s="53"/>
    </row>
    <row r="36" spans="1:6" s="31" customFormat="1">
      <c r="A36" s="6" t="str">
        <f>+'1.kiad.'!A75</f>
        <v>általános tartalék</v>
      </c>
      <c r="B36" s="14"/>
      <c r="C36" s="21">
        <v>25229862</v>
      </c>
      <c r="D36" s="21"/>
      <c r="E36" s="21"/>
      <c r="F36" s="51"/>
    </row>
    <row r="37" spans="1:6" s="31" customFormat="1">
      <c r="A37" s="6" t="str">
        <f>+'1.kiad.'!A76</f>
        <v>céltartalék</v>
      </c>
      <c r="B37" s="14"/>
      <c r="C37" s="21"/>
      <c r="D37" s="21"/>
      <c r="E37" s="21"/>
      <c r="F37" s="51"/>
    </row>
    <row r="38" spans="1:6" s="30" customFormat="1">
      <c r="A38" s="139" t="s">
        <v>66</v>
      </c>
      <c r="B38" s="139" t="s">
        <v>67</v>
      </c>
      <c r="C38" s="76">
        <f>C7+C9+C10+C11+C12+C13+C22+C23+C24+C25+C27+C36+C37</f>
        <v>36431471</v>
      </c>
      <c r="D38" s="76">
        <f>SUM(D35,D27,D13,D8)</f>
        <v>56922472</v>
      </c>
      <c r="E38" s="76">
        <f>SUM(E35,E27,E13,E8)</f>
        <v>56922472</v>
      </c>
      <c r="F38" s="58"/>
    </row>
  </sheetData>
  <mergeCells count="4">
    <mergeCell ref="A1:D1"/>
    <mergeCell ref="A2:D2"/>
    <mergeCell ref="A3:D3"/>
    <mergeCell ref="C4:D4"/>
  </mergeCells>
  <phoneticPr fontId="6" type="noConversion"/>
  <printOptions horizontalCentered="1"/>
  <pageMargins left="0.35433070866141736" right="0.74803149606299213" top="0.39370078740157483" bottom="0.39370078740157483" header="0.51181102362204722" footer="0.51181102362204722"/>
  <pageSetup paperSize="9" scale="7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tabColor rgb="FF00B0F0"/>
  </sheetPr>
  <dimension ref="A1:E19"/>
  <sheetViews>
    <sheetView workbookViewId="0">
      <selection activeCell="D16" sqref="D16"/>
    </sheetView>
  </sheetViews>
  <sheetFormatPr defaultColWidth="9.140625" defaultRowHeight="15.75"/>
  <cols>
    <col min="1" max="1" width="63" style="32" customWidth="1"/>
    <col min="2" max="2" width="8.85546875" style="32" customWidth="1"/>
    <col min="3" max="4" width="22.7109375" style="32" customWidth="1"/>
    <col min="5" max="5" width="27.42578125" style="32" customWidth="1"/>
    <col min="6" max="16384" width="9.140625" style="32"/>
  </cols>
  <sheetData>
    <row r="1" spans="1:5">
      <c r="A1" s="243" t="str">
        <f>+'kiadás-bevétel'!A1</f>
        <v>LOVAS KÖZSÉG ÖNKORMÁNYZATA 2020. ÉVI KÖLTSÉGVETÉSE</v>
      </c>
      <c r="B1" s="243"/>
      <c r="C1" s="243"/>
      <c r="D1" s="243"/>
      <c r="E1" s="232"/>
    </row>
    <row r="2" spans="1:5">
      <c r="A2" s="243" t="s">
        <v>162</v>
      </c>
      <c r="B2" s="243"/>
      <c r="C2" s="243"/>
      <c r="D2" s="243"/>
    </row>
    <row r="3" spans="1:5">
      <c r="A3" s="243" t="s">
        <v>54</v>
      </c>
      <c r="B3" s="243"/>
      <c r="C3" s="243"/>
      <c r="D3" s="243"/>
    </row>
    <row r="4" spans="1:5">
      <c r="C4" s="9"/>
      <c r="D4" s="9"/>
    </row>
    <row r="5" spans="1:5">
      <c r="E5" s="33" t="s">
        <v>551</v>
      </c>
    </row>
    <row r="6" spans="1:5" ht="31.5">
      <c r="A6" s="68" t="str">
        <f>+'kiadás-bevétel'!A4</f>
        <v>Megnevezés</v>
      </c>
      <c r="B6" s="68" t="str">
        <f>+'kiadás-bevétel'!B4</f>
        <v>Rovat-kód</v>
      </c>
      <c r="C6" s="68" t="str">
        <f>+'kiadás-bevétel'!C4</f>
        <v>2020.eredeti előirányzat</v>
      </c>
      <c r="D6" s="68" t="str">
        <f>+'kiadás-bevétel'!D4</f>
        <v>2020.módosított előirányzat</v>
      </c>
      <c r="E6" s="59" t="s">
        <v>682</v>
      </c>
    </row>
    <row r="7" spans="1:5">
      <c r="A7" s="2" t="str">
        <f>+'1.kiad.'!A52</f>
        <v>Társadalombiztosítási ellátások</v>
      </c>
      <c r="B7" s="2" t="str">
        <f>+'1.kiad.'!B52</f>
        <v>K41</v>
      </c>
      <c r="C7" s="16"/>
      <c r="D7" s="16"/>
      <c r="E7" s="16"/>
    </row>
    <row r="8" spans="1:5">
      <c r="A8" s="2" t="str">
        <f>+'1.kiad.'!A53</f>
        <v>Családi támogatások</v>
      </c>
      <c r="B8" s="2" t="str">
        <f>+'1.kiad.'!B53</f>
        <v>K42</v>
      </c>
      <c r="C8" s="18"/>
      <c r="D8" s="18"/>
      <c r="E8" s="18"/>
    </row>
    <row r="9" spans="1:5" s="57" customFormat="1" ht="31.5">
      <c r="A9" s="79" t="s">
        <v>15</v>
      </c>
      <c r="B9" s="22"/>
      <c r="C9" s="7"/>
      <c r="D9" s="7"/>
      <c r="E9" s="7"/>
    </row>
    <row r="10" spans="1:5">
      <c r="A10" s="2" t="str">
        <f>+'1.kiad.'!A54</f>
        <v>Pénzbeli kárpótlások, kártérítések</v>
      </c>
      <c r="B10" s="2" t="str">
        <f>+'1.kiad.'!B54</f>
        <v>K43</v>
      </c>
      <c r="C10" s="18"/>
      <c r="D10" s="18"/>
      <c r="E10" s="18"/>
    </row>
    <row r="11" spans="1:5">
      <c r="A11" s="2" t="str">
        <f>+'1.kiad.'!A55</f>
        <v>Betegséggel kapcsolatos (nem társadalombiztosítási) ellátások</v>
      </c>
      <c r="B11" s="2" t="str">
        <f>+'1.kiad.'!B55</f>
        <v>K44</v>
      </c>
      <c r="C11" s="18">
        <v>84000</v>
      </c>
      <c r="D11" s="18">
        <v>84000</v>
      </c>
      <c r="E11" s="18">
        <v>84000</v>
      </c>
    </row>
    <row r="12" spans="1:5">
      <c r="A12" s="2" t="str">
        <f>+'1.kiad.'!A56</f>
        <v>Foglalkoztatással, munkanélküliséggel kapcsolatos ellátások</v>
      </c>
      <c r="B12" s="2" t="str">
        <f>+'1.kiad.'!B56</f>
        <v>K45</v>
      </c>
      <c r="C12" s="18"/>
      <c r="D12" s="18"/>
      <c r="E12" s="18"/>
    </row>
    <row r="13" spans="1:5">
      <c r="A13" s="2" t="str">
        <f>+'1.kiad.'!A57</f>
        <v>Lakhatással kapcsolatos ellátások</v>
      </c>
      <c r="B13" s="3" t="s">
        <v>58</v>
      </c>
      <c r="C13" s="18"/>
      <c r="D13" s="18"/>
      <c r="E13" s="18"/>
    </row>
    <row r="14" spans="1:5">
      <c r="A14" s="2" t="str">
        <f>+'1.kiad.'!A58</f>
        <v>Intézményi ellátottak pénzbeli juttatásai</v>
      </c>
      <c r="B14" s="1" t="s">
        <v>59</v>
      </c>
      <c r="C14" s="18"/>
      <c r="D14" s="18"/>
      <c r="E14" s="18"/>
    </row>
    <row r="15" spans="1:5" s="39" customFormat="1" ht="31.5">
      <c r="A15" s="79" t="s">
        <v>509</v>
      </c>
      <c r="B15" s="23" t="s">
        <v>59</v>
      </c>
      <c r="C15" s="21"/>
      <c r="D15" s="20"/>
      <c r="E15" s="20"/>
    </row>
    <row r="16" spans="1:5">
      <c r="A16" s="2" t="str">
        <f>+'1.kiad.'!A59</f>
        <v>Egyéb nem intézményi ellátások</v>
      </c>
      <c r="B16" s="3" t="s">
        <v>60</v>
      </c>
      <c r="C16" s="18">
        <v>2955000</v>
      </c>
      <c r="D16" s="18">
        <v>2101535</v>
      </c>
      <c r="E16" s="18">
        <v>2101535</v>
      </c>
    </row>
    <row r="17" spans="1:5" s="57" customFormat="1">
      <c r="A17" s="79" t="s">
        <v>12</v>
      </c>
      <c r="B17" s="22" t="s">
        <v>60</v>
      </c>
      <c r="C17" s="77">
        <v>2955000</v>
      </c>
      <c r="D17" s="77">
        <v>2101535</v>
      </c>
      <c r="E17" s="77">
        <v>2101535</v>
      </c>
    </row>
    <row r="18" spans="1:5" s="57" customFormat="1" ht="31.5">
      <c r="A18" s="79" t="s">
        <v>510</v>
      </c>
      <c r="B18" s="22" t="s">
        <v>60</v>
      </c>
      <c r="C18" s="7">
        <v>0</v>
      </c>
      <c r="D18" s="7"/>
      <c r="E18" s="7"/>
    </row>
    <row r="19" spans="1:5">
      <c r="A19" s="180" t="s">
        <v>11</v>
      </c>
      <c r="B19" s="181" t="s">
        <v>61</v>
      </c>
      <c r="C19" s="76">
        <f>C7+C8+C10+C11+C12+C13+C14+C16</f>
        <v>3039000</v>
      </c>
      <c r="D19" s="76">
        <f>D7+D8+D10+D11+D12+D13+D14+D16</f>
        <v>2185535</v>
      </c>
      <c r="E19" s="76">
        <f>E7+E8+E10+E11+E12+E13+E14+E16</f>
        <v>2185535</v>
      </c>
    </row>
  </sheetData>
  <mergeCells count="3">
    <mergeCell ref="A1:D1"/>
    <mergeCell ref="A2:D2"/>
    <mergeCell ref="A3:D3"/>
  </mergeCells>
  <phoneticPr fontId="6" type="noConversion"/>
  <printOptions horizontalCentered="1"/>
  <pageMargins left="0" right="0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F28"/>
  <sheetViews>
    <sheetView workbookViewId="0">
      <selection activeCell="D17" sqref="D17"/>
    </sheetView>
  </sheetViews>
  <sheetFormatPr defaultColWidth="9.140625" defaultRowHeight="15"/>
  <cols>
    <col min="1" max="1" width="65.42578125" style="17" bestFit="1" customWidth="1"/>
    <col min="2" max="2" width="22.7109375" style="17" customWidth="1"/>
    <col min="3" max="3" width="9.140625" style="17"/>
    <col min="4" max="4" width="31.140625" style="17" customWidth="1"/>
    <col min="5" max="16384" width="9.140625" style="17"/>
  </cols>
  <sheetData>
    <row r="1" spans="1:6">
      <c r="A1" s="245" t="s">
        <v>667</v>
      </c>
      <c r="B1" s="245"/>
    </row>
    <row r="3" spans="1:6" ht="15.75">
      <c r="A3" s="243" t="str">
        <f>+'kiadás-bevétel'!A1</f>
        <v>LOVAS KÖZSÉG ÖNKORMÁNYZATA 2020. ÉVI KÖLTSÉGVETÉSE</v>
      </c>
      <c r="B3" s="243"/>
      <c r="C3" s="245"/>
      <c r="D3" s="245"/>
      <c r="E3" s="245"/>
      <c r="F3" s="245"/>
    </row>
    <row r="4" spans="1:6" ht="15.75">
      <c r="A4" s="243" t="s">
        <v>76</v>
      </c>
      <c r="B4" s="243"/>
      <c r="C4" s="33"/>
    </row>
    <row r="5" spans="1:6" ht="15.75">
      <c r="A5" s="243" t="s">
        <v>54</v>
      </c>
      <c r="B5" s="243"/>
    </row>
    <row r="6" spans="1:6" ht="15.75">
      <c r="A6" s="245"/>
      <c r="B6" s="245"/>
      <c r="C6" s="10"/>
    </row>
    <row r="7" spans="1:6" ht="15.75">
      <c r="B7" s="34" t="s">
        <v>77</v>
      </c>
    </row>
    <row r="8" spans="1:6" ht="15.75">
      <c r="A8" s="13" t="s">
        <v>78</v>
      </c>
      <c r="B8" s="24">
        <v>0</v>
      </c>
    </row>
    <row r="9" spans="1:6" ht="15.75">
      <c r="A9" s="13" t="s">
        <v>79</v>
      </c>
      <c r="B9" s="24">
        <v>0</v>
      </c>
    </row>
    <row r="10" spans="1:6" ht="15.75">
      <c r="A10" s="13" t="s">
        <v>80</v>
      </c>
      <c r="B10" s="24">
        <v>0</v>
      </c>
    </row>
    <row r="11" spans="1:6" ht="15.75">
      <c r="A11" s="13" t="s">
        <v>81</v>
      </c>
      <c r="B11" s="24">
        <v>0</v>
      </c>
    </row>
    <row r="12" spans="1:6" ht="15.75">
      <c r="A12" s="16" t="s">
        <v>82</v>
      </c>
      <c r="B12" s="25">
        <f>SUM(B8:B11)</f>
        <v>0</v>
      </c>
    </row>
    <row r="13" spans="1:6" ht="15.75">
      <c r="A13" s="13" t="s">
        <v>83</v>
      </c>
      <c r="B13" s="24">
        <v>0</v>
      </c>
    </row>
    <row r="14" spans="1:6" ht="33" customHeight="1">
      <c r="A14" s="15" t="s">
        <v>84</v>
      </c>
      <c r="B14" s="24">
        <v>0</v>
      </c>
    </row>
    <row r="15" spans="1:6" ht="15.75">
      <c r="A15" s="13" t="s">
        <v>85</v>
      </c>
      <c r="B15" s="24">
        <v>0</v>
      </c>
    </row>
    <row r="16" spans="1:6" ht="15.75">
      <c r="A16" s="13" t="s">
        <v>86</v>
      </c>
      <c r="B16" s="24">
        <v>0</v>
      </c>
    </row>
    <row r="17" spans="1:2" ht="15.75">
      <c r="A17" s="13" t="s">
        <v>87</v>
      </c>
      <c r="B17" s="24">
        <v>2</v>
      </c>
    </row>
    <row r="18" spans="1:2" ht="15.75">
      <c r="A18" s="13" t="s">
        <v>88</v>
      </c>
      <c r="B18" s="24">
        <v>0</v>
      </c>
    </row>
    <row r="19" spans="1:2" ht="15.75">
      <c r="A19" s="13" t="s">
        <v>89</v>
      </c>
      <c r="B19" s="24">
        <v>0</v>
      </c>
    </row>
    <row r="20" spans="1:2" ht="15.75">
      <c r="A20" s="16" t="s">
        <v>90</v>
      </c>
      <c r="B20" s="25">
        <f>SUM(B13:B19)</f>
        <v>2</v>
      </c>
    </row>
    <row r="21" spans="1:2" ht="15.75">
      <c r="A21" s="13" t="s">
        <v>91</v>
      </c>
      <c r="B21" s="24">
        <v>1</v>
      </c>
    </row>
    <row r="22" spans="1:2" ht="15.75">
      <c r="A22" s="13" t="s">
        <v>92</v>
      </c>
      <c r="B22" s="24">
        <v>0</v>
      </c>
    </row>
    <row r="23" spans="1:2" ht="15.75">
      <c r="A23" s="13" t="s">
        <v>93</v>
      </c>
      <c r="B23" s="24">
        <v>3</v>
      </c>
    </row>
    <row r="24" spans="1:2" ht="15.75">
      <c r="A24" s="16" t="s">
        <v>94</v>
      </c>
      <c r="B24" s="25">
        <f>SUM(B21:B23)</f>
        <v>4</v>
      </c>
    </row>
    <row r="25" spans="1:2" ht="15.75">
      <c r="A25" s="13" t="s">
        <v>95</v>
      </c>
      <c r="B25" s="24">
        <v>1</v>
      </c>
    </row>
    <row r="26" spans="1:2" ht="15.75">
      <c r="A26" s="13" t="s">
        <v>96</v>
      </c>
      <c r="B26" s="24">
        <v>0</v>
      </c>
    </row>
    <row r="27" spans="1:2" ht="15.75">
      <c r="A27" s="16" t="s">
        <v>97</v>
      </c>
      <c r="B27" s="25">
        <f>SUM(B25:B26)</f>
        <v>1</v>
      </c>
    </row>
    <row r="28" spans="1:2" ht="51" customHeight="1">
      <c r="A28" s="161" t="s">
        <v>505</v>
      </c>
      <c r="B28" s="182">
        <f>B12+B20+B24+B27</f>
        <v>7</v>
      </c>
    </row>
  </sheetData>
  <mergeCells count="7">
    <mergeCell ref="C3:D3"/>
    <mergeCell ref="E3:F3"/>
    <mergeCell ref="A6:B6"/>
    <mergeCell ref="A1:B1"/>
    <mergeCell ref="A3:B3"/>
    <mergeCell ref="A4:B4"/>
    <mergeCell ref="A5:B5"/>
  </mergeCells>
  <phoneticPr fontId="6" type="noConversion"/>
  <printOptions horizontalCentered="1" verticalCentered="1"/>
  <pageMargins left="0.55118110236220474" right="0.55118110236220474" top="0.98425196850393704" bottom="0.98425196850393704" header="0.51181102362204722" footer="0.51181102362204722"/>
  <pageSetup paperSize="9" scale="94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27"/>
  <sheetViews>
    <sheetView workbookViewId="0">
      <selection activeCell="E6" sqref="E6"/>
    </sheetView>
  </sheetViews>
  <sheetFormatPr defaultRowHeight="15"/>
  <cols>
    <col min="1" max="1" width="108.140625" bestFit="1" customWidth="1"/>
    <col min="3" max="3" width="17.140625" customWidth="1"/>
    <col min="4" max="4" width="18.85546875" customWidth="1"/>
    <col min="5" max="5" width="15.7109375" bestFit="1" customWidth="1"/>
    <col min="7" max="7" width="31.7109375" customWidth="1"/>
  </cols>
  <sheetData>
    <row r="1" spans="1:9" ht="15.75">
      <c r="A1" s="243" t="str">
        <f>+'kiadás-bevétel'!A1</f>
        <v>LOVAS KÖZSÉG ÖNKORMÁNYZATA 2020. ÉVI KÖLTSÉGVETÉSE</v>
      </c>
      <c r="B1" s="243"/>
      <c r="C1" s="243"/>
      <c r="D1" s="17"/>
      <c r="E1" s="32"/>
      <c r="F1" s="245"/>
      <c r="G1" s="245"/>
      <c r="H1" s="245"/>
      <c r="I1" s="245"/>
    </row>
    <row r="2" spans="1:9" ht="15.75">
      <c r="A2" s="243" t="s">
        <v>102</v>
      </c>
      <c r="B2" s="243"/>
      <c r="C2" s="243"/>
      <c r="D2" s="33"/>
      <c r="E2" s="32"/>
    </row>
    <row r="3" spans="1:9" ht="15.75">
      <c r="A3" s="11"/>
      <c r="B3" s="12"/>
      <c r="C3" s="228" t="s">
        <v>668</v>
      </c>
      <c r="D3" s="228"/>
      <c r="E3" s="17"/>
    </row>
    <row r="4" spans="1:9" ht="15.75">
      <c r="A4" s="17"/>
      <c r="B4" s="17"/>
      <c r="C4" s="27"/>
      <c r="D4" s="17"/>
      <c r="E4" s="33" t="s">
        <v>551</v>
      </c>
    </row>
    <row r="5" spans="1:9" ht="63">
      <c r="A5" s="59" t="str">
        <f>+'kiadás-bevétel'!A4</f>
        <v>Megnevezés</v>
      </c>
      <c r="B5" s="59" t="str">
        <f>+'kiadás-bevétel'!B4</f>
        <v>Rovat-kód</v>
      </c>
      <c r="C5" s="69" t="s">
        <v>684</v>
      </c>
      <c r="D5" s="59" t="s">
        <v>685</v>
      </c>
      <c r="E5" s="59" t="s">
        <v>683</v>
      </c>
    </row>
    <row r="6" spans="1:9" ht="15.75">
      <c r="A6" s="139" t="str">
        <f>+'1.kiad.'!A7</f>
        <v>Foglalkoztatottak személyi juttatásai</v>
      </c>
      <c r="B6" s="139" t="str">
        <f>+'1.kiad.'!B7</f>
        <v>K11</v>
      </c>
      <c r="C6" s="76">
        <f>SUM(C7:C19)</f>
        <v>15144610</v>
      </c>
      <c r="D6" s="207">
        <v>0</v>
      </c>
      <c r="E6" s="76">
        <f>SUM(E7:E19)</f>
        <v>15144610</v>
      </c>
    </row>
    <row r="7" spans="1:9" ht="15.75">
      <c r="A7" s="135" t="str">
        <f>+'1.kiad.'!A8</f>
        <v>Törvény szerinti illetmények, munkabérek</v>
      </c>
      <c r="B7" s="135" t="str">
        <f>+'1.kiad.'!B8</f>
        <v>K1101</v>
      </c>
      <c r="C7" s="74">
        <v>13949446</v>
      </c>
      <c r="D7" s="207">
        <v>0</v>
      </c>
      <c r="E7" s="74">
        <v>13949446</v>
      </c>
    </row>
    <row r="8" spans="1:9" ht="15.75">
      <c r="A8" s="135" t="str">
        <f>+'1.kiad.'!A9</f>
        <v>Normatív jutalmak</v>
      </c>
      <c r="B8" s="135" t="str">
        <f>+'1.kiad.'!B9</f>
        <v>K1102</v>
      </c>
      <c r="C8" s="74">
        <v>433000</v>
      </c>
      <c r="D8" s="207">
        <v>0</v>
      </c>
      <c r="E8" s="74">
        <v>433000</v>
      </c>
    </row>
    <row r="9" spans="1:9" ht="15.75">
      <c r="A9" s="135" t="str">
        <f>+'1.kiad.'!A10</f>
        <v>Céljuttatás, projektprémium</v>
      </c>
      <c r="B9" s="135" t="str">
        <f>+'1.kiad.'!B10</f>
        <v>K1103</v>
      </c>
      <c r="C9" s="74">
        <v>288632</v>
      </c>
      <c r="D9" s="207">
        <v>0</v>
      </c>
      <c r="E9" s="74">
        <v>288632</v>
      </c>
    </row>
    <row r="10" spans="1:9" ht="15.75">
      <c r="A10" s="135" t="str">
        <f>+'1.kiad.'!A11</f>
        <v>Készenléti, ügyeleti, helyettesítési díj, túlóra, túlszolgálat</v>
      </c>
      <c r="B10" s="135" t="str">
        <f>+'1.kiad.'!B11</f>
        <v>K1104</v>
      </c>
      <c r="C10" s="74"/>
      <c r="D10" s="207">
        <v>0</v>
      </c>
      <c r="E10" s="74"/>
    </row>
    <row r="11" spans="1:9" ht="15.75">
      <c r="A11" s="135" t="str">
        <f>+'1.kiad.'!A12</f>
        <v>Végkielégítés</v>
      </c>
      <c r="B11" s="135" t="str">
        <f>+'1.kiad.'!B12</f>
        <v>K1105</v>
      </c>
      <c r="C11" s="74"/>
      <c r="D11" s="207">
        <v>0</v>
      </c>
      <c r="E11" s="74"/>
    </row>
    <row r="12" spans="1:9" ht="15.75">
      <c r="A12" s="135" t="str">
        <f>+'1.kiad.'!A13</f>
        <v>Jubileumi jutalom</v>
      </c>
      <c r="B12" s="135" t="str">
        <f>+'1.kiad.'!B13</f>
        <v>K1106</v>
      </c>
      <c r="C12" s="74"/>
      <c r="D12" s="207">
        <v>0</v>
      </c>
      <c r="E12" s="74"/>
    </row>
    <row r="13" spans="1:9" ht="15.75">
      <c r="A13" s="135" t="str">
        <f>+'1.kiad.'!A14</f>
        <v>Béren kívüli juttatások</v>
      </c>
      <c r="B13" s="135" t="str">
        <f>+'1.kiad.'!B14</f>
        <v>K1107</v>
      </c>
      <c r="C13" s="74">
        <v>413043</v>
      </c>
      <c r="D13" s="207">
        <v>0</v>
      </c>
      <c r="E13" s="74">
        <v>413043</v>
      </c>
    </row>
    <row r="14" spans="1:9" ht="15.75">
      <c r="A14" s="135" t="str">
        <f>+'1.kiad.'!A15</f>
        <v>Ruházati költségtérítés</v>
      </c>
      <c r="B14" s="135" t="str">
        <f>+'1.kiad.'!B15</f>
        <v>K1108</v>
      </c>
      <c r="C14" s="74"/>
      <c r="D14" s="207">
        <v>0</v>
      </c>
      <c r="E14" s="74"/>
    </row>
    <row r="15" spans="1:9" ht="15.75">
      <c r="A15" s="135" t="str">
        <f>+'1.kiad.'!A16</f>
        <v>Közlekedési költségtérítés</v>
      </c>
      <c r="B15" s="135" t="str">
        <f>+'1.kiad.'!B16</f>
        <v>K1109</v>
      </c>
      <c r="C15" s="74"/>
      <c r="D15" s="207">
        <v>0</v>
      </c>
      <c r="E15" s="74"/>
    </row>
    <row r="16" spans="1:9" ht="15.75">
      <c r="A16" s="135" t="str">
        <f>+'1.kiad.'!A17</f>
        <v>Egyéb költségtérítések</v>
      </c>
      <c r="B16" s="135" t="str">
        <f>+'1.kiad.'!B17</f>
        <v>K1110</v>
      </c>
      <c r="C16" s="74"/>
      <c r="D16" s="207">
        <v>0</v>
      </c>
      <c r="E16" s="74"/>
    </row>
    <row r="17" spans="1:5" ht="15.75">
      <c r="A17" s="135" t="str">
        <f>+'1.kiad.'!A18</f>
        <v>Lakhatási támogatások</v>
      </c>
      <c r="B17" s="135" t="str">
        <f>+'1.kiad.'!B18</f>
        <v>K1111</v>
      </c>
      <c r="C17" s="74"/>
      <c r="D17" s="207">
        <v>0</v>
      </c>
      <c r="E17" s="74"/>
    </row>
    <row r="18" spans="1:5" ht="15.75">
      <c r="A18" s="135" t="str">
        <f>+'1.kiad.'!A19</f>
        <v>Szociális támogatások</v>
      </c>
      <c r="B18" s="135" t="str">
        <f>+'1.kiad.'!B19</f>
        <v>K1112</v>
      </c>
      <c r="C18" s="74"/>
      <c r="D18" s="207">
        <v>0</v>
      </c>
      <c r="E18" s="74"/>
    </row>
    <row r="19" spans="1:5" ht="15.75">
      <c r="A19" s="135" t="str">
        <f>+'1.kiad.'!A20</f>
        <v>Foglalkoztatottak egyéb személyi juttatásai</v>
      </c>
      <c r="B19" s="135" t="str">
        <f>+'1.kiad.'!B20</f>
        <v>K1113</v>
      </c>
      <c r="C19" s="74">
        <v>60489</v>
      </c>
      <c r="D19" s="207">
        <v>0</v>
      </c>
      <c r="E19" s="74">
        <v>60489</v>
      </c>
    </row>
    <row r="20" spans="1:5" ht="15.75">
      <c r="A20" s="139" t="str">
        <f>+'1.kiad.'!A21</f>
        <v>Külső személyi juttatások</v>
      </c>
      <c r="B20" s="139" t="str">
        <f>+'1.kiad.'!B21</f>
        <v>K12</v>
      </c>
      <c r="C20" s="76">
        <f>SUM(C21:C23)</f>
        <v>3139052</v>
      </c>
      <c r="D20" s="207">
        <v>0</v>
      </c>
      <c r="E20" s="76">
        <f>SUM(E21:E23)</f>
        <v>3139052</v>
      </c>
    </row>
    <row r="21" spans="1:5" ht="15.75">
      <c r="A21" s="135" t="str">
        <f>+'1.kiad.'!A22</f>
        <v>Választott tisztségviselők juttatásai</v>
      </c>
      <c r="B21" s="135" t="str">
        <f>+'1.kiad.'!B22</f>
        <v>K121</v>
      </c>
      <c r="C21" s="74">
        <v>2306460</v>
      </c>
      <c r="D21" s="207">
        <v>0</v>
      </c>
      <c r="E21" s="74">
        <v>2306460</v>
      </c>
    </row>
    <row r="22" spans="1:5" ht="15.75">
      <c r="A22" s="135" t="str">
        <f>+'1.kiad.'!A23</f>
        <v>Munkavégzésre irányuló egyéb jogviszonyban nem saját foglalkoztatottnak fizetett juttatások</v>
      </c>
      <c r="B22" s="135" t="str">
        <f>+'1.kiad.'!B23</f>
        <v>K122</v>
      </c>
      <c r="C22" s="74">
        <v>273201</v>
      </c>
      <c r="D22" s="207">
        <v>0</v>
      </c>
      <c r="E22" s="74">
        <v>273201</v>
      </c>
    </row>
    <row r="23" spans="1:5" ht="15.75">
      <c r="A23" s="135" t="str">
        <f>+'1.kiad.'!A24</f>
        <v>Egyéb külső személyi juttatások</v>
      </c>
      <c r="B23" s="135" t="str">
        <f>+'1.kiad.'!B24</f>
        <v>K123</v>
      </c>
      <c r="C23" s="74">
        <v>559391</v>
      </c>
      <c r="D23" s="207">
        <v>0</v>
      </c>
      <c r="E23" s="74">
        <v>559391</v>
      </c>
    </row>
    <row r="24" spans="1:5" ht="15.75">
      <c r="A24" s="139" t="str">
        <f>+'1.kiad.'!A25</f>
        <v>Személyi juttatások</v>
      </c>
      <c r="B24" s="139" t="str">
        <f>+'1.kiad.'!B25</f>
        <v>K1</v>
      </c>
      <c r="C24" s="76">
        <f>SUM(C20,C6)</f>
        <v>18283662</v>
      </c>
      <c r="D24" s="207">
        <v>0</v>
      </c>
      <c r="E24" s="76">
        <f>SUM(E20,E6)</f>
        <v>18283662</v>
      </c>
    </row>
    <row r="25" spans="1:5" ht="15.75">
      <c r="A25" s="139" t="str">
        <f>+'1.kiad.'!A26</f>
        <v>Munkaadókat terhelő járulékok és szociális hozzájárulási adó</v>
      </c>
      <c r="B25" s="139" t="str">
        <f>+'1.kiad.'!B26</f>
        <v>K2</v>
      </c>
      <c r="C25" s="76">
        <v>2890820</v>
      </c>
      <c r="D25" s="207">
        <v>0</v>
      </c>
      <c r="E25" s="76">
        <v>2890820</v>
      </c>
    </row>
    <row r="26" spans="1:5" ht="15.75">
      <c r="A26" s="139" t="str">
        <f>+'1.kiad.'!A27</f>
        <v>Készletbeszerzés</v>
      </c>
      <c r="B26" s="139" t="str">
        <f>+'1.kiad.'!B27</f>
        <v>K31</v>
      </c>
      <c r="C26" s="76">
        <f>SUM(C27:C28)</f>
        <v>5054419</v>
      </c>
      <c r="D26" s="207">
        <v>0</v>
      </c>
      <c r="E26" s="76">
        <f>SUM(E27:E28)</f>
        <v>5054419</v>
      </c>
    </row>
    <row r="27" spans="1:5" ht="15.75">
      <c r="A27" s="135" t="str">
        <f>+'1.kiad.'!A28</f>
        <v>Szakmai anyagok beszerzése</v>
      </c>
      <c r="B27" s="135" t="str">
        <f>+'1.kiad.'!B28</f>
        <v>K311</v>
      </c>
      <c r="C27" s="74">
        <v>52561</v>
      </c>
      <c r="D27" s="207">
        <v>0</v>
      </c>
      <c r="E27" s="74">
        <v>52561</v>
      </c>
    </row>
    <row r="28" spans="1:5" ht="15.75">
      <c r="A28" s="135" t="str">
        <f>+'1.kiad.'!A29</f>
        <v>Üzemeltetési anyagok beszerzése</v>
      </c>
      <c r="B28" s="135" t="str">
        <f>+'1.kiad.'!B29</f>
        <v>K312</v>
      </c>
      <c r="C28" s="74">
        <v>5001858</v>
      </c>
      <c r="D28" s="207">
        <v>0</v>
      </c>
      <c r="E28" s="74">
        <v>5001858</v>
      </c>
    </row>
    <row r="29" spans="1:5" ht="15.75">
      <c r="A29" s="135" t="str">
        <f>+'1.kiad.'!A30</f>
        <v>Árubeszerzés</v>
      </c>
      <c r="B29" s="135" t="str">
        <f>+'1.kiad.'!B30</f>
        <v>K313</v>
      </c>
      <c r="C29" s="74">
        <v>0</v>
      </c>
      <c r="D29" s="207">
        <v>0</v>
      </c>
      <c r="E29" s="74">
        <v>0</v>
      </c>
    </row>
    <row r="30" spans="1:5" ht="15.75">
      <c r="A30" s="139" t="str">
        <f>+'1.kiad.'!A31</f>
        <v>Kommunikációs szolgáltatások</v>
      </c>
      <c r="B30" s="139" t="str">
        <f>+'1.kiad.'!B31</f>
        <v>K32</v>
      </c>
      <c r="C30" s="76">
        <f>SUM(C31:C32)</f>
        <v>879050</v>
      </c>
      <c r="D30" s="207">
        <v>0</v>
      </c>
      <c r="E30" s="76">
        <f>SUM(E31:E32)</f>
        <v>879050</v>
      </c>
    </row>
    <row r="31" spans="1:5" ht="15.75">
      <c r="A31" s="135" t="str">
        <f>+'1.kiad.'!A32</f>
        <v>Informatikai szolgáltatások igénybevétele</v>
      </c>
      <c r="B31" s="135" t="str">
        <f>+'1.kiad.'!B32</f>
        <v>K321</v>
      </c>
      <c r="C31" s="74">
        <v>469050</v>
      </c>
      <c r="D31" s="207">
        <v>0</v>
      </c>
      <c r="E31" s="74">
        <v>469050</v>
      </c>
    </row>
    <row r="32" spans="1:5" ht="15.75">
      <c r="A32" s="135" t="str">
        <f>+'1.kiad.'!A33</f>
        <v>Egyéb kommunikációs szolgáltatások</v>
      </c>
      <c r="B32" s="135" t="str">
        <f>+'1.kiad.'!B33</f>
        <v>K322</v>
      </c>
      <c r="C32" s="74">
        <v>410000</v>
      </c>
      <c r="D32" s="207">
        <v>0</v>
      </c>
      <c r="E32" s="74">
        <v>410000</v>
      </c>
    </row>
    <row r="33" spans="1:5" ht="15.75">
      <c r="A33" s="139" t="str">
        <f>+'1.kiad.'!A34</f>
        <v>Szolgáltatási kiadások</v>
      </c>
      <c r="B33" s="139" t="str">
        <f>+'1.kiad.'!B34</f>
        <v>K33</v>
      </c>
      <c r="C33" s="76">
        <f>SUM(C34:C40)</f>
        <v>13901675</v>
      </c>
      <c r="D33" s="207">
        <v>0</v>
      </c>
      <c r="E33" s="76">
        <f>SUM(E34:E40)</f>
        <v>13901675</v>
      </c>
    </row>
    <row r="34" spans="1:5" ht="15.75">
      <c r="A34" s="135" t="str">
        <f>+'1.kiad.'!A35</f>
        <v>Közüzemi díjak</v>
      </c>
      <c r="B34" s="135" t="str">
        <f>+'1.kiad.'!B35</f>
        <v>K331</v>
      </c>
      <c r="C34" s="74">
        <v>4364808</v>
      </c>
      <c r="D34" s="207">
        <v>0</v>
      </c>
      <c r="E34" s="74">
        <v>4364808</v>
      </c>
    </row>
    <row r="35" spans="1:5" ht="15.75">
      <c r="A35" s="135" t="str">
        <f>+'1.kiad.'!A36</f>
        <v>Vásárolt élelmezés</v>
      </c>
      <c r="B35" s="135" t="str">
        <f>+'1.kiad.'!B36</f>
        <v>K332</v>
      </c>
      <c r="C35" s="74"/>
      <c r="D35" s="207">
        <v>0</v>
      </c>
      <c r="E35" s="74"/>
    </row>
    <row r="36" spans="1:5" ht="15.75">
      <c r="A36" s="135" t="str">
        <f>+'1.kiad.'!A37</f>
        <v>Bérleti és lízing díjak</v>
      </c>
      <c r="B36" s="135" t="str">
        <f>+'1.kiad.'!B37</f>
        <v>K333</v>
      </c>
      <c r="C36" s="74">
        <v>48150</v>
      </c>
      <c r="D36" s="207">
        <v>0</v>
      </c>
      <c r="E36" s="74">
        <v>48150</v>
      </c>
    </row>
    <row r="37" spans="1:5" ht="15.75">
      <c r="A37" s="135" t="str">
        <f>+'1.kiad.'!A38</f>
        <v>Karbantartási, kisjavítási szolgáltatások</v>
      </c>
      <c r="B37" s="135" t="str">
        <f>+'1.kiad.'!B38</f>
        <v>K334</v>
      </c>
      <c r="C37" s="74">
        <v>3748716</v>
      </c>
      <c r="D37" s="207">
        <v>0</v>
      </c>
      <c r="E37" s="74">
        <v>3748716</v>
      </c>
    </row>
    <row r="38" spans="1:5" ht="15.75">
      <c r="A38" s="135" t="str">
        <f>+'1.kiad.'!A39</f>
        <v>Közvetített szolgáltatások</v>
      </c>
      <c r="B38" s="135" t="str">
        <f>+'1.kiad.'!B39</f>
        <v>K335</v>
      </c>
      <c r="C38" s="74">
        <v>20000</v>
      </c>
      <c r="D38" s="207">
        <v>0</v>
      </c>
      <c r="E38" s="74">
        <v>20000</v>
      </c>
    </row>
    <row r="39" spans="1:5" ht="15.75">
      <c r="A39" s="135" t="str">
        <f>+'1.kiad.'!A40</f>
        <v>Szakmai tevékenységet segítő szolgáltatások</v>
      </c>
      <c r="B39" s="135" t="str">
        <f>+'1.kiad.'!B40</f>
        <v>K336</v>
      </c>
      <c r="C39" s="74">
        <v>1970492</v>
      </c>
      <c r="D39" s="207">
        <v>0</v>
      </c>
      <c r="E39" s="74">
        <v>1970492</v>
      </c>
    </row>
    <row r="40" spans="1:5" ht="15.75">
      <c r="A40" s="135" t="str">
        <f>+'1.kiad.'!A41</f>
        <v>Egyéb szolgáltatások</v>
      </c>
      <c r="B40" s="135" t="str">
        <f>+'1.kiad.'!B41</f>
        <v>K337</v>
      </c>
      <c r="C40" s="146">
        <v>3749509</v>
      </c>
      <c r="D40" s="207">
        <v>0</v>
      </c>
      <c r="E40" s="146">
        <v>3749509</v>
      </c>
    </row>
    <row r="41" spans="1:5" ht="15.75">
      <c r="A41" s="139" t="str">
        <f>+'1.kiad.'!A42</f>
        <v>Kiküldetések, reklám- és propagandakiadások</v>
      </c>
      <c r="B41" s="139" t="str">
        <f>+'1.kiad.'!B42</f>
        <v>K34</v>
      </c>
      <c r="C41" s="76">
        <f>SUM(C42:C43)</f>
        <v>40587</v>
      </c>
      <c r="D41" s="207">
        <v>0</v>
      </c>
      <c r="E41" s="76">
        <f>SUM(E42:E43)</f>
        <v>40587</v>
      </c>
    </row>
    <row r="42" spans="1:5" ht="15.75">
      <c r="A42" s="135" t="str">
        <f>+'1.kiad.'!A43</f>
        <v>Kiküldetések kiadásai</v>
      </c>
      <c r="B42" s="135" t="str">
        <f>+'1.kiad.'!B43</f>
        <v>K341</v>
      </c>
      <c r="C42" s="74">
        <v>871</v>
      </c>
      <c r="D42" s="207">
        <v>0</v>
      </c>
      <c r="E42" s="74">
        <v>871</v>
      </c>
    </row>
    <row r="43" spans="1:5" ht="15.75">
      <c r="A43" s="135" t="str">
        <f>+'1.kiad.'!A44</f>
        <v>Reklám- és propagandakiadások</v>
      </c>
      <c r="B43" s="135" t="str">
        <f>+'1.kiad.'!B44</f>
        <v>K342</v>
      </c>
      <c r="C43" s="74">
        <v>39716</v>
      </c>
      <c r="D43" s="207">
        <v>0</v>
      </c>
      <c r="E43" s="74">
        <v>39716</v>
      </c>
    </row>
    <row r="44" spans="1:5" ht="15.75">
      <c r="A44" s="139" t="str">
        <f>+'1.kiad.'!A45</f>
        <v>Különféle befizetések és egyéb dologi kiadások</v>
      </c>
      <c r="B44" s="139" t="str">
        <f>+'1.kiad.'!B45</f>
        <v>K35</v>
      </c>
      <c r="C44" s="76">
        <f>SUM(C45:C49)</f>
        <v>4660903</v>
      </c>
      <c r="D44" s="207">
        <v>0</v>
      </c>
      <c r="E44" s="76">
        <f>SUM(E45:E49)</f>
        <v>4660903</v>
      </c>
    </row>
    <row r="45" spans="1:5" ht="15.75">
      <c r="A45" s="135" t="str">
        <f>+'1.kiad.'!A46</f>
        <v>Működési célú előzetesen felszámított általános forgalmi adó</v>
      </c>
      <c r="B45" s="135" t="str">
        <f>+'1.kiad.'!B46</f>
        <v>K351</v>
      </c>
      <c r="C45" s="146">
        <v>4119696</v>
      </c>
      <c r="D45" s="207">
        <v>0</v>
      </c>
      <c r="E45" s="146">
        <v>4119696</v>
      </c>
    </row>
    <row r="46" spans="1:5" ht="15.75">
      <c r="A46" s="135" t="str">
        <f>+'1.kiad.'!A47</f>
        <v>Fizetendő általános forgalmi adó</v>
      </c>
      <c r="B46" s="135" t="str">
        <f>+'1.kiad.'!B47</f>
        <v>K352</v>
      </c>
      <c r="C46" s="74"/>
      <c r="D46" s="207">
        <v>0</v>
      </c>
      <c r="E46" s="74"/>
    </row>
    <row r="47" spans="1:5" ht="15.75">
      <c r="A47" s="135" t="str">
        <f>+'1.kiad.'!A48</f>
        <v>Kamatkiadások</v>
      </c>
      <c r="B47" s="135" t="str">
        <f>+'1.kiad.'!B48</f>
        <v>K353</v>
      </c>
      <c r="C47" s="74">
        <v>16582</v>
      </c>
      <c r="D47" s="207">
        <v>0</v>
      </c>
      <c r="E47" s="74">
        <v>16582</v>
      </c>
    </row>
    <row r="48" spans="1:5" ht="15.75">
      <c r="A48" s="135" t="str">
        <f>+'1.kiad.'!A49</f>
        <v>Egyéb pénzügyi műveletek kiadásai</v>
      </c>
      <c r="B48" s="135" t="str">
        <f>+'1.kiad.'!B49</f>
        <v>K354</v>
      </c>
      <c r="C48" s="74"/>
      <c r="D48" s="207">
        <v>0</v>
      </c>
      <c r="E48" s="74"/>
    </row>
    <row r="49" spans="1:5" ht="15.75">
      <c r="A49" s="135" t="str">
        <f>+'1.kiad.'!A50</f>
        <v>Egyéb dologi kiadások</v>
      </c>
      <c r="B49" s="135" t="str">
        <f>+'1.kiad.'!B50</f>
        <v>K355</v>
      </c>
      <c r="C49" s="74">
        <v>524625</v>
      </c>
      <c r="D49" s="207">
        <v>0</v>
      </c>
      <c r="E49" s="74">
        <v>524625</v>
      </c>
    </row>
    <row r="50" spans="1:5" ht="15.75">
      <c r="A50" s="139" t="str">
        <f>+'1.kiad.'!A51</f>
        <v>Dologi kiadások</v>
      </c>
      <c r="B50" s="139" t="str">
        <f>+'1.kiad.'!B51</f>
        <v>K3</v>
      </c>
      <c r="C50" s="76">
        <f>SUM(C44,C41,C33,C30,C26)</f>
        <v>24536634</v>
      </c>
      <c r="D50" s="207">
        <v>0</v>
      </c>
      <c r="E50" s="76">
        <f>SUM(E44,E41,E33,E30,E26)</f>
        <v>24536634</v>
      </c>
    </row>
    <row r="51" spans="1:5" ht="15.75">
      <c r="A51" s="135" t="str">
        <f>+'1.kiad.'!A52</f>
        <v>Társadalombiztosítási ellátások</v>
      </c>
      <c r="B51" s="135" t="str">
        <f>+'1.kiad.'!B52</f>
        <v>K41</v>
      </c>
      <c r="C51" s="74"/>
      <c r="D51" s="207">
        <v>0</v>
      </c>
      <c r="E51" s="74"/>
    </row>
    <row r="52" spans="1:5" ht="15.75">
      <c r="A52" s="135" t="str">
        <f>+'1.kiad.'!A53</f>
        <v>Családi támogatások</v>
      </c>
      <c r="B52" s="135" t="str">
        <f>+'1.kiad.'!B53</f>
        <v>K42</v>
      </c>
      <c r="C52" s="74"/>
      <c r="D52" s="207">
        <v>0</v>
      </c>
      <c r="E52" s="74"/>
    </row>
    <row r="53" spans="1:5" ht="15.75">
      <c r="A53" s="135" t="str">
        <f>+'1.kiad.'!A54</f>
        <v>Pénzbeli kárpótlások, kártérítések</v>
      </c>
      <c r="B53" s="135" t="str">
        <f>+'1.kiad.'!B54</f>
        <v>K43</v>
      </c>
      <c r="C53" s="146"/>
      <c r="D53" s="207">
        <v>0</v>
      </c>
      <c r="E53" s="146"/>
    </row>
    <row r="54" spans="1:5" ht="15.75">
      <c r="A54" s="135" t="str">
        <f>+'1.kiad.'!A55</f>
        <v>Betegséggel kapcsolatos (nem társadalombiztosítási) ellátások</v>
      </c>
      <c r="B54" s="135" t="str">
        <f>+'1.kiad.'!B55</f>
        <v>K44</v>
      </c>
      <c r="C54" s="74">
        <v>84000</v>
      </c>
      <c r="D54" s="207">
        <v>0</v>
      </c>
      <c r="E54" s="74">
        <v>84000</v>
      </c>
    </row>
    <row r="55" spans="1:5" ht="15.75">
      <c r="A55" s="135" t="str">
        <f>+'1.kiad.'!A56</f>
        <v>Foglalkoztatással, munkanélküliséggel kapcsolatos ellátások</v>
      </c>
      <c r="B55" s="135" t="str">
        <f>+'1.kiad.'!B56</f>
        <v>K45</v>
      </c>
      <c r="C55" s="74"/>
      <c r="D55" s="207">
        <v>0</v>
      </c>
      <c r="E55" s="74"/>
    </row>
    <row r="56" spans="1:5" ht="15.75">
      <c r="A56" s="135" t="str">
        <f>+'1.kiad.'!A57</f>
        <v>Lakhatással kapcsolatos ellátások</v>
      </c>
      <c r="B56" s="135" t="str">
        <f>+'1.kiad.'!B57</f>
        <v>K46</v>
      </c>
      <c r="C56" s="74"/>
      <c r="D56" s="207">
        <v>0</v>
      </c>
      <c r="E56" s="74"/>
    </row>
    <row r="57" spans="1:5" ht="15.75">
      <c r="A57" s="135" t="str">
        <f>+'1.kiad.'!A58</f>
        <v>Intézményi ellátottak pénzbeli juttatásai</v>
      </c>
      <c r="B57" s="135" t="str">
        <f>+'1.kiad.'!B58</f>
        <v>K47</v>
      </c>
      <c r="C57" s="74"/>
      <c r="D57" s="207">
        <v>0</v>
      </c>
      <c r="E57" s="74"/>
    </row>
    <row r="58" spans="1:5" ht="15.75">
      <c r="A58" s="135" t="str">
        <f>+'1.kiad.'!A59</f>
        <v>Egyéb nem intézményi ellátások</v>
      </c>
      <c r="B58" s="135" t="str">
        <f>+'1.kiad.'!B59</f>
        <v>K48</v>
      </c>
      <c r="C58" s="74">
        <v>2101535</v>
      </c>
      <c r="D58" s="207">
        <v>0</v>
      </c>
      <c r="E58" s="74">
        <v>2101535</v>
      </c>
    </row>
    <row r="59" spans="1:5" ht="15.75">
      <c r="A59" s="139" t="str">
        <f>+'1.kiad.'!A60</f>
        <v>Ellátottak pénzbeli juttatásai</v>
      </c>
      <c r="B59" s="139" t="str">
        <f>+'1.kiad.'!B60</f>
        <v>K4</v>
      </c>
      <c r="C59" s="76">
        <f>SUM(C51:C58)</f>
        <v>2185535</v>
      </c>
      <c r="D59" s="207">
        <v>0</v>
      </c>
      <c r="E59" s="76">
        <f>SUM(E51:E58)</f>
        <v>2185535</v>
      </c>
    </row>
    <row r="60" spans="1:5" ht="15.75">
      <c r="A60" s="135" t="str">
        <f>+'1.kiad.'!A61</f>
        <v>Nemzetközi kötelezettségek</v>
      </c>
      <c r="B60" s="135" t="str">
        <f>+'1.kiad.'!B61</f>
        <v>K501</v>
      </c>
      <c r="C60" s="74"/>
      <c r="D60" s="207">
        <v>0</v>
      </c>
      <c r="E60" s="74"/>
    </row>
    <row r="61" spans="1:5" ht="15.75">
      <c r="A61" s="135" t="str">
        <f>+'1.kiad.'!A62</f>
        <v>Elvonások és befizetések</v>
      </c>
      <c r="B61" s="135" t="str">
        <f>+'1.kiad.'!B62</f>
        <v>K502</v>
      </c>
      <c r="C61" s="76">
        <f>SUM(C62)</f>
        <v>1288157</v>
      </c>
      <c r="D61" s="207">
        <v>0</v>
      </c>
      <c r="E61" s="76">
        <f>SUM(E62)</f>
        <v>1288157</v>
      </c>
    </row>
    <row r="62" spans="1:5" ht="15.75">
      <c r="A62" s="137" t="str">
        <f>+'1.kiad.'!A63</f>
        <v>A helyi önkormányzatok előző évi elszámolásából származó kiadások</v>
      </c>
      <c r="B62" s="137" t="str">
        <f>+'1.kiad.'!B63</f>
        <v>K5021</v>
      </c>
      <c r="C62" s="78">
        <v>1288157</v>
      </c>
      <c r="D62" s="207">
        <v>0</v>
      </c>
      <c r="E62" s="78">
        <v>1288157</v>
      </c>
    </row>
    <row r="63" spans="1:5" ht="15.75">
      <c r="A63" s="135" t="str">
        <f>+'1.kiad.'!A64</f>
        <v>Működési célú garancia- és kezességvállalásból származó kifizetés államháztartáson belülre</v>
      </c>
      <c r="B63" s="135" t="str">
        <f>+'1.kiad.'!B64</f>
        <v>K503</v>
      </c>
      <c r="C63" s="74"/>
      <c r="D63" s="207">
        <v>0</v>
      </c>
      <c r="E63" s="74"/>
    </row>
    <row r="64" spans="1:5" ht="15.75">
      <c r="A64" s="135" t="str">
        <f>+'1.kiad.'!A65</f>
        <v>Működési célú visszatérítendő támogatások, kölcsönök nyújtása államháztartáson belülre</v>
      </c>
      <c r="B64" s="135" t="str">
        <f>+'1.kiad.'!B65</f>
        <v>K504</v>
      </c>
      <c r="C64" s="74"/>
      <c r="D64" s="207">
        <v>0</v>
      </c>
      <c r="E64" s="74"/>
    </row>
    <row r="65" spans="1:5" ht="15.75">
      <c r="A65" s="135" t="str">
        <f>+'1.kiad.'!A66</f>
        <v>Működési célú visszatérítendő támogatások, kölcsönök törlesztése államháztartáson belülre</v>
      </c>
      <c r="B65" s="135" t="str">
        <f>+'1.kiad.'!B66</f>
        <v>K505</v>
      </c>
      <c r="C65" s="74"/>
      <c r="D65" s="207">
        <v>0</v>
      </c>
      <c r="E65" s="74"/>
    </row>
    <row r="66" spans="1:5" ht="15.75">
      <c r="A66" s="135" t="str">
        <f>+'1.kiad.'!A67</f>
        <v>Egyéb működési célú támogatások államháztartáson belülre</v>
      </c>
      <c r="B66" s="135" t="str">
        <f>+'1.kiad.'!B67</f>
        <v>K506</v>
      </c>
      <c r="C66" s="74">
        <v>10372044</v>
      </c>
      <c r="D66" s="207">
        <v>0</v>
      </c>
      <c r="E66" s="74">
        <v>10372044</v>
      </c>
    </row>
    <row r="67" spans="1:5" ht="15.75">
      <c r="A67" s="135" t="str">
        <f>+'1.kiad.'!A68</f>
        <v>Működési célú garancia- és kezességvállalásból származó kifizetés államháztartáson kívülre</v>
      </c>
      <c r="B67" s="135" t="str">
        <f>+'1.kiad.'!B68</f>
        <v>K507</v>
      </c>
      <c r="C67" s="74"/>
      <c r="D67" s="207">
        <v>0</v>
      </c>
      <c r="E67" s="74"/>
    </row>
    <row r="68" spans="1:5" ht="15.75">
      <c r="A68" s="135" t="str">
        <f>+'1.kiad.'!A69</f>
        <v>Működési célú visszatérítendő támogatások, kölcsönök nyújtása államháztartáson kívülre</v>
      </c>
      <c r="B68" s="135" t="str">
        <f>+'1.kiad.'!B69</f>
        <v>K508</v>
      </c>
      <c r="C68" s="74"/>
      <c r="D68" s="207">
        <v>0</v>
      </c>
      <c r="E68" s="74"/>
    </row>
    <row r="69" spans="1:5" ht="15.75">
      <c r="A69" s="135" t="str">
        <f>+'1.kiad.'!A70</f>
        <v>Árkiegészítések, ártámogatások</v>
      </c>
      <c r="B69" s="135" t="str">
        <f>+'1.kiad.'!B70</f>
        <v>K509</v>
      </c>
      <c r="C69" s="74"/>
      <c r="D69" s="207">
        <v>0</v>
      </c>
      <c r="E69" s="74"/>
    </row>
    <row r="70" spans="1:5" ht="15.75">
      <c r="A70" s="135" t="str">
        <f>+'1.kiad.'!A71</f>
        <v>Kamattámogatások</v>
      </c>
      <c r="B70" s="135" t="str">
        <f>+'1.kiad.'!B71</f>
        <v>K510</v>
      </c>
      <c r="C70" s="74"/>
      <c r="D70" s="207">
        <v>0</v>
      </c>
      <c r="E70" s="74"/>
    </row>
    <row r="71" spans="1:5" ht="15.75">
      <c r="A71" s="135" t="str">
        <f>+'1.kiad.'!A72</f>
        <v>Működési célú támogatások az Európai Uniónak</v>
      </c>
      <c r="B71" s="135" t="str">
        <f>+'1.kiad.'!B72</f>
        <v>K511</v>
      </c>
      <c r="C71" s="74"/>
      <c r="D71" s="207">
        <v>0</v>
      </c>
      <c r="E71" s="74"/>
    </row>
    <row r="72" spans="1:5" ht="15.75">
      <c r="A72" s="135" t="str">
        <f>+'1.kiad.'!A73</f>
        <v>Egyéb működési célú támogatások államháztartáson kívülre</v>
      </c>
      <c r="B72" s="135" t="str">
        <f>+'1.kiad.'!B73</f>
        <v>K512</v>
      </c>
      <c r="C72" s="74">
        <v>3657900</v>
      </c>
      <c r="D72" s="207">
        <v>0</v>
      </c>
      <c r="E72" s="74">
        <v>3657900</v>
      </c>
    </row>
    <row r="73" spans="1:5" ht="15.75">
      <c r="A73" s="135" t="str">
        <f>+'1.kiad.'!A74</f>
        <v>Tartalékok</v>
      </c>
      <c r="B73" s="135" t="str">
        <f>+'1.kiad.'!B74</f>
        <v>K513</v>
      </c>
      <c r="C73" s="74">
        <f>SUM(C74:C75)</f>
        <v>41604371</v>
      </c>
      <c r="D73" s="208"/>
      <c r="E73" s="74">
        <f>SUM(E74:E75)</f>
        <v>41604371</v>
      </c>
    </row>
    <row r="74" spans="1:5" ht="15.75">
      <c r="A74" s="153" t="str">
        <f>+'1.kiad.'!A75</f>
        <v>általános tartalék</v>
      </c>
      <c r="B74" s="153"/>
      <c r="C74" s="74">
        <v>20800163</v>
      </c>
      <c r="D74" s="211"/>
      <c r="E74" s="74">
        <v>20800163</v>
      </c>
    </row>
    <row r="75" spans="1:5" ht="15.75">
      <c r="A75" s="153" t="str">
        <f>+'1.kiad.'!A76</f>
        <v>céltartalék</v>
      </c>
      <c r="B75" s="153"/>
      <c r="C75" s="74">
        <v>20804208</v>
      </c>
      <c r="D75" s="207">
        <v>0</v>
      </c>
      <c r="E75" s="74">
        <v>20804208</v>
      </c>
    </row>
    <row r="76" spans="1:5" ht="15.75">
      <c r="A76" s="139" t="str">
        <f>+'1.kiad.'!A77</f>
        <v>Egyéb működési célú kiadások</v>
      </c>
      <c r="B76" s="139" t="str">
        <f>+'1.kiad.'!B77</f>
        <v>K5</v>
      </c>
      <c r="C76" s="76">
        <f>SUM(C61,C66,C72,C73)</f>
        <v>56922472</v>
      </c>
      <c r="D76" s="207">
        <v>0</v>
      </c>
      <c r="E76" s="76">
        <f>SUM(E61,E66,E72,E73)</f>
        <v>56922472</v>
      </c>
    </row>
    <row r="77" spans="1:5" ht="15.75">
      <c r="A77" s="139" t="str">
        <f>+'1.kiad.'!A78</f>
        <v>MŰKÖDÉSI KÖLTSÉGVETÉS ELŐIRÁNYZAT CSOPORT</v>
      </c>
      <c r="B77" s="139" t="str">
        <f>+'1.kiad.'!B78</f>
        <v>K1-K5</v>
      </c>
      <c r="C77" s="76">
        <f>SUM(C76,C59,C50,C25,C24)</f>
        <v>104819123</v>
      </c>
      <c r="D77" s="207">
        <v>0</v>
      </c>
      <c r="E77" s="76">
        <f>SUM(E76,E59,E50,E25,E24)</f>
        <v>104819123</v>
      </c>
    </row>
    <row r="78" spans="1:5" ht="15.75">
      <c r="A78" s="135" t="str">
        <f>+'1.kiad.'!A79</f>
        <v>Immateriális javak beszerzése, létesítése</v>
      </c>
      <c r="B78" s="135" t="str">
        <f>+'1.kiad.'!B79</f>
        <v>K61</v>
      </c>
      <c r="C78" s="74">
        <v>2577200</v>
      </c>
      <c r="D78" s="207">
        <v>0</v>
      </c>
      <c r="E78" s="74">
        <v>2577200</v>
      </c>
    </row>
    <row r="79" spans="1:5" ht="15.75">
      <c r="A79" s="135" t="str">
        <f>+'1.kiad.'!A80</f>
        <v>Ingatlanok beszerzése, létesítése</v>
      </c>
      <c r="B79" s="135" t="str">
        <f>+'1.kiad.'!B80</f>
        <v>K62</v>
      </c>
      <c r="C79" s="74">
        <v>8737224</v>
      </c>
      <c r="D79" s="207">
        <v>0</v>
      </c>
      <c r="E79" s="74">
        <v>8737224</v>
      </c>
    </row>
    <row r="80" spans="1:5" ht="15.75">
      <c r="A80" s="135" t="str">
        <f>+'1.kiad.'!A81</f>
        <v>Informatikai eszközök beszerzése, létesítése</v>
      </c>
      <c r="B80" s="135" t="str">
        <f>+'1.kiad.'!B81</f>
        <v>K63</v>
      </c>
      <c r="C80" s="74">
        <v>198069</v>
      </c>
      <c r="D80" s="207">
        <v>0</v>
      </c>
      <c r="E80" s="74">
        <v>198069</v>
      </c>
    </row>
    <row r="81" spans="1:5" ht="15.75">
      <c r="A81" s="135" t="str">
        <f>+'1.kiad.'!A82</f>
        <v>Egyéb tárgyi eszközök beszerzése, létesítése</v>
      </c>
      <c r="B81" s="135" t="str">
        <f>+'1.kiad.'!B82</f>
        <v>K64</v>
      </c>
      <c r="C81" s="74">
        <v>2849450</v>
      </c>
      <c r="D81" s="207">
        <v>0</v>
      </c>
      <c r="E81" s="74">
        <v>2849450</v>
      </c>
    </row>
    <row r="82" spans="1:5" ht="15.75">
      <c r="A82" s="135" t="str">
        <f>+'1.kiad.'!A83</f>
        <v>Részesedések beszerzése</v>
      </c>
      <c r="B82" s="135" t="str">
        <f>+'1.kiad.'!B83</f>
        <v>K65</v>
      </c>
      <c r="C82" s="74"/>
      <c r="D82" s="207">
        <v>0</v>
      </c>
      <c r="E82" s="74"/>
    </row>
    <row r="83" spans="1:5" ht="15.75">
      <c r="A83" s="135" t="str">
        <f>+'1.kiad.'!A84</f>
        <v>Meglévő részesedések növeléséhez kapcsolódó kiadások</v>
      </c>
      <c r="B83" s="135" t="str">
        <f>+'1.kiad.'!B84</f>
        <v>K66</v>
      </c>
      <c r="C83" s="74"/>
      <c r="D83" s="207">
        <v>0</v>
      </c>
      <c r="E83" s="74"/>
    </row>
    <row r="84" spans="1:5" ht="15.75">
      <c r="A84" s="135" t="str">
        <f>+'1.kiad.'!A85</f>
        <v>Beruházási célú előzetesen felszámított általános forgalmi adó</v>
      </c>
      <c r="B84" s="135" t="str">
        <f>+'1.kiad.'!B85</f>
        <v>K67</v>
      </c>
      <c r="C84" s="74">
        <v>3715352</v>
      </c>
      <c r="D84" s="207">
        <v>0</v>
      </c>
      <c r="E84" s="74">
        <v>3715352</v>
      </c>
    </row>
    <row r="85" spans="1:5" ht="15.75">
      <c r="A85" s="139" t="str">
        <f>+'1.kiad.'!A86</f>
        <v>Beruházások</v>
      </c>
      <c r="B85" s="139" t="str">
        <f>+'1.kiad.'!B86</f>
        <v>K6</v>
      </c>
      <c r="C85" s="76">
        <f>SUM(C78:C84)</f>
        <v>18077295</v>
      </c>
      <c r="D85" s="207">
        <v>0</v>
      </c>
      <c r="E85" s="76">
        <f>SUM(E78:E84)</f>
        <v>18077295</v>
      </c>
    </row>
    <row r="86" spans="1:5" ht="15.75">
      <c r="A86" s="135" t="str">
        <f>+'1.kiad.'!A87</f>
        <v>Ingatlanok felújítása</v>
      </c>
      <c r="B86" s="135" t="str">
        <f>+'1.kiad.'!B87</f>
        <v>K71</v>
      </c>
      <c r="C86" s="74">
        <v>17656181</v>
      </c>
      <c r="D86" s="207">
        <v>0</v>
      </c>
      <c r="E86" s="74">
        <v>17656181</v>
      </c>
    </row>
    <row r="87" spans="1:5" ht="15.75">
      <c r="A87" s="135" t="str">
        <f>+'1.kiad.'!A88</f>
        <v>Informatikai eszközök felújítása</v>
      </c>
      <c r="B87" s="135" t="str">
        <f>+'1.kiad.'!B88</f>
        <v>K72</v>
      </c>
      <c r="C87" s="74"/>
      <c r="D87" s="207">
        <v>0</v>
      </c>
      <c r="E87" s="74"/>
    </row>
    <row r="88" spans="1:5" ht="15.75">
      <c r="A88" s="135" t="str">
        <f>+'1.kiad.'!A89</f>
        <v>Egyéb tárgyi eszközök felújíátása</v>
      </c>
      <c r="B88" s="135" t="str">
        <f>+'1.kiad.'!B89</f>
        <v>K73</v>
      </c>
      <c r="C88" s="74"/>
      <c r="D88" s="207">
        <v>0</v>
      </c>
      <c r="E88" s="74"/>
    </row>
    <row r="89" spans="1:5" ht="15.75">
      <c r="A89" s="135" t="str">
        <f>+'1.kiad.'!A90</f>
        <v>Felújítási célú előzetesen felszámított általános forgalmi adó</v>
      </c>
      <c r="B89" s="135" t="str">
        <f>+'1.kiad.'!B90</f>
        <v>K74</v>
      </c>
      <c r="C89" s="74">
        <v>4773610</v>
      </c>
      <c r="D89" s="207">
        <v>0</v>
      </c>
      <c r="E89" s="74">
        <v>4773610</v>
      </c>
    </row>
    <row r="90" spans="1:5" ht="15.75">
      <c r="A90" s="139" t="str">
        <f>+'1.kiad.'!A91</f>
        <v>Felújítások</v>
      </c>
      <c r="B90" s="139" t="str">
        <f>+'1.kiad.'!B91</f>
        <v>K7</v>
      </c>
      <c r="C90" s="76">
        <f>SUM(C86:C89)</f>
        <v>22429791</v>
      </c>
      <c r="D90" s="207">
        <v>0</v>
      </c>
      <c r="E90" s="76">
        <f>SUM(E86:E89)</f>
        <v>22429791</v>
      </c>
    </row>
    <row r="91" spans="1:5" ht="15.75">
      <c r="A91" s="135" t="str">
        <f>+'1.kiad.'!A92</f>
        <v>Felhalmozási célú garancia- és kezességvállalásból származó kifizetés államháztartáson belülre</v>
      </c>
      <c r="B91" s="135" t="str">
        <f>+'1.kiad.'!B92</f>
        <v>K81</v>
      </c>
      <c r="C91" s="74"/>
      <c r="D91" s="207">
        <v>0</v>
      </c>
      <c r="E91" s="74"/>
    </row>
    <row r="92" spans="1:5" ht="15.75">
      <c r="A92" s="135" t="str">
        <f>+'1.kiad.'!A93</f>
        <v>Felhalmozási célú visszatérítendő támogatások, kölcsönök nyújtása államháztartáson belülre</v>
      </c>
      <c r="B92" s="135" t="str">
        <f>+'1.kiad.'!B93</f>
        <v>K82</v>
      </c>
      <c r="C92" s="74"/>
      <c r="D92" s="207">
        <v>0</v>
      </c>
      <c r="E92" s="74"/>
    </row>
    <row r="93" spans="1:5" ht="15.75">
      <c r="A93" s="135" t="str">
        <f>+'1.kiad.'!A94</f>
        <v>Felhalmozási célú visszatérítendő támogatások, kölcsönök törlesztése államháztartáson belülre</v>
      </c>
      <c r="B93" s="135" t="str">
        <f>+'1.kiad.'!B94</f>
        <v>K83</v>
      </c>
      <c r="C93" s="74"/>
      <c r="D93" s="207">
        <v>0</v>
      </c>
      <c r="E93" s="74"/>
    </row>
    <row r="94" spans="1:5" ht="15.75">
      <c r="A94" s="135" t="str">
        <f>+'1.kiad.'!A95</f>
        <v>Egyéb felhalmozási célú támogatások államháztartáson belülre</v>
      </c>
      <c r="B94" s="135" t="str">
        <f>+'1.kiad.'!B95</f>
        <v>K84</v>
      </c>
      <c r="C94" s="74"/>
      <c r="D94" s="207">
        <v>0</v>
      </c>
      <c r="E94" s="74"/>
    </row>
    <row r="95" spans="1:5" ht="15.75">
      <c r="A95" s="135" t="str">
        <f>+'1.kiad.'!A96</f>
        <v>Felhalmozási célú garancia- és kezességvállalásból származó kifizetés államháztartáson kívülre</v>
      </c>
      <c r="B95" s="135" t="str">
        <f>+'1.kiad.'!B96</f>
        <v>K85</v>
      </c>
      <c r="C95" s="74"/>
      <c r="D95" s="207">
        <v>0</v>
      </c>
      <c r="E95" s="74"/>
    </row>
    <row r="96" spans="1:5" ht="15.75">
      <c r="A96" s="135" t="str">
        <f>+'1.kiad.'!A97</f>
        <v>Felhalmozási célú visszatérítendő támogatások, kölcsönök nyújtása államháztartáson kívülre</v>
      </c>
      <c r="B96" s="135" t="str">
        <f>+'1.kiad.'!B97</f>
        <v>K86</v>
      </c>
      <c r="C96" s="74"/>
      <c r="D96" s="207">
        <v>0</v>
      </c>
      <c r="E96" s="74"/>
    </row>
    <row r="97" spans="1:5" ht="15.75">
      <c r="A97" s="135" t="str">
        <f>+'1.kiad.'!A98</f>
        <v>Lakástámogatás</v>
      </c>
      <c r="B97" s="135" t="str">
        <f>+'1.kiad.'!B98</f>
        <v>K87</v>
      </c>
      <c r="C97" s="74"/>
      <c r="D97" s="207">
        <v>0</v>
      </c>
      <c r="E97" s="74"/>
    </row>
    <row r="98" spans="1:5" ht="15.75">
      <c r="A98" s="135" t="str">
        <f>+'1.kiad.'!A99</f>
        <v>Egyéb felhalmozási célú támogatások államháztartáson kívülre</v>
      </c>
      <c r="B98" s="135" t="str">
        <f>+'1.kiad.'!B99</f>
        <v>K88</v>
      </c>
      <c r="C98" s="74"/>
      <c r="D98" s="207">
        <v>0</v>
      </c>
      <c r="E98" s="74"/>
    </row>
    <row r="99" spans="1:5" ht="15.75">
      <c r="A99" s="139" t="str">
        <f>+'1.kiad.'!A100</f>
        <v>Egyéb felhalmozási célú kiadások</v>
      </c>
      <c r="B99" s="139" t="str">
        <f>+'1.kiad.'!B100</f>
        <v>K8</v>
      </c>
      <c r="C99" s="76"/>
      <c r="D99" s="207">
        <v>0</v>
      </c>
      <c r="E99" s="76"/>
    </row>
    <row r="100" spans="1:5" ht="15.75">
      <c r="A100" s="139" t="str">
        <f>+'1.kiad.'!A101</f>
        <v>FELHALMOZÁSI KÖLTSÉGVETÉS ELŐIRÁNYZAT CSOPORT</v>
      </c>
      <c r="B100" s="139" t="str">
        <f>+'1.kiad.'!B101</f>
        <v>K6-K8</v>
      </c>
      <c r="C100" s="76">
        <f>SUM(C90,C85)</f>
        <v>40507086</v>
      </c>
      <c r="D100" s="207">
        <v>0</v>
      </c>
      <c r="E100" s="76">
        <f>SUM(E90,E85)</f>
        <v>40507086</v>
      </c>
    </row>
    <row r="101" spans="1:5" ht="18.75">
      <c r="A101" s="148" t="str">
        <f>+'1.kiad.'!A102</f>
        <v>KÖLTSÉGVETÉSI KIADÁSOK</v>
      </c>
      <c r="B101" s="148" t="str">
        <f>+'1.kiad.'!B102</f>
        <v>K1-K8</v>
      </c>
      <c r="C101" s="138">
        <f>SUM(C100,C77)</f>
        <v>145326209</v>
      </c>
      <c r="D101" s="212"/>
      <c r="E101" s="138">
        <f>SUM(E100,E77)</f>
        <v>145326209</v>
      </c>
    </row>
    <row r="102" spans="1:5" ht="15.75">
      <c r="A102" s="135" t="str">
        <f>+'1.kiad.'!A103</f>
        <v>Hitel-, kölcsöntörlesztés államháztartáson kívülre</v>
      </c>
      <c r="B102" s="135" t="str">
        <f>+'1.kiad.'!B103</f>
        <v>K911</v>
      </c>
      <c r="C102" s="74"/>
      <c r="D102" s="207">
        <v>0</v>
      </c>
      <c r="E102" s="74"/>
    </row>
    <row r="103" spans="1:5" ht="15.75">
      <c r="A103" s="137" t="str">
        <f>+'1.kiad.'!A104</f>
        <v>Hosszú lejáratú hitelek, kölcsönök törlesztése pénzügyi vállalkozásnak</v>
      </c>
      <c r="B103" s="137" t="str">
        <f>+'1.kiad.'!B104</f>
        <v>K9111</v>
      </c>
      <c r="C103" s="78"/>
      <c r="D103" s="207">
        <v>0</v>
      </c>
      <c r="E103" s="78"/>
    </row>
    <row r="104" spans="1:5" ht="15.75">
      <c r="A104" s="137" t="str">
        <f>+'1.kiad.'!A105</f>
        <v>Likviditási célú hitelek, kölcsönök törlesztése pénzügyi vállalkozásnak</v>
      </c>
      <c r="B104" s="137" t="str">
        <f>+'1.kiad.'!B105</f>
        <v>K9112</v>
      </c>
      <c r="C104" s="78"/>
      <c r="D104" s="207">
        <v>0</v>
      </c>
      <c r="E104" s="78"/>
    </row>
    <row r="105" spans="1:5" ht="15.75">
      <c r="A105" s="137" t="str">
        <f>+'1.kiad.'!A106</f>
        <v>Rövid lejáratú hitelek, kölcsönök törlesztése pénzügyi vállalkozásnak</v>
      </c>
      <c r="B105" s="137" t="str">
        <f>+'1.kiad.'!B106</f>
        <v>K9113</v>
      </c>
      <c r="C105" s="78"/>
      <c r="D105" s="207">
        <v>0</v>
      </c>
      <c r="E105" s="78"/>
    </row>
    <row r="106" spans="1:5" ht="15.75">
      <c r="A106" s="135" t="str">
        <f>+'1.kiad.'!A107</f>
        <v>Belföldi értékpapírok kiadásai</v>
      </c>
      <c r="B106" s="135" t="str">
        <f>+'1.kiad.'!B107</f>
        <v>K912</v>
      </c>
      <c r="C106" s="74"/>
      <c r="D106" s="207">
        <v>0</v>
      </c>
      <c r="E106" s="74"/>
    </row>
    <row r="107" spans="1:5" ht="15.75">
      <c r="A107" s="137" t="str">
        <f>+'1.kiad.'!A108</f>
        <v xml:space="preserve">Forgatási célú belföldi értékpapírok vásárlása </v>
      </c>
      <c r="B107" s="137" t="str">
        <f>+'1.kiad.'!B108</f>
        <v>K9121</v>
      </c>
      <c r="C107" s="78"/>
      <c r="D107" s="207">
        <v>0</v>
      </c>
      <c r="E107" s="78"/>
    </row>
    <row r="108" spans="1:5" ht="15.75">
      <c r="A108" s="137" t="str">
        <f>+'1.kiad.'!A109</f>
        <v>Befektetési célú belföldi értékpapírok vásárlása</v>
      </c>
      <c r="B108" s="137" t="str">
        <f>+'1.kiad.'!B109</f>
        <v>K9122</v>
      </c>
      <c r="C108" s="78"/>
      <c r="D108" s="207">
        <v>0</v>
      </c>
      <c r="E108" s="78"/>
    </row>
    <row r="109" spans="1:5" ht="15.75">
      <c r="A109" s="137" t="str">
        <f>+'1.kiad.'!A110</f>
        <v>Kincstárjegy beváltása</v>
      </c>
      <c r="B109" s="137" t="str">
        <f>+'1.kiad.'!B110</f>
        <v>K9123</v>
      </c>
      <c r="C109" s="78"/>
      <c r="D109" s="207">
        <v>0</v>
      </c>
      <c r="E109" s="78"/>
    </row>
    <row r="110" spans="1:5" ht="15.75">
      <c r="A110" s="137" t="str">
        <f>+'1.kiad.'!A111</f>
        <v>Éven belüli lejáratú belföldi értékpapírok beváltása</v>
      </c>
      <c r="B110" s="137" t="str">
        <f>+'1.kiad.'!B111</f>
        <v>K9124</v>
      </c>
      <c r="C110" s="78"/>
      <c r="D110" s="207">
        <v>0</v>
      </c>
      <c r="E110" s="78"/>
    </row>
    <row r="111" spans="1:5" ht="15.75">
      <c r="A111" s="137" t="str">
        <f>+'1.kiad.'!A112</f>
        <v>Belföldi kötvények beváltása</v>
      </c>
      <c r="B111" s="137" t="str">
        <f>+'1.kiad.'!B112</f>
        <v>K9125</v>
      </c>
      <c r="C111" s="78"/>
      <c r="D111" s="207">
        <v>0</v>
      </c>
      <c r="E111" s="78"/>
    </row>
    <row r="112" spans="1:5" ht="15.75">
      <c r="A112" s="137" t="str">
        <f>+'1.kiad.'!A113</f>
        <v>Éven túli lejáratú belföldi értékpapírok beváltása</v>
      </c>
      <c r="B112" s="137" t="str">
        <f>+'1.kiad.'!B113</f>
        <v>K9126</v>
      </c>
      <c r="C112" s="78"/>
      <c r="D112" s="207">
        <v>0</v>
      </c>
      <c r="E112" s="78"/>
    </row>
    <row r="113" spans="1:5" ht="15.75">
      <c r="A113" s="135" t="str">
        <f>+'1.kiad.'!A114</f>
        <v>Államháztartáson belüli megelőlegezések folyósítása</v>
      </c>
      <c r="B113" s="135" t="str">
        <f>+'1.kiad.'!B114</f>
        <v>K913</v>
      </c>
      <c r="C113" s="74"/>
      <c r="D113" s="207">
        <v>0</v>
      </c>
      <c r="E113" s="74"/>
    </row>
    <row r="114" spans="1:5" ht="15.75">
      <c r="A114" s="135" t="str">
        <f>+'1.kiad.'!A115</f>
        <v>Államháztartáson belüli megelőlegezések visszafizetése</v>
      </c>
      <c r="B114" s="135" t="str">
        <f>+'1.kiad.'!B115</f>
        <v>K914</v>
      </c>
      <c r="C114" s="74">
        <v>2629379</v>
      </c>
      <c r="D114" s="207">
        <v>0</v>
      </c>
      <c r="E114" s="74">
        <v>2629379</v>
      </c>
    </row>
    <row r="115" spans="1:5" ht="15.75">
      <c r="A115" s="135" t="str">
        <f>+'1.kiad.'!A116</f>
        <v>Központi, irányító szervi támogatás folyósítása</v>
      </c>
      <c r="B115" s="135" t="str">
        <f>+'1.kiad.'!B116</f>
        <v>K915</v>
      </c>
      <c r="C115" s="74"/>
      <c r="D115" s="207">
        <v>0</v>
      </c>
      <c r="E115" s="74"/>
    </row>
    <row r="116" spans="1:5" ht="15.75">
      <c r="A116" s="135" t="str">
        <f>+'1.kiad.'!A117</f>
        <v>Pénzeszközök lekötött bankbetétként elhelyezése</v>
      </c>
      <c r="B116" s="135" t="str">
        <f>+'1.kiad.'!B117</f>
        <v>K916</v>
      </c>
      <c r="C116" s="74"/>
      <c r="D116" s="207">
        <v>0</v>
      </c>
      <c r="E116" s="74"/>
    </row>
    <row r="117" spans="1:5" ht="15.75">
      <c r="A117" s="135" t="str">
        <f>+'1.kiad.'!A118</f>
        <v>Pénzügyi lízing kiadásai</v>
      </c>
      <c r="B117" s="135" t="str">
        <f>+'1.kiad.'!B118</f>
        <v>K917</v>
      </c>
      <c r="C117" s="74"/>
      <c r="D117" s="207">
        <v>0</v>
      </c>
      <c r="E117" s="74"/>
    </row>
    <row r="118" spans="1:5" ht="15.75">
      <c r="A118" s="135" t="str">
        <f>+'1.kiad.'!A119</f>
        <v>Központi költségvetés sajátos finanszírozási kiadásai</v>
      </c>
      <c r="B118" s="135" t="str">
        <f>+'1.kiad.'!B119</f>
        <v>K918</v>
      </c>
      <c r="C118" s="74"/>
      <c r="D118" s="207">
        <v>0</v>
      </c>
      <c r="E118" s="74"/>
    </row>
    <row r="119" spans="1:5" ht="15.75">
      <c r="A119" s="139" t="str">
        <f>+'1.kiad.'!A123</f>
        <v>Belföldi finanszírozás kiadásai</v>
      </c>
      <c r="B119" s="139" t="str">
        <f>+'1.kiad.'!B123</f>
        <v>K91</v>
      </c>
      <c r="C119" s="74"/>
      <c r="D119" s="207">
        <v>0</v>
      </c>
      <c r="E119" s="74"/>
    </row>
    <row r="120" spans="1:5" ht="15.75">
      <c r="A120" s="139" t="str">
        <f>+'1.kiad.'!A125</f>
        <v>Adóssághoz nem kapcsolódó származékos ügyletek kiadásai</v>
      </c>
      <c r="B120" s="139" t="str">
        <f>+'1.kiad.'!B125</f>
        <v>K93</v>
      </c>
      <c r="C120" s="78"/>
      <c r="D120" s="207">
        <v>0</v>
      </c>
      <c r="E120" s="78"/>
    </row>
    <row r="121" spans="1:5" ht="15.75">
      <c r="A121" s="139" t="str">
        <f>+'1.kiad.'!A126</f>
        <v>Váltókiadások</v>
      </c>
      <c r="B121" s="139" t="str">
        <f>+'1.kiad.'!B126</f>
        <v>K94</v>
      </c>
      <c r="C121" s="78"/>
      <c r="D121" s="207">
        <v>0</v>
      </c>
      <c r="E121" s="78"/>
    </row>
    <row r="122" spans="1:5" ht="15.75">
      <c r="A122" s="139" t="str">
        <f>+'1.kiad.'!A127</f>
        <v>FINANSZÍROZÁSI KIADÁSOK</v>
      </c>
      <c r="B122" s="139" t="str">
        <f>+'1.kiad.'!B127</f>
        <v>K9</v>
      </c>
      <c r="C122" s="76">
        <f>SUM(C102:C121)</f>
        <v>2629379</v>
      </c>
      <c r="D122" s="207">
        <v>0</v>
      </c>
      <c r="E122" s="76">
        <f>SUM(E102:E121)</f>
        <v>2629379</v>
      </c>
    </row>
    <row r="123" spans="1:5" ht="15.75">
      <c r="A123" s="139" t="str">
        <f>+'1.kiad.'!A128</f>
        <v>KIADÁSOK ÖSSZESEN</v>
      </c>
      <c r="B123" s="139" t="str">
        <f>+'1.kiad.'!B128</f>
        <v>K1-K9</v>
      </c>
      <c r="C123" s="76">
        <f>SUM(C122,C101)</f>
        <v>147955588</v>
      </c>
      <c r="D123" s="215">
        <v>0</v>
      </c>
      <c r="E123" s="76">
        <f>SUM(E122,E101)</f>
        <v>147955588</v>
      </c>
    </row>
    <row r="124" spans="1:5" ht="15.75">
      <c r="A124" s="183"/>
      <c r="B124" s="183"/>
      <c r="C124" s="74"/>
      <c r="D124" s="207">
        <v>0</v>
      </c>
      <c r="E124" s="184"/>
    </row>
    <row r="125" spans="1:5" ht="15.75">
      <c r="A125" s="135" t="str">
        <f>+'2.bev.'!A7</f>
        <v>A helyi önkormányzatok működésének általános támogatása</v>
      </c>
      <c r="B125" s="135" t="str">
        <f>+'2.bev.'!B7</f>
        <v>B111</v>
      </c>
      <c r="C125" s="74">
        <v>16637912</v>
      </c>
      <c r="D125" s="207">
        <v>0</v>
      </c>
      <c r="E125" s="74">
        <v>16637912</v>
      </c>
    </row>
    <row r="126" spans="1:5" ht="15.75">
      <c r="A126" s="135" t="str">
        <f>+'2.bev.'!A8</f>
        <v>A települési önkormányzatok egyes köznevelési feladatainak támogatása</v>
      </c>
      <c r="B126" s="135" t="str">
        <f>+'2.bev.'!B8</f>
        <v>B112</v>
      </c>
      <c r="C126" s="74"/>
      <c r="D126" s="207">
        <v>0</v>
      </c>
      <c r="E126" s="74"/>
    </row>
    <row r="127" spans="1:5" ht="15.75">
      <c r="A127" s="135" t="str">
        <f>+'2.bev.'!A9</f>
        <v>A települési önkormányzatok szociális, gyermekjóléti és gyermekétkeztetési feladatainak támogatása</v>
      </c>
      <c r="B127" s="135" t="str">
        <f>+'2.bev.'!B9</f>
        <v>B113</v>
      </c>
      <c r="C127" s="74">
        <v>8326136</v>
      </c>
      <c r="D127" s="207">
        <v>0</v>
      </c>
      <c r="E127" s="74">
        <v>8326136</v>
      </c>
    </row>
    <row r="128" spans="1:5" ht="15.75">
      <c r="A128" s="135" t="str">
        <f>+'2.bev.'!A10</f>
        <v>A települési önkormányzatok kulturális feladatainak támogatása</v>
      </c>
      <c r="B128" s="135" t="str">
        <f>+'2.bev.'!B10</f>
        <v>B114</v>
      </c>
      <c r="C128" s="74">
        <v>2102532</v>
      </c>
      <c r="D128" s="207">
        <v>0</v>
      </c>
      <c r="E128" s="74">
        <v>2102532</v>
      </c>
    </row>
    <row r="129" spans="1:5" ht="15.75">
      <c r="A129" s="135" t="str">
        <f>+'2.bev.'!A11</f>
        <v>Működési célú költségvetési támogatások és kiegészítő támogatások</v>
      </c>
      <c r="B129" s="135" t="str">
        <f>+'2.bev.'!B11</f>
        <v>B115</v>
      </c>
      <c r="C129" s="74"/>
      <c r="D129" s="207">
        <v>0</v>
      </c>
      <c r="E129" s="74"/>
    </row>
    <row r="130" spans="1:5" ht="15.75">
      <c r="A130" s="135" t="str">
        <f>+'2.bev.'!A12</f>
        <v>Elszámolásból származó bevételek</v>
      </c>
      <c r="B130" s="135" t="str">
        <f>+'2.bev.'!B12</f>
        <v>B116</v>
      </c>
      <c r="C130" s="74">
        <v>3993700</v>
      </c>
      <c r="D130" s="207">
        <v>0</v>
      </c>
      <c r="E130" s="74">
        <v>3993700</v>
      </c>
    </row>
    <row r="131" spans="1:5" ht="15.75">
      <c r="A131" s="139" t="str">
        <f>+'2.bev.'!A13</f>
        <v>Önkormányzatok működési támogatásai</v>
      </c>
      <c r="B131" s="139" t="str">
        <f>+'2.bev.'!B13</f>
        <v>B11</v>
      </c>
      <c r="C131" s="136">
        <f>SUM(C125:C130)</f>
        <v>31060280</v>
      </c>
      <c r="D131" s="207">
        <v>0</v>
      </c>
      <c r="E131" s="136">
        <f>SUM(E125:E130)</f>
        <v>31060280</v>
      </c>
    </row>
    <row r="132" spans="1:5" ht="15.75">
      <c r="A132" s="135" t="str">
        <f>+'2.bev.'!A14</f>
        <v>Elvonások és befizetések bevételei</v>
      </c>
      <c r="B132" s="135" t="str">
        <f>+'2.bev.'!B14</f>
        <v>B12</v>
      </c>
      <c r="C132" s="74"/>
      <c r="D132" s="207">
        <v>0</v>
      </c>
      <c r="E132" s="74"/>
    </row>
    <row r="133" spans="1:5" ht="15.75">
      <c r="A133" s="135" t="str">
        <f>+'2.bev.'!A15</f>
        <v>Működési célú garancia- és kezességvállalásból származó megtérülések államháztartáson belülről</v>
      </c>
      <c r="B133" s="135" t="str">
        <f>+'2.bev.'!B15</f>
        <v>B13</v>
      </c>
      <c r="C133" s="74"/>
      <c r="D133" s="207">
        <v>0</v>
      </c>
      <c r="E133" s="74"/>
    </row>
    <row r="134" spans="1:5" ht="15.75">
      <c r="A134" s="135" t="str">
        <f>+'2.bev.'!A16</f>
        <v>Működési célú visszatérítendő támogatások, kölcsönök visszatérülése államháztartáson belülről</v>
      </c>
      <c r="B134" s="135" t="str">
        <f>+'2.bev.'!B16</f>
        <v>B14</v>
      </c>
      <c r="C134" s="74"/>
      <c r="D134" s="207">
        <v>0</v>
      </c>
      <c r="E134" s="74"/>
    </row>
    <row r="135" spans="1:5" ht="15.75">
      <c r="A135" s="135" t="str">
        <f>+'2.bev.'!A17</f>
        <v>Működési célú visszatérítendő támogatások, kölcsönök igénybevétele államháztartáson belülről</v>
      </c>
      <c r="B135" s="135" t="str">
        <f>+'2.bev.'!B17</f>
        <v>B15</v>
      </c>
      <c r="C135" s="74"/>
      <c r="D135" s="207">
        <v>0</v>
      </c>
      <c r="E135" s="74"/>
    </row>
    <row r="136" spans="1:5" ht="15.75">
      <c r="A136" s="135" t="str">
        <f>+'2.bev.'!A18</f>
        <v>Egyéb működési célú támogatások bevételei államháztartáson belülről</v>
      </c>
      <c r="B136" s="135" t="str">
        <f>+'2.bev.'!B18</f>
        <v>B16</v>
      </c>
      <c r="C136" s="74">
        <v>3816890</v>
      </c>
      <c r="D136" s="207">
        <v>0</v>
      </c>
      <c r="E136" s="74">
        <v>3816890</v>
      </c>
    </row>
    <row r="137" spans="1:5" ht="15.75">
      <c r="A137" s="139" t="str">
        <f>+'2.bev.'!A19</f>
        <v>Működési célú támogatások államháztartáson belülről</v>
      </c>
      <c r="B137" s="139" t="str">
        <f>+'2.bev.'!B19</f>
        <v>B1</v>
      </c>
      <c r="C137" s="76">
        <f>SUM(C136,C131)</f>
        <v>34877170</v>
      </c>
      <c r="D137" s="207">
        <v>0</v>
      </c>
      <c r="E137" s="76">
        <f>SUM(E136,E131)</f>
        <v>34877170</v>
      </c>
    </row>
    <row r="138" spans="1:5" ht="15.75">
      <c r="A138" s="135" t="s">
        <v>157</v>
      </c>
      <c r="B138" s="135" t="s">
        <v>156</v>
      </c>
      <c r="C138" s="74">
        <v>15974611</v>
      </c>
      <c r="D138" s="207">
        <v>0</v>
      </c>
      <c r="E138" s="74">
        <v>15974611</v>
      </c>
    </row>
    <row r="139" spans="1:5" ht="15.75">
      <c r="A139" s="135" t="s">
        <v>426</v>
      </c>
      <c r="B139" s="135" t="s">
        <v>158</v>
      </c>
      <c r="C139" s="74"/>
      <c r="D139" s="207">
        <v>0</v>
      </c>
      <c r="E139" s="74"/>
    </row>
    <row r="140" spans="1:5" ht="15.75">
      <c r="A140" s="135" t="s">
        <v>427</v>
      </c>
      <c r="B140" s="135" t="s">
        <v>159</v>
      </c>
      <c r="C140" s="74"/>
      <c r="D140" s="207">
        <v>0</v>
      </c>
      <c r="E140" s="74"/>
    </row>
    <row r="141" spans="1:5" ht="15.75">
      <c r="A141" s="135" t="s">
        <v>428</v>
      </c>
      <c r="B141" s="135" t="s">
        <v>160</v>
      </c>
      <c r="C141" s="74"/>
      <c r="D141" s="207">
        <v>0</v>
      </c>
      <c r="E141" s="74"/>
    </row>
    <row r="142" spans="1:5" ht="15.75">
      <c r="A142" s="135" t="s">
        <v>429</v>
      </c>
      <c r="B142" s="135" t="s">
        <v>161</v>
      </c>
      <c r="C142" s="74">
        <v>7973788</v>
      </c>
      <c r="D142" s="207">
        <v>0</v>
      </c>
      <c r="E142" s="74">
        <v>7973788</v>
      </c>
    </row>
    <row r="143" spans="1:5" ht="15.75">
      <c r="A143" s="139" t="s">
        <v>104</v>
      </c>
      <c r="B143" s="139" t="s">
        <v>73</v>
      </c>
      <c r="C143" s="76">
        <f>SUM(C138,C142)</f>
        <v>23948399</v>
      </c>
      <c r="D143" s="207">
        <v>0</v>
      </c>
      <c r="E143" s="76">
        <f>SUM(E138,E142)</f>
        <v>23948399</v>
      </c>
    </row>
    <row r="144" spans="1:5" ht="15.75">
      <c r="A144" s="139" t="str">
        <f>+'2.bev.'!A26</f>
        <v>Jövedelemadók</v>
      </c>
      <c r="B144" s="139" t="str">
        <f>+'2.bev.'!B26</f>
        <v>B31</v>
      </c>
      <c r="C144" s="74"/>
      <c r="D144" s="207">
        <v>0</v>
      </c>
      <c r="E144" s="74"/>
    </row>
    <row r="145" spans="1:5" ht="15.75">
      <c r="A145" s="135" t="str">
        <f>+'2.bev.'!A27</f>
        <v>Magánszemélyek jövedelemadói</v>
      </c>
      <c r="B145" s="135" t="str">
        <f>+'2.bev.'!B27</f>
        <v>B311</v>
      </c>
      <c r="C145" s="74"/>
      <c r="D145" s="207">
        <v>0</v>
      </c>
      <c r="E145" s="74"/>
    </row>
    <row r="146" spans="1:5" ht="15.75">
      <c r="A146" s="135" t="str">
        <f>+'2.bev.'!A28</f>
        <v>Társaságok jövedelemadói</v>
      </c>
      <c r="B146" s="135" t="str">
        <f>+'2.bev.'!B28</f>
        <v>B312</v>
      </c>
      <c r="C146" s="74"/>
      <c r="D146" s="207">
        <v>0</v>
      </c>
      <c r="E146" s="74"/>
    </row>
    <row r="147" spans="1:5" ht="15.75">
      <c r="A147" s="139" t="str">
        <f>+'2.bev.'!A29</f>
        <v>Szociális hozzájárulási adó és járulékok</v>
      </c>
      <c r="B147" s="139" t="str">
        <f>+'2.bev.'!B29</f>
        <v>B32</v>
      </c>
      <c r="C147" s="74"/>
      <c r="D147" s="207">
        <v>0</v>
      </c>
      <c r="E147" s="74"/>
    </row>
    <row r="148" spans="1:5" ht="15.75">
      <c r="A148" s="139" t="str">
        <f>+'2.bev.'!A30</f>
        <v>Bérhez és foglalkoztatáshoz kapcsolódó adók</v>
      </c>
      <c r="B148" s="139" t="str">
        <f>+'2.bev.'!B30</f>
        <v>B33</v>
      </c>
      <c r="C148" s="74"/>
      <c r="D148" s="207">
        <v>0</v>
      </c>
      <c r="E148" s="74"/>
    </row>
    <row r="149" spans="1:5" ht="15.75">
      <c r="A149" s="139" t="str">
        <f>+'2.bev.'!A31</f>
        <v>Vagyoni tipusú adók</v>
      </c>
      <c r="B149" s="139" t="str">
        <f>+'2.bev.'!B31</f>
        <v>B34</v>
      </c>
      <c r="C149" s="74">
        <v>17000000</v>
      </c>
      <c r="D149" s="207">
        <v>0</v>
      </c>
      <c r="E149" s="74">
        <v>17000000</v>
      </c>
    </row>
    <row r="150" spans="1:5" ht="15.75">
      <c r="A150" s="139" t="str">
        <f>+'2.bev.'!A32</f>
        <v>Termékek és szolgáltatások adói</v>
      </c>
      <c r="B150" s="139" t="str">
        <f>+'2.bev.'!B32</f>
        <v>B35</v>
      </c>
      <c r="C150" s="74">
        <v>4750000</v>
      </c>
      <c r="D150" s="207">
        <v>0</v>
      </c>
      <c r="E150" s="74">
        <v>4750000</v>
      </c>
    </row>
    <row r="151" spans="1:5" ht="15.75">
      <c r="A151" s="135" t="str">
        <f>+'2.bev.'!A33</f>
        <v>Értékesítési és forgalmi adók</v>
      </c>
      <c r="B151" s="135" t="str">
        <f>+'2.bev.'!B33</f>
        <v>B351</v>
      </c>
      <c r="C151" s="74">
        <v>4500000</v>
      </c>
      <c r="D151" s="207">
        <v>0</v>
      </c>
      <c r="E151" s="74">
        <v>4500000</v>
      </c>
    </row>
    <row r="152" spans="1:5" ht="15.75">
      <c r="A152" s="135" t="str">
        <f>+'2.bev.'!A34</f>
        <v>Fogyasztási adók</v>
      </c>
      <c r="B152" s="135" t="str">
        <f>+'2.bev.'!B34</f>
        <v>B352</v>
      </c>
      <c r="C152" s="74"/>
      <c r="D152" s="207">
        <v>0</v>
      </c>
      <c r="E152" s="74"/>
    </row>
    <row r="153" spans="1:5" ht="15.75">
      <c r="A153" s="135" t="str">
        <f>+'2.bev.'!A35</f>
        <v>Pénzügyi monopóliumok nyereségét terhelő adók</v>
      </c>
      <c r="B153" s="135" t="str">
        <f>+'2.bev.'!B35</f>
        <v>B353</v>
      </c>
      <c r="C153" s="74"/>
      <c r="D153" s="207">
        <v>0</v>
      </c>
      <c r="E153" s="74"/>
    </row>
    <row r="154" spans="1:5" ht="15.75">
      <c r="A154" s="135" t="str">
        <f>+'2.bev.'!A36</f>
        <v>Gépjárműadók</v>
      </c>
      <c r="B154" s="135" t="str">
        <f>+'2.bev.'!B36</f>
        <v>B354</v>
      </c>
      <c r="C154" s="74">
        <v>0</v>
      </c>
      <c r="D154" s="207">
        <v>0</v>
      </c>
      <c r="E154" s="74">
        <v>0</v>
      </c>
    </row>
    <row r="155" spans="1:5" ht="15.75">
      <c r="A155" s="135" t="str">
        <f>+'2.bev.'!A37</f>
        <v>Egyéb áruhasználati és szolgáltatási adók</v>
      </c>
      <c r="B155" s="135" t="str">
        <f>+'2.bev.'!B37</f>
        <v>B355</v>
      </c>
      <c r="C155" s="74">
        <v>250000</v>
      </c>
      <c r="D155" s="207">
        <v>0</v>
      </c>
      <c r="E155" s="74">
        <v>250000</v>
      </c>
    </row>
    <row r="156" spans="1:5" ht="15.75">
      <c r="A156" s="139" t="str">
        <f>+'2.bev.'!A38</f>
        <v>Egyéb közhatalmi bevételek</v>
      </c>
      <c r="B156" s="139" t="str">
        <f>+'2.bev.'!B38</f>
        <v>B36</v>
      </c>
      <c r="C156" s="74">
        <v>83352</v>
      </c>
      <c r="D156" s="207">
        <v>0</v>
      </c>
      <c r="E156" s="74">
        <v>83352</v>
      </c>
    </row>
    <row r="157" spans="1:5" ht="15.75">
      <c r="A157" s="139" t="str">
        <f>+'2.bev.'!A39</f>
        <v>Közhatalmi bevételek</v>
      </c>
      <c r="B157" s="139" t="str">
        <f>+'2.bev.'!B39</f>
        <v>B3</v>
      </c>
      <c r="C157" s="76">
        <f>SUM(C149:C150,C156)</f>
        <v>21833352</v>
      </c>
      <c r="D157" s="207">
        <v>0</v>
      </c>
      <c r="E157" s="76">
        <f>SUM(E149:E150,E156)</f>
        <v>21833352</v>
      </c>
    </row>
    <row r="158" spans="1:5" ht="15.75">
      <c r="A158" s="135" t="str">
        <f>+'2.bev.'!A40</f>
        <v>Készletértékesítés ellenértéke</v>
      </c>
      <c r="B158" s="135" t="str">
        <f>+'2.bev.'!B40</f>
        <v>B401</v>
      </c>
      <c r="C158" s="74"/>
      <c r="D158" s="207">
        <v>0</v>
      </c>
      <c r="E158" s="74"/>
    </row>
    <row r="159" spans="1:5" ht="15.75">
      <c r="A159" s="135" t="str">
        <f>+'2.bev.'!A41</f>
        <v>Szolgáltatások ellenértéke</v>
      </c>
      <c r="B159" s="135" t="str">
        <f>+'2.bev.'!B41</f>
        <v>B402</v>
      </c>
      <c r="C159" s="74">
        <v>810133</v>
      </c>
      <c r="D159" s="207">
        <v>0</v>
      </c>
      <c r="E159" s="74">
        <v>810133</v>
      </c>
    </row>
    <row r="160" spans="1:5" ht="15.75">
      <c r="A160" s="135" t="str">
        <f>+'2.bev.'!A42</f>
        <v>Közvetített szolgáltatások értéke</v>
      </c>
      <c r="B160" s="135" t="str">
        <f>+'2.bev.'!B42</f>
        <v>B403</v>
      </c>
      <c r="C160" s="74"/>
      <c r="D160" s="207">
        <v>0</v>
      </c>
      <c r="E160" s="74"/>
    </row>
    <row r="161" spans="1:5" ht="15.75">
      <c r="A161" s="135" t="str">
        <f>+'2.bev.'!A43</f>
        <v>Tulajdonosi bevételek</v>
      </c>
      <c r="B161" s="135" t="str">
        <f>+'2.bev.'!B43</f>
        <v>B404</v>
      </c>
      <c r="C161" s="74">
        <v>1080000</v>
      </c>
      <c r="D161" s="207">
        <v>0</v>
      </c>
      <c r="E161" s="74">
        <v>1080000</v>
      </c>
    </row>
    <row r="162" spans="1:5" ht="15.75">
      <c r="A162" s="135" t="str">
        <f>+'2.bev.'!A44</f>
        <v>Ellátási díjak</v>
      </c>
      <c r="B162" s="135" t="str">
        <f>+'2.bev.'!B44</f>
        <v>B405</v>
      </c>
      <c r="C162" s="74"/>
      <c r="D162" s="207">
        <v>0</v>
      </c>
      <c r="E162" s="74"/>
    </row>
    <row r="163" spans="1:5" ht="15.75">
      <c r="A163" s="135" t="str">
        <f>+'2.bev.'!A45</f>
        <v>Kiszámlázott általános forgalmi adó</v>
      </c>
      <c r="B163" s="135" t="str">
        <f>+'2.bev.'!B45</f>
        <v>B406</v>
      </c>
      <c r="C163" s="74"/>
      <c r="D163" s="207">
        <v>0</v>
      </c>
      <c r="E163" s="74"/>
    </row>
    <row r="164" spans="1:5" ht="15.75">
      <c r="A164" s="135" t="str">
        <f>+'2.bev.'!A46</f>
        <v>Általános forgalmi adó visszatérítése</v>
      </c>
      <c r="B164" s="135" t="str">
        <f>+'2.bev.'!B46</f>
        <v>B407</v>
      </c>
      <c r="C164" s="74"/>
      <c r="D164" s="207">
        <v>0</v>
      </c>
      <c r="E164" s="74"/>
    </row>
    <row r="165" spans="1:5" ht="15.75">
      <c r="A165" s="135" t="str">
        <f>+'2.bev.'!A47</f>
        <v>Kamatbevételek és más nyereségjellegű bevételek</v>
      </c>
      <c r="B165" s="135" t="str">
        <f>+'2.bev.'!B47</f>
        <v>B408</v>
      </c>
      <c r="C165" s="74">
        <v>4438</v>
      </c>
      <c r="D165" s="207">
        <v>0</v>
      </c>
      <c r="E165" s="74">
        <v>4438</v>
      </c>
    </row>
    <row r="166" spans="1:5" ht="15.75">
      <c r="A166" s="137" t="str">
        <f>+'2.bev.'!A48</f>
        <v>Befektetett pénzüzgyi eszközökből származó bevételek</v>
      </c>
      <c r="B166" s="137" t="str">
        <f>+'2.bev.'!B48</f>
        <v>B4081</v>
      </c>
      <c r="C166" s="78"/>
      <c r="D166" s="207">
        <v>0</v>
      </c>
      <c r="E166" s="78"/>
    </row>
    <row r="167" spans="1:5" ht="15.75">
      <c r="A167" s="137" t="str">
        <f>+'2.bev.'!A49</f>
        <v>Egyéb kapott (járó) kamatok és kamatjellegű bevételek</v>
      </c>
      <c r="B167" s="137" t="str">
        <f>+'2.bev.'!B49</f>
        <v>B4082</v>
      </c>
      <c r="C167" s="78">
        <v>4438</v>
      </c>
      <c r="D167" s="207">
        <v>0</v>
      </c>
      <c r="E167" s="78">
        <v>4438</v>
      </c>
    </row>
    <row r="168" spans="1:5" ht="15.75">
      <c r="A168" s="135" t="str">
        <f>+'2.bev.'!A50</f>
        <v>Egyéb pénzügyi műveletek bevételei</v>
      </c>
      <c r="B168" s="135" t="str">
        <f>+'2.bev.'!B50</f>
        <v>B409</v>
      </c>
      <c r="C168" s="74"/>
      <c r="D168" s="207">
        <v>0</v>
      </c>
      <c r="E168" s="74"/>
    </row>
    <row r="169" spans="1:5" ht="15.75">
      <c r="A169" s="137" t="str">
        <f>+'2.bev.'!A51</f>
        <v>Részesedésekből származó pénzügyi műveletek bevételei</v>
      </c>
      <c r="B169" s="137" t="str">
        <f>+'2.bev.'!B51</f>
        <v>B4091</v>
      </c>
      <c r="C169" s="78"/>
      <c r="D169" s="207">
        <v>0</v>
      </c>
      <c r="E169" s="78"/>
    </row>
    <row r="170" spans="1:5" ht="15.75">
      <c r="A170" s="137" t="str">
        <f>+'2.bev.'!A52</f>
        <v>Más egyéb pénzügyi műveletek bevételei</v>
      </c>
      <c r="B170" s="137" t="str">
        <f>+'2.bev.'!B52</f>
        <v>B4092</v>
      </c>
      <c r="C170" s="78"/>
      <c r="D170" s="207">
        <v>0</v>
      </c>
      <c r="E170" s="78"/>
    </row>
    <row r="171" spans="1:5" ht="15.75">
      <c r="A171" s="135" t="str">
        <f>+'2.bev.'!A53</f>
        <v>Biztosító által fizetett kártérítés</v>
      </c>
      <c r="B171" s="135" t="str">
        <f>+'2.bev.'!B53</f>
        <v>B410</v>
      </c>
      <c r="C171" s="74"/>
      <c r="D171" s="207">
        <v>0</v>
      </c>
      <c r="E171" s="74"/>
    </row>
    <row r="172" spans="1:5" ht="15.75">
      <c r="A172" s="135" t="str">
        <f>+'2.bev.'!A54</f>
        <v>Egyéb működési bevételek</v>
      </c>
      <c r="B172" s="135" t="str">
        <f>+'2.bev.'!B54</f>
        <v>B411</v>
      </c>
      <c r="C172" s="74">
        <v>1736675</v>
      </c>
      <c r="D172" s="207">
        <v>0</v>
      </c>
      <c r="E172" s="74">
        <v>1736675</v>
      </c>
    </row>
    <row r="173" spans="1:5" ht="15.75">
      <c r="A173" s="139" t="str">
        <f>+'2.bev.'!A55</f>
        <v>Működési bevételek</v>
      </c>
      <c r="B173" s="139" t="str">
        <f>+'2.bev.'!B55</f>
        <v>B4</v>
      </c>
      <c r="C173" s="76">
        <f>SUM(C172,C159,C161,C165)</f>
        <v>3631246</v>
      </c>
      <c r="D173" s="207">
        <v>0</v>
      </c>
      <c r="E173" s="76">
        <f>SUM(E172,E159,E161,E165)</f>
        <v>3631246</v>
      </c>
    </row>
    <row r="174" spans="1:5" ht="15.75">
      <c r="A174" s="135" t="s">
        <v>678</v>
      </c>
      <c r="B174" s="135" t="s">
        <v>105</v>
      </c>
      <c r="C174" s="76"/>
      <c r="D174" s="207">
        <v>0</v>
      </c>
      <c r="E174" s="76"/>
    </row>
    <row r="175" spans="1:5" ht="15.75">
      <c r="A175" s="135" t="s">
        <v>679</v>
      </c>
      <c r="B175" s="135" t="s">
        <v>106</v>
      </c>
      <c r="C175" s="76"/>
      <c r="D175" s="207">
        <v>0</v>
      </c>
      <c r="E175" s="76"/>
    </row>
    <row r="176" spans="1:5" ht="15.75">
      <c r="A176" s="135" t="s">
        <v>680</v>
      </c>
      <c r="B176" s="135" t="s">
        <v>107</v>
      </c>
      <c r="C176" s="76"/>
      <c r="D176" s="207">
        <v>0</v>
      </c>
      <c r="E176" s="76"/>
    </row>
    <row r="177" spans="1:5" ht="15.75">
      <c r="A177" s="135" t="s">
        <v>113</v>
      </c>
      <c r="B177" s="135" t="s">
        <v>108</v>
      </c>
      <c r="C177" s="76"/>
      <c r="D177" s="207">
        <v>0</v>
      </c>
      <c r="E177" s="76"/>
    </row>
    <row r="178" spans="1:5" ht="15.75">
      <c r="A178" s="135" t="s">
        <v>681</v>
      </c>
      <c r="B178" s="135" t="s">
        <v>109</v>
      </c>
      <c r="C178" s="76"/>
      <c r="D178" s="207">
        <v>0</v>
      </c>
      <c r="E178" s="76"/>
    </row>
    <row r="179" spans="1:5" ht="15.75">
      <c r="A179" s="139" t="s">
        <v>115</v>
      </c>
      <c r="B179" s="139" t="s">
        <v>110</v>
      </c>
      <c r="C179" s="76"/>
      <c r="D179" s="207">
        <v>0</v>
      </c>
      <c r="E179" s="76"/>
    </row>
    <row r="180" spans="1:5" ht="15.75">
      <c r="A180" s="135" t="str">
        <f>+'2.bev.'!A62</f>
        <v>Működési célú garancia- és kezességvállalásból származó megtérülések államháztartáson kívülről</v>
      </c>
      <c r="B180" s="135" t="str">
        <f>+'2.bev.'!B62</f>
        <v>B61</v>
      </c>
      <c r="C180" s="74"/>
      <c r="D180" s="207">
        <v>0</v>
      </c>
      <c r="E180" s="74"/>
    </row>
    <row r="181" spans="1:5" ht="15.75">
      <c r="A181" s="135" t="str">
        <f>+'2.bev.'!A63</f>
        <v>Működési célú visszatérítendő támogatások, kölcsönök visszatérülése Európai Uniótól</v>
      </c>
      <c r="B181" s="135" t="str">
        <f>+'2.bev.'!B63</f>
        <v>B62</v>
      </c>
      <c r="C181" s="78"/>
      <c r="D181" s="207">
        <v>0</v>
      </c>
      <c r="E181" s="78"/>
    </row>
    <row r="182" spans="1:5" ht="15.75">
      <c r="A182" s="135" t="str">
        <f>+'2.bev.'!A64</f>
        <v>Működési célú visszatérítendő támogatások, kölcsönök visszatérülése kormányoktól és más nemzetközi szervezetektől</v>
      </c>
      <c r="B182" s="135" t="str">
        <f>+'2.bev.'!B64</f>
        <v>B63</v>
      </c>
      <c r="C182" s="78"/>
      <c r="D182" s="207">
        <v>0</v>
      </c>
      <c r="E182" s="78"/>
    </row>
    <row r="183" spans="1:5" ht="15.75">
      <c r="A183" s="135" t="str">
        <f>+'2.bev.'!A65</f>
        <v>Működési célú visszatérítendő támogatások, kölcsönök visszatérülése államháztartáson kívülről</v>
      </c>
      <c r="B183" s="135" t="str">
        <f>+'2.bev.'!B65</f>
        <v>B64</v>
      </c>
      <c r="C183" s="74">
        <v>669000</v>
      </c>
      <c r="D183" s="207">
        <v>0</v>
      </c>
      <c r="E183" s="74">
        <v>669000</v>
      </c>
    </row>
    <row r="184" spans="1:5" ht="15.75">
      <c r="A184" s="135" t="str">
        <f>+'2.bev.'!A66</f>
        <v>Egyéb működési célú átvett pénzeszközök</v>
      </c>
      <c r="B184" s="135" t="str">
        <f>+'2.bev.'!B66</f>
        <v>B65</v>
      </c>
      <c r="C184" s="74">
        <v>100000</v>
      </c>
      <c r="D184" s="207">
        <v>0</v>
      </c>
      <c r="E184" s="74">
        <v>100000</v>
      </c>
    </row>
    <row r="185" spans="1:5" ht="15.75">
      <c r="A185" s="139" t="str">
        <f>+'2.bev.'!A67</f>
        <v>Működési célú átvett pénzeszközök</v>
      </c>
      <c r="B185" s="139" t="str">
        <f>+'2.bev.'!B67</f>
        <v>B6</v>
      </c>
      <c r="C185" s="76">
        <f>SUM(C183:C184)</f>
        <v>769000</v>
      </c>
      <c r="D185" s="207">
        <v>0</v>
      </c>
      <c r="E185" s="76">
        <f>SUM(E183:E184)</f>
        <v>769000</v>
      </c>
    </row>
    <row r="186" spans="1:5" ht="15.75">
      <c r="A186" s="139" t="s">
        <v>98</v>
      </c>
      <c r="B186" s="139"/>
      <c r="C186" s="74"/>
      <c r="D186" s="207">
        <v>0</v>
      </c>
      <c r="E186" s="74"/>
    </row>
    <row r="187" spans="1:5" ht="15.75">
      <c r="A187" s="135" t="str">
        <f>+'2.bev.'!A68</f>
        <v>Felhalmozási célú garancia- és kezességvállalásból származó megtérülések államháztartáson kívülről</v>
      </c>
      <c r="B187" s="135" t="str">
        <f>+'2.bev.'!B68</f>
        <v>B71</v>
      </c>
      <c r="C187" s="74"/>
      <c r="D187" s="207">
        <v>0</v>
      </c>
      <c r="E187" s="74"/>
    </row>
    <row r="188" spans="1:5" ht="15.75">
      <c r="A188" s="135" t="str">
        <f>+'2.bev.'!A69</f>
        <v>Felhalmozási célú visszatérítendő támogatások, kölcsönök visszatérülése Európai Uniótól</v>
      </c>
      <c r="B188" s="135" t="str">
        <f>+'2.bev.'!B69</f>
        <v>B72</v>
      </c>
      <c r="C188" s="74"/>
      <c r="D188" s="207">
        <v>0</v>
      </c>
      <c r="E188" s="74"/>
    </row>
    <row r="189" spans="1:5" ht="15.75">
      <c r="A189" s="135" t="str">
        <f>+'2.bev.'!A70</f>
        <v>Felhalmozási célú visszatérítendő támogatások, kölcsönök visszatérülése kormányoktól és más nemzetközi szervezetektől</v>
      </c>
      <c r="B189" s="135" t="str">
        <f>+'2.bev.'!B70</f>
        <v>B73</v>
      </c>
      <c r="C189" s="74"/>
      <c r="D189" s="207">
        <v>0</v>
      </c>
      <c r="E189" s="74"/>
    </row>
    <row r="190" spans="1:5" ht="15.75">
      <c r="A190" s="135" t="str">
        <f>+'2.bev.'!A71</f>
        <v>Felhalmozási célú visszatérítendő támogatások, kölcsönök visszatérülése államháztartáson kívülről</v>
      </c>
      <c r="B190" s="135" t="str">
        <f>+'2.bev.'!B71</f>
        <v>B74</v>
      </c>
      <c r="C190" s="74"/>
      <c r="D190" s="207">
        <v>0</v>
      </c>
      <c r="E190" s="74"/>
    </row>
    <row r="191" spans="1:5" ht="15.75">
      <c r="A191" s="135" t="str">
        <f>+'2.bev.'!A72</f>
        <v>Egyéb felhalmozási célú átvett pénzeszközök</v>
      </c>
      <c r="B191" s="135" t="str">
        <f>+'2.bev.'!B72</f>
        <v>B75</v>
      </c>
      <c r="C191" s="76"/>
      <c r="D191" s="207">
        <v>0</v>
      </c>
      <c r="E191" s="76"/>
    </row>
    <row r="192" spans="1:5" ht="18.75">
      <c r="A192" s="139" t="str">
        <f>+'2.bev.'!A73</f>
        <v>Felhalmozási célú átvett pénzeszközök</v>
      </c>
      <c r="B192" s="139" t="str">
        <f>+'2.bev.'!B73</f>
        <v>B7</v>
      </c>
      <c r="C192" s="138"/>
      <c r="D192" s="207">
        <v>0</v>
      </c>
      <c r="E192" s="138"/>
    </row>
    <row r="193" spans="1:5" ht="15.75">
      <c r="A193" s="139" t="s">
        <v>99</v>
      </c>
      <c r="B193" s="139"/>
      <c r="C193" s="74"/>
      <c r="D193" s="207">
        <v>0</v>
      </c>
      <c r="E193" s="74"/>
    </row>
    <row r="194" spans="1:5" ht="18.75">
      <c r="A194" s="148" t="str">
        <f>+'2.bev.'!A74</f>
        <v>Költségvetési bevételek</v>
      </c>
      <c r="B194" s="148" t="str">
        <f>+'2.bev.'!B74</f>
        <v>B1-B7</v>
      </c>
      <c r="C194" s="76">
        <f>SUM(C185,C173,C157,C143,C137)</f>
        <v>85059167</v>
      </c>
      <c r="D194" s="212">
        <f>SUM(D193,D186)</f>
        <v>0</v>
      </c>
      <c r="E194" s="76">
        <f>SUM(E185,E173,E157,E143,E137)</f>
        <v>85059167</v>
      </c>
    </row>
    <row r="195" spans="1:5" ht="18.75">
      <c r="A195" s="148" t="s">
        <v>100</v>
      </c>
      <c r="B195" s="148"/>
      <c r="C195" s="78"/>
      <c r="D195" s="213">
        <f t="shared" ref="D195" si="0">D186-D77</f>
        <v>0</v>
      </c>
      <c r="E195" s="78"/>
    </row>
    <row r="196" spans="1:5" ht="18.75">
      <c r="A196" s="148" t="s">
        <v>101</v>
      </c>
      <c r="B196" s="148"/>
      <c r="C196" s="78"/>
      <c r="D196" s="207">
        <v>0</v>
      </c>
      <c r="E196" s="78"/>
    </row>
    <row r="197" spans="1:5" ht="15.75">
      <c r="A197" s="135" t="str">
        <f>+'2.bev.'!A75</f>
        <v>Hitel-, kölcsönfelvétel államháztartáson kívülről</v>
      </c>
      <c r="B197" s="135" t="str">
        <f>+'2.bev.'!B75</f>
        <v>B811</v>
      </c>
      <c r="C197" s="74"/>
      <c r="D197" s="207">
        <v>0</v>
      </c>
      <c r="E197" s="74"/>
    </row>
    <row r="198" spans="1:5" ht="15.75">
      <c r="A198" s="137" t="str">
        <f>+'2.bev.'!A76</f>
        <v>Hosszú lejáratú hitelek, kölcsönök felvétele pénzügyi vállalkozástól</v>
      </c>
      <c r="B198" s="137" t="str">
        <f>+'2.bev.'!B76</f>
        <v>B8111</v>
      </c>
      <c r="C198" s="74"/>
      <c r="D198" s="207">
        <v>0</v>
      </c>
      <c r="E198" s="74"/>
    </row>
    <row r="199" spans="1:5" ht="15.75">
      <c r="A199" s="137" t="str">
        <f>+'2.bev.'!A77</f>
        <v>Likviditási célú hitelek, kölcsönök felvétele pénzügyi vállalkozástól</v>
      </c>
      <c r="B199" s="137" t="str">
        <f>+'2.bev.'!B77</f>
        <v>B8112</v>
      </c>
      <c r="C199" s="74"/>
      <c r="D199" s="207">
        <v>0</v>
      </c>
      <c r="E199" s="74"/>
    </row>
    <row r="200" spans="1:5" ht="15.75">
      <c r="A200" s="137" t="str">
        <f>+'2.bev.'!A78</f>
        <v>Rövid lejáratú hitelek, kölcsönök felvétele pénzügyi vállalkozástól</v>
      </c>
      <c r="B200" s="137" t="str">
        <f>+'2.bev.'!B78</f>
        <v>B8113</v>
      </c>
      <c r="C200" s="74"/>
      <c r="D200" s="207">
        <v>0</v>
      </c>
      <c r="E200" s="74"/>
    </row>
    <row r="201" spans="1:5" ht="15.75">
      <c r="A201" s="135" t="str">
        <f>+'2.bev.'!A79</f>
        <v>Belföldi értékpapírok bevételei</v>
      </c>
      <c r="B201" s="135" t="str">
        <f>+'2.bev.'!B79</f>
        <v>B812</v>
      </c>
      <c r="C201" s="74"/>
      <c r="D201" s="207">
        <v>0</v>
      </c>
      <c r="E201" s="74"/>
    </row>
    <row r="202" spans="1:5" ht="15.75">
      <c r="A202" s="137" t="str">
        <f>+'2.bev.'!A80</f>
        <v>Forgatási célú belföldi értékpapírok beváltása, értékesítése</v>
      </c>
      <c r="B202" s="137" t="str">
        <f>+'2.bev.'!B80</f>
        <v>B8121</v>
      </c>
      <c r="C202" s="74"/>
      <c r="D202" s="207">
        <v>0</v>
      </c>
      <c r="E202" s="74"/>
    </row>
    <row r="203" spans="1:5" ht="15.75">
      <c r="A203" s="137" t="str">
        <f>+'2.bev.'!A81</f>
        <v>Éven belüli lejáratú belföldi értékpapírok kibocsátása</v>
      </c>
      <c r="B203" s="137" t="str">
        <f>+'2.bev.'!B81</f>
        <v>B8122</v>
      </c>
      <c r="C203" s="74"/>
      <c r="D203" s="207">
        <v>0</v>
      </c>
      <c r="E203" s="74"/>
    </row>
    <row r="204" spans="1:5" ht="15.75">
      <c r="A204" s="137" t="str">
        <f>+'2.bev.'!A82</f>
        <v>Befektetési célú belföldi értékpapírok beváltása, értékesítése</v>
      </c>
      <c r="B204" s="137" t="str">
        <f>+'2.bev.'!B82</f>
        <v>B8123</v>
      </c>
      <c r="C204" s="78"/>
      <c r="D204" s="207">
        <v>0</v>
      </c>
      <c r="E204" s="78"/>
    </row>
    <row r="205" spans="1:5" ht="15.75">
      <c r="A205" s="137" t="str">
        <f>+'2.bev.'!A83</f>
        <v>Éven túli lejáratú belföldi értékpapírok kibocsátása</v>
      </c>
      <c r="B205" s="137" t="str">
        <f>+'2.bev.'!B83</f>
        <v>B8124</v>
      </c>
      <c r="C205" s="74"/>
      <c r="D205" s="207">
        <v>0</v>
      </c>
      <c r="E205" s="74"/>
    </row>
    <row r="206" spans="1:5" ht="15.75">
      <c r="A206" s="135" t="str">
        <f>+'2.bev.'!A84</f>
        <v>Maradvány igénybevétele</v>
      </c>
      <c r="B206" s="135" t="str">
        <f>+'2.bev.'!B84</f>
        <v>B813</v>
      </c>
      <c r="C206" s="74">
        <v>60397213</v>
      </c>
      <c r="D206" s="207">
        <v>0</v>
      </c>
      <c r="E206" s="74">
        <v>60397213</v>
      </c>
    </row>
    <row r="207" spans="1:5" ht="15.75">
      <c r="A207" s="137" t="str">
        <f>+'2.bev.'!A85</f>
        <v>Előző év költségvetési maradványának igénybevétele</v>
      </c>
      <c r="B207" s="137" t="str">
        <f>+'2.bev.'!B85</f>
        <v>B8131</v>
      </c>
      <c r="C207" s="74">
        <v>60397213</v>
      </c>
      <c r="D207" s="207">
        <v>0</v>
      </c>
      <c r="E207" s="74">
        <v>60397213</v>
      </c>
    </row>
    <row r="208" spans="1:5" ht="15.75">
      <c r="A208" s="137" t="str">
        <f>+'2.bev.'!A86</f>
        <v>Előző év vállalkozási maradványának igénybevétele</v>
      </c>
      <c r="B208" s="137" t="str">
        <f>+'2.bev.'!B86</f>
        <v>B8132</v>
      </c>
      <c r="C208" s="74"/>
      <c r="D208" s="207">
        <v>0</v>
      </c>
      <c r="E208" s="74"/>
    </row>
    <row r="209" spans="1:5" ht="15.75">
      <c r="A209" s="135" t="str">
        <f>+'2.bev.'!A87</f>
        <v>Államháztartáson belüli megelőlegezések</v>
      </c>
      <c r="B209" s="135" t="str">
        <f>+'2.bev.'!B87</f>
        <v>B814</v>
      </c>
      <c r="C209" s="74">
        <v>2499208</v>
      </c>
      <c r="D209" s="207">
        <v>0</v>
      </c>
      <c r="E209" s="74">
        <v>2499208</v>
      </c>
    </row>
    <row r="210" spans="1:5" ht="15.75">
      <c r="A210" s="135" t="str">
        <f>+'2.bev.'!A88</f>
        <v>Államháztartáson belüli megelőlegezések törlesztése</v>
      </c>
      <c r="B210" s="135" t="str">
        <f>+'2.bev.'!B88</f>
        <v>B815</v>
      </c>
      <c r="C210" s="74"/>
      <c r="D210" s="207">
        <v>0</v>
      </c>
      <c r="E210" s="74"/>
    </row>
    <row r="211" spans="1:5" ht="15.75">
      <c r="A211" s="135" t="str">
        <f>+'2.bev.'!A89</f>
        <v>Központi, irányító szervi támogatás</v>
      </c>
      <c r="B211" s="135" t="str">
        <f>+'2.bev.'!B89</f>
        <v>B816</v>
      </c>
      <c r="C211" s="78"/>
      <c r="D211" s="207">
        <v>0</v>
      </c>
      <c r="E211" s="78"/>
    </row>
    <row r="212" spans="1:5" ht="15.75">
      <c r="A212" s="135" t="str">
        <f>+'2.bev.'!A90</f>
        <v>Lekötött bankbetétek megszüntetése</v>
      </c>
      <c r="B212" s="135" t="str">
        <f>+'2.bev.'!B90</f>
        <v>B817</v>
      </c>
      <c r="C212" s="78"/>
      <c r="D212" s="207">
        <v>0</v>
      </c>
      <c r="E212" s="78"/>
    </row>
    <row r="213" spans="1:5" ht="15.75">
      <c r="A213" s="135" t="str">
        <f>+'2.bev.'!A91</f>
        <v>Központi költségvetés sajátos finanszírozási bevételei</v>
      </c>
      <c r="B213" s="135" t="str">
        <f>+'2.bev.'!B91</f>
        <v>B818</v>
      </c>
      <c r="C213" s="76"/>
      <c r="D213" s="207">
        <v>0</v>
      </c>
      <c r="E213" s="76"/>
    </row>
    <row r="214" spans="1:5" ht="15.75">
      <c r="A214" s="135" t="str">
        <f>+'2.bev.'!A92</f>
        <v>Tulajdonosi kölcsönök bevételei</v>
      </c>
      <c r="B214" s="135" t="str">
        <f>+'2.bev.'!B92</f>
        <v>B819</v>
      </c>
      <c r="C214" s="74"/>
      <c r="D214" s="207">
        <v>0</v>
      </c>
      <c r="E214" s="74"/>
    </row>
    <row r="215" spans="1:5" ht="15.75">
      <c r="A215" s="137" t="str">
        <f>+'2.bev.'!A93</f>
        <v>Hosszú lejáratú tulajdonosi kölcsönök bevételei</v>
      </c>
      <c r="B215" s="137" t="str">
        <f>+'2.bev.'!B93</f>
        <v>B8191</v>
      </c>
      <c r="C215" s="74"/>
      <c r="D215" s="207">
        <v>0</v>
      </c>
      <c r="E215" s="74"/>
    </row>
    <row r="216" spans="1:5" ht="15.75">
      <c r="A216" s="137" t="str">
        <f>+'2.bev.'!A94</f>
        <v>Rövid lejáratú tulajdonosi kölcsönök bevételei</v>
      </c>
      <c r="B216" s="137" t="str">
        <f>+'2.bev.'!B94</f>
        <v>B8192</v>
      </c>
      <c r="C216" s="74"/>
      <c r="D216" s="207">
        <v>0</v>
      </c>
      <c r="E216" s="74"/>
    </row>
    <row r="217" spans="1:5" ht="15.75">
      <c r="A217" s="139" t="str">
        <f>+'2.bev.'!A95</f>
        <v>Belföldi finanszírozás bevételei</v>
      </c>
      <c r="B217" s="139" t="str">
        <f>+'2.bev.'!B95</f>
        <v>B81</v>
      </c>
      <c r="C217" s="74">
        <f>SUM(C206,C209)</f>
        <v>62896421</v>
      </c>
      <c r="D217" s="207">
        <v>0</v>
      </c>
      <c r="E217" s="74">
        <f>SUM(E206,E209)</f>
        <v>62896421</v>
      </c>
    </row>
    <row r="218" spans="1:5" ht="15.75">
      <c r="A218" s="135" t="str">
        <f>+'2.bev.'!A96</f>
        <v>Forgatási célú külföldi értékpapírok beváltása, értékesítése</v>
      </c>
      <c r="B218" s="135" t="str">
        <f>+'2.bev.'!B96</f>
        <v>B821</v>
      </c>
      <c r="C218" s="74"/>
      <c r="D218" s="207">
        <v>0</v>
      </c>
      <c r="E218" s="74"/>
    </row>
    <row r="219" spans="1:5" ht="15.75">
      <c r="A219" s="135" t="str">
        <f>+'2.bev.'!A97</f>
        <v>Befektetési célú külföldi értékpapírok beváltása, értékesítése</v>
      </c>
      <c r="B219" s="135" t="str">
        <f>+'2.bev.'!B97</f>
        <v>B822</v>
      </c>
      <c r="C219" s="76"/>
      <c r="D219" s="207">
        <v>0</v>
      </c>
      <c r="E219" s="76"/>
    </row>
    <row r="220" spans="1:5" ht="15.75">
      <c r="A220" s="135" t="str">
        <f>+'2.bev.'!A98</f>
        <v>Külföldi értékpapírok kibocsátása</v>
      </c>
      <c r="B220" s="135" t="str">
        <f>+'2.bev.'!B98</f>
        <v>B823</v>
      </c>
      <c r="C220" s="76"/>
      <c r="D220" s="207">
        <v>0</v>
      </c>
      <c r="E220" s="76"/>
    </row>
    <row r="221" spans="1:5" ht="15.75">
      <c r="A221" s="135" t="str">
        <f>+'2.bev.'!A99</f>
        <v>Hitelek, kölcsönök felvétele külföldi kormányoktól és nemzetközi szervezetektől</v>
      </c>
      <c r="B221" s="135" t="str">
        <f>+'2.bev.'!B99</f>
        <v>B824</v>
      </c>
      <c r="C221" s="76"/>
      <c r="D221" s="207">
        <v>0</v>
      </c>
      <c r="E221" s="76"/>
    </row>
    <row r="222" spans="1:5" ht="15.75">
      <c r="A222" s="135" t="str">
        <f>+'2.bev.'!A100</f>
        <v>Hitelek, kölcsönök felvétele külföldi pénzintézetektől</v>
      </c>
      <c r="B222" s="135" t="str">
        <f>+'2.bev.'!B100</f>
        <v>B825</v>
      </c>
      <c r="C222" s="76"/>
      <c r="D222" s="207">
        <v>0</v>
      </c>
      <c r="E222" s="76"/>
    </row>
    <row r="223" spans="1:5" ht="20.25">
      <c r="A223" s="135" t="str">
        <f>+'2.bev.'!A101</f>
        <v>Külföldi finanszírozás bevételei</v>
      </c>
      <c r="B223" s="135" t="str">
        <f>+'2.bev.'!B101</f>
        <v>B82</v>
      </c>
      <c r="C223" s="140"/>
      <c r="D223" s="207">
        <v>0</v>
      </c>
      <c r="E223" s="140"/>
    </row>
    <row r="224" spans="1:5" ht="15.75">
      <c r="A224" s="135" t="str">
        <f>+'2.bev.'!A102</f>
        <v>Adóssághoz nem kapcsolódó származékos ügyletek bevételei</v>
      </c>
      <c r="B224" s="135" t="str">
        <f>+'2.bev.'!B102</f>
        <v>B83</v>
      </c>
      <c r="C224" s="208"/>
      <c r="D224" s="207">
        <v>0</v>
      </c>
      <c r="E224" s="208"/>
    </row>
    <row r="225" spans="1:5" ht="15.75">
      <c r="A225" s="135" t="str">
        <f>+'2.bev.'!A103</f>
        <v>Váltóbevételek</v>
      </c>
      <c r="B225" s="135" t="str">
        <f>+'2.bev.'!B103</f>
        <v>B84</v>
      </c>
      <c r="C225" s="208"/>
      <c r="D225" s="207">
        <v>0</v>
      </c>
      <c r="E225" s="208"/>
    </row>
    <row r="226" spans="1:5" ht="15.75">
      <c r="A226" s="139" t="str">
        <f>+'2.bev.'!A104</f>
        <v>FINANSZÍROZÁSI BEVÉTELEK</v>
      </c>
      <c r="B226" s="139" t="str">
        <f>+'2.bev.'!B104</f>
        <v>B8</v>
      </c>
      <c r="C226" s="209">
        <f>SUM(C217:C225)</f>
        <v>62896421</v>
      </c>
      <c r="D226" s="209">
        <f t="shared" ref="D226" si="1">+D217+D223+D224+D225</f>
        <v>0</v>
      </c>
      <c r="E226" s="209">
        <f>SUM(E217:E225)</f>
        <v>62896421</v>
      </c>
    </row>
    <row r="227" spans="1:5" ht="15.75">
      <c r="A227" s="139" t="str">
        <f>+'2.bev.'!A105</f>
        <v>BEVÉTELEK ÖSSZESEN</v>
      </c>
      <c r="B227" s="139" t="str">
        <f>+'2.bev.'!B105</f>
        <v>B1-B8</v>
      </c>
      <c r="C227" s="209">
        <f>SUM(C226,C194)</f>
        <v>147955588</v>
      </c>
      <c r="D227" s="209">
        <f t="shared" ref="D227" si="2">SUM(D194,D226)</f>
        <v>0</v>
      </c>
      <c r="E227" s="209">
        <f>SUM(E226,E194)</f>
        <v>147955588</v>
      </c>
    </row>
  </sheetData>
  <mergeCells count="4">
    <mergeCell ref="A1:C1"/>
    <mergeCell ref="A2:C2"/>
    <mergeCell ref="F1:G1"/>
    <mergeCell ref="H1:I1"/>
  </mergeCells>
  <pageMargins left="0.19685039370078741" right="0.19685039370078741" top="0.74803149606299213" bottom="0.74803149606299213" header="0.31496062992125984" footer="0.31496062992125984"/>
  <pageSetup paperSize="9" scale="85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>
  <dimension ref="A1:J39"/>
  <sheetViews>
    <sheetView workbookViewId="0">
      <selection activeCell="D38" sqref="D38"/>
    </sheetView>
  </sheetViews>
  <sheetFormatPr defaultColWidth="9.140625" defaultRowHeight="15.75"/>
  <cols>
    <col min="1" max="1" width="61.7109375" style="47" bestFit="1" customWidth="1"/>
    <col min="2" max="5" width="25.7109375" style="47" customWidth="1"/>
    <col min="6" max="9" width="9.140625" style="47"/>
    <col min="10" max="10" width="9.5703125" style="47" bestFit="1" customWidth="1"/>
    <col min="11" max="16384" width="9.140625" style="47"/>
  </cols>
  <sheetData>
    <row r="1" spans="1:6">
      <c r="A1" s="243" t="str">
        <f>+'kiadás-bevétel'!A1</f>
        <v>LOVAS KÖZSÉG ÖNKORMÁNYZATA 2020. ÉVI KÖLTSÉGVETÉSE</v>
      </c>
      <c r="B1" s="243"/>
      <c r="C1" s="243"/>
      <c r="D1" s="243"/>
      <c r="E1" s="243"/>
    </row>
    <row r="2" spans="1:6">
      <c r="A2" s="243" t="s">
        <v>7</v>
      </c>
      <c r="B2" s="243"/>
      <c r="C2" s="243"/>
      <c r="D2" s="243"/>
      <c r="E2" s="243"/>
      <c r="F2" s="32"/>
    </row>
    <row r="3" spans="1:6">
      <c r="A3" s="28"/>
      <c r="B3" s="28"/>
      <c r="C3" s="28"/>
      <c r="D3" s="245" t="s">
        <v>669</v>
      </c>
      <c r="E3" s="245"/>
      <c r="F3" s="32"/>
    </row>
    <row r="4" spans="1:6" ht="16.5" thickBot="1">
      <c r="A4" s="28"/>
      <c r="B4" s="28"/>
      <c r="C4" s="9"/>
      <c r="D4" s="9"/>
      <c r="E4" s="33" t="s">
        <v>551</v>
      </c>
      <c r="F4" s="32"/>
    </row>
    <row r="5" spans="1:6" ht="32.25" thickBot="1">
      <c r="A5" s="70" t="s">
        <v>506</v>
      </c>
      <c r="B5" s="71" t="s">
        <v>4</v>
      </c>
      <c r="C5" s="71" t="s">
        <v>5</v>
      </c>
      <c r="D5" s="71" t="s">
        <v>533</v>
      </c>
      <c r="E5" s="72" t="s">
        <v>6</v>
      </c>
    </row>
    <row r="6" spans="1:6">
      <c r="A6" s="185" t="str">
        <f>+'1.kiad.'!A25</f>
        <v>Személyi juttatások</v>
      </c>
      <c r="B6" s="186">
        <v>18283662</v>
      </c>
      <c r="C6" s="186"/>
      <c r="D6" s="186"/>
      <c r="E6" s="186">
        <v>18283662</v>
      </c>
    </row>
    <row r="7" spans="1:6">
      <c r="A7" s="185" t="str">
        <f>+'1.kiad.'!A26</f>
        <v>Munkaadókat terhelő járulékok és szociális hozzájárulási adó</v>
      </c>
      <c r="B7" s="186">
        <v>2890820</v>
      </c>
      <c r="C7" s="186"/>
      <c r="D7" s="186"/>
      <c r="E7" s="186">
        <v>2890820</v>
      </c>
    </row>
    <row r="8" spans="1:6">
      <c r="A8" s="187" t="str">
        <f>+'1.kiad.'!A51</f>
        <v>Dologi kiadások</v>
      </c>
      <c r="B8" s="188">
        <v>24536634</v>
      </c>
      <c r="C8" s="186"/>
      <c r="D8" s="186"/>
      <c r="E8" s="188">
        <v>24536634</v>
      </c>
    </row>
    <row r="9" spans="1:6">
      <c r="A9" s="187" t="str">
        <f>+'1.kiad.'!A60</f>
        <v>Ellátottak pénzbeli juttatásai</v>
      </c>
      <c r="B9" s="188">
        <v>2185535</v>
      </c>
      <c r="C9" s="186"/>
      <c r="D9" s="186"/>
      <c r="E9" s="188">
        <v>2185535</v>
      </c>
    </row>
    <row r="10" spans="1:6">
      <c r="A10" s="187" t="str">
        <f>+'1.kiad.'!A77</f>
        <v>Egyéb működési célú kiadások</v>
      </c>
      <c r="B10" s="188">
        <v>15318101</v>
      </c>
      <c r="C10" s="188"/>
      <c r="D10" s="188"/>
      <c r="E10" s="188">
        <v>15318101</v>
      </c>
    </row>
    <row r="11" spans="1:6" s="65" customFormat="1">
      <c r="A11" s="189" t="str">
        <f>+'1.kiad.'!A67</f>
        <v>Egyéb működési célú támogatások államháztartáson belülre</v>
      </c>
      <c r="B11" s="190">
        <v>11660201</v>
      </c>
      <c r="C11" s="190"/>
      <c r="D11" s="190"/>
      <c r="E11" s="190">
        <v>11660201</v>
      </c>
    </row>
    <row r="12" spans="1:6" s="65" customFormat="1">
      <c r="A12" s="189" t="str">
        <f>+'1.kiad.'!A73</f>
        <v>Egyéb működési célú támogatások államháztartáson kívülre</v>
      </c>
      <c r="B12" s="190">
        <v>3657900</v>
      </c>
      <c r="C12" s="190"/>
      <c r="D12" s="190"/>
      <c r="E12" s="190">
        <v>3657900</v>
      </c>
    </row>
    <row r="13" spans="1:6">
      <c r="A13" s="191" t="str">
        <f>+'1.kiad.'!A74</f>
        <v>Tartalékok</v>
      </c>
      <c r="B13" s="192">
        <v>41604371</v>
      </c>
      <c r="C13" s="192"/>
      <c r="D13" s="192"/>
      <c r="E13" s="192">
        <v>41604371</v>
      </c>
    </row>
    <row r="14" spans="1:6">
      <c r="A14" s="193" t="s">
        <v>511</v>
      </c>
      <c r="B14" s="188">
        <f>SUM(B6,B7,B8,B9,B10,B13)</f>
        <v>104819123</v>
      </c>
      <c r="C14" s="188"/>
      <c r="D14" s="188"/>
      <c r="E14" s="188">
        <f>SUM(E10:E13,E6,E7,E8,E9)</f>
        <v>120137224</v>
      </c>
    </row>
    <row r="15" spans="1:6">
      <c r="A15" s="187" t="str">
        <f>+'1.kiad.'!A86</f>
        <v>Beruházások</v>
      </c>
      <c r="B15" s="188">
        <v>18077295</v>
      </c>
      <c r="C15" s="188"/>
      <c r="D15" s="188"/>
      <c r="E15" s="188">
        <v>18077295</v>
      </c>
    </row>
    <row r="16" spans="1:6">
      <c r="A16" s="187" t="str">
        <f>+'1.kiad.'!A91</f>
        <v>Felújítások</v>
      </c>
      <c r="B16" s="188">
        <v>22429791</v>
      </c>
      <c r="C16" s="188"/>
      <c r="D16" s="188"/>
      <c r="E16" s="188">
        <v>22429791</v>
      </c>
    </row>
    <row r="17" spans="1:8">
      <c r="A17" s="193" t="s">
        <v>512</v>
      </c>
      <c r="B17" s="188">
        <f>SUM(B15:B16)</f>
        <v>40507086</v>
      </c>
      <c r="C17" s="188"/>
      <c r="D17" s="188"/>
      <c r="E17" s="188">
        <f>SUM(E15:E16)</f>
        <v>40507086</v>
      </c>
    </row>
    <row r="18" spans="1:8">
      <c r="A18" s="194" t="str">
        <f>+'1.kiad.'!A115</f>
        <v>Államháztartáson belüli megelőlegezések visszafizetése</v>
      </c>
      <c r="B18" s="195">
        <v>2629379</v>
      </c>
      <c r="C18" s="195"/>
      <c r="D18" s="195"/>
      <c r="E18" s="195">
        <v>2629379</v>
      </c>
    </row>
    <row r="19" spans="1:8" ht="16.5" thickBot="1">
      <c r="A19" s="196" t="str">
        <f>+'1.kiad.'!A127</f>
        <v>FINANSZÍROZÁSI KIADÁSOK</v>
      </c>
      <c r="B19" s="197">
        <f>SUM(B18)</f>
        <v>2629379</v>
      </c>
      <c r="C19" s="197"/>
      <c r="D19" s="197"/>
      <c r="E19" s="197">
        <f>SUM(E18)</f>
        <v>2629379</v>
      </c>
    </row>
    <row r="20" spans="1:8" ht="16.5" thickBot="1">
      <c r="A20" s="198" t="str">
        <f>+'1.kiad.'!A128</f>
        <v>KIADÁSOK ÖSSZESEN</v>
      </c>
      <c r="B20" s="199">
        <f>SUM(B19,B17,B14)</f>
        <v>147955588</v>
      </c>
      <c r="C20" s="199"/>
      <c r="D20" s="199"/>
      <c r="E20" s="199">
        <f>SUM(E19,E17,E14)</f>
        <v>163273689</v>
      </c>
    </row>
    <row r="21" spans="1:8" ht="16.5" thickBot="1">
      <c r="A21" s="200"/>
      <c r="B21" s="200"/>
      <c r="C21" s="200"/>
      <c r="D21" s="200"/>
      <c r="E21" s="201" t="s">
        <v>75</v>
      </c>
    </row>
    <row r="22" spans="1:8" ht="32.25" thickBot="1">
      <c r="A22" s="202" t="str">
        <f>+A5</f>
        <v>MEGNEVEZÉS</v>
      </c>
      <c r="B22" s="202" t="str">
        <f t="shared" ref="B22:E22" si="0">+B5</f>
        <v>KÖTELEZŐ FELADAT</v>
      </c>
      <c r="C22" s="202" t="str">
        <f t="shared" si="0"/>
        <v>ÖNKÉNT VÁLLALT FELADAT</v>
      </c>
      <c r="D22" s="202" t="str">
        <f t="shared" si="0"/>
        <v>ÁLLAMIGAZGATÁSI FELADATOK</v>
      </c>
      <c r="E22" s="202" t="str">
        <f t="shared" si="0"/>
        <v>ÖSSZESEN</v>
      </c>
    </row>
    <row r="23" spans="1:8">
      <c r="A23" s="187" t="str">
        <f>+'2.bev.'!A19</f>
        <v>Működési célú támogatások államháztartáson belülről</v>
      </c>
      <c r="B23" s="188">
        <v>34877170</v>
      </c>
      <c r="C23" s="188"/>
      <c r="D23" s="188"/>
      <c r="E23" s="188">
        <v>34877170</v>
      </c>
    </row>
    <row r="24" spans="1:8">
      <c r="A24" s="187" t="str">
        <f>+'2.bev.'!A39</f>
        <v>Közhatalmi bevételek</v>
      </c>
      <c r="B24" s="188">
        <v>21833352</v>
      </c>
      <c r="C24" s="188"/>
      <c r="D24" s="188"/>
      <c r="E24" s="188">
        <v>21833352</v>
      </c>
    </row>
    <row r="25" spans="1:8">
      <c r="A25" s="203" t="str">
        <f>+'2.bev.'!A31</f>
        <v>Vagyoni tipusú adók</v>
      </c>
      <c r="B25" s="204">
        <v>17000000</v>
      </c>
      <c r="C25" s="204"/>
      <c r="D25" s="204"/>
      <c r="E25" s="204">
        <v>17000000</v>
      </c>
    </row>
    <row r="26" spans="1:8">
      <c r="A26" s="203" t="str">
        <f>+'2.bev.'!A32</f>
        <v>Termékek és szolgáltatások adói</v>
      </c>
      <c r="B26" s="204">
        <v>4750000</v>
      </c>
      <c r="C26" s="204"/>
      <c r="D26" s="204"/>
      <c r="E26" s="204">
        <v>4750000</v>
      </c>
      <c r="H26" s="66"/>
    </row>
    <row r="27" spans="1:8">
      <c r="A27" s="203" t="str">
        <f>+'2.bev.'!A38</f>
        <v>Egyéb közhatalmi bevételek</v>
      </c>
      <c r="B27" s="204">
        <v>83352</v>
      </c>
      <c r="C27" s="204"/>
      <c r="D27" s="204"/>
      <c r="E27" s="204">
        <v>83352</v>
      </c>
    </row>
    <row r="28" spans="1:8" s="67" customFormat="1">
      <c r="A28" s="187" t="str">
        <f>+'2.bev.'!A55</f>
        <v>Működési bevételek</v>
      </c>
      <c r="B28" s="188">
        <v>3631246</v>
      </c>
      <c r="C28" s="188"/>
      <c r="D28" s="188"/>
      <c r="E28" s="188">
        <v>3631246</v>
      </c>
    </row>
    <row r="29" spans="1:8" s="67" customFormat="1">
      <c r="A29" s="187" t="str">
        <f>+'2.bev.'!A67</f>
        <v>Működési célú átvett pénzeszközök</v>
      </c>
      <c r="B29" s="188">
        <v>769000</v>
      </c>
      <c r="C29" s="188"/>
      <c r="D29" s="188"/>
      <c r="E29" s="188">
        <v>769000</v>
      </c>
    </row>
    <row r="30" spans="1:8">
      <c r="A30" s="194" t="s">
        <v>8</v>
      </c>
      <c r="B30" s="188">
        <f>SUM(B23,B24,B28,B29)</f>
        <v>61110768</v>
      </c>
      <c r="C30" s="188"/>
      <c r="D30" s="188"/>
      <c r="E30" s="188">
        <f>SUM(E23,E24,E28,E29)</f>
        <v>61110768</v>
      </c>
    </row>
    <row r="31" spans="1:8" s="67" customFormat="1">
      <c r="A31" s="187" t="str">
        <f>+'2.bev.'!A61</f>
        <v>Felhalmozási bevételek</v>
      </c>
      <c r="B31" s="188">
        <v>0</v>
      </c>
      <c r="C31" s="188"/>
      <c r="D31" s="188"/>
      <c r="E31" s="188">
        <v>0</v>
      </c>
    </row>
    <row r="32" spans="1:8" s="67" customFormat="1">
      <c r="A32" s="187" t="str">
        <f>+'2.bev.'!A73</f>
        <v>Felhalmozási célú átvett pénzeszközök</v>
      </c>
      <c r="B32" s="188">
        <v>23948399</v>
      </c>
      <c r="C32" s="188"/>
      <c r="D32" s="188"/>
      <c r="E32" s="188">
        <v>23948399</v>
      </c>
    </row>
    <row r="33" spans="1:10">
      <c r="A33" s="194" t="s">
        <v>9</v>
      </c>
      <c r="B33" s="188">
        <f>SUM(B31:B32)</f>
        <v>23948399</v>
      </c>
      <c r="C33" s="188"/>
      <c r="D33" s="188"/>
      <c r="E33" s="188">
        <f>SUM(E31:E32)</f>
        <v>23948399</v>
      </c>
      <c r="J33" s="66"/>
    </row>
    <row r="34" spans="1:10">
      <c r="A34" s="187" t="str">
        <f>+'2.bev.'!A85</f>
        <v>Előző év költségvetési maradványának igénybevétele</v>
      </c>
      <c r="B34" s="195">
        <v>62896421</v>
      </c>
      <c r="C34" s="188"/>
      <c r="D34" s="195"/>
      <c r="E34" s="195">
        <v>62896421</v>
      </c>
    </row>
    <row r="35" spans="1:10">
      <c r="A35" s="194" t="str">
        <f>+'2.bev.'!A104</f>
        <v>FINANSZÍROZÁSI BEVÉTELEK</v>
      </c>
      <c r="B35" s="188">
        <f>SUM(B34)</f>
        <v>62896421</v>
      </c>
      <c r="C35" s="188"/>
      <c r="D35" s="188"/>
      <c r="E35" s="188">
        <f>SUM(E34)</f>
        <v>62896421</v>
      </c>
    </row>
    <row r="36" spans="1:10" ht="16.5" thickBot="1">
      <c r="A36" s="205" t="str">
        <f>+'2.bev.'!A105</f>
        <v>BEVÉTELEK ÖSSZESEN</v>
      </c>
      <c r="B36" s="206">
        <f>SUM(B30,B33,B35)</f>
        <v>147955588</v>
      </c>
      <c r="C36" s="206"/>
      <c r="D36" s="206"/>
      <c r="E36" s="206">
        <f>SUM(E30,E33,E35)</f>
        <v>147955588</v>
      </c>
    </row>
    <row r="39" spans="1:10">
      <c r="C39" s="66"/>
    </row>
  </sheetData>
  <mergeCells count="3">
    <mergeCell ref="A2:E2"/>
    <mergeCell ref="A1:E1"/>
    <mergeCell ref="D3:E3"/>
  </mergeCells>
  <phoneticPr fontId="6" type="noConversion"/>
  <printOptions horizontalCentered="1"/>
  <pageMargins left="0.74803149606299213" right="0.74803149606299213" top="0.59055118110236227" bottom="0.59055118110236227" header="0.51181102362204722" footer="0.51181102362204722"/>
  <pageSetup paperSize="9" scale="75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1:O19"/>
  <sheetViews>
    <sheetView topLeftCell="A4" workbookViewId="0">
      <selection activeCell="I23" sqref="I23"/>
    </sheetView>
  </sheetViews>
  <sheetFormatPr defaultRowHeight="15"/>
  <cols>
    <col min="1" max="1" width="42.85546875" customWidth="1"/>
    <col min="2" max="2" width="13.140625" customWidth="1"/>
    <col min="3" max="3" width="12.5703125" customWidth="1"/>
    <col min="4" max="4" width="12.140625" customWidth="1"/>
    <col min="5" max="5" width="12.85546875" customWidth="1"/>
    <col min="6" max="6" width="12.7109375" customWidth="1"/>
    <col min="7" max="8" width="11.85546875" customWidth="1"/>
    <col min="9" max="9" width="12.140625" customWidth="1"/>
    <col min="10" max="10" width="11.7109375" customWidth="1"/>
    <col min="11" max="11" width="12.140625" customWidth="1"/>
    <col min="12" max="12" width="12.28515625" customWidth="1"/>
    <col min="13" max="13" width="15.5703125" bestFit="1" customWidth="1"/>
    <col min="14" max="14" width="16.7109375" bestFit="1" customWidth="1"/>
  </cols>
  <sheetData>
    <row r="1" spans="1:15" ht="15.75">
      <c r="A1" s="243" t="s">
        <v>547</v>
      </c>
      <c r="B1" s="243"/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</row>
    <row r="2" spans="1:15" ht="15.75">
      <c r="A2" s="73"/>
      <c r="B2" s="73"/>
      <c r="C2" s="243" t="s">
        <v>580</v>
      </c>
      <c r="D2" s="243"/>
      <c r="E2" s="243"/>
      <c r="F2" s="243"/>
      <c r="G2" s="243"/>
      <c r="H2" s="243"/>
      <c r="I2" s="243"/>
      <c r="L2" s="228" t="s">
        <v>670</v>
      </c>
      <c r="M2" s="228"/>
      <c r="N2" s="9"/>
    </row>
    <row r="3" spans="1:15" ht="15.75">
      <c r="A3" s="73"/>
      <c r="B3" s="73"/>
      <c r="C3" s="73"/>
      <c r="D3" s="73"/>
      <c r="E3" s="73"/>
    </row>
    <row r="4" spans="1:15" ht="15.75">
      <c r="A4" s="80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2"/>
    </row>
    <row r="5" spans="1:15" ht="15.75">
      <c r="A5" s="83"/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218" t="s">
        <v>551</v>
      </c>
      <c r="O5" s="82"/>
    </row>
    <row r="6" spans="1:15" ht="15.75">
      <c r="A6" s="133" t="s">
        <v>168</v>
      </c>
      <c r="B6" s="134" t="s">
        <v>552</v>
      </c>
      <c r="C6" s="134" t="s">
        <v>553</v>
      </c>
      <c r="D6" s="134" t="s">
        <v>554</v>
      </c>
      <c r="E6" s="134" t="s">
        <v>555</v>
      </c>
      <c r="F6" s="134" t="s">
        <v>556</v>
      </c>
      <c r="G6" s="134" t="s">
        <v>557</v>
      </c>
      <c r="H6" s="134" t="s">
        <v>558</v>
      </c>
      <c r="I6" s="134" t="s">
        <v>559</v>
      </c>
      <c r="J6" s="134" t="s">
        <v>560</v>
      </c>
      <c r="K6" s="134" t="s">
        <v>561</v>
      </c>
      <c r="L6" s="134" t="s">
        <v>562</v>
      </c>
      <c r="M6" s="134" t="s">
        <v>563</v>
      </c>
      <c r="N6" s="134" t="s">
        <v>564</v>
      </c>
      <c r="O6" s="82"/>
    </row>
    <row r="7" spans="1:15" ht="15.75">
      <c r="A7" s="85" t="s">
        <v>565</v>
      </c>
      <c r="B7" s="84" t="s">
        <v>566</v>
      </c>
      <c r="C7" s="84" t="s">
        <v>567</v>
      </c>
      <c r="D7" s="84" t="s">
        <v>568</v>
      </c>
      <c r="E7" s="84" t="s">
        <v>569</v>
      </c>
      <c r="F7" s="84" t="s">
        <v>570</v>
      </c>
      <c r="G7" s="84" t="s">
        <v>571</v>
      </c>
      <c r="H7" s="84" t="s">
        <v>572</v>
      </c>
      <c r="I7" s="84" t="s">
        <v>573</v>
      </c>
      <c r="J7" s="84" t="s">
        <v>574</v>
      </c>
      <c r="K7" s="84" t="s">
        <v>535</v>
      </c>
      <c r="L7" s="84" t="s">
        <v>575</v>
      </c>
      <c r="M7" s="84" t="s">
        <v>576</v>
      </c>
      <c r="N7" s="84" t="s">
        <v>577</v>
      </c>
      <c r="O7" s="82"/>
    </row>
    <row r="8" spans="1:15" ht="15.75">
      <c r="A8" s="86" t="s">
        <v>579</v>
      </c>
      <c r="B8" s="87">
        <v>12329632</v>
      </c>
      <c r="C8" s="87">
        <v>12329632</v>
      </c>
      <c r="D8" s="87">
        <v>12329632</v>
      </c>
      <c r="E8" s="87">
        <v>12329632</v>
      </c>
      <c r="F8" s="87">
        <v>12329632</v>
      </c>
      <c r="G8" s="87">
        <v>12329632</v>
      </c>
      <c r="H8" s="87">
        <v>12329632</v>
      </c>
      <c r="I8" s="87">
        <v>12329632</v>
      </c>
      <c r="J8" s="87">
        <v>12329632</v>
      </c>
      <c r="K8" s="87">
        <v>12329632</v>
      </c>
      <c r="L8" s="87">
        <v>12329632</v>
      </c>
      <c r="M8" s="87">
        <v>12329633</v>
      </c>
      <c r="N8" s="87">
        <f>SUM(B8:M8)</f>
        <v>147955585</v>
      </c>
      <c r="O8" s="82"/>
    </row>
    <row r="9" spans="1:15" ht="15.75">
      <c r="A9" s="88" t="s">
        <v>578</v>
      </c>
      <c r="B9" s="89">
        <f>SUM(B8)</f>
        <v>12329632</v>
      </c>
      <c r="C9" s="89">
        <f t="shared" ref="C9:N9" si="0">SUM(C8)</f>
        <v>12329632</v>
      </c>
      <c r="D9" s="89">
        <f t="shared" si="0"/>
        <v>12329632</v>
      </c>
      <c r="E9" s="89">
        <f t="shared" si="0"/>
        <v>12329632</v>
      </c>
      <c r="F9" s="89">
        <f t="shared" si="0"/>
        <v>12329632</v>
      </c>
      <c r="G9" s="89">
        <f t="shared" si="0"/>
        <v>12329632</v>
      </c>
      <c r="H9" s="89">
        <f t="shared" si="0"/>
        <v>12329632</v>
      </c>
      <c r="I9" s="89">
        <f t="shared" si="0"/>
        <v>12329632</v>
      </c>
      <c r="J9" s="89">
        <f t="shared" si="0"/>
        <v>12329632</v>
      </c>
      <c r="K9" s="89">
        <f t="shared" si="0"/>
        <v>12329632</v>
      </c>
      <c r="L9" s="89">
        <f t="shared" si="0"/>
        <v>12329632</v>
      </c>
      <c r="M9" s="89">
        <f t="shared" si="0"/>
        <v>12329633</v>
      </c>
      <c r="N9" s="89">
        <f t="shared" si="0"/>
        <v>147955585</v>
      </c>
      <c r="O9" s="82"/>
    </row>
    <row r="12" spans="1:15" ht="15.75">
      <c r="C12" s="243" t="s">
        <v>581</v>
      </c>
      <c r="D12" s="243"/>
      <c r="E12" s="243"/>
      <c r="F12" s="243"/>
      <c r="G12" s="243"/>
      <c r="H12" s="243"/>
      <c r="I12" s="243"/>
    </row>
    <row r="13" spans="1:15" ht="15.75">
      <c r="C13" s="73"/>
      <c r="D13" s="73"/>
      <c r="E13" s="73"/>
      <c r="F13" s="73"/>
      <c r="G13" s="73"/>
      <c r="H13" s="73"/>
      <c r="I13" s="73"/>
    </row>
    <row r="14" spans="1:15" ht="15.75">
      <c r="C14" s="73"/>
      <c r="D14" s="73"/>
      <c r="E14" s="73"/>
      <c r="F14" s="73"/>
      <c r="G14" s="73"/>
      <c r="H14" s="73"/>
      <c r="I14" s="73"/>
    </row>
    <row r="16" spans="1:15" ht="15.75">
      <c r="A16" s="133" t="s">
        <v>168</v>
      </c>
      <c r="B16" s="134" t="s">
        <v>552</v>
      </c>
      <c r="C16" s="134" t="s">
        <v>553</v>
      </c>
      <c r="D16" s="134" t="s">
        <v>554</v>
      </c>
      <c r="E16" s="134" t="s">
        <v>555</v>
      </c>
      <c r="F16" s="134" t="s">
        <v>556</v>
      </c>
      <c r="G16" s="134" t="s">
        <v>557</v>
      </c>
      <c r="H16" s="134" t="s">
        <v>558</v>
      </c>
      <c r="I16" s="134" t="s">
        <v>559</v>
      </c>
      <c r="J16" s="134" t="s">
        <v>560</v>
      </c>
      <c r="K16" s="134" t="s">
        <v>561</v>
      </c>
      <c r="L16" s="134" t="s">
        <v>562</v>
      </c>
      <c r="M16" s="134" t="s">
        <v>563</v>
      </c>
      <c r="N16" s="134" t="s">
        <v>564</v>
      </c>
    </row>
    <row r="17" spans="1:14" ht="15.75">
      <c r="A17" s="85" t="s">
        <v>565</v>
      </c>
      <c r="B17" s="84" t="s">
        <v>566</v>
      </c>
      <c r="C17" s="84" t="s">
        <v>567</v>
      </c>
      <c r="D17" s="84" t="s">
        <v>568</v>
      </c>
      <c r="E17" s="84" t="s">
        <v>569</v>
      </c>
      <c r="F17" s="84" t="s">
        <v>570</v>
      </c>
      <c r="G17" s="84" t="s">
        <v>571</v>
      </c>
      <c r="H17" s="84" t="s">
        <v>572</v>
      </c>
      <c r="I17" s="84" t="s">
        <v>573</v>
      </c>
      <c r="J17" s="84" t="s">
        <v>574</v>
      </c>
      <c r="K17" s="84" t="s">
        <v>535</v>
      </c>
      <c r="L17" s="84" t="s">
        <v>575</v>
      </c>
      <c r="M17" s="84" t="s">
        <v>576</v>
      </c>
      <c r="N17" s="84" t="s">
        <v>577</v>
      </c>
    </row>
    <row r="18" spans="1:14" ht="15.75">
      <c r="A18" s="86" t="s">
        <v>579</v>
      </c>
      <c r="B18" s="87">
        <v>12329632</v>
      </c>
      <c r="C18" s="87">
        <v>12329632</v>
      </c>
      <c r="D18" s="87">
        <v>12329632</v>
      </c>
      <c r="E18" s="87">
        <v>12329632</v>
      </c>
      <c r="F18" s="87">
        <v>12329632</v>
      </c>
      <c r="G18" s="87">
        <v>12329632</v>
      </c>
      <c r="H18" s="87">
        <v>12329632</v>
      </c>
      <c r="I18" s="87">
        <v>12329632</v>
      </c>
      <c r="J18" s="87">
        <v>12329632</v>
      </c>
      <c r="K18" s="87">
        <v>12329632</v>
      </c>
      <c r="L18" s="87">
        <v>12329632</v>
      </c>
      <c r="M18" s="87">
        <v>12329633</v>
      </c>
      <c r="N18" s="87">
        <f>SUM(B18:M18)</f>
        <v>147955585</v>
      </c>
    </row>
    <row r="19" spans="1:14" ht="15.75">
      <c r="A19" s="88" t="s">
        <v>578</v>
      </c>
      <c r="B19" s="89">
        <f>SUM(B18)</f>
        <v>12329632</v>
      </c>
      <c r="C19" s="89">
        <f t="shared" ref="C19:N19" si="1">SUM(C18)</f>
        <v>12329632</v>
      </c>
      <c r="D19" s="89">
        <f t="shared" si="1"/>
        <v>12329632</v>
      </c>
      <c r="E19" s="89">
        <f t="shared" si="1"/>
        <v>12329632</v>
      </c>
      <c r="F19" s="89">
        <f t="shared" si="1"/>
        <v>12329632</v>
      </c>
      <c r="G19" s="89">
        <f t="shared" si="1"/>
        <v>12329632</v>
      </c>
      <c r="H19" s="89">
        <f t="shared" si="1"/>
        <v>12329632</v>
      </c>
      <c r="I19" s="89">
        <f t="shared" si="1"/>
        <v>12329632</v>
      </c>
      <c r="J19" s="89">
        <f t="shared" si="1"/>
        <v>12329632</v>
      </c>
      <c r="K19" s="89">
        <f t="shared" si="1"/>
        <v>12329632</v>
      </c>
      <c r="L19" s="89">
        <f t="shared" si="1"/>
        <v>12329632</v>
      </c>
      <c r="M19" s="89">
        <f t="shared" si="1"/>
        <v>12329633</v>
      </c>
      <c r="N19" s="89">
        <f t="shared" si="1"/>
        <v>147955585</v>
      </c>
    </row>
  </sheetData>
  <mergeCells count="3">
    <mergeCell ref="A1:N1"/>
    <mergeCell ref="C2:I2"/>
    <mergeCell ref="C12:I12"/>
  </mergeCells>
  <pageMargins left="0" right="0" top="0" bottom="0" header="0.31496062992125984" footer="0.31496062992125984"/>
  <pageSetup paperSize="9" scale="65" orientation="landscape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>
  <dimension ref="A1:T73"/>
  <sheetViews>
    <sheetView topLeftCell="A52" zoomScale="84" zoomScaleNormal="84" workbookViewId="0">
      <selection activeCell="D73" sqref="D73"/>
    </sheetView>
  </sheetViews>
  <sheetFormatPr defaultRowHeight="15"/>
  <cols>
    <col min="1" max="1" width="40.85546875" customWidth="1"/>
    <col min="2" max="2" width="11.42578125" bestFit="1" customWidth="1"/>
    <col min="3" max="3" width="15.7109375" bestFit="1" customWidth="1"/>
    <col min="4" max="4" width="16.5703125" bestFit="1" customWidth="1"/>
    <col min="5" max="5" width="11.85546875" bestFit="1" customWidth="1"/>
    <col min="6" max="6" width="12.85546875" bestFit="1" customWidth="1"/>
    <col min="7" max="7" width="12.5703125" bestFit="1" customWidth="1"/>
    <col min="8" max="8" width="15.85546875" bestFit="1" customWidth="1"/>
    <col min="9" max="9" width="11.85546875" bestFit="1" customWidth="1"/>
    <col min="10" max="10" width="15.7109375" bestFit="1" customWidth="1"/>
    <col min="11" max="11" width="12.5703125" bestFit="1" customWidth="1"/>
    <col min="12" max="12" width="11.85546875" bestFit="1" customWidth="1"/>
    <col min="13" max="13" width="12.5703125" bestFit="1" customWidth="1"/>
    <col min="14" max="14" width="16.140625" bestFit="1" customWidth="1"/>
    <col min="15" max="15" width="16.140625" customWidth="1"/>
    <col min="16" max="16" width="12.85546875" bestFit="1" customWidth="1"/>
    <col min="17" max="17" width="12.85546875" customWidth="1"/>
    <col min="18" max="18" width="15.5703125" bestFit="1" customWidth="1"/>
    <col min="20" max="20" width="15.140625" bestFit="1" customWidth="1"/>
  </cols>
  <sheetData>
    <row r="1" spans="1:18">
      <c r="A1" s="254" t="s">
        <v>582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33"/>
    </row>
    <row r="2" spans="1:18">
      <c r="A2" s="254" t="s">
        <v>583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  <c r="P2" s="254"/>
      <c r="Q2" s="233"/>
    </row>
    <row r="3" spans="1:18">
      <c r="A3" s="254" t="s">
        <v>32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  <c r="P3" s="254"/>
      <c r="Q3" s="233"/>
    </row>
    <row r="4" spans="1:18">
      <c r="A4" s="254" t="s">
        <v>54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  <c r="P4" s="254"/>
      <c r="Q4" s="233"/>
    </row>
    <row r="5" spans="1:18" ht="15.75" customHeight="1">
      <c r="A5" s="90"/>
      <c r="B5" s="90"/>
      <c r="C5" s="90"/>
      <c r="D5" s="90"/>
      <c r="E5" s="90"/>
      <c r="F5" s="90"/>
      <c r="G5" s="90"/>
      <c r="H5" s="29"/>
      <c r="I5" s="29"/>
      <c r="J5" s="29"/>
      <c r="K5" s="29"/>
      <c r="L5" s="228" t="s">
        <v>671</v>
      </c>
      <c r="M5" s="228"/>
      <c r="N5" s="9"/>
      <c r="O5" s="9"/>
      <c r="P5" s="29"/>
      <c r="Q5" s="29"/>
    </row>
    <row r="6" spans="1:18">
      <c r="A6" s="29"/>
      <c r="B6" s="29"/>
      <c r="C6" s="29"/>
      <c r="D6" s="29"/>
      <c r="E6" s="29"/>
      <c r="F6" s="29"/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</row>
    <row r="7" spans="1:18" ht="15.75">
      <c r="A7" s="255" t="s">
        <v>506</v>
      </c>
      <c r="B7" s="255" t="s">
        <v>584</v>
      </c>
      <c r="C7" s="256" t="s">
        <v>687</v>
      </c>
      <c r="D7" s="91" t="s">
        <v>585</v>
      </c>
      <c r="E7" s="91" t="s">
        <v>586</v>
      </c>
      <c r="F7" s="91" t="s">
        <v>587</v>
      </c>
      <c r="G7" s="91" t="s">
        <v>588</v>
      </c>
      <c r="H7" s="91" t="s">
        <v>589</v>
      </c>
      <c r="I7" s="91" t="s">
        <v>590</v>
      </c>
      <c r="J7" s="91" t="s">
        <v>591</v>
      </c>
      <c r="K7" s="91" t="s">
        <v>592</v>
      </c>
      <c r="L7" s="91" t="s">
        <v>593</v>
      </c>
      <c r="M7" s="91" t="s">
        <v>594</v>
      </c>
      <c r="N7" s="91" t="s">
        <v>595</v>
      </c>
      <c r="O7" s="91" t="s">
        <v>596</v>
      </c>
      <c r="P7" s="91" t="s">
        <v>616</v>
      </c>
      <c r="Q7" s="91" t="s">
        <v>688</v>
      </c>
      <c r="R7" s="230" t="s">
        <v>675</v>
      </c>
    </row>
    <row r="8" spans="1:18" ht="72">
      <c r="A8" s="255"/>
      <c r="B8" s="255"/>
      <c r="C8" s="257"/>
      <c r="D8" s="92" t="s">
        <v>597</v>
      </c>
      <c r="E8" s="92" t="s">
        <v>598</v>
      </c>
      <c r="F8" s="92" t="s">
        <v>599</v>
      </c>
      <c r="G8" s="92" t="s">
        <v>600</v>
      </c>
      <c r="H8" s="92" t="s">
        <v>601</v>
      </c>
      <c r="I8" s="92" t="s">
        <v>602</v>
      </c>
      <c r="J8" s="92" t="s">
        <v>603</v>
      </c>
      <c r="K8" s="93" t="s">
        <v>604</v>
      </c>
      <c r="L8" s="92" t="s">
        <v>605</v>
      </c>
      <c r="M8" s="92" t="s">
        <v>606</v>
      </c>
      <c r="N8" s="92" t="s">
        <v>607</v>
      </c>
      <c r="O8" s="92" t="s">
        <v>618</v>
      </c>
      <c r="P8" s="92" t="s">
        <v>655</v>
      </c>
      <c r="Q8" s="92" t="s">
        <v>689</v>
      </c>
      <c r="R8" s="92" t="s">
        <v>676</v>
      </c>
    </row>
    <row r="9" spans="1:18">
      <c r="A9" s="94" t="s">
        <v>257</v>
      </c>
      <c r="B9" s="94" t="s">
        <v>170</v>
      </c>
      <c r="C9" s="95">
        <f t="shared" ref="C9:C18" si="0">SUM(D9:P9)</f>
        <v>13949446</v>
      </c>
      <c r="D9" s="95"/>
      <c r="E9" s="95"/>
      <c r="F9" s="95"/>
      <c r="G9" s="95"/>
      <c r="H9" s="95">
        <v>6418697</v>
      </c>
      <c r="I9" s="95"/>
      <c r="J9" s="95">
        <v>1827000</v>
      </c>
      <c r="K9" s="96">
        <v>462002</v>
      </c>
      <c r="L9" s="95">
        <v>1631133</v>
      </c>
      <c r="M9" s="95">
        <v>3610614</v>
      </c>
      <c r="N9" s="95"/>
      <c r="O9" s="95"/>
      <c r="P9" s="95"/>
      <c r="Q9" s="95"/>
      <c r="R9" s="219"/>
    </row>
    <row r="10" spans="1:18">
      <c r="A10" s="94" t="s">
        <v>657</v>
      </c>
      <c r="B10" s="94" t="s">
        <v>171</v>
      </c>
      <c r="C10" s="95">
        <f t="shared" si="0"/>
        <v>433000</v>
      </c>
      <c r="D10" s="95">
        <v>433000</v>
      </c>
      <c r="E10" s="95"/>
      <c r="F10" s="95"/>
      <c r="G10" s="95"/>
      <c r="H10" s="95"/>
      <c r="I10" s="95"/>
      <c r="J10" s="95"/>
      <c r="K10" s="96"/>
      <c r="L10" s="95"/>
      <c r="M10" s="95"/>
      <c r="N10" s="95"/>
      <c r="O10" s="95"/>
      <c r="P10" s="95"/>
      <c r="Q10" s="95"/>
      <c r="R10" s="219"/>
    </row>
    <row r="11" spans="1:18">
      <c r="A11" s="99" t="s">
        <v>654</v>
      </c>
      <c r="B11" s="97" t="s">
        <v>260</v>
      </c>
      <c r="C11" s="95">
        <f t="shared" si="0"/>
        <v>288632</v>
      </c>
      <c r="D11" s="98"/>
      <c r="E11" s="98"/>
      <c r="F11" s="98"/>
      <c r="G11" s="98"/>
      <c r="H11" s="98"/>
      <c r="I11" s="98"/>
      <c r="J11" s="98"/>
      <c r="K11" s="98"/>
      <c r="L11" s="98"/>
      <c r="M11" s="98">
        <v>288632</v>
      </c>
      <c r="N11" s="98"/>
      <c r="O11" s="98"/>
      <c r="P11" s="98"/>
      <c r="Q11" s="98"/>
      <c r="R11" s="219"/>
    </row>
    <row r="12" spans="1:18">
      <c r="A12" s="99" t="s">
        <v>266</v>
      </c>
      <c r="B12" s="97" t="s">
        <v>174</v>
      </c>
      <c r="C12" s="95">
        <f t="shared" si="0"/>
        <v>413043</v>
      </c>
      <c r="D12" s="98"/>
      <c r="E12" s="98"/>
      <c r="F12" s="98"/>
      <c r="G12" s="98"/>
      <c r="H12" s="98"/>
      <c r="I12" s="98"/>
      <c r="J12" s="98">
        <v>130435</v>
      </c>
      <c r="K12" s="98">
        <v>36232</v>
      </c>
      <c r="L12" s="98">
        <v>72463</v>
      </c>
      <c r="M12" s="98">
        <v>173913</v>
      </c>
      <c r="N12" s="98"/>
      <c r="O12" s="98"/>
      <c r="P12" s="98"/>
      <c r="Q12" s="98"/>
      <c r="R12" s="219"/>
    </row>
    <row r="13" spans="1:18">
      <c r="A13" s="94" t="s">
        <v>272</v>
      </c>
      <c r="B13" s="94" t="s">
        <v>180</v>
      </c>
      <c r="C13" s="95">
        <f t="shared" si="0"/>
        <v>60489</v>
      </c>
      <c r="D13" s="95"/>
      <c r="E13" s="95"/>
      <c r="F13" s="95"/>
      <c r="G13" s="95"/>
      <c r="H13" s="95">
        <v>49289</v>
      </c>
      <c r="I13" s="95"/>
      <c r="J13" s="95">
        <v>11200</v>
      </c>
      <c r="K13" s="95"/>
      <c r="L13" s="95"/>
      <c r="M13" s="95"/>
      <c r="N13" s="95"/>
      <c r="O13" s="95"/>
      <c r="P13" s="95"/>
      <c r="Q13" s="95"/>
      <c r="R13" s="219"/>
    </row>
    <row r="14" spans="1:18">
      <c r="A14" s="100" t="s">
        <v>256</v>
      </c>
      <c r="B14" s="100" t="s">
        <v>169</v>
      </c>
      <c r="C14" s="101">
        <f>SUM(D14:R14)</f>
        <v>15144610</v>
      </c>
      <c r="D14" s="102">
        <f>SUM(D9:D13)</f>
        <v>433000</v>
      </c>
      <c r="E14" s="102"/>
      <c r="F14" s="102"/>
      <c r="G14" s="102"/>
      <c r="H14" s="102">
        <f>SUM(H9:H13)</f>
        <v>6467986</v>
      </c>
      <c r="I14" s="102">
        <f t="shared" ref="I14:M14" si="1">SUM(I9:I13)</f>
        <v>0</v>
      </c>
      <c r="J14" s="102">
        <f t="shared" si="1"/>
        <v>1968635</v>
      </c>
      <c r="K14" s="102">
        <f t="shared" si="1"/>
        <v>498234</v>
      </c>
      <c r="L14" s="102">
        <f t="shared" si="1"/>
        <v>1703596</v>
      </c>
      <c r="M14" s="102">
        <f t="shared" si="1"/>
        <v>4073159</v>
      </c>
      <c r="N14" s="102"/>
      <c r="O14" s="102"/>
      <c r="P14" s="220"/>
      <c r="Q14" s="220"/>
      <c r="R14" s="221"/>
    </row>
    <row r="15" spans="1:18">
      <c r="A15" s="103" t="s">
        <v>274</v>
      </c>
      <c r="B15" s="103" t="s">
        <v>182</v>
      </c>
      <c r="C15" s="95">
        <f t="shared" si="0"/>
        <v>2306460</v>
      </c>
      <c r="D15" s="104">
        <v>2306460</v>
      </c>
      <c r="E15" s="104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219"/>
    </row>
    <row r="16" spans="1:18" ht="45">
      <c r="A16" s="94" t="s">
        <v>275</v>
      </c>
      <c r="B16" s="94" t="s">
        <v>183</v>
      </c>
      <c r="C16" s="95">
        <f t="shared" si="0"/>
        <v>273201</v>
      </c>
      <c r="D16" s="95">
        <v>63201</v>
      </c>
      <c r="E16" s="95"/>
      <c r="F16" s="95"/>
      <c r="G16" s="95"/>
      <c r="H16" s="95"/>
      <c r="I16" s="95"/>
      <c r="J16" s="95"/>
      <c r="K16" s="95">
        <v>140000</v>
      </c>
      <c r="L16" s="95">
        <v>70000</v>
      </c>
      <c r="M16" s="95"/>
      <c r="N16" s="95"/>
      <c r="O16" s="95"/>
      <c r="P16" s="95"/>
      <c r="Q16" s="95"/>
      <c r="R16" s="219"/>
    </row>
    <row r="17" spans="1:20">
      <c r="A17" s="94" t="s">
        <v>276</v>
      </c>
      <c r="B17" s="94" t="s">
        <v>184</v>
      </c>
      <c r="C17" s="95">
        <f t="shared" si="0"/>
        <v>559391</v>
      </c>
      <c r="D17" s="95">
        <v>293624</v>
      </c>
      <c r="E17" s="95"/>
      <c r="F17" s="95"/>
      <c r="G17" s="95"/>
      <c r="H17" s="95"/>
      <c r="I17" s="95"/>
      <c r="J17" s="95"/>
      <c r="K17" s="95"/>
      <c r="L17" s="95">
        <v>265767</v>
      </c>
      <c r="M17" s="95"/>
      <c r="N17" s="95"/>
      <c r="O17" s="95"/>
      <c r="P17" s="95"/>
      <c r="Q17" s="95"/>
      <c r="R17" s="219"/>
    </row>
    <row r="18" spans="1:20">
      <c r="A18" s="100" t="s">
        <v>273</v>
      </c>
      <c r="B18" s="100" t="s">
        <v>181</v>
      </c>
      <c r="C18" s="101">
        <f t="shared" si="0"/>
        <v>3139052</v>
      </c>
      <c r="D18" s="102">
        <f>SUM(D15,D16,D17)</f>
        <v>2663285</v>
      </c>
      <c r="E18" s="102"/>
      <c r="F18" s="102"/>
      <c r="G18" s="102"/>
      <c r="H18" s="102"/>
      <c r="I18" s="102"/>
      <c r="J18" s="102"/>
      <c r="K18" s="102">
        <f>SUM(K15:K17)</f>
        <v>140000</v>
      </c>
      <c r="L18" s="102">
        <f>SUM(L15:L17)</f>
        <v>335767</v>
      </c>
      <c r="M18" s="102"/>
      <c r="N18" s="102"/>
      <c r="O18" s="102"/>
      <c r="P18" s="220"/>
      <c r="Q18" s="220"/>
      <c r="R18" s="221"/>
    </row>
    <row r="19" spans="1:20">
      <c r="A19" s="105" t="s">
        <v>608</v>
      </c>
      <c r="B19" s="105" t="s">
        <v>185</v>
      </c>
      <c r="C19" s="106">
        <f>SUM(C18,C14)</f>
        <v>18283662</v>
      </c>
      <c r="D19" s="107">
        <f>SUM(D14,D18)</f>
        <v>3096285</v>
      </c>
      <c r="E19" s="107"/>
      <c r="F19" s="107"/>
      <c r="G19" s="107"/>
      <c r="H19" s="107">
        <f>SUM(H14,H18)</f>
        <v>6467986</v>
      </c>
      <c r="I19" s="107"/>
      <c r="J19" s="107">
        <f t="shared" ref="J19:M19" si="2">SUM(J14,J18)</f>
        <v>1968635</v>
      </c>
      <c r="K19" s="107">
        <f t="shared" si="2"/>
        <v>638234</v>
      </c>
      <c r="L19" s="107">
        <f t="shared" si="2"/>
        <v>2039363</v>
      </c>
      <c r="M19" s="107">
        <f t="shared" si="2"/>
        <v>4073159</v>
      </c>
      <c r="N19" s="107"/>
      <c r="O19" s="107"/>
      <c r="P19" s="107"/>
      <c r="Q19" s="107"/>
      <c r="R19" s="222"/>
    </row>
    <row r="20" spans="1:20" ht="30">
      <c r="A20" s="105" t="s">
        <v>278</v>
      </c>
      <c r="B20" s="105" t="s">
        <v>186</v>
      </c>
      <c r="C20" s="106">
        <f>SUM(D20:R20)</f>
        <v>2890820</v>
      </c>
      <c r="D20" s="107">
        <f>SUM(D21:D22)</f>
        <v>763208</v>
      </c>
      <c r="E20" s="107">
        <f t="shared" ref="E20:R20" si="3">SUM(E21:E22)</f>
        <v>0</v>
      </c>
      <c r="F20" s="107">
        <f t="shared" si="3"/>
        <v>0</v>
      </c>
      <c r="G20" s="107">
        <f t="shared" si="3"/>
        <v>0</v>
      </c>
      <c r="H20" s="107">
        <f t="shared" si="3"/>
        <v>569340</v>
      </c>
      <c r="I20" s="107">
        <f t="shared" si="3"/>
        <v>0</v>
      </c>
      <c r="J20" s="107">
        <f t="shared" si="3"/>
        <v>337061</v>
      </c>
      <c r="K20" s="107">
        <f t="shared" si="3"/>
        <v>104233</v>
      </c>
      <c r="L20" s="107">
        <f t="shared" si="3"/>
        <v>470361</v>
      </c>
      <c r="M20" s="107">
        <f t="shared" si="3"/>
        <v>646617</v>
      </c>
      <c r="N20" s="107">
        <f t="shared" si="3"/>
        <v>0</v>
      </c>
      <c r="O20" s="107"/>
      <c r="P20" s="107">
        <f t="shared" si="3"/>
        <v>0</v>
      </c>
      <c r="Q20" s="107"/>
      <c r="R20" s="107">
        <f t="shared" si="3"/>
        <v>0</v>
      </c>
    </row>
    <row r="21" spans="1:20">
      <c r="A21" s="108" t="s">
        <v>609</v>
      </c>
      <c r="B21" s="108"/>
      <c r="C21" s="95">
        <f t="shared" ref="C21:C44" si="4">SUM(D21:P21)</f>
        <v>2613352</v>
      </c>
      <c r="D21" s="109">
        <v>685650</v>
      </c>
      <c r="E21" s="109"/>
      <c r="F21" s="109"/>
      <c r="G21" s="109"/>
      <c r="H21" s="109">
        <v>569340</v>
      </c>
      <c r="I21" s="109"/>
      <c r="J21" s="109">
        <v>317496</v>
      </c>
      <c r="K21" s="109">
        <v>98798</v>
      </c>
      <c r="L21" s="109">
        <v>321538</v>
      </c>
      <c r="M21" s="109">
        <v>620530</v>
      </c>
      <c r="N21" s="109"/>
      <c r="O21" s="109"/>
      <c r="P21" s="109"/>
      <c r="Q21" s="109"/>
      <c r="R21" s="219"/>
    </row>
    <row r="22" spans="1:20">
      <c r="A22" s="108" t="s">
        <v>610</v>
      </c>
      <c r="B22" s="108"/>
      <c r="C22" s="95">
        <f t="shared" si="4"/>
        <v>277468</v>
      </c>
      <c r="D22" s="109">
        <v>77558</v>
      </c>
      <c r="E22" s="109"/>
      <c r="F22" s="109"/>
      <c r="G22" s="109"/>
      <c r="H22" s="109"/>
      <c r="I22" s="109"/>
      <c r="J22" s="109">
        <v>19565</v>
      </c>
      <c r="K22" s="109">
        <v>5435</v>
      </c>
      <c r="L22" s="109">
        <v>148823</v>
      </c>
      <c r="M22" s="109">
        <v>26087</v>
      </c>
      <c r="N22" s="109"/>
      <c r="O22" s="109"/>
      <c r="P22" s="109"/>
      <c r="Q22" s="109"/>
      <c r="R22" s="219"/>
    </row>
    <row r="23" spans="1:20">
      <c r="A23" s="94" t="s">
        <v>298</v>
      </c>
      <c r="B23" s="94" t="s">
        <v>188</v>
      </c>
      <c r="C23" s="95">
        <f t="shared" si="4"/>
        <v>52561</v>
      </c>
      <c r="D23" s="95">
        <v>15000</v>
      </c>
      <c r="E23" s="95">
        <v>1811</v>
      </c>
      <c r="F23" s="95"/>
      <c r="G23" s="95"/>
      <c r="H23" s="95"/>
      <c r="I23" s="95">
        <v>10750</v>
      </c>
      <c r="J23" s="95"/>
      <c r="K23" s="95">
        <v>25000</v>
      </c>
      <c r="L23" s="95"/>
      <c r="M23" s="95"/>
      <c r="N23" s="95"/>
      <c r="O23" s="95"/>
      <c r="P23" s="95"/>
      <c r="Q23" s="95"/>
      <c r="R23" s="219"/>
    </row>
    <row r="24" spans="1:20">
      <c r="A24" s="94" t="s">
        <v>299</v>
      </c>
      <c r="B24" s="94" t="s">
        <v>189</v>
      </c>
      <c r="C24" s="95">
        <f>SUM(D24:R24)</f>
        <v>5001858</v>
      </c>
      <c r="D24" s="95">
        <v>1211516</v>
      </c>
      <c r="E24" s="95">
        <v>86659</v>
      </c>
      <c r="F24" s="95">
        <v>89284</v>
      </c>
      <c r="G24" s="95">
        <v>36220</v>
      </c>
      <c r="H24" s="95">
        <v>103354</v>
      </c>
      <c r="I24" s="95">
        <v>306322</v>
      </c>
      <c r="J24" s="95">
        <v>423388</v>
      </c>
      <c r="K24" s="95">
        <v>17548</v>
      </c>
      <c r="L24" s="95">
        <v>40454</v>
      </c>
      <c r="M24" s="95">
        <v>516626</v>
      </c>
      <c r="N24" s="95">
        <v>1552516</v>
      </c>
      <c r="O24" s="95"/>
      <c r="P24" s="95"/>
      <c r="Q24" s="95">
        <v>617971</v>
      </c>
      <c r="R24" s="219"/>
    </row>
    <row r="25" spans="1:20">
      <c r="A25" s="110" t="s">
        <v>297</v>
      </c>
      <c r="B25" s="110" t="s">
        <v>187</v>
      </c>
      <c r="C25" s="101">
        <f>SUM(D25:R25)</f>
        <v>5054419</v>
      </c>
      <c r="D25" s="101">
        <f t="shared" ref="D25:Q25" si="5">SUM(D23:D24)</f>
        <v>1226516</v>
      </c>
      <c r="E25" s="101">
        <f t="shared" si="5"/>
        <v>88470</v>
      </c>
      <c r="F25" s="101">
        <f t="shared" si="5"/>
        <v>89284</v>
      </c>
      <c r="G25" s="101">
        <f t="shared" si="5"/>
        <v>36220</v>
      </c>
      <c r="H25" s="101">
        <f t="shared" si="5"/>
        <v>103354</v>
      </c>
      <c r="I25" s="101">
        <f t="shared" si="5"/>
        <v>317072</v>
      </c>
      <c r="J25" s="101">
        <f t="shared" si="5"/>
        <v>423388</v>
      </c>
      <c r="K25" s="101">
        <f t="shared" si="5"/>
        <v>42548</v>
      </c>
      <c r="L25" s="101">
        <f t="shared" si="5"/>
        <v>40454</v>
      </c>
      <c r="M25" s="101">
        <f t="shared" si="5"/>
        <v>516626</v>
      </c>
      <c r="N25" s="101">
        <f t="shared" si="5"/>
        <v>1552516</v>
      </c>
      <c r="O25" s="101">
        <f t="shared" si="5"/>
        <v>0</v>
      </c>
      <c r="P25" s="101">
        <f t="shared" si="5"/>
        <v>0</v>
      </c>
      <c r="Q25" s="101">
        <f t="shared" si="5"/>
        <v>617971</v>
      </c>
      <c r="R25" s="221"/>
      <c r="T25" s="225"/>
    </row>
    <row r="26" spans="1:20">
      <c r="A26" s="94" t="s">
        <v>302</v>
      </c>
      <c r="B26" s="94" t="s">
        <v>192</v>
      </c>
      <c r="C26" s="95">
        <f t="shared" si="4"/>
        <v>469050</v>
      </c>
      <c r="D26" s="95">
        <v>325000</v>
      </c>
      <c r="E26" s="95"/>
      <c r="F26" s="95"/>
      <c r="G26" s="95"/>
      <c r="H26" s="95"/>
      <c r="I26" s="95"/>
      <c r="J26" s="95"/>
      <c r="K26" s="95">
        <v>144050</v>
      </c>
      <c r="L26" s="95"/>
      <c r="M26" s="95"/>
      <c r="N26" s="95"/>
      <c r="O26" s="95"/>
      <c r="P26" s="95"/>
      <c r="Q26" s="95"/>
      <c r="R26" s="219"/>
    </row>
    <row r="27" spans="1:20">
      <c r="A27" s="94" t="s">
        <v>303</v>
      </c>
      <c r="B27" s="94" t="s">
        <v>193</v>
      </c>
      <c r="C27" s="95">
        <f t="shared" si="4"/>
        <v>410000</v>
      </c>
      <c r="D27" s="95">
        <v>410000</v>
      </c>
      <c r="E27" s="95"/>
      <c r="F27" s="95"/>
      <c r="G27" s="95"/>
      <c r="H27" s="95"/>
      <c r="I27" s="95"/>
      <c r="J27" s="95"/>
      <c r="K27" s="95"/>
      <c r="L27" s="95"/>
      <c r="M27" s="95"/>
      <c r="N27" s="95"/>
      <c r="O27" s="95"/>
      <c r="P27" s="95"/>
      <c r="Q27" s="95"/>
      <c r="R27" s="219"/>
    </row>
    <row r="28" spans="1:20">
      <c r="A28" s="110" t="s">
        <v>301</v>
      </c>
      <c r="B28" s="110" t="s">
        <v>191</v>
      </c>
      <c r="C28" s="101">
        <f>SUM(D28:R28)</f>
        <v>879050</v>
      </c>
      <c r="D28" s="101">
        <f>SUM(D26:D27)</f>
        <v>735000</v>
      </c>
      <c r="E28" s="101"/>
      <c r="F28" s="101"/>
      <c r="G28" s="101"/>
      <c r="H28" s="101"/>
      <c r="I28" s="101"/>
      <c r="J28" s="101"/>
      <c r="K28" s="101">
        <f>SUM(K26:K27)</f>
        <v>144050</v>
      </c>
      <c r="L28" s="101"/>
      <c r="M28" s="101"/>
      <c r="N28" s="101"/>
      <c r="O28" s="101"/>
      <c r="P28" s="101"/>
      <c r="Q28" s="101"/>
      <c r="R28" s="221"/>
      <c r="T28" s="225"/>
    </row>
    <row r="29" spans="1:20">
      <c r="A29" s="94" t="s">
        <v>305</v>
      </c>
      <c r="B29" s="94" t="s">
        <v>195</v>
      </c>
      <c r="C29" s="95">
        <f t="shared" si="4"/>
        <v>4364808</v>
      </c>
      <c r="D29" s="95">
        <v>3122665</v>
      </c>
      <c r="E29" s="95">
        <v>25575</v>
      </c>
      <c r="F29" s="95"/>
      <c r="G29" s="95">
        <v>1201400</v>
      </c>
      <c r="H29" s="95"/>
      <c r="I29" s="95">
        <v>10000</v>
      </c>
      <c r="J29" s="95">
        <v>5168</v>
      </c>
      <c r="K29" s="95"/>
      <c r="L29" s="95"/>
      <c r="M29" s="95"/>
      <c r="N29" s="95"/>
      <c r="O29" s="95"/>
      <c r="P29" s="95"/>
      <c r="Q29" s="95"/>
      <c r="R29" s="219"/>
    </row>
    <row r="30" spans="1:20">
      <c r="A30" s="111" t="s">
        <v>611</v>
      </c>
      <c r="B30" s="111"/>
      <c r="C30" s="95">
        <f t="shared" si="4"/>
        <v>1201400</v>
      </c>
      <c r="D30" s="98"/>
      <c r="E30" s="98"/>
      <c r="F30" s="98"/>
      <c r="G30" s="98">
        <v>1201400</v>
      </c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219"/>
    </row>
    <row r="31" spans="1:20">
      <c r="A31" s="111" t="s">
        <v>612</v>
      </c>
      <c r="B31" s="111"/>
      <c r="C31" s="95">
        <f t="shared" si="4"/>
        <v>0</v>
      </c>
      <c r="D31" s="98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219"/>
    </row>
    <row r="32" spans="1:20">
      <c r="A32" s="111" t="s">
        <v>613</v>
      </c>
      <c r="B32" s="111"/>
      <c r="C32" s="95">
        <f t="shared" si="4"/>
        <v>15168</v>
      </c>
      <c r="D32" s="98"/>
      <c r="E32" s="98"/>
      <c r="F32" s="98"/>
      <c r="G32" s="98"/>
      <c r="H32" s="98"/>
      <c r="I32" s="98">
        <v>10000</v>
      </c>
      <c r="J32" s="98">
        <v>5168</v>
      </c>
      <c r="K32" s="98"/>
      <c r="L32" s="98"/>
      <c r="M32" s="98"/>
      <c r="N32" s="98"/>
      <c r="O32" s="98"/>
      <c r="P32" s="98"/>
      <c r="Q32" s="98"/>
      <c r="R32" s="219"/>
    </row>
    <row r="33" spans="1:20">
      <c r="A33" s="94" t="s">
        <v>307</v>
      </c>
      <c r="B33" s="94" t="s">
        <v>197</v>
      </c>
      <c r="C33" s="95">
        <f t="shared" si="4"/>
        <v>48150</v>
      </c>
      <c r="D33" s="95">
        <v>0</v>
      </c>
      <c r="E33" s="95"/>
      <c r="F33" s="95"/>
      <c r="G33" s="95"/>
      <c r="H33" s="95"/>
      <c r="I33" s="95">
        <v>3150</v>
      </c>
      <c r="J33" s="95"/>
      <c r="K33" s="95"/>
      <c r="L33" s="95">
        <v>45000</v>
      </c>
      <c r="M33" s="95"/>
      <c r="N33" s="95"/>
      <c r="O33" s="95"/>
      <c r="P33" s="95"/>
      <c r="Q33" s="95"/>
      <c r="R33" s="219"/>
    </row>
    <row r="34" spans="1:20">
      <c r="A34" s="94" t="s">
        <v>308</v>
      </c>
      <c r="B34" s="94" t="s">
        <v>198</v>
      </c>
      <c r="C34" s="95">
        <f t="shared" si="4"/>
        <v>3748716</v>
      </c>
      <c r="D34" s="95">
        <v>269798</v>
      </c>
      <c r="E34" s="95">
        <v>13540</v>
      </c>
      <c r="F34" s="95">
        <v>2585600</v>
      </c>
      <c r="G34" s="95">
        <v>300000</v>
      </c>
      <c r="H34" s="95"/>
      <c r="I34" s="95">
        <v>179778</v>
      </c>
      <c r="J34" s="95">
        <v>100000</v>
      </c>
      <c r="K34" s="95"/>
      <c r="L34" s="95"/>
      <c r="M34" s="95">
        <v>300000</v>
      </c>
      <c r="N34" s="95"/>
      <c r="O34" s="95"/>
      <c r="P34" s="95"/>
      <c r="Q34" s="95"/>
      <c r="R34" s="219"/>
    </row>
    <row r="35" spans="1:20">
      <c r="A35" s="103" t="s">
        <v>309</v>
      </c>
      <c r="B35" s="103" t="s">
        <v>199</v>
      </c>
      <c r="C35" s="95">
        <f t="shared" ref="C35" si="6">SUM(D35:P35)</f>
        <v>20000</v>
      </c>
      <c r="D35" s="104">
        <v>20000</v>
      </c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  <c r="Q35" s="104"/>
      <c r="R35" s="219"/>
    </row>
    <row r="36" spans="1:20" ht="30">
      <c r="A36" s="94" t="s">
        <v>310</v>
      </c>
      <c r="B36" s="94" t="s">
        <v>200</v>
      </c>
      <c r="C36" s="95">
        <f t="shared" si="4"/>
        <v>1970492</v>
      </c>
      <c r="D36" s="95">
        <v>1970492</v>
      </c>
      <c r="E36" s="95"/>
      <c r="F36" s="95"/>
      <c r="G36" s="95"/>
      <c r="H36" s="95"/>
      <c r="I36" s="95"/>
      <c r="J36" s="95"/>
      <c r="K36" s="95"/>
      <c r="L36" s="95"/>
      <c r="M36" s="95"/>
      <c r="N36" s="95"/>
      <c r="O36" s="95"/>
      <c r="P36" s="95"/>
      <c r="Q36" s="95"/>
      <c r="R36" s="219"/>
    </row>
    <row r="37" spans="1:20">
      <c r="A37" s="94" t="s">
        <v>311</v>
      </c>
      <c r="B37" s="94" t="s">
        <v>201</v>
      </c>
      <c r="C37" s="95">
        <f>SUM(D37:M37)</f>
        <v>3749509</v>
      </c>
      <c r="D37" s="95">
        <v>3045987</v>
      </c>
      <c r="E37" s="95">
        <v>5530</v>
      </c>
      <c r="F37" s="95">
        <v>56339</v>
      </c>
      <c r="G37" s="95"/>
      <c r="H37" s="95"/>
      <c r="I37" s="95">
        <v>1969</v>
      </c>
      <c r="J37" s="95">
        <v>347127</v>
      </c>
      <c r="K37" s="95">
        <v>60000</v>
      </c>
      <c r="L37" s="95">
        <v>79684</v>
      </c>
      <c r="M37" s="95">
        <v>152873</v>
      </c>
      <c r="N37" s="95"/>
      <c r="O37" s="95"/>
      <c r="P37" s="95"/>
      <c r="Q37" s="95"/>
      <c r="R37" s="219"/>
    </row>
    <row r="38" spans="1:20">
      <c r="A38" s="110" t="s">
        <v>304</v>
      </c>
      <c r="B38" s="110" t="s">
        <v>194</v>
      </c>
      <c r="C38" s="101">
        <f>SUM(D38:R38)</f>
        <v>13901675</v>
      </c>
      <c r="D38" s="101">
        <f>SUM(D29,D34:D37)</f>
        <v>8428942</v>
      </c>
      <c r="E38" s="101">
        <f>SUM(E29,E34:E37)</f>
        <v>44645</v>
      </c>
      <c r="F38" s="101">
        <f>SUM(F29,F34:F37)</f>
        <v>2641939</v>
      </c>
      <c r="G38" s="101">
        <f>SUM(G29,G34:G37)</f>
        <v>1501400</v>
      </c>
      <c r="H38" s="101"/>
      <c r="I38" s="101">
        <f>SUM(I29,I33,I34,I37)</f>
        <v>194897</v>
      </c>
      <c r="J38" s="101">
        <f t="shared" ref="J38" si="7">SUM(J29,J34:J37)</f>
        <v>452295</v>
      </c>
      <c r="K38" s="101">
        <f>SUM(K37,K29)</f>
        <v>60000</v>
      </c>
      <c r="L38" s="101">
        <f>SUM(L29:L37)</f>
        <v>124684</v>
      </c>
      <c r="M38" s="101">
        <f>SUM(M29:M37)</f>
        <v>452873</v>
      </c>
      <c r="N38" s="101"/>
      <c r="O38" s="101"/>
      <c r="P38" s="101"/>
      <c r="Q38" s="101"/>
      <c r="R38" s="221"/>
      <c r="T38" s="225"/>
    </row>
    <row r="39" spans="1:20">
      <c r="A39" s="112" t="s">
        <v>313</v>
      </c>
      <c r="B39" s="112" t="s">
        <v>203</v>
      </c>
      <c r="C39" s="95">
        <f t="shared" si="4"/>
        <v>871</v>
      </c>
      <c r="D39" s="95"/>
      <c r="E39" s="95"/>
      <c r="F39" s="95"/>
      <c r="G39" s="95"/>
      <c r="H39" s="95"/>
      <c r="I39" s="95"/>
      <c r="J39" s="95">
        <v>871</v>
      </c>
      <c r="K39" s="95"/>
      <c r="L39" s="95"/>
      <c r="M39" s="95"/>
      <c r="N39" s="95"/>
      <c r="O39" s="95"/>
      <c r="P39" s="95"/>
      <c r="Q39" s="95"/>
      <c r="R39" s="219"/>
    </row>
    <row r="40" spans="1:20">
      <c r="A40" s="94" t="s">
        <v>314</v>
      </c>
      <c r="B40" s="94" t="s">
        <v>204</v>
      </c>
      <c r="C40" s="95">
        <f t="shared" si="4"/>
        <v>39716</v>
      </c>
      <c r="D40" s="95">
        <v>39716</v>
      </c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219"/>
    </row>
    <row r="41" spans="1:20" ht="30">
      <c r="A41" s="110" t="s">
        <v>312</v>
      </c>
      <c r="B41" s="110" t="s">
        <v>202</v>
      </c>
      <c r="C41" s="101">
        <f>SUM(D41:R41)</f>
        <v>40587</v>
      </c>
      <c r="D41" s="101">
        <f>SUM(D40)</f>
        <v>39716</v>
      </c>
      <c r="E41" s="101"/>
      <c r="F41" s="101"/>
      <c r="G41" s="101"/>
      <c r="H41" s="101"/>
      <c r="I41" s="101"/>
      <c r="J41" s="101">
        <f>SUM(J39:J40)</f>
        <v>871</v>
      </c>
      <c r="K41" s="101"/>
      <c r="L41" s="101"/>
      <c r="M41" s="101"/>
      <c r="N41" s="101"/>
      <c r="O41" s="101"/>
      <c r="P41" s="101"/>
      <c r="Q41" s="101"/>
      <c r="R41" s="221"/>
    </row>
    <row r="42" spans="1:20" ht="30">
      <c r="A42" s="94" t="s">
        <v>316</v>
      </c>
      <c r="B42" s="94" t="s">
        <v>206</v>
      </c>
      <c r="C42" s="95">
        <f>SUM(D42:R42)</f>
        <v>4119696</v>
      </c>
      <c r="D42" s="95">
        <v>1344924</v>
      </c>
      <c r="E42" s="95">
        <v>25049</v>
      </c>
      <c r="F42" s="95">
        <v>840324</v>
      </c>
      <c r="G42" s="95">
        <v>383400</v>
      </c>
      <c r="H42" s="95">
        <v>31890</v>
      </c>
      <c r="I42" s="95">
        <v>132832</v>
      </c>
      <c r="J42" s="95">
        <v>241650</v>
      </c>
      <c r="K42" s="95">
        <v>44450</v>
      </c>
      <c r="L42" s="95">
        <v>433981</v>
      </c>
      <c r="M42" s="95">
        <v>229500</v>
      </c>
      <c r="N42" s="95">
        <v>359062</v>
      </c>
      <c r="O42" s="95"/>
      <c r="P42" s="95"/>
      <c r="Q42" s="95">
        <v>52634</v>
      </c>
      <c r="R42" s="219"/>
    </row>
    <row r="43" spans="1:20">
      <c r="A43" s="103" t="s">
        <v>318</v>
      </c>
      <c r="B43" s="103" t="s">
        <v>208</v>
      </c>
      <c r="C43" s="95">
        <f t="shared" si="4"/>
        <v>16582</v>
      </c>
      <c r="D43" s="104">
        <v>313</v>
      </c>
      <c r="E43" s="104"/>
      <c r="F43" s="104"/>
      <c r="G43" s="104"/>
      <c r="H43" s="104"/>
      <c r="I43" s="104"/>
      <c r="J43" s="104"/>
      <c r="K43" s="104"/>
      <c r="L43" s="104"/>
      <c r="M43" s="104"/>
      <c r="N43" s="104"/>
      <c r="O43" s="104">
        <v>16269</v>
      </c>
      <c r="P43" s="104"/>
      <c r="Q43" s="104"/>
      <c r="R43" s="219"/>
    </row>
    <row r="44" spans="1:20">
      <c r="A44" s="103" t="s">
        <v>320</v>
      </c>
      <c r="B44" s="103" t="s">
        <v>210</v>
      </c>
      <c r="C44" s="95">
        <f t="shared" si="4"/>
        <v>524625</v>
      </c>
      <c r="D44" s="104">
        <v>524625</v>
      </c>
      <c r="E44" s="104"/>
      <c r="F44" s="104"/>
      <c r="G44" s="104"/>
      <c r="H44" s="104"/>
      <c r="I44" s="104"/>
      <c r="J44" s="104"/>
      <c r="K44" s="104"/>
      <c r="L44" s="104"/>
      <c r="M44" s="104"/>
      <c r="N44" s="104"/>
      <c r="O44" s="104"/>
      <c r="P44" s="104"/>
      <c r="Q44" s="104"/>
      <c r="R44" s="219"/>
    </row>
    <row r="45" spans="1:20" ht="30">
      <c r="A45" s="110" t="s">
        <v>315</v>
      </c>
      <c r="B45" s="110" t="s">
        <v>205</v>
      </c>
      <c r="C45" s="101">
        <f t="shared" ref="C45:Q45" si="8">SUM(C42:C44)</f>
        <v>4660903</v>
      </c>
      <c r="D45" s="101">
        <f t="shared" si="8"/>
        <v>1869862</v>
      </c>
      <c r="E45" s="101">
        <f t="shared" si="8"/>
        <v>25049</v>
      </c>
      <c r="F45" s="101">
        <f t="shared" si="8"/>
        <v>840324</v>
      </c>
      <c r="G45" s="101">
        <f t="shared" si="8"/>
        <v>383400</v>
      </c>
      <c r="H45" s="101">
        <f t="shared" si="8"/>
        <v>31890</v>
      </c>
      <c r="I45" s="101">
        <f t="shared" si="8"/>
        <v>132832</v>
      </c>
      <c r="J45" s="101">
        <f t="shared" si="8"/>
        <v>241650</v>
      </c>
      <c r="K45" s="101">
        <f t="shared" si="8"/>
        <v>44450</v>
      </c>
      <c r="L45" s="101">
        <f t="shared" si="8"/>
        <v>433981</v>
      </c>
      <c r="M45" s="101">
        <f t="shared" si="8"/>
        <v>229500</v>
      </c>
      <c r="N45" s="101">
        <f t="shared" si="8"/>
        <v>359062</v>
      </c>
      <c r="O45" s="101">
        <f t="shared" si="8"/>
        <v>16269</v>
      </c>
      <c r="P45" s="101">
        <f t="shared" si="8"/>
        <v>0</v>
      </c>
      <c r="Q45" s="101">
        <f t="shared" si="8"/>
        <v>52634</v>
      </c>
      <c r="R45" s="221"/>
    </row>
    <row r="46" spans="1:20">
      <c r="A46" s="105" t="s">
        <v>285</v>
      </c>
      <c r="B46" s="105" t="s">
        <v>211</v>
      </c>
      <c r="C46" s="106">
        <f>SUM(C45,C41,C38,C28,C25)</f>
        <v>24536634</v>
      </c>
      <c r="D46" s="106">
        <f>SUM(D45,D41,D38,D28,D25)</f>
        <v>12300036</v>
      </c>
      <c r="E46" s="106">
        <f t="shared" ref="E46:R46" si="9">SUM(E45,E41,E38,E28,E25)</f>
        <v>158164</v>
      </c>
      <c r="F46" s="106">
        <f t="shared" si="9"/>
        <v>3571547</v>
      </c>
      <c r="G46" s="106">
        <f t="shared" si="9"/>
        <v>1921020</v>
      </c>
      <c r="H46" s="106">
        <f t="shared" si="9"/>
        <v>135244</v>
      </c>
      <c r="I46" s="106">
        <f t="shared" si="9"/>
        <v>644801</v>
      </c>
      <c r="J46" s="106">
        <f t="shared" si="9"/>
        <v>1118204</v>
      </c>
      <c r="K46" s="106">
        <f t="shared" si="9"/>
        <v>291048</v>
      </c>
      <c r="L46" s="106">
        <f t="shared" si="9"/>
        <v>599119</v>
      </c>
      <c r="M46" s="106">
        <f t="shared" si="9"/>
        <v>1198999</v>
      </c>
      <c r="N46" s="106">
        <f t="shared" si="9"/>
        <v>1911578</v>
      </c>
      <c r="O46" s="106">
        <f t="shared" si="9"/>
        <v>16269</v>
      </c>
      <c r="P46" s="106">
        <f t="shared" si="9"/>
        <v>0</v>
      </c>
      <c r="Q46" s="106">
        <f t="shared" si="9"/>
        <v>670605</v>
      </c>
      <c r="R46" s="106">
        <f t="shared" si="9"/>
        <v>0</v>
      </c>
      <c r="T46" s="236"/>
    </row>
    <row r="47" spans="1:20">
      <c r="A47" s="94" t="s">
        <v>614</v>
      </c>
      <c r="B47" s="94" t="s">
        <v>56</v>
      </c>
      <c r="C47" s="95"/>
      <c r="D47" s="95"/>
      <c r="E47" s="95"/>
      <c r="F47" s="95"/>
      <c r="G47" s="95"/>
      <c r="H47" s="95"/>
      <c r="I47" s="95"/>
      <c r="J47" s="95"/>
      <c r="K47" s="95"/>
      <c r="L47" s="95"/>
      <c r="M47" s="95"/>
      <c r="N47" s="95">
        <v>84000</v>
      </c>
      <c r="O47" s="95"/>
      <c r="P47" s="95"/>
      <c r="Q47" s="95"/>
      <c r="R47" s="219"/>
    </row>
    <row r="48" spans="1:20">
      <c r="A48" s="103" t="s">
        <v>326</v>
      </c>
      <c r="B48" s="103" t="s">
        <v>60</v>
      </c>
      <c r="C48" s="95"/>
      <c r="D48" s="104"/>
      <c r="E48" s="104"/>
      <c r="F48" s="104"/>
      <c r="G48" s="104"/>
      <c r="H48" s="104"/>
      <c r="I48" s="104"/>
      <c r="J48" s="104"/>
      <c r="K48" s="104"/>
      <c r="L48" s="104"/>
      <c r="M48" s="104"/>
      <c r="N48" s="104">
        <v>2101535</v>
      </c>
      <c r="O48" s="104"/>
      <c r="P48" s="104"/>
      <c r="Q48" s="104"/>
      <c r="R48" s="219"/>
    </row>
    <row r="49" spans="1:20">
      <c r="A49" s="105" t="s">
        <v>162</v>
      </c>
      <c r="B49" s="105" t="s">
        <v>61</v>
      </c>
      <c r="C49" s="106">
        <f>SUM(D49:P49)</f>
        <v>2185535</v>
      </c>
      <c r="D49" s="106"/>
      <c r="E49" s="106"/>
      <c r="F49" s="106"/>
      <c r="G49" s="106"/>
      <c r="H49" s="106"/>
      <c r="I49" s="106"/>
      <c r="J49" s="106"/>
      <c r="K49" s="106"/>
      <c r="L49" s="106"/>
      <c r="M49" s="106"/>
      <c r="N49" s="106">
        <f>SUM(N47:N48)</f>
        <v>2185535</v>
      </c>
      <c r="O49" s="106"/>
      <c r="P49" s="106"/>
      <c r="Q49" s="106"/>
      <c r="R49" s="222"/>
    </row>
    <row r="50" spans="1:20">
      <c r="A50" s="112" t="s">
        <v>64</v>
      </c>
      <c r="B50" s="112" t="s">
        <v>22</v>
      </c>
      <c r="C50" s="95"/>
      <c r="D50" s="113"/>
      <c r="E50" s="113"/>
      <c r="F50" s="113"/>
      <c r="G50" s="113"/>
      <c r="H50" s="113"/>
      <c r="I50" s="113"/>
      <c r="J50" s="113"/>
      <c r="K50" s="113"/>
      <c r="L50" s="113"/>
      <c r="M50" s="113"/>
      <c r="N50" s="113"/>
      <c r="O50" s="113"/>
      <c r="P50" s="113"/>
      <c r="Q50" s="113"/>
      <c r="R50" s="219"/>
    </row>
    <row r="51" spans="1:20" ht="30">
      <c r="A51" s="94" t="s">
        <v>327</v>
      </c>
      <c r="B51" s="94" t="s">
        <v>328</v>
      </c>
      <c r="C51" s="95">
        <f>SUM(D51:R51)</f>
        <v>1288157</v>
      </c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>
        <v>1288157</v>
      </c>
      <c r="P51" s="95"/>
      <c r="Q51" s="95"/>
      <c r="R51" s="219"/>
    </row>
    <row r="52" spans="1:20" ht="30">
      <c r="A52" s="94" t="s">
        <v>332</v>
      </c>
      <c r="B52" s="94" t="s">
        <v>26</v>
      </c>
      <c r="C52" s="95">
        <f>SUM(D52:R52)</f>
        <v>10372044</v>
      </c>
      <c r="D52" s="95"/>
      <c r="E52" s="95"/>
      <c r="F52" s="95"/>
      <c r="G52" s="95"/>
      <c r="H52" s="95"/>
      <c r="I52" s="95"/>
      <c r="J52" s="95"/>
      <c r="K52" s="95"/>
      <c r="L52" s="95"/>
      <c r="M52" s="95"/>
      <c r="N52" s="95"/>
      <c r="O52" s="95"/>
      <c r="P52" s="95">
        <v>10372044</v>
      </c>
      <c r="Q52" s="95"/>
      <c r="R52" s="219"/>
    </row>
    <row r="53" spans="1:20" ht="30">
      <c r="A53" s="94" t="s">
        <v>615</v>
      </c>
      <c r="B53" s="94" t="s">
        <v>31</v>
      </c>
      <c r="C53" s="95">
        <f>SUM(D53:R53)</f>
        <v>3657900</v>
      </c>
      <c r="D53" s="95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>
        <v>3657900</v>
      </c>
      <c r="Q53" s="95"/>
      <c r="R53" s="219"/>
    </row>
    <row r="54" spans="1:20">
      <c r="A54" s="94" t="s">
        <v>498</v>
      </c>
      <c r="B54" s="94" t="s">
        <v>62</v>
      </c>
      <c r="C54" s="95">
        <f>SUM(D54:P54)</f>
        <v>41604371</v>
      </c>
      <c r="D54" s="95">
        <v>41604371</v>
      </c>
      <c r="E54" s="95"/>
      <c r="F54" s="95"/>
      <c r="G54" s="95"/>
      <c r="H54" s="95"/>
      <c r="I54" s="95"/>
      <c r="J54" s="95"/>
      <c r="K54" s="95"/>
      <c r="L54" s="95"/>
      <c r="M54" s="95"/>
      <c r="N54" s="95"/>
      <c r="O54" s="95"/>
      <c r="P54" s="95"/>
      <c r="Q54" s="95"/>
      <c r="R54" s="219"/>
    </row>
    <row r="55" spans="1:20">
      <c r="A55" s="105" t="s">
        <v>66</v>
      </c>
      <c r="B55" s="105" t="s">
        <v>67</v>
      </c>
      <c r="C55" s="106">
        <f>SUM(C50:C54)</f>
        <v>56922472</v>
      </c>
      <c r="D55" s="106">
        <f>SUM(D50:D54)</f>
        <v>41604371</v>
      </c>
      <c r="E55" s="106"/>
      <c r="F55" s="106"/>
      <c r="G55" s="106"/>
      <c r="H55" s="106"/>
      <c r="I55" s="106"/>
      <c r="J55" s="106"/>
      <c r="K55" s="106"/>
      <c r="L55" s="106"/>
      <c r="M55" s="106"/>
      <c r="N55" s="106"/>
      <c r="O55" s="106">
        <f>SUM(O50:O54)</f>
        <v>1288157</v>
      </c>
      <c r="P55" s="106">
        <f>SUM(P50:P54)</f>
        <v>14029944</v>
      </c>
      <c r="Q55" s="106"/>
      <c r="R55" s="222"/>
      <c r="T55" s="225"/>
    </row>
    <row r="56" spans="1:20">
      <c r="A56" s="94" t="s">
        <v>339</v>
      </c>
      <c r="B56" s="94" t="s">
        <v>213</v>
      </c>
      <c r="C56" s="95">
        <f>SUM(D56:R56)</f>
        <v>2577200</v>
      </c>
      <c r="D56" s="95">
        <v>2282200</v>
      </c>
      <c r="E56" s="95"/>
      <c r="F56" s="95"/>
      <c r="G56" s="95"/>
      <c r="H56" s="95"/>
      <c r="I56" s="95"/>
      <c r="J56" s="95">
        <v>295000</v>
      </c>
      <c r="K56" s="95"/>
      <c r="L56" s="95"/>
      <c r="M56" s="95"/>
      <c r="N56" s="95"/>
      <c r="O56" s="95"/>
      <c r="P56" s="95"/>
      <c r="Q56" s="95"/>
      <c r="R56" s="219"/>
    </row>
    <row r="57" spans="1:20">
      <c r="A57" s="94" t="s">
        <v>340</v>
      </c>
      <c r="B57" s="94" t="s">
        <v>214</v>
      </c>
      <c r="C57" s="95">
        <f t="shared" ref="C57:C61" si="10">SUM(D57:R57)</f>
        <v>8737224</v>
      </c>
      <c r="D57" s="95">
        <v>236220</v>
      </c>
      <c r="E57" s="95">
        <v>2260482</v>
      </c>
      <c r="F57" s="95"/>
      <c r="G57" s="95"/>
      <c r="H57" s="95"/>
      <c r="I57" s="95"/>
      <c r="J57" s="95">
        <v>6240522</v>
      </c>
      <c r="K57" s="95"/>
      <c r="L57" s="95"/>
      <c r="M57" s="95"/>
      <c r="N57" s="95"/>
      <c r="O57" s="95"/>
      <c r="P57" s="95"/>
      <c r="Q57" s="95"/>
      <c r="R57" s="219"/>
    </row>
    <row r="58" spans="1:20" ht="30">
      <c r="A58" s="94" t="s">
        <v>341</v>
      </c>
      <c r="B58" s="94" t="s">
        <v>215</v>
      </c>
      <c r="C58" s="95">
        <f t="shared" si="10"/>
        <v>198069</v>
      </c>
      <c r="D58" s="95">
        <v>198069</v>
      </c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219"/>
    </row>
    <row r="59" spans="1:20" ht="30">
      <c r="A59" s="94" t="s">
        <v>342</v>
      </c>
      <c r="B59" s="94" t="s">
        <v>216</v>
      </c>
      <c r="C59" s="95">
        <f t="shared" si="10"/>
        <v>2849450</v>
      </c>
      <c r="D59" s="95">
        <v>92796</v>
      </c>
      <c r="E59" s="95">
        <v>15200</v>
      </c>
      <c r="F59" s="95">
        <v>15561</v>
      </c>
      <c r="G59" s="95">
        <v>1968500</v>
      </c>
      <c r="H59" s="95"/>
      <c r="I59" s="95">
        <v>118031</v>
      </c>
      <c r="J59" s="95">
        <v>600000</v>
      </c>
      <c r="K59" s="95"/>
      <c r="L59" s="95"/>
      <c r="M59" s="95"/>
      <c r="N59" s="95"/>
      <c r="O59" s="95"/>
      <c r="P59" s="95"/>
      <c r="Q59" s="95">
        <v>39362</v>
      </c>
      <c r="R59" s="223"/>
      <c r="T59" s="225"/>
    </row>
    <row r="60" spans="1:20" ht="30">
      <c r="A60" s="94" t="s">
        <v>345</v>
      </c>
      <c r="B60" s="94" t="s">
        <v>219</v>
      </c>
      <c r="C60" s="95">
        <f t="shared" si="10"/>
        <v>3715352</v>
      </c>
      <c r="D60" s="95">
        <v>780116</v>
      </c>
      <c r="E60" s="95">
        <v>583330</v>
      </c>
      <c r="F60" s="95">
        <v>4201</v>
      </c>
      <c r="G60" s="95">
        <v>531500</v>
      </c>
      <c r="H60" s="95"/>
      <c r="I60" s="95">
        <v>31868</v>
      </c>
      <c r="J60" s="95">
        <v>1773709</v>
      </c>
      <c r="K60" s="95"/>
      <c r="L60" s="95"/>
      <c r="M60" s="95"/>
      <c r="N60" s="95"/>
      <c r="O60" s="95"/>
      <c r="P60" s="95"/>
      <c r="Q60" s="95">
        <v>10628</v>
      </c>
      <c r="R60" s="223"/>
    </row>
    <row r="61" spans="1:20">
      <c r="A61" s="105" t="s">
        <v>346</v>
      </c>
      <c r="B61" s="105" t="s">
        <v>220</v>
      </c>
      <c r="C61" s="106">
        <f t="shared" si="10"/>
        <v>18077295</v>
      </c>
      <c r="D61" s="106">
        <f>SUM(D56:D60)</f>
        <v>3589401</v>
      </c>
      <c r="E61" s="106">
        <f>SUM(E56:E60)</f>
        <v>2859012</v>
      </c>
      <c r="F61" s="106">
        <f>SUM(F56:F60)</f>
        <v>19762</v>
      </c>
      <c r="G61" s="106">
        <f>SUM(G56:G60)</f>
        <v>2500000</v>
      </c>
      <c r="H61" s="106">
        <f t="shared" ref="H61:I61" si="11">SUM(H56:H60)</f>
        <v>0</v>
      </c>
      <c r="I61" s="106">
        <f t="shared" si="11"/>
        <v>149899</v>
      </c>
      <c r="J61" s="106">
        <f>SUM(J56:J60)</f>
        <v>8909231</v>
      </c>
      <c r="K61" s="106">
        <f t="shared" ref="K61:Q61" si="12">SUM(K56:K60)</f>
        <v>0</v>
      </c>
      <c r="L61" s="106">
        <f t="shared" si="12"/>
        <v>0</v>
      </c>
      <c r="M61" s="106">
        <f t="shared" si="12"/>
        <v>0</v>
      </c>
      <c r="N61" s="106">
        <f t="shared" si="12"/>
        <v>0</v>
      </c>
      <c r="O61" s="106">
        <f t="shared" si="12"/>
        <v>0</v>
      </c>
      <c r="P61" s="106">
        <f t="shared" si="12"/>
        <v>0</v>
      </c>
      <c r="Q61" s="106">
        <f t="shared" si="12"/>
        <v>49990</v>
      </c>
      <c r="R61" s="224"/>
      <c r="T61" s="225"/>
    </row>
    <row r="62" spans="1:20">
      <c r="A62" s="94" t="s">
        <v>347</v>
      </c>
      <c r="B62" s="94" t="s">
        <v>221</v>
      </c>
      <c r="C62" s="95">
        <f>SUM(D62:R62)</f>
        <v>17656181</v>
      </c>
      <c r="D62" s="95">
        <v>17656181</v>
      </c>
      <c r="E62" s="95"/>
      <c r="F62" s="95"/>
      <c r="G62" s="95"/>
      <c r="H62" s="95"/>
      <c r="I62" s="95"/>
      <c r="J62" s="95"/>
      <c r="K62" s="95"/>
      <c r="L62" s="95"/>
      <c r="M62" s="95"/>
      <c r="N62" s="95"/>
      <c r="O62" s="95"/>
      <c r="P62" s="95"/>
      <c r="Q62" s="95"/>
      <c r="R62" s="229"/>
    </row>
    <row r="63" spans="1:20">
      <c r="A63" s="94" t="s">
        <v>674</v>
      </c>
      <c r="B63" s="94"/>
      <c r="C63" s="95">
        <f t="shared" ref="C63:C64" si="13">SUM(D63:R63)</f>
        <v>0</v>
      </c>
      <c r="D63" s="95"/>
      <c r="E63" s="95"/>
      <c r="F63" s="95"/>
      <c r="G63" s="95"/>
      <c r="H63" s="95"/>
      <c r="I63" s="95"/>
      <c r="J63" s="95"/>
      <c r="K63" s="95"/>
      <c r="L63" s="95"/>
      <c r="M63" s="95"/>
      <c r="N63" s="95"/>
      <c r="O63" s="95"/>
      <c r="P63" s="95"/>
      <c r="Q63" s="95"/>
      <c r="R63" s="229"/>
    </row>
    <row r="64" spans="1:20" ht="30">
      <c r="A64" s="94" t="s">
        <v>350</v>
      </c>
      <c r="B64" s="94" t="s">
        <v>224</v>
      </c>
      <c r="C64" s="95">
        <f t="shared" si="13"/>
        <v>4773610</v>
      </c>
      <c r="D64" s="95">
        <v>4773610</v>
      </c>
      <c r="E64" s="95"/>
      <c r="F64" s="95"/>
      <c r="G64" s="95"/>
      <c r="H64" s="95"/>
      <c r="I64" s="95"/>
      <c r="J64" s="95"/>
      <c r="K64" s="95"/>
      <c r="L64" s="95"/>
      <c r="M64" s="95"/>
      <c r="N64" s="95"/>
      <c r="O64" s="95"/>
      <c r="P64" s="95"/>
      <c r="Q64" s="95"/>
      <c r="R64" s="229"/>
    </row>
    <row r="65" spans="1:20">
      <c r="A65" s="105" t="s">
        <v>287</v>
      </c>
      <c r="B65" s="105" t="s">
        <v>225</v>
      </c>
      <c r="C65" s="106">
        <f>SUM(C62:C64)</f>
        <v>22429791</v>
      </c>
      <c r="D65" s="106">
        <f>SUM(D62:D64)</f>
        <v>22429791</v>
      </c>
      <c r="E65" s="106"/>
      <c r="F65" s="106">
        <f>SUM(F62:F64)</f>
        <v>0</v>
      </c>
      <c r="G65" s="106"/>
      <c r="H65" s="106"/>
      <c r="I65" s="106"/>
      <c r="J65" s="106"/>
      <c r="K65" s="106"/>
      <c r="L65" s="106"/>
      <c r="M65" s="106"/>
      <c r="N65" s="106"/>
      <c r="O65" s="106"/>
      <c r="P65" s="106"/>
      <c r="Q65" s="106"/>
      <c r="R65" s="224"/>
    </row>
    <row r="66" spans="1:20">
      <c r="A66" s="114" t="s">
        <v>33</v>
      </c>
      <c r="B66" s="114" t="s">
        <v>279</v>
      </c>
      <c r="C66" s="95">
        <f>SUM(C65,C61,C55,C49,C46,C20,C19)</f>
        <v>145326209</v>
      </c>
      <c r="D66" s="115"/>
      <c r="E66" s="115"/>
      <c r="F66" s="115"/>
      <c r="G66" s="115"/>
      <c r="H66" s="115"/>
      <c r="I66" s="115"/>
      <c r="J66" s="115"/>
      <c r="K66" s="115"/>
      <c r="L66" s="115"/>
      <c r="M66" s="115"/>
      <c r="N66" s="115"/>
      <c r="O66" s="115"/>
      <c r="P66" s="115"/>
      <c r="Q66" s="115"/>
      <c r="R66" s="219"/>
    </row>
    <row r="67" spans="1:20">
      <c r="A67" s="94" t="s">
        <v>359</v>
      </c>
      <c r="B67" s="94" t="s">
        <v>240</v>
      </c>
      <c r="C67" s="95"/>
      <c r="D67" s="95"/>
      <c r="E67" s="95"/>
      <c r="F67" s="95"/>
      <c r="G67" s="95"/>
      <c r="H67" s="95"/>
      <c r="I67" s="95"/>
      <c r="J67" s="95"/>
      <c r="K67" s="95"/>
      <c r="L67" s="95"/>
      <c r="M67" s="95"/>
      <c r="N67" s="95"/>
      <c r="O67" s="95"/>
      <c r="P67" s="95"/>
      <c r="Q67" s="95"/>
      <c r="R67" s="219"/>
    </row>
    <row r="68" spans="1:20" ht="30">
      <c r="A68" s="103" t="s">
        <v>374</v>
      </c>
      <c r="B68" s="103" t="s">
        <v>247</v>
      </c>
      <c r="C68" s="95">
        <f>SUM(D68:R68)</f>
        <v>2629379</v>
      </c>
      <c r="D68" s="104"/>
      <c r="E68" s="104"/>
      <c r="F68" s="104"/>
      <c r="G68" s="104"/>
      <c r="H68" s="104"/>
      <c r="I68" s="104"/>
      <c r="J68" s="104"/>
      <c r="K68" s="104"/>
      <c r="L68" s="104"/>
      <c r="M68" s="104"/>
      <c r="N68" s="104"/>
      <c r="O68" s="104">
        <v>2629379</v>
      </c>
      <c r="P68" s="104"/>
      <c r="Q68" s="104"/>
      <c r="R68" s="219"/>
    </row>
    <row r="69" spans="1:20">
      <c r="A69" s="105" t="s">
        <v>387</v>
      </c>
      <c r="B69" s="105" t="s">
        <v>254</v>
      </c>
      <c r="C69" s="106">
        <f>SUM(C68)</f>
        <v>2629379</v>
      </c>
      <c r="D69" s="107">
        <f>SUM(D68)</f>
        <v>0</v>
      </c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7">
        <f>SUM(O68)</f>
        <v>2629379</v>
      </c>
      <c r="P69" s="231"/>
      <c r="Q69" s="231"/>
      <c r="R69" s="224"/>
    </row>
    <row r="70" spans="1:20">
      <c r="A70" s="114" t="s">
        <v>291</v>
      </c>
      <c r="B70" s="114" t="s">
        <v>255</v>
      </c>
      <c r="C70" s="115">
        <f>SUM(C66,C68)</f>
        <v>147955588</v>
      </c>
      <c r="D70" s="115">
        <f t="shared" ref="D70:N70" si="14">SUM(D69,D65,D61,D55,D49,D46,D20,D19)</f>
        <v>83783092</v>
      </c>
      <c r="E70" s="115">
        <f t="shared" si="14"/>
        <v>3017176</v>
      </c>
      <c r="F70" s="115">
        <f t="shared" si="14"/>
        <v>3591309</v>
      </c>
      <c r="G70" s="115">
        <f t="shared" si="14"/>
        <v>4421020</v>
      </c>
      <c r="H70" s="115">
        <f t="shared" si="14"/>
        <v>7172570</v>
      </c>
      <c r="I70" s="115">
        <f t="shared" si="14"/>
        <v>794700</v>
      </c>
      <c r="J70" s="115">
        <f t="shared" si="14"/>
        <v>12333131</v>
      </c>
      <c r="K70" s="115">
        <f t="shared" si="14"/>
        <v>1033515</v>
      </c>
      <c r="L70" s="115">
        <f t="shared" si="14"/>
        <v>3108843</v>
      </c>
      <c r="M70" s="115">
        <f t="shared" si="14"/>
        <v>5918775</v>
      </c>
      <c r="N70" s="115">
        <f t="shared" si="14"/>
        <v>4097113</v>
      </c>
      <c r="O70" s="115">
        <f>SUM(O69,O55,O45)</f>
        <v>3933805</v>
      </c>
      <c r="P70" s="115">
        <f>SUM(P69,P65,P61,P55,P49,P46,P20,P19)</f>
        <v>14029944</v>
      </c>
      <c r="Q70" s="115">
        <f>SUM(Q69,Q65,Q61,Q55,Q49,Q46,Q20,Q19)</f>
        <v>720595</v>
      </c>
      <c r="R70" s="226">
        <f>SUM(R61)</f>
        <v>0</v>
      </c>
      <c r="T70" s="225"/>
    </row>
    <row r="73" spans="1:20">
      <c r="D73" s="225"/>
    </row>
  </sheetData>
  <mergeCells count="7">
    <mergeCell ref="A1:P1"/>
    <mergeCell ref="A2:P2"/>
    <mergeCell ref="A3:P3"/>
    <mergeCell ref="A4:P4"/>
    <mergeCell ref="A7:A8"/>
    <mergeCell ref="B7:B8"/>
    <mergeCell ref="C7:C8"/>
  </mergeCells>
  <pageMargins left="0" right="0" top="0" bottom="0" header="0.31496062992125984" footer="0.31496062992125984"/>
  <pageSetup paperSize="8" scale="6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Q53"/>
  <sheetViews>
    <sheetView workbookViewId="0">
      <selection activeCell="H60" sqref="H60"/>
    </sheetView>
  </sheetViews>
  <sheetFormatPr defaultRowHeight="15"/>
  <cols>
    <col min="1" max="1" width="29" customWidth="1"/>
    <col min="3" max="3" width="15.7109375" customWidth="1"/>
    <col min="4" max="5" width="12.5703125" bestFit="1" customWidth="1"/>
    <col min="6" max="6" width="12.5703125" customWidth="1"/>
    <col min="7" max="8" width="11" bestFit="1" customWidth="1"/>
    <col min="9" max="9" width="11" customWidth="1"/>
    <col min="10" max="10" width="15" customWidth="1"/>
    <col min="11" max="11" width="9.5703125" customWidth="1"/>
    <col min="12" max="12" width="11.5703125" bestFit="1" customWidth="1"/>
    <col min="13" max="13" width="11.5703125" customWidth="1"/>
    <col min="14" max="14" width="12.140625" customWidth="1"/>
    <col min="15" max="15" width="12.5703125" bestFit="1" customWidth="1"/>
    <col min="17" max="17" width="14.5703125" bestFit="1" customWidth="1"/>
  </cols>
  <sheetData>
    <row r="1" spans="1:15">
      <c r="A1" s="254" t="s">
        <v>582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</row>
    <row r="2" spans="1:15">
      <c r="A2" s="254" t="s">
        <v>583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  <c r="L2" s="254"/>
      <c r="M2" s="254"/>
      <c r="N2" s="254"/>
      <c r="O2" s="254"/>
    </row>
    <row r="3" spans="1:15">
      <c r="A3" s="254" t="s">
        <v>34</v>
      </c>
      <c r="B3" s="254"/>
      <c r="C3" s="254"/>
      <c r="D3" s="254"/>
      <c r="E3" s="254"/>
      <c r="F3" s="254"/>
      <c r="G3" s="254"/>
      <c r="H3" s="254"/>
      <c r="I3" s="254"/>
      <c r="J3" s="254"/>
      <c r="K3" s="254"/>
      <c r="L3" s="254"/>
      <c r="M3" s="254"/>
      <c r="N3" s="254"/>
      <c r="O3" s="254"/>
    </row>
    <row r="4" spans="1:15">
      <c r="A4" s="254" t="s">
        <v>54</v>
      </c>
      <c r="B4" s="254"/>
      <c r="C4" s="254"/>
      <c r="D4" s="254"/>
      <c r="E4" s="254"/>
      <c r="F4" s="254"/>
      <c r="G4" s="254"/>
      <c r="H4" s="254"/>
      <c r="I4" s="254"/>
      <c r="J4" s="254"/>
      <c r="K4" s="254"/>
      <c r="L4" s="254"/>
      <c r="M4" s="254"/>
      <c r="N4" s="254"/>
      <c r="O4" s="254"/>
    </row>
    <row r="5" spans="1:15" ht="15.75">
      <c r="A5" s="29"/>
      <c r="B5" s="29"/>
      <c r="C5" s="29"/>
      <c r="D5" s="29"/>
      <c r="E5" s="29"/>
      <c r="F5" s="29"/>
      <c r="G5" s="228" t="s">
        <v>672</v>
      </c>
      <c r="H5" s="29"/>
      <c r="I5" s="29"/>
      <c r="J5" s="29"/>
      <c r="K5" s="29"/>
      <c r="L5" s="29"/>
      <c r="M5" s="29"/>
      <c r="N5" s="29"/>
      <c r="O5" s="9"/>
    </row>
    <row r="6" spans="1:15">
      <c r="A6" s="255" t="s">
        <v>506</v>
      </c>
      <c r="B6" s="255" t="s">
        <v>584</v>
      </c>
      <c r="C6" s="255" t="s">
        <v>653</v>
      </c>
      <c r="D6" s="116" t="s">
        <v>596</v>
      </c>
      <c r="E6" s="116" t="s">
        <v>616</v>
      </c>
      <c r="F6" s="234" t="s">
        <v>588</v>
      </c>
      <c r="G6" s="116" t="s">
        <v>591</v>
      </c>
      <c r="H6" s="116" t="s">
        <v>585</v>
      </c>
      <c r="I6" s="234" t="s">
        <v>586</v>
      </c>
      <c r="J6" s="234" t="s">
        <v>589</v>
      </c>
      <c r="K6" s="234" t="s">
        <v>587</v>
      </c>
      <c r="L6" s="234" t="s">
        <v>675</v>
      </c>
      <c r="M6" s="234" t="s">
        <v>592</v>
      </c>
      <c r="N6" s="234" t="s">
        <v>593</v>
      </c>
      <c r="O6" s="116" t="s">
        <v>617</v>
      </c>
    </row>
    <row r="7" spans="1:15" ht="72" customHeight="1">
      <c r="A7" s="255"/>
      <c r="B7" s="255"/>
      <c r="C7" s="255"/>
      <c r="D7" s="117" t="s">
        <v>618</v>
      </c>
      <c r="E7" s="117" t="s">
        <v>619</v>
      </c>
      <c r="F7" s="117" t="s">
        <v>600</v>
      </c>
      <c r="G7" s="117" t="s">
        <v>603</v>
      </c>
      <c r="H7" s="117" t="s">
        <v>597</v>
      </c>
      <c r="I7" s="117" t="s">
        <v>694</v>
      </c>
      <c r="J7" s="117" t="s">
        <v>601</v>
      </c>
      <c r="K7" s="117" t="s">
        <v>691</v>
      </c>
      <c r="L7" s="117" t="s">
        <v>676</v>
      </c>
      <c r="M7" s="117" t="s">
        <v>692</v>
      </c>
      <c r="N7" s="117" t="s">
        <v>605</v>
      </c>
      <c r="O7" s="117" t="s">
        <v>620</v>
      </c>
    </row>
    <row r="8" spans="1:15" ht="43.5" customHeight="1">
      <c r="A8" s="118" t="s">
        <v>621</v>
      </c>
      <c r="B8" s="118" t="s">
        <v>388</v>
      </c>
      <c r="C8" s="119">
        <f>SUM(C9:C18)</f>
        <v>16637912</v>
      </c>
      <c r="D8" s="120">
        <f>SUM(D9:D18)</f>
        <v>16637912</v>
      </c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</row>
    <row r="9" spans="1:15" ht="45">
      <c r="A9" s="108" t="s">
        <v>622</v>
      </c>
      <c r="B9" s="121"/>
      <c r="C9" s="122">
        <f>SUM(D9:O9)</f>
        <v>990360</v>
      </c>
      <c r="D9" s="109">
        <v>990360</v>
      </c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</row>
    <row r="10" spans="1:15" ht="30">
      <c r="A10" s="108" t="s">
        <v>623</v>
      </c>
      <c r="B10" s="121"/>
      <c r="C10" s="122">
        <f t="shared" ref="C10:C18" si="0">SUM(D10:O10)</f>
        <v>4576000</v>
      </c>
      <c r="D10" s="109">
        <v>4576000</v>
      </c>
      <c r="E10" s="109"/>
      <c r="F10" s="109"/>
      <c r="G10" s="109"/>
      <c r="H10" s="109"/>
      <c r="I10" s="109"/>
      <c r="J10" s="109"/>
      <c r="K10" s="109"/>
      <c r="L10" s="109"/>
      <c r="M10" s="109"/>
      <c r="N10" s="109"/>
      <c r="O10" s="109"/>
    </row>
    <row r="11" spans="1:15" ht="30">
      <c r="A11" s="108" t="s">
        <v>624</v>
      </c>
      <c r="B11" s="121"/>
      <c r="C11" s="122">
        <f t="shared" si="0"/>
        <v>100000</v>
      </c>
      <c r="D11" s="109">
        <v>100000</v>
      </c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</row>
    <row r="12" spans="1:15" ht="30">
      <c r="A12" s="108" t="s">
        <v>625</v>
      </c>
      <c r="B12" s="121"/>
      <c r="C12" s="122">
        <f t="shared" si="0"/>
        <v>1500470</v>
      </c>
      <c r="D12" s="109">
        <v>1500470</v>
      </c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</row>
    <row r="13" spans="1:15" ht="30">
      <c r="A13" s="108" t="s">
        <v>521</v>
      </c>
      <c r="B13" s="121"/>
      <c r="C13" s="122">
        <f t="shared" si="0"/>
        <v>5000000</v>
      </c>
      <c r="D13" s="109">
        <v>5000000</v>
      </c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</row>
    <row r="14" spans="1:15" ht="45">
      <c r="A14" s="108" t="s">
        <v>522</v>
      </c>
      <c r="B14" s="121"/>
      <c r="C14" s="122">
        <f t="shared" si="0"/>
        <v>163200</v>
      </c>
      <c r="D14" s="109">
        <v>163200</v>
      </c>
      <c r="E14" s="109"/>
      <c r="F14" s="109"/>
      <c r="G14" s="109"/>
      <c r="H14" s="109"/>
      <c r="I14" s="109"/>
      <c r="J14" s="109"/>
      <c r="K14" s="109"/>
      <c r="L14" s="109"/>
      <c r="M14" s="109"/>
      <c r="N14" s="109"/>
      <c r="O14" s="109"/>
    </row>
    <row r="15" spans="1:15" ht="30">
      <c r="A15" s="108" t="s">
        <v>523</v>
      </c>
      <c r="B15" s="121"/>
      <c r="C15" s="122">
        <f t="shared" si="0"/>
        <v>324912</v>
      </c>
      <c r="D15" s="109">
        <v>324912</v>
      </c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</row>
    <row r="16" spans="1:15" ht="30">
      <c r="A16" s="108" t="s">
        <v>626</v>
      </c>
      <c r="B16" s="121"/>
      <c r="C16" s="122">
        <f t="shared" si="0"/>
        <v>3028470</v>
      </c>
      <c r="D16" s="109">
        <v>3028470</v>
      </c>
      <c r="E16" s="109"/>
      <c r="F16" s="109"/>
      <c r="G16" s="109"/>
      <c r="H16" s="109"/>
      <c r="I16" s="109"/>
      <c r="J16" s="109"/>
      <c r="K16" s="109"/>
      <c r="L16" s="109"/>
      <c r="M16" s="109"/>
      <c r="N16" s="109"/>
      <c r="O16" s="109"/>
    </row>
    <row r="17" spans="1:17" ht="45">
      <c r="A17" s="108" t="s">
        <v>627</v>
      </c>
      <c r="B17" s="121"/>
      <c r="C17" s="122">
        <f t="shared" si="0"/>
        <v>0</v>
      </c>
      <c r="D17" s="109"/>
      <c r="E17" s="109"/>
      <c r="F17" s="109"/>
      <c r="G17" s="109"/>
      <c r="H17" s="109"/>
      <c r="I17" s="109"/>
      <c r="J17" s="109"/>
      <c r="K17" s="109"/>
      <c r="L17" s="109"/>
      <c r="M17" s="109"/>
      <c r="N17" s="109"/>
      <c r="O17" s="109"/>
    </row>
    <row r="18" spans="1:17" ht="30">
      <c r="A18" s="108" t="s">
        <v>526</v>
      </c>
      <c r="B18" s="121"/>
      <c r="C18" s="122">
        <f t="shared" si="0"/>
        <v>954500</v>
      </c>
      <c r="D18" s="109">
        <v>954500</v>
      </c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</row>
    <row r="19" spans="1:17" ht="60">
      <c r="A19" s="118" t="s">
        <v>628</v>
      </c>
      <c r="B19" s="118" t="s">
        <v>390</v>
      </c>
      <c r="C19" s="119">
        <f>SUM(D19:O19)</f>
        <v>8326136</v>
      </c>
      <c r="D19" s="120">
        <f>SUM(D20:D22)</f>
        <v>8326136</v>
      </c>
      <c r="E19" s="120"/>
      <c r="F19" s="120"/>
      <c r="G19" s="120"/>
      <c r="H19" s="120"/>
      <c r="I19" s="120"/>
      <c r="J19" s="120"/>
      <c r="K19" s="120"/>
      <c r="L19" s="120"/>
      <c r="M19" s="120"/>
      <c r="N19" s="120"/>
      <c r="O19" s="120"/>
    </row>
    <row r="20" spans="1:17" ht="45">
      <c r="A20" s="108" t="s">
        <v>629</v>
      </c>
      <c r="B20" s="121"/>
      <c r="C20" s="122">
        <v>3978000</v>
      </c>
      <c r="D20" s="109">
        <v>3978000</v>
      </c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</row>
    <row r="21" spans="1:17" ht="30">
      <c r="A21" s="108" t="s">
        <v>630</v>
      </c>
      <c r="B21" s="121"/>
      <c r="C21" s="122">
        <v>4348136</v>
      </c>
      <c r="D21" s="109">
        <v>4348136</v>
      </c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</row>
    <row r="22" spans="1:17" ht="30">
      <c r="A22" s="108" t="s">
        <v>656</v>
      </c>
      <c r="B22" s="109"/>
      <c r="C22" s="227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</row>
    <row r="23" spans="1:17" ht="45">
      <c r="A23" s="118" t="s">
        <v>631</v>
      </c>
      <c r="B23" s="118" t="s">
        <v>391</v>
      </c>
      <c r="C23" s="119">
        <f>SUM(D23:O23)</f>
        <v>2102532</v>
      </c>
      <c r="D23" s="120">
        <v>2102532</v>
      </c>
      <c r="E23" s="120"/>
      <c r="F23" s="120"/>
      <c r="G23" s="120"/>
      <c r="H23" s="120"/>
      <c r="I23" s="120"/>
      <c r="J23" s="120"/>
      <c r="K23" s="120"/>
      <c r="L23" s="120"/>
      <c r="M23" s="120"/>
      <c r="N23" s="120"/>
      <c r="O23" s="120"/>
    </row>
    <row r="24" spans="1:17" ht="60">
      <c r="A24" s="108" t="s">
        <v>632</v>
      </c>
      <c r="B24" s="121"/>
      <c r="C24" s="115">
        <v>2102532</v>
      </c>
      <c r="D24" s="109">
        <v>2102532</v>
      </c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</row>
    <row r="25" spans="1:17" ht="45">
      <c r="A25" s="118" t="s">
        <v>421</v>
      </c>
      <c r="B25" s="118" t="s">
        <v>392</v>
      </c>
      <c r="C25" s="119">
        <f>SUM(D25:O25)</f>
        <v>3993700</v>
      </c>
      <c r="D25" s="120">
        <v>3993700</v>
      </c>
      <c r="E25" s="120"/>
      <c r="F25" s="120"/>
      <c r="G25" s="120"/>
      <c r="H25" s="120"/>
      <c r="I25" s="120"/>
      <c r="J25" s="120"/>
      <c r="K25" s="120"/>
      <c r="L25" s="120"/>
      <c r="M25" s="120"/>
      <c r="N25" s="120"/>
      <c r="O25" s="120"/>
    </row>
    <row r="26" spans="1:17" ht="30">
      <c r="A26" s="118" t="s">
        <v>695</v>
      </c>
      <c r="B26" s="118" t="s">
        <v>35</v>
      </c>
      <c r="C26" s="119"/>
      <c r="D26" s="120"/>
      <c r="E26" s="120"/>
      <c r="F26" s="120"/>
      <c r="G26" s="120"/>
      <c r="H26" s="120"/>
      <c r="I26" s="120"/>
      <c r="J26" s="120">
        <v>3816890</v>
      </c>
      <c r="K26" s="120"/>
      <c r="L26" s="120"/>
      <c r="M26" s="120"/>
      <c r="N26" s="120"/>
      <c r="O26" s="120"/>
    </row>
    <row r="27" spans="1:17" ht="30">
      <c r="A27" s="105" t="s">
        <v>292</v>
      </c>
      <c r="B27" s="105" t="s">
        <v>280</v>
      </c>
      <c r="C27" s="123">
        <f>SUM(D27:O27)</f>
        <v>34877170</v>
      </c>
      <c r="D27" s="107">
        <f>SUM(D25,D23,D19,D8)</f>
        <v>31060280</v>
      </c>
      <c r="E27" s="107"/>
      <c r="F27" s="107"/>
      <c r="G27" s="107"/>
      <c r="H27" s="107"/>
      <c r="I27" s="107"/>
      <c r="J27" s="107">
        <f>SUM(J26)</f>
        <v>3816890</v>
      </c>
      <c r="K27" s="107"/>
      <c r="L27" s="107"/>
      <c r="M27" s="107"/>
      <c r="N27" s="107"/>
      <c r="O27" s="107"/>
      <c r="Q27" s="225"/>
    </row>
    <row r="28" spans="1:17" ht="30">
      <c r="A28" s="97" t="s">
        <v>157</v>
      </c>
      <c r="B28" s="94" t="s">
        <v>156</v>
      </c>
      <c r="C28" s="237">
        <f>SUM(D28:O28)</f>
        <v>15974611</v>
      </c>
      <c r="D28" s="113">
        <v>15974611</v>
      </c>
      <c r="E28" s="238"/>
      <c r="F28" s="238"/>
      <c r="G28" s="238"/>
      <c r="H28" s="238"/>
      <c r="I28" s="238"/>
      <c r="J28" s="238"/>
      <c r="K28" s="238"/>
      <c r="L28" s="238"/>
      <c r="M28" s="238"/>
      <c r="N28" s="238"/>
      <c r="O28" s="238"/>
    </row>
    <row r="29" spans="1:17" ht="45">
      <c r="A29" s="97" t="s">
        <v>429</v>
      </c>
      <c r="B29" s="112" t="s">
        <v>161</v>
      </c>
      <c r="C29" s="237">
        <f>SUM(D29:O29)</f>
        <v>7973788</v>
      </c>
      <c r="D29" s="113">
        <v>6240463</v>
      </c>
      <c r="E29" s="98"/>
      <c r="F29" s="98"/>
      <c r="G29" s="98"/>
      <c r="H29" s="113">
        <v>91440</v>
      </c>
      <c r="I29" s="113"/>
      <c r="J29" s="113"/>
      <c r="K29" s="98"/>
      <c r="L29" s="98">
        <v>1641885</v>
      </c>
      <c r="M29" s="98"/>
      <c r="N29" s="98"/>
      <c r="O29" s="98"/>
    </row>
    <row r="30" spans="1:17" ht="30">
      <c r="A30" s="105" t="s">
        <v>104</v>
      </c>
      <c r="B30" s="105" t="s">
        <v>73</v>
      </c>
      <c r="C30" s="123">
        <f>SUM(C28:C29)</f>
        <v>23948399</v>
      </c>
      <c r="D30" s="107">
        <f>SUM(D28:D29)</f>
        <v>22215074</v>
      </c>
      <c r="E30" s="107"/>
      <c r="F30" s="107"/>
      <c r="G30" s="107"/>
      <c r="H30" s="107">
        <f>SUM(H28:H29)</f>
        <v>91440</v>
      </c>
      <c r="I30" s="107"/>
      <c r="J30" s="107"/>
      <c r="K30" s="107"/>
      <c r="L30" s="107">
        <f>SUM(L29)</f>
        <v>1641885</v>
      </c>
      <c r="M30" s="107"/>
      <c r="N30" s="107"/>
      <c r="O30" s="107"/>
      <c r="Q30" s="225"/>
    </row>
    <row r="31" spans="1:17">
      <c r="A31" s="124" t="s">
        <v>633</v>
      </c>
      <c r="B31" s="124" t="s">
        <v>41</v>
      </c>
      <c r="C31" s="119">
        <f t="shared" ref="C31:C44" si="1">SUM(D31:O31)</f>
        <v>17000000</v>
      </c>
      <c r="D31" s="125"/>
      <c r="E31" s="125"/>
      <c r="F31" s="125"/>
      <c r="G31" s="125"/>
      <c r="H31" s="125"/>
      <c r="I31" s="125"/>
      <c r="J31" s="125"/>
      <c r="K31" s="125"/>
      <c r="L31" s="125"/>
      <c r="M31" s="125"/>
      <c r="N31" s="125"/>
      <c r="O31" s="128">
        <v>17000000</v>
      </c>
    </row>
    <row r="32" spans="1:17">
      <c r="A32" s="126" t="s">
        <v>497</v>
      </c>
      <c r="B32" s="127"/>
      <c r="C32" s="122">
        <f t="shared" si="1"/>
        <v>17000000</v>
      </c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>
        <v>17000000</v>
      </c>
    </row>
    <row r="33" spans="1:17">
      <c r="A33" s="124" t="s">
        <v>436</v>
      </c>
      <c r="B33" s="124" t="s">
        <v>42</v>
      </c>
      <c r="C33" s="119">
        <f t="shared" si="1"/>
        <v>4500000</v>
      </c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8">
        <v>4500000</v>
      </c>
    </row>
    <row r="34" spans="1:17">
      <c r="A34" s="126" t="s">
        <v>634</v>
      </c>
      <c r="B34" s="127"/>
      <c r="C34" s="122">
        <f t="shared" si="1"/>
        <v>4500000</v>
      </c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>
        <v>4500000</v>
      </c>
    </row>
    <row r="35" spans="1:17">
      <c r="A35" s="124" t="s">
        <v>437</v>
      </c>
      <c r="B35" s="124" t="s">
        <v>47</v>
      </c>
      <c r="C35" s="119">
        <f t="shared" si="1"/>
        <v>0</v>
      </c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>
        <v>0</v>
      </c>
    </row>
    <row r="36" spans="1:17">
      <c r="A36" s="126" t="s">
        <v>635</v>
      </c>
      <c r="B36" s="127"/>
      <c r="C36" s="122">
        <f t="shared" si="1"/>
        <v>0</v>
      </c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>
        <v>0</v>
      </c>
    </row>
    <row r="37" spans="1:17" ht="30">
      <c r="A37" s="124" t="s">
        <v>48</v>
      </c>
      <c r="B37" s="124" t="s">
        <v>49</v>
      </c>
      <c r="C37" s="119">
        <f t="shared" si="1"/>
        <v>250000</v>
      </c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>
        <v>250000</v>
      </c>
    </row>
    <row r="38" spans="1:17">
      <c r="A38" s="126" t="s">
        <v>636</v>
      </c>
      <c r="B38" s="127"/>
      <c r="C38" s="122">
        <f t="shared" si="1"/>
        <v>250000</v>
      </c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>
        <v>250000</v>
      </c>
    </row>
    <row r="39" spans="1:17">
      <c r="A39" s="124" t="s">
        <v>438</v>
      </c>
      <c r="B39" s="124" t="s">
        <v>52</v>
      </c>
      <c r="C39" s="119">
        <f t="shared" si="1"/>
        <v>83352</v>
      </c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>
        <v>83352</v>
      </c>
    </row>
    <row r="40" spans="1:17">
      <c r="A40" s="105" t="s">
        <v>103</v>
      </c>
      <c r="B40" s="105" t="s">
        <v>281</v>
      </c>
      <c r="C40" s="123">
        <f t="shared" si="1"/>
        <v>21833352</v>
      </c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>
        <f>SUM(O31,O33,O37,O39)</f>
        <v>21833352</v>
      </c>
      <c r="Q40" s="225"/>
    </row>
    <row r="41" spans="1:17">
      <c r="A41" s="129" t="s">
        <v>141</v>
      </c>
      <c r="B41" s="129" t="s">
        <v>132</v>
      </c>
      <c r="C41" s="122">
        <f t="shared" si="1"/>
        <v>736400</v>
      </c>
      <c r="D41" s="115"/>
      <c r="E41" s="115"/>
      <c r="F41" s="115"/>
      <c r="G41" s="115"/>
      <c r="H41" s="130">
        <v>400000</v>
      </c>
      <c r="I41" s="130">
        <v>64000</v>
      </c>
      <c r="J41" s="130"/>
      <c r="K41" s="130"/>
      <c r="L41" s="130"/>
      <c r="M41" s="130">
        <v>3800</v>
      </c>
      <c r="N41" s="130"/>
      <c r="O41" s="130">
        <v>268600</v>
      </c>
    </row>
    <row r="42" spans="1:17">
      <c r="A42" s="129" t="s">
        <v>163</v>
      </c>
      <c r="B42" s="129" t="s">
        <v>134</v>
      </c>
      <c r="C42" s="122">
        <f t="shared" si="1"/>
        <v>1080000</v>
      </c>
      <c r="D42" s="115"/>
      <c r="E42" s="115"/>
      <c r="F42" s="115"/>
      <c r="G42" s="130">
        <v>1080000</v>
      </c>
      <c r="H42" s="115"/>
      <c r="I42" s="115"/>
      <c r="J42" s="115"/>
      <c r="K42" s="115"/>
      <c r="L42" s="115"/>
      <c r="M42" s="115"/>
      <c r="N42" s="115"/>
      <c r="O42" s="115"/>
    </row>
    <row r="43" spans="1:17">
      <c r="A43" s="103" t="s">
        <v>693</v>
      </c>
      <c r="B43" s="103" t="s">
        <v>138</v>
      </c>
      <c r="C43" s="122">
        <f t="shared" si="1"/>
        <v>4438</v>
      </c>
      <c r="D43" s="115"/>
      <c r="E43" s="115"/>
      <c r="F43" s="115"/>
      <c r="G43" s="130"/>
      <c r="H43" s="130">
        <v>4438</v>
      </c>
      <c r="I43" s="130"/>
      <c r="J43" s="130"/>
      <c r="K43" s="115"/>
      <c r="L43" s="115"/>
      <c r="M43" s="115"/>
      <c r="N43" s="115"/>
      <c r="O43" s="115"/>
    </row>
    <row r="44" spans="1:17">
      <c r="A44" s="114" t="s">
        <v>147</v>
      </c>
      <c r="B44" s="114" t="s">
        <v>164</v>
      </c>
      <c r="C44" s="122">
        <f t="shared" si="1"/>
        <v>1810408</v>
      </c>
      <c r="D44" s="130">
        <v>25000</v>
      </c>
      <c r="E44" s="130"/>
      <c r="F44" s="130">
        <v>1400</v>
      </c>
      <c r="G44" s="130">
        <v>168</v>
      </c>
      <c r="H44" s="130">
        <v>1772688</v>
      </c>
      <c r="I44" s="130">
        <v>11150</v>
      </c>
      <c r="J44" s="130"/>
      <c r="K44" s="130">
        <v>2</v>
      </c>
      <c r="L44" s="130"/>
      <c r="M44" s="130"/>
      <c r="N44" s="130"/>
      <c r="O44" s="130"/>
    </row>
    <row r="45" spans="1:17">
      <c r="A45" s="105" t="s">
        <v>151</v>
      </c>
      <c r="B45" s="105" t="s">
        <v>140</v>
      </c>
      <c r="C45" s="123">
        <f>SUM(C41:C44)</f>
        <v>3631246</v>
      </c>
      <c r="D45" s="107">
        <f>SUM(D41:D44)</f>
        <v>25000</v>
      </c>
      <c r="E45" s="107"/>
      <c r="F45" s="107">
        <f>SUM(F41:F44)</f>
        <v>1400</v>
      </c>
      <c r="G45" s="107">
        <f>SUM(G41:G44)</f>
        <v>1080168</v>
      </c>
      <c r="H45" s="107">
        <f>SUM(H41:H44)</f>
        <v>2177126</v>
      </c>
      <c r="I45" s="107">
        <f>SUM(I41:I44)</f>
        <v>75150</v>
      </c>
      <c r="J45" s="107"/>
      <c r="K45" s="107">
        <f>SUM(K41:K44)</f>
        <v>2</v>
      </c>
      <c r="L45" s="107"/>
      <c r="M45" s="107">
        <f>SUM(M41:M44)</f>
        <v>3800</v>
      </c>
      <c r="N45" s="107"/>
      <c r="O45" s="107">
        <f>SUM(O41:O44)</f>
        <v>268600</v>
      </c>
      <c r="Q45" s="225"/>
    </row>
    <row r="46" spans="1:17" ht="45">
      <c r="A46" s="239" t="s">
        <v>690</v>
      </c>
      <c r="B46" s="239" t="s">
        <v>456</v>
      </c>
      <c r="C46" s="123">
        <f>SUM(D46:O46)</f>
        <v>769000</v>
      </c>
      <c r="D46" s="240"/>
      <c r="E46" s="241">
        <v>669000</v>
      </c>
      <c r="F46" s="241"/>
      <c r="G46" s="241"/>
      <c r="H46" s="241"/>
      <c r="I46" s="241"/>
      <c r="J46" s="241"/>
      <c r="K46" s="241"/>
      <c r="L46" s="241"/>
      <c r="M46" s="241"/>
      <c r="N46" s="241">
        <v>100000</v>
      </c>
      <c r="O46" s="241"/>
    </row>
    <row r="47" spans="1:17">
      <c r="A47" s="105" t="s">
        <v>637</v>
      </c>
      <c r="B47" s="105" t="s">
        <v>282</v>
      </c>
      <c r="C47" s="123">
        <f>SUM(C46,C45,C40,C30,C27)</f>
        <v>85059167</v>
      </c>
      <c r="D47" s="107">
        <f>SUM(D46,D45,D40,D30,D27)</f>
        <v>53300354</v>
      </c>
      <c r="E47" s="107">
        <f t="shared" ref="E47:O47" si="2">SUM(E46,E45,E40,E30,E27)</f>
        <v>669000</v>
      </c>
      <c r="F47" s="107">
        <f t="shared" si="2"/>
        <v>1400</v>
      </c>
      <c r="G47" s="107">
        <f t="shared" si="2"/>
        <v>1080168</v>
      </c>
      <c r="H47" s="107">
        <f t="shared" si="2"/>
        <v>2268566</v>
      </c>
      <c r="I47" s="107">
        <f t="shared" si="2"/>
        <v>75150</v>
      </c>
      <c r="J47" s="107">
        <f t="shared" si="2"/>
        <v>3816890</v>
      </c>
      <c r="K47" s="107">
        <f t="shared" si="2"/>
        <v>2</v>
      </c>
      <c r="L47" s="107">
        <f t="shared" si="2"/>
        <v>1641885</v>
      </c>
      <c r="M47" s="107">
        <f t="shared" si="2"/>
        <v>3800</v>
      </c>
      <c r="N47" s="107">
        <f t="shared" si="2"/>
        <v>100000</v>
      </c>
      <c r="O47" s="107">
        <f t="shared" si="2"/>
        <v>22101952</v>
      </c>
      <c r="Q47" s="225"/>
    </row>
    <row r="48" spans="1:17">
      <c r="A48" s="118" t="s">
        <v>473</v>
      </c>
      <c r="B48" s="118" t="s">
        <v>407</v>
      </c>
      <c r="C48" s="119">
        <f>SUM(D48:O48)</f>
        <v>0</v>
      </c>
      <c r="D48" s="131"/>
      <c r="E48" s="131"/>
      <c r="F48" s="131"/>
      <c r="G48" s="131"/>
      <c r="H48" s="131"/>
      <c r="I48" s="131"/>
      <c r="J48" s="131"/>
      <c r="K48" s="131"/>
      <c r="L48" s="131"/>
      <c r="M48" s="131"/>
      <c r="N48" s="131"/>
      <c r="O48" s="131"/>
    </row>
    <row r="49" spans="1:17" ht="30">
      <c r="A49" s="121" t="s">
        <v>638</v>
      </c>
      <c r="B49" s="121" t="s">
        <v>405</v>
      </c>
      <c r="C49" s="122">
        <f>SUM(D49:O49)</f>
        <v>60397213</v>
      </c>
      <c r="D49" s="109"/>
      <c r="E49" s="109">
        <v>60397213</v>
      </c>
      <c r="F49" s="109"/>
      <c r="G49" s="109"/>
      <c r="H49" s="109"/>
      <c r="I49" s="109"/>
      <c r="J49" s="109"/>
      <c r="K49" s="109"/>
      <c r="L49" s="109"/>
      <c r="M49" s="109"/>
      <c r="N49" s="109"/>
      <c r="O49" s="109"/>
    </row>
    <row r="50" spans="1:17" ht="30">
      <c r="A50" s="118" t="s">
        <v>476</v>
      </c>
      <c r="B50" s="118" t="s">
        <v>408</v>
      </c>
      <c r="C50" s="119">
        <f>SUM(D50:O50)</f>
        <v>2499208</v>
      </c>
      <c r="D50" s="132">
        <v>2499208</v>
      </c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</row>
    <row r="51" spans="1:17">
      <c r="A51" s="124" t="s">
        <v>463</v>
      </c>
      <c r="B51" s="124" t="s">
        <v>410</v>
      </c>
      <c r="C51" s="119">
        <f>SUM(D51:O51)</f>
        <v>60397213</v>
      </c>
      <c r="D51" s="125"/>
      <c r="E51" s="125">
        <f>SUM(E49:E50)</f>
        <v>60397213</v>
      </c>
      <c r="F51" s="125"/>
      <c r="G51" s="125"/>
      <c r="H51" s="125"/>
      <c r="I51" s="125"/>
      <c r="J51" s="125"/>
      <c r="K51" s="125"/>
      <c r="L51" s="125"/>
      <c r="M51" s="125"/>
      <c r="N51" s="125"/>
      <c r="O51" s="125"/>
    </row>
    <row r="52" spans="1:17">
      <c r="A52" s="105" t="s">
        <v>295</v>
      </c>
      <c r="B52" s="105" t="s">
        <v>283</v>
      </c>
      <c r="C52" s="123">
        <f>SUM(C49,C50)</f>
        <v>62896421</v>
      </c>
      <c r="D52" s="123">
        <f t="shared" ref="D52:O52" si="3">SUM(D49,D50)</f>
        <v>2499208</v>
      </c>
      <c r="E52" s="123">
        <f t="shared" si="3"/>
        <v>60397213</v>
      </c>
      <c r="F52" s="123">
        <f t="shared" si="3"/>
        <v>0</v>
      </c>
      <c r="G52" s="123">
        <f t="shared" si="3"/>
        <v>0</v>
      </c>
      <c r="H52" s="123">
        <f t="shared" si="3"/>
        <v>0</v>
      </c>
      <c r="I52" s="123">
        <f t="shared" si="3"/>
        <v>0</v>
      </c>
      <c r="J52" s="123">
        <f t="shared" si="3"/>
        <v>0</v>
      </c>
      <c r="K52" s="123">
        <f t="shared" si="3"/>
        <v>0</v>
      </c>
      <c r="L52" s="123">
        <f t="shared" si="3"/>
        <v>0</v>
      </c>
      <c r="M52" s="123">
        <f t="shared" si="3"/>
        <v>0</v>
      </c>
      <c r="N52" s="123">
        <f t="shared" si="3"/>
        <v>0</v>
      </c>
      <c r="O52" s="123">
        <f t="shared" si="3"/>
        <v>0</v>
      </c>
      <c r="Q52" s="225"/>
    </row>
    <row r="53" spans="1:17">
      <c r="A53" s="114" t="s">
        <v>296</v>
      </c>
      <c r="B53" s="114" t="s">
        <v>284</v>
      </c>
      <c r="C53" s="122">
        <f>SUM(C52,C47)</f>
        <v>147955588</v>
      </c>
      <c r="D53" s="122">
        <f>SUM(D52,D47)</f>
        <v>55799562</v>
      </c>
      <c r="E53" s="122">
        <f>SUM(E52,E47)</f>
        <v>61066213</v>
      </c>
      <c r="F53" s="122">
        <f t="shared" ref="F53:O53" si="4">SUM(F52,F47)</f>
        <v>1400</v>
      </c>
      <c r="G53" s="122">
        <f t="shared" si="4"/>
        <v>1080168</v>
      </c>
      <c r="H53" s="122">
        <f t="shared" si="4"/>
        <v>2268566</v>
      </c>
      <c r="I53" s="122">
        <f t="shared" ref="I53" si="5">SUM(I52,I47)</f>
        <v>75150</v>
      </c>
      <c r="J53" s="122">
        <f t="shared" ref="J53" si="6">SUM(J52,J47)</f>
        <v>3816890</v>
      </c>
      <c r="K53" s="122">
        <f t="shared" ref="K53" si="7">SUM(K52,K47)</f>
        <v>2</v>
      </c>
      <c r="L53" s="122">
        <f t="shared" ref="L53" si="8">SUM(L52,L47)</f>
        <v>1641885</v>
      </c>
      <c r="M53" s="122">
        <f t="shared" ref="M53" si="9">SUM(M52,M47)</f>
        <v>3800</v>
      </c>
      <c r="N53" s="122">
        <f t="shared" ref="N53" si="10">SUM(N52,N47)</f>
        <v>100000</v>
      </c>
      <c r="O53" s="122">
        <f t="shared" si="4"/>
        <v>22101952</v>
      </c>
      <c r="Q53" s="225"/>
    </row>
  </sheetData>
  <mergeCells count="7">
    <mergeCell ref="A1:O1"/>
    <mergeCell ref="A2:O2"/>
    <mergeCell ref="A3:O3"/>
    <mergeCell ref="A4:O4"/>
    <mergeCell ref="A6:A7"/>
    <mergeCell ref="B6:B7"/>
    <mergeCell ref="C6:C7"/>
  </mergeCells>
  <printOptions horizontalCentered="1"/>
  <pageMargins left="0.19685039370078741" right="0.19685039370078741" top="0" bottom="0" header="0.31496062992125984" footer="0.31496062992125984"/>
  <pageSetup paperSize="8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00B0F0"/>
  </sheetPr>
  <dimension ref="A1:E128"/>
  <sheetViews>
    <sheetView workbookViewId="0">
      <selection activeCell="E35" sqref="E35"/>
    </sheetView>
  </sheetViews>
  <sheetFormatPr defaultColWidth="9.140625" defaultRowHeight="15.75"/>
  <cols>
    <col min="1" max="1" width="75.5703125" style="32" customWidth="1"/>
    <col min="2" max="2" width="9.140625" style="32"/>
    <col min="3" max="3" width="16.42578125" style="35" bestFit="1" customWidth="1"/>
    <col min="4" max="4" width="19.85546875" style="32" bestFit="1" customWidth="1"/>
    <col min="5" max="5" width="29" style="32" customWidth="1"/>
    <col min="6" max="16384" width="9.140625" style="32"/>
  </cols>
  <sheetData>
    <row r="1" spans="1:5">
      <c r="A1" s="243" t="str">
        <f>+'kiadás-bevétel'!A1</f>
        <v>LOVAS KÖZSÉG ÖNKORMÁNYZATA 2020. ÉVI KÖLTSÉGVETÉSE</v>
      </c>
      <c r="B1" s="243"/>
      <c r="C1" s="243"/>
      <c r="D1" s="243"/>
      <c r="E1" s="232"/>
    </row>
    <row r="2" spans="1:5">
      <c r="A2" s="243" t="s">
        <v>32</v>
      </c>
      <c r="B2" s="243"/>
      <c r="C2" s="243"/>
      <c r="D2" s="243"/>
    </row>
    <row r="3" spans="1:5">
      <c r="A3" s="243" t="s">
        <v>54</v>
      </c>
      <c r="B3" s="243"/>
      <c r="C3" s="243"/>
      <c r="D3" s="243"/>
    </row>
    <row r="4" spans="1:5">
      <c r="C4" s="9"/>
      <c r="D4" s="228" t="s">
        <v>686</v>
      </c>
      <c r="E4" s="228"/>
    </row>
    <row r="5" spans="1:5">
      <c r="A5" s="28"/>
      <c r="C5" s="34"/>
      <c r="E5" s="33" t="s">
        <v>551</v>
      </c>
    </row>
    <row r="6" spans="1:5" ht="31.5">
      <c r="A6" s="59" t="str">
        <f>+'kiadás-bevétel'!A4</f>
        <v>Megnevezés</v>
      </c>
      <c r="B6" s="59" t="str">
        <f>+'kiadás-bevétel'!B4</f>
        <v>Rovat-kód</v>
      </c>
      <c r="C6" s="59" t="s">
        <v>640</v>
      </c>
      <c r="D6" s="59" t="s">
        <v>652</v>
      </c>
      <c r="E6" s="59" t="s">
        <v>677</v>
      </c>
    </row>
    <row r="7" spans="1:5" s="38" customFormat="1">
      <c r="A7" s="139" t="s">
        <v>256</v>
      </c>
      <c r="B7" s="139" t="s">
        <v>169</v>
      </c>
      <c r="C7" s="76">
        <f>SUM(C8:C20)</f>
        <v>11817572</v>
      </c>
      <c r="D7" s="76">
        <f>SUM(D8:D20)</f>
        <v>15144610</v>
      </c>
      <c r="E7" s="76">
        <f>SUM(E8:E20)</f>
        <v>15144610</v>
      </c>
    </row>
    <row r="8" spans="1:5" s="39" customFormat="1">
      <c r="A8" s="137" t="s">
        <v>257</v>
      </c>
      <c r="B8" s="137" t="s">
        <v>170</v>
      </c>
      <c r="C8" s="74">
        <v>9964407</v>
      </c>
      <c r="D8" s="74">
        <v>13949446</v>
      </c>
      <c r="E8" s="74">
        <v>13949446</v>
      </c>
    </row>
    <row r="9" spans="1:5" s="39" customFormat="1">
      <c r="A9" s="137" t="s">
        <v>258</v>
      </c>
      <c r="B9" s="137" t="s">
        <v>171</v>
      </c>
      <c r="C9" s="74">
        <v>1500000</v>
      </c>
      <c r="D9" s="74">
        <v>433000</v>
      </c>
      <c r="E9" s="74">
        <v>433000</v>
      </c>
    </row>
    <row r="10" spans="1:5" s="39" customFormat="1">
      <c r="A10" s="137" t="s">
        <v>263</v>
      </c>
      <c r="B10" s="137" t="s">
        <v>260</v>
      </c>
      <c r="C10" s="74"/>
      <c r="D10" s="74">
        <v>288632</v>
      </c>
      <c r="E10" s="74">
        <v>288632</v>
      </c>
    </row>
    <row r="11" spans="1:5" s="39" customFormat="1">
      <c r="A11" s="137" t="s">
        <v>264</v>
      </c>
      <c r="B11" s="137" t="s">
        <v>261</v>
      </c>
      <c r="C11" s="74"/>
      <c r="D11" s="74"/>
      <c r="E11" s="74"/>
    </row>
    <row r="12" spans="1:5" s="39" customFormat="1">
      <c r="A12" s="137" t="s">
        <v>259</v>
      </c>
      <c r="B12" s="137" t="s">
        <v>172</v>
      </c>
      <c r="C12" s="74"/>
      <c r="D12" s="74"/>
      <c r="E12" s="74"/>
    </row>
    <row r="13" spans="1:5" s="39" customFormat="1">
      <c r="A13" s="137" t="s">
        <v>265</v>
      </c>
      <c r="B13" s="137" t="s">
        <v>173</v>
      </c>
      <c r="C13" s="74"/>
      <c r="D13" s="74"/>
      <c r="E13" s="74"/>
    </row>
    <row r="14" spans="1:5" s="39" customFormat="1">
      <c r="A14" s="137" t="s">
        <v>266</v>
      </c>
      <c r="B14" s="137" t="s">
        <v>174</v>
      </c>
      <c r="C14" s="74">
        <v>353165</v>
      </c>
      <c r="D14" s="74">
        <v>413043</v>
      </c>
      <c r="E14" s="74">
        <v>413043</v>
      </c>
    </row>
    <row r="15" spans="1:5" s="39" customFormat="1">
      <c r="A15" s="137" t="s">
        <v>267</v>
      </c>
      <c r="B15" s="137" t="s">
        <v>175</v>
      </c>
      <c r="C15" s="74"/>
      <c r="D15" s="74"/>
      <c r="E15" s="74"/>
    </row>
    <row r="16" spans="1:5" s="39" customFormat="1">
      <c r="A16" s="137" t="s">
        <v>268</v>
      </c>
      <c r="B16" s="137" t="s">
        <v>176</v>
      </c>
      <c r="C16" s="74"/>
      <c r="D16" s="74"/>
      <c r="E16" s="74"/>
    </row>
    <row r="17" spans="1:5" s="39" customFormat="1">
      <c r="A17" s="137" t="s">
        <v>269</v>
      </c>
      <c r="B17" s="137" t="s">
        <v>177</v>
      </c>
      <c r="C17" s="74"/>
      <c r="D17" s="74"/>
      <c r="E17" s="74"/>
    </row>
    <row r="18" spans="1:5" s="39" customFormat="1">
      <c r="A18" s="137" t="s">
        <v>270</v>
      </c>
      <c r="B18" s="137" t="s">
        <v>178</v>
      </c>
      <c r="C18" s="74"/>
      <c r="D18" s="74"/>
      <c r="E18" s="74"/>
    </row>
    <row r="19" spans="1:5" s="39" customFormat="1">
      <c r="A19" s="137" t="s">
        <v>271</v>
      </c>
      <c r="B19" s="137" t="s">
        <v>179</v>
      </c>
      <c r="C19" s="74"/>
      <c r="D19" s="74"/>
      <c r="E19" s="74"/>
    </row>
    <row r="20" spans="1:5" s="39" customFormat="1">
      <c r="A20" s="137" t="s">
        <v>272</v>
      </c>
      <c r="B20" s="137" t="s">
        <v>180</v>
      </c>
      <c r="C20" s="74"/>
      <c r="D20" s="74">
        <v>60489</v>
      </c>
      <c r="E20" s="74">
        <v>60489</v>
      </c>
    </row>
    <row r="21" spans="1:5" s="38" customFormat="1">
      <c r="A21" s="139" t="s">
        <v>273</v>
      </c>
      <c r="B21" s="139" t="s">
        <v>181</v>
      </c>
      <c r="C21" s="76">
        <f>SUM(C22:C24)</f>
        <v>3261460</v>
      </c>
      <c r="D21" s="76">
        <f>SUM(D22:D24)</f>
        <v>3139052</v>
      </c>
      <c r="E21" s="76">
        <f>SUM(E22:E24)</f>
        <v>3139052</v>
      </c>
    </row>
    <row r="22" spans="1:5">
      <c r="A22" s="135" t="s">
        <v>274</v>
      </c>
      <c r="B22" s="135" t="s">
        <v>182</v>
      </c>
      <c r="C22" s="74">
        <v>2306460</v>
      </c>
      <c r="D22" s="74">
        <v>2306460</v>
      </c>
      <c r="E22" s="74">
        <v>2306460</v>
      </c>
    </row>
    <row r="23" spans="1:5" ht="31.5">
      <c r="A23" s="143" t="s">
        <v>275</v>
      </c>
      <c r="B23" s="135" t="s">
        <v>183</v>
      </c>
      <c r="C23" s="74">
        <v>255000</v>
      </c>
      <c r="D23" s="74">
        <v>273201</v>
      </c>
      <c r="E23" s="74">
        <v>273201</v>
      </c>
    </row>
    <row r="24" spans="1:5">
      <c r="A24" s="135" t="s">
        <v>276</v>
      </c>
      <c r="B24" s="135" t="s">
        <v>184</v>
      </c>
      <c r="C24" s="74">
        <v>700000</v>
      </c>
      <c r="D24" s="74">
        <v>559391</v>
      </c>
      <c r="E24" s="74">
        <v>559391</v>
      </c>
    </row>
    <row r="25" spans="1:5" s="33" customFormat="1">
      <c r="A25" s="139" t="s">
        <v>277</v>
      </c>
      <c r="B25" s="139" t="s">
        <v>185</v>
      </c>
      <c r="C25" s="76">
        <f>SUM(C21,C7)</f>
        <v>15079032</v>
      </c>
      <c r="D25" s="76">
        <f>SUM(D21,D7)</f>
        <v>18283662</v>
      </c>
      <c r="E25" s="76">
        <f>SUM(E21,E7)</f>
        <v>18283662</v>
      </c>
    </row>
    <row r="26" spans="1:5" s="33" customFormat="1">
      <c r="A26" s="139" t="s">
        <v>278</v>
      </c>
      <c r="B26" s="139" t="s">
        <v>186</v>
      </c>
      <c r="C26" s="76">
        <v>2491417</v>
      </c>
      <c r="D26" s="76">
        <v>2890820</v>
      </c>
      <c r="E26" s="76">
        <v>2890820</v>
      </c>
    </row>
    <row r="27" spans="1:5" s="38" customFormat="1">
      <c r="A27" s="139" t="s">
        <v>297</v>
      </c>
      <c r="B27" s="139" t="s">
        <v>187</v>
      </c>
      <c r="C27" s="76">
        <f>SUM(C28:C29)</f>
        <v>2978110</v>
      </c>
      <c r="D27" s="76">
        <f>SUM(D28:D29)</f>
        <v>5054419</v>
      </c>
      <c r="E27" s="76">
        <f>SUM(E28:E29)</f>
        <v>5054419</v>
      </c>
    </row>
    <row r="28" spans="1:5">
      <c r="A28" s="135" t="s">
        <v>298</v>
      </c>
      <c r="B28" s="135" t="s">
        <v>188</v>
      </c>
      <c r="C28" s="74">
        <v>40000</v>
      </c>
      <c r="D28" s="74">
        <v>52561</v>
      </c>
      <c r="E28" s="74">
        <v>52561</v>
      </c>
    </row>
    <row r="29" spans="1:5">
      <c r="A29" s="135" t="s">
        <v>299</v>
      </c>
      <c r="B29" s="135" t="s">
        <v>189</v>
      </c>
      <c r="C29" s="74">
        <v>2938110</v>
      </c>
      <c r="D29" s="74">
        <v>5001858</v>
      </c>
      <c r="E29" s="74">
        <v>5001858</v>
      </c>
    </row>
    <row r="30" spans="1:5">
      <c r="A30" s="135" t="s">
        <v>300</v>
      </c>
      <c r="B30" s="135" t="s">
        <v>190</v>
      </c>
      <c r="C30" s="74">
        <v>0</v>
      </c>
      <c r="D30" s="74">
        <v>0</v>
      </c>
      <c r="E30" s="74">
        <v>0</v>
      </c>
    </row>
    <row r="31" spans="1:5" s="38" customFormat="1">
      <c r="A31" s="139" t="s">
        <v>301</v>
      </c>
      <c r="B31" s="139" t="s">
        <v>191</v>
      </c>
      <c r="C31" s="76">
        <f>SUM(C32:C33)</f>
        <v>740000</v>
      </c>
      <c r="D31" s="76">
        <f>SUM(D32:D33)</f>
        <v>879050</v>
      </c>
      <c r="E31" s="76">
        <f>SUM(E32:E33)</f>
        <v>879050</v>
      </c>
    </row>
    <row r="32" spans="1:5">
      <c r="A32" s="135" t="s">
        <v>302</v>
      </c>
      <c r="B32" s="135" t="s">
        <v>192</v>
      </c>
      <c r="C32" s="74">
        <v>380000</v>
      </c>
      <c r="D32" s="74">
        <v>469050</v>
      </c>
      <c r="E32" s="74">
        <v>469050</v>
      </c>
    </row>
    <row r="33" spans="1:5">
      <c r="A33" s="135" t="s">
        <v>303</v>
      </c>
      <c r="B33" s="135" t="s">
        <v>193</v>
      </c>
      <c r="C33" s="74">
        <v>360000</v>
      </c>
      <c r="D33" s="74">
        <v>410000</v>
      </c>
      <c r="E33" s="74">
        <v>410000</v>
      </c>
    </row>
    <row r="34" spans="1:5" s="38" customFormat="1">
      <c r="A34" s="139" t="s">
        <v>304</v>
      </c>
      <c r="B34" s="139" t="s">
        <v>194</v>
      </c>
      <c r="C34" s="76">
        <f>SUM(C35:C41)</f>
        <v>11683740</v>
      </c>
      <c r="D34" s="76">
        <f>SUM(D35:D41)</f>
        <v>13901675</v>
      </c>
      <c r="E34" s="76">
        <f>SUM(E35:E41)</f>
        <v>13901675</v>
      </c>
    </row>
    <row r="35" spans="1:5">
      <c r="A35" s="135" t="s">
        <v>305</v>
      </c>
      <c r="B35" s="135" t="s">
        <v>195</v>
      </c>
      <c r="C35" s="74">
        <v>2935000</v>
      </c>
      <c r="D35" s="74">
        <v>4364808</v>
      </c>
      <c r="E35" s="74">
        <v>4364808</v>
      </c>
    </row>
    <row r="36" spans="1:5">
      <c r="A36" s="135" t="s">
        <v>306</v>
      </c>
      <c r="B36" s="135" t="s">
        <v>196</v>
      </c>
      <c r="C36" s="74">
        <v>0</v>
      </c>
      <c r="D36" s="74"/>
      <c r="E36" s="74"/>
    </row>
    <row r="37" spans="1:5">
      <c r="A37" s="135" t="s">
        <v>307</v>
      </c>
      <c r="B37" s="135" t="s">
        <v>197</v>
      </c>
      <c r="C37" s="74">
        <v>60000</v>
      </c>
      <c r="D37" s="74">
        <v>48150</v>
      </c>
      <c r="E37" s="74">
        <v>48150</v>
      </c>
    </row>
    <row r="38" spans="1:5">
      <c r="A38" s="135" t="s">
        <v>308</v>
      </c>
      <c r="B38" s="135" t="s">
        <v>198</v>
      </c>
      <c r="C38" s="74">
        <v>2028740</v>
      </c>
      <c r="D38" s="74">
        <v>3748716</v>
      </c>
      <c r="E38" s="74">
        <v>3748716</v>
      </c>
    </row>
    <row r="39" spans="1:5">
      <c r="A39" s="135" t="s">
        <v>309</v>
      </c>
      <c r="B39" s="135" t="s">
        <v>199</v>
      </c>
      <c r="C39" s="74">
        <v>20000</v>
      </c>
      <c r="D39" s="74">
        <v>20000</v>
      </c>
      <c r="E39" s="74">
        <v>20000</v>
      </c>
    </row>
    <row r="40" spans="1:5">
      <c r="A40" s="135" t="s">
        <v>310</v>
      </c>
      <c r="B40" s="135" t="s">
        <v>200</v>
      </c>
      <c r="C40" s="74">
        <v>602000</v>
      </c>
      <c r="D40" s="74">
        <v>1970492</v>
      </c>
      <c r="E40" s="74">
        <v>1970492</v>
      </c>
    </row>
    <row r="41" spans="1:5" s="40" customFormat="1">
      <c r="A41" s="144" t="s">
        <v>311</v>
      </c>
      <c r="B41" s="145" t="s">
        <v>201</v>
      </c>
      <c r="C41" s="146">
        <v>6038000</v>
      </c>
      <c r="D41" s="146">
        <v>3749509</v>
      </c>
      <c r="E41" s="146">
        <v>3749509</v>
      </c>
    </row>
    <row r="42" spans="1:5" s="38" customFormat="1">
      <c r="A42" s="139" t="s">
        <v>312</v>
      </c>
      <c r="B42" s="139" t="s">
        <v>202</v>
      </c>
      <c r="C42" s="76">
        <f>SUM(C43:C44)</f>
        <v>100000</v>
      </c>
      <c r="D42" s="76">
        <f>SUM(D43:D44)</f>
        <v>40587</v>
      </c>
      <c r="E42" s="76">
        <f>SUM(E43:E44)</f>
        <v>40587</v>
      </c>
    </row>
    <row r="43" spans="1:5">
      <c r="A43" s="135" t="s">
        <v>313</v>
      </c>
      <c r="B43" s="135" t="s">
        <v>203</v>
      </c>
      <c r="C43" s="74">
        <v>0</v>
      </c>
      <c r="D43" s="74">
        <v>871</v>
      </c>
      <c r="E43" s="74">
        <v>871</v>
      </c>
    </row>
    <row r="44" spans="1:5">
      <c r="A44" s="135" t="s">
        <v>314</v>
      </c>
      <c r="B44" s="135" t="s">
        <v>204</v>
      </c>
      <c r="C44" s="74">
        <v>100000</v>
      </c>
      <c r="D44" s="74">
        <v>39716</v>
      </c>
      <c r="E44" s="74">
        <v>39716</v>
      </c>
    </row>
    <row r="45" spans="1:5" s="38" customFormat="1">
      <c r="A45" s="139" t="s">
        <v>315</v>
      </c>
      <c r="B45" s="139" t="s">
        <v>205</v>
      </c>
      <c r="C45" s="76">
        <f>SUM(C46:C50)</f>
        <v>4407210</v>
      </c>
      <c r="D45" s="76">
        <f>SUM(D46:D50)</f>
        <v>4660903</v>
      </c>
      <c r="E45" s="76">
        <f>SUM(E46:E50)</f>
        <v>4660903</v>
      </c>
    </row>
    <row r="46" spans="1:5" s="40" customFormat="1">
      <c r="A46" s="144" t="s">
        <v>316</v>
      </c>
      <c r="B46" s="145" t="s">
        <v>206</v>
      </c>
      <c r="C46" s="146">
        <v>3907210</v>
      </c>
      <c r="D46" s="146">
        <v>4119696</v>
      </c>
      <c r="E46" s="146">
        <v>4119696</v>
      </c>
    </row>
    <row r="47" spans="1:5">
      <c r="A47" s="135" t="s">
        <v>317</v>
      </c>
      <c r="B47" s="135" t="s">
        <v>207</v>
      </c>
      <c r="C47" s="74"/>
      <c r="D47" s="74"/>
      <c r="E47" s="74"/>
    </row>
    <row r="48" spans="1:5">
      <c r="A48" s="135" t="s">
        <v>318</v>
      </c>
      <c r="B48" s="135" t="s">
        <v>208</v>
      </c>
      <c r="C48" s="74"/>
      <c r="D48" s="74">
        <v>16582</v>
      </c>
      <c r="E48" s="74">
        <v>16582</v>
      </c>
    </row>
    <row r="49" spans="1:5">
      <c r="A49" s="135" t="s">
        <v>319</v>
      </c>
      <c r="B49" s="135" t="s">
        <v>209</v>
      </c>
      <c r="C49" s="74"/>
      <c r="D49" s="74"/>
      <c r="E49" s="74"/>
    </row>
    <row r="50" spans="1:5">
      <c r="A50" s="135" t="s">
        <v>320</v>
      </c>
      <c r="B50" s="135" t="s">
        <v>210</v>
      </c>
      <c r="C50" s="74">
        <v>500000</v>
      </c>
      <c r="D50" s="74">
        <v>524625</v>
      </c>
      <c r="E50" s="74">
        <v>524625</v>
      </c>
    </row>
    <row r="51" spans="1:5" s="33" customFormat="1">
      <c r="A51" s="139" t="s">
        <v>285</v>
      </c>
      <c r="B51" s="139" t="s">
        <v>211</v>
      </c>
      <c r="C51" s="76">
        <f>SUM(C45,C42,C34,C31,C27)</f>
        <v>19909060</v>
      </c>
      <c r="D51" s="76">
        <f>SUM(D45,D42,D34,D31,D27)</f>
        <v>24536634</v>
      </c>
      <c r="E51" s="76">
        <f>SUM(E45,E42,E34,E31,E27)</f>
        <v>24536634</v>
      </c>
    </row>
    <row r="52" spans="1:5">
      <c r="A52" s="135" t="s">
        <v>17</v>
      </c>
      <c r="B52" s="135" t="s">
        <v>16</v>
      </c>
      <c r="C52" s="74"/>
      <c r="D52" s="74"/>
      <c r="E52" s="74"/>
    </row>
    <row r="53" spans="1:5">
      <c r="A53" s="135" t="s">
        <v>321</v>
      </c>
      <c r="B53" s="135" t="s">
        <v>55</v>
      </c>
      <c r="C53" s="74"/>
      <c r="D53" s="74"/>
      <c r="E53" s="74"/>
    </row>
    <row r="54" spans="1:5" s="40" customFormat="1">
      <c r="A54" s="144" t="s">
        <v>14</v>
      </c>
      <c r="B54" s="145" t="s">
        <v>13</v>
      </c>
      <c r="C54" s="146"/>
      <c r="D54" s="146"/>
      <c r="E54" s="146"/>
    </row>
    <row r="55" spans="1:5">
      <c r="A55" s="135" t="s">
        <v>322</v>
      </c>
      <c r="B55" s="135" t="s">
        <v>56</v>
      </c>
      <c r="C55" s="74">
        <v>84000</v>
      </c>
      <c r="D55" s="74">
        <v>84000</v>
      </c>
      <c r="E55" s="74">
        <v>84000</v>
      </c>
    </row>
    <row r="56" spans="1:5">
      <c r="A56" s="135" t="s">
        <v>323</v>
      </c>
      <c r="B56" s="135" t="s">
        <v>57</v>
      </c>
      <c r="C56" s="74"/>
      <c r="D56" s="74"/>
      <c r="E56" s="74"/>
    </row>
    <row r="57" spans="1:5">
      <c r="A57" s="135" t="s">
        <v>324</v>
      </c>
      <c r="B57" s="135" t="s">
        <v>58</v>
      </c>
      <c r="C57" s="74"/>
      <c r="D57" s="74"/>
      <c r="E57" s="74"/>
    </row>
    <row r="58" spans="1:5" s="33" customFormat="1">
      <c r="A58" s="135" t="s">
        <v>325</v>
      </c>
      <c r="B58" s="135" t="s">
        <v>59</v>
      </c>
      <c r="C58" s="74"/>
      <c r="D58" s="74"/>
      <c r="E58" s="74"/>
    </row>
    <row r="59" spans="1:5" s="33" customFormat="1">
      <c r="A59" s="135" t="s">
        <v>326</v>
      </c>
      <c r="B59" s="135" t="s">
        <v>60</v>
      </c>
      <c r="C59" s="74">
        <v>2955000</v>
      </c>
      <c r="D59" s="74">
        <v>2101535</v>
      </c>
      <c r="E59" s="74">
        <v>2101535</v>
      </c>
    </row>
    <row r="60" spans="1:5" s="33" customFormat="1">
      <c r="A60" s="139" t="s">
        <v>162</v>
      </c>
      <c r="B60" s="139" t="s">
        <v>61</v>
      </c>
      <c r="C60" s="76">
        <f>SUM(C52:C59)</f>
        <v>3039000</v>
      </c>
      <c r="D60" s="76">
        <f>SUM(D52:D59)</f>
        <v>2185535</v>
      </c>
      <c r="E60" s="76">
        <f>SUM(E52:E59)</f>
        <v>2185535</v>
      </c>
    </row>
    <row r="61" spans="1:5">
      <c r="A61" s="135" t="s">
        <v>63</v>
      </c>
      <c r="B61" s="135" t="s">
        <v>21</v>
      </c>
      <c r="C61" s="74"/>
      <c r="D61" s="74"/>
      <c r="E61" s="74"/>
    </row>
    <row r="62" spans="1:5" s="33" customFormat="1">
      <c r="A62" s="139" t="s">
        <v>64</v>
      </c>
      <c r="B62" s="139" t="s">
        <v>22</v>
      </c>
      <c r="C62" s="76"/>
      <c r="D62" s="76">
        <f>SUM(D63)</f>
        <v>1288157</v>
      </c>
      <c r="E62" s="76">
        <f>SUM(E63)</f>
        <v>1288157</v>
      </c>
    </row>
    <row r="63" spans="1:5" s="39" customFormat="1">
      <c r="A63" s="137" t="s">
        <v>327</v>
      </c>
      <c r="B63" s="137" t="s">
        <v>328</v>
      </c>
      <c r="C63" s="78"/>
      <c r="D63" s="78">
        <v>1288157</v>
      </c>
      <c r="E63" s="78">
        <v>1288157</v>
      </c>
    </row>
    <row r="64" spans="1:5">
      <c r="A64" s="135" t="s">
        <v>329</v>
      </c>
      <c r="B64" s="135" t="s">
        <v>23</v>
      </c>
      <c r="C64" s="74"/>
      <c r="D64" s="74"/>
      <c r="E64" s="74"/>
    </row>
    <row r="65" spans="1:5">
      <c r="A65" s="135" t="s">
        <v>330</v>
      </c>
      <c r="B65" s="135" t="s">
        <v>24</v>
      </c>
      <c r="C65" s="74"/>
      <c r="D65" s="74"/>
      <c r="E65" s="74"/>
    </row>
    <row r="66" spans="1:5">
      <c r="A66" s="135" t="s">
        <v>331</v>
      </c>
      <c r="B66" s="135" t="s">
        <v>25</v>
      </c>
      <c r="C66" s="74"/>
      <c r="D66" s="74"/>
      <c r="E66" s="74"/>
    </row>
    <row r="67" spans="1:5" s="33" customFormat="1">
      <c r="A67" s="135" t="s">
        <v>332</v>
      </c>
      <c r="B67" s="135" t="s">
        <v>26</v>
      </c>
      <c r="C67" s="74">
        <v>10296609</v>
      </c>
      <c r="D67" s="74">
        <v>10372044</v>
      </c>
      <c r="E67" s="74">
        <v>10372044</v>
      </c>
    </row>
    <row r="68" spans="1:5">
      <c r="A68" s="135" t="s">
        <v>333</v>
      </c>
      <c r="B68" s="135" t="s">
        <v>27</v>
      </c>
      <c r="C68" s="74"/>
      <c r="D68" s="74"/>
      <c r="E68" s="74"/>
    </row>
    <row r="69" spans="1:5">
      <c r="A69" s="135" t="s">
        <v>334</v>
      </c>
      <c r="B69" s="135" t="s">
        <v>28</v>
      </c>
      <c r="C69" s="74"/>
      <c r="D69" s="74"/>
      <c r="E69" s="74"/>
    </row>
    <row r="70" spans="1:5">
      <c r="A70" s="135" t="s">
        <v>335</v>
      </c>
      <c r="B70" s="135" t="s">
        <v>29</v>
      </c>
      <c r="C70" s="74"/>
      <c r="D70" s="74"/>
      <c r="E70" s="74"/>
    </row>
    <row r="71" spans="1:5">
      <c r="A71" s="135" t="s">
        <v>65</v>
      </c>
      <c r="B71" s="135" t="s">
        <v>30</v>
      </c>
      <c r="C71" s="74"/>
      <c r="D71" s="74"/>
      <c r="E71" s="74"/>
    </row>
    <row r="72" spans="1:5">
      <c r="A72" s="135" t="s">
        <v>337</v>
      </c>
      <c r="B72" s="135" t="s">
        <v>336</v>
      </c>
      <c r="C72" s="74"/>
      <c r="D72" s="74"/>
      <c r="E72" s="74"/>
    </row>
    <row r="73" spans="1:5" s="33" customFormat="1">
      <c r="A73" s="135" t="s">
        <v>338</v>
      </c>
      <c r="B73" s="135" t="s">
        <v>31</v>
      </c>
      <c r="C73" s="74">
        <v>905000</v>
      </c>
      <c r="D73" s="74">
        <v>3657900</v>
      </c>
      <c r="E73" s="74">
        <v>3657900</v>
      </c>
    </row>
    <row r="74" spans="1:5" s="33" customFormat="1">
      <c r="A74" s="135" t="s">
        <v>498</v>
      </c>
      <c r="B74" s="135" t="s">
        <v>62</v>
      </c>
      <c r="C74" s="74">
        <f t="shared" ref="C74" si="0">SUM(C75:C76)</f>
        <v>25229862</v>
      </c>
      <c r="D74" s="74">
        <f>SUM(D75:D76)</f>
        <v>41604371</v>
      </c>
      <c r="E74" s="74">
        <f>SUM(E75:E76)</f>
        <v>41604371</v>
      </c>
    </row>
    <row r="75" spans="1:5" s="39" customFormat="1">
      <c r="A75" s="147" t="s">
        <v>499</v>
      </c>
      <c r="B75" s="135"/>
      <c r="C75" s="74">
        <v>10709226</v>
      </c>
      <c r="D75" s="74">
        <v>20800163</v>
      </c>
      <c r="E75" s="74">
        <v>20800163</v>
      </c>
    </row>
    <row r="76" spans="1:5" s="39" customFormat="1">
      <c r="A76" s="147" t="s">
        <v>500</v>
      </c>
      <c r="B76" s="135"/>
      <c r="C76" s="74">
        <v>14520636</v>
      </c>
      <c r="D76" s="74">
        <v>20804208</v>
      </c>
      <c r="E76" s="74">
        <v>20804208</v>
      </c>
    </row>
    <row r="77" spans="1:5" s="33" customFormat="1">
      <c r="A77" s="139" t="s">
        <v>66</v>
      </c>
      <c r="B77" s="139" t="s">
        <v>67</v>
      </c>
      <c r="C77" s="76">
        <f>SUM(C62,C67,C73,C74)</f>
        <v>36431471</v>
      </c>
      <c r="D77" s="76">
        <f>SUM(D62,D67,D73,D74)</f>
        <v>56922472</v>
      </c>
      <c r="E77" s="76">
        <f>SUM(E62,E67,E73,E74)</f>
        <v>56922472</v>
      </c>
    </row>
    <row r="78" spans="1:5" s="33" customFormat="1">
      <c r="A78" s="139" t="s">
        <v>98</v>
      </c>
      <c r="B78" s="139" t="s">
        <v>212</v>
      </c>
      <c r="C78" s="76">
        <f>SUM(C77,C60,C51,C26,C25)</f>
        <v>76949980</v>
      </c>
      <c r="D78" s="76">
        <f>SUM(D77,D60,D51,D26,D25)</f>
        <v>104819123</v>
      </c>
      <c r="E78" s="76">
        <f>SUM(E77,E60,E51,E26,E25)</f>
        <v>104819123</v>
      </c>
    </row>
    <row r="79" spans="1:5" s="33" customFormat="1">
      <c r="A79" s="135" t="s">
        <v>339</v>
      </c>
      <c r="B79" s="135" t="s">
        <v>213</v>
      </c>
      <c r="C79" s="74">
        <v>2362200</v>
      </c>
      <c r="D79" s="74">
        <v>2577200</v>
      </c>
      <c r="E79" s="74">
        <v>2577200</v>
      </c>
    </row>
    <row r="80" spans="1:5">
      <c r="A80" s="135" t="s">
        <v>340</v>
      </c>
      <c r="B80" s="135" t="s">
        <v>214</v>
      </c>
      <c r="C80" s="74">
        <v>26018810</v>
      </c>
      <c r="D80" s="74">
        <v>8737224</v>
      </c>
      <c r="E80" s="74">
        <v>8737224</v>
      </c>
    </row>
    <row r="81" spans="1:5" s="33" customFormat="1">
      <c r="A81" s="135" t="s">
        <v>341</v>
      </c>
      <c r="B81" s="135" t="s">
        <v>215</v>
      </c>
      <c r="C81" s="74"/>
      <c r="D81" s="74">
        <v>198069</v>
      </c>
      <c r="E81" s="74">
        <v>198069</v>
      </c>
    </row>
    <row r="82" spans="1:5" s="33" customFormat="1">
      <c r="A82" s="135" t="s">
        <v>342</v>
      </c>
      <c r="B82" s="135" t="s">
        <v>216</v>
      </c>
      <c r="C82" s="74">
        <v>993700</v>
      </c>
      <c r="D82" s="74">
        <v>2849450</v>
      </c>
      <c r="E82" s="74">
        <v>2849450</v>
      </c>
    </row>
    <row r="83" spans="1:5">
      <c r="A83" s="135" t="s">
        <v>343</v>
      </c>
      <c r="B83" s="135" t="s">
        <v>217</v>
      </c>
      <c r="C83" s="74"/>
      <c r="D83" s="74"/>
      <c r="E83" s="74"/>
    </row>
    <row r="84" spans="1:5">
      <c r="A84" s="135" t="s">
        <v>344</v>
      </c>
      <c r="B84" s="135" t="s">
        <v>218</v>
      </c>
      <c r="C84" s="74"/>
      <c r="D84" s="74"/>
      <c r="E84" s="74"/>
    </row>
    <row r="85" spans="1:5" s="33" customFormat="1">
      <c r="A85" s="135" t="s">
        <v>345</v>
      </c>
      <c r="B85" s="135" t="s">
        <v>219</v>
      </c>
      <c r="C85" s="74">
        <v>5575800</v>
      </c>
      <c r="D85" s="74">
        <v>3715352</v>
      </c>
      <c r="E85" s="74">
        <v>3715352</v>
      </c>
    </row>
    <row r="86" spans="1:5" s="33" customFormat="1">
      <c r="A86" s="139" t="s">
        <v>346</v>
      </c>
      <c r="B86" s="139" t="s">
        <v>220</v>
      </c>
      <c r="C86" s="76">
        <f>SUM(C79:C85)</f>
        <v>34950510</v>
      </c>
      <c r="D86" s="76">
        <f>SUM(D79:D85)</f>
        <v>18077295</v>
      </c>
      <c r="E86" s="76">
        <f>SUM(E79:E85)</f>
        <v>18077295</v>
      </c>
    </row>
    <row r="87" spans="1:5">
      <c r="A87" s="135" t="s">
        <v>347</v>
      </c>
      <c r="B87" s="135" t="s">
        <v>221</v>
      </c>
      <c r="C87" s="74">
        <v>9290019</v>
      </c>
      <c r="D87" s="74">
        <v>17656181</v>
      </c>
      <c r="E87" s="74">
        <v>17656181</v>
      </c>
    </row>
    <row r="88" spans="1:5">
      <c r="A88" s="135" t="s">
        <v>348</v>
      </c>
      <c r="B88" s="135" t="s">
        <v>222</v>
      </c>
      <c r="C88" s="74"/>
      <c r="D88" s="74"/>
      <c r="E88" s="74"/>
    </row>
    <row r="89" spans="1:5">
      <c r="A89" s="135" t="s">
        <v>349</v>
      </c>
      <c r="B89" s="135" t="s">
        <v>223</v>
      </c>
      <c r="C89" s="74"/>
      <c r="D89" s="74"/>
      <c r="E89" s="74"/>
    </row>
    <row r="90" spans="1:5">
      <c r="A90" s="135" t="s">
        <v>350</v>
      </c>
      <c r="B90" s="135" t="s">
        <v>224</v>
      </c>
      <c r="C90" s="74">
        <v>2386805</v>
      </c>
      <c r="D90" s="74">
        <v>4773610</v>
      </c>
      <c r="E90" s="74">
        <v>4773610</v>
      </c>
    </row>
    <row r="91" spans="1:5" s="33" customFormat="1">
      <c r="A91" s="139" t="s">
        <v>287</v>
      </c>
      <c r="B91" s="139" t="s">
        <v>225</v>
      </c>
      <c r="C91" s="76">
        <f>SUM(C87:C90)</f>
        <v>11676824</v>
      </c>
      <c r="D91" s="76">
        <f>SUM(D87:D90)</f>
        <v>22429791</v>
      </c>
      <c r="E91" s="76">
        <f>SUM(E87:E90)</f>
        <v>22429791</v>
      </c>
    </row>
    <row r="92" spans="1:5">
      <c r="A92" s="135" t="s">
        <v>351</v>
      </c>
      <c r="B92" s="135" t="s">
        <v>226</v>
      </c>
      <c r="C92" s="74"/>
      <c r="D92" s="74"/>
      <c r="E92" s="74"/>
    </row>
    <row r="93" spans="1:5">
      <c r="A93" s="135" t="s">
        <v>352</v>
      </c>
      <c r="B93" s="135" t="s">
        <v>227</v>
      </c>
      <c r="C93" s="74"/>
      <c r="D93" s="74"/>
      <c r="E93" s="74"/>
    </row>
    <row r="94" spans="1:5">
      <c r="A94" s="135" t="s">
        <v>353</v>
      </c>
      <c r="B94" s="135" t="s">
        <v>228</v>
      </c>
      <c r="C94" s="74"/>
      <c r="D94" s="74"/>
      <c r="E94" s="74"/>
    </row>
    <row r="95" spans="1:5">
      <c r="A95" s="135" t="s">
        <v>354</v>
      </c>
      <c r="B95" s="135" t="s">
        <v>230</v>
      </c>
      <c r="C95" s="74"/>
      <c r="D95" s="74"/>
      <c r="E95" s="74"/>
    </row>
    <row r="96" spans="1:5">
      <c r="A96" s="135" t="s">
        <v>355</v>
      </c>
      <c r="B96" s="135" t="s">
        <v>231</v>
      </c>
      <c r="C96" s="74"/>
      <c r="D96" s="74"/>
      <c r="E96" s="74"/>
    </row>
    <row r="97" spans="1:5">
      <c r="A97" s="135" t="s">
        <v>356</v>
      </c>
      <c r="B97" s="135" t="s">
        <v>232</v>
      </c>
      <c r="C97" s="74"/>
      <c r="D97" s="74"/>
      <c r="E97" s="74"/>
    </row>
    <row r="98" spans="1:5">
      <c r="A98" s="135" t="s">
        <v>357</v>
      </c>
      <c r="B98" s="135" t="s">
        <v>233</v>
      </c>
      <c r="C98" s="74"/>
      <c r="D98" s="74"/>
      <c r="E98" s="74"/>
    </row>
    <row r="99" spans="1:5">
      <c r="A99" s="135" t="s">
        <v>358</v>
      </c>
      <c r="B99" s="135" t="s">
        <v>234</v>
      </c>
      <c r="C99" s="74"/>
      <c r="D99" s="74"/>
      <c r="E99" s="74"/>
    </row>
    <row r="100" spans="1:5" s="33" customFormat="1">
      <c r="A100" s="139" t="s">
        <v>288</v>
      </c>
      <c r="B100" s="139" t="s">
        <v>229</v>
      </c>
      <c r="C100" s="76"/>
      <c r="D100" s="76"/>
      <c r="E100" s="76"/>
    </row>
    <row r="101" spans="1:5" s="33" customFormat="1">
      <c r="A101" s="139" t="s">
        <v>99</v>
      </c>
      <c r="B101" s="139" t="s">
        <v>235</v>
      </c>
      <c r="C101" s="76">
        <f>SUM(C91,C86)</f>
        <v>46627334</v>
      </c>
      <c r="D101" s="76">
        <f>SUM(D91,D86)</f>
        <v>40507086</v>
      </c>
      <c r="E101" s="76">
        <f>SUM(E91,E86)</f>
        <v>40507086</v>
      </c>
    </row>
    <row r="102" spans="1:5" s="33" customFormat="1" ht="18.75">
      <c r="A102" s="148" t="s">
        <v>33</v>
      </c>
      <c r="B102" s="139" t="s">
        <v>279</v>
      </c>
      <c r="C102" s="138">
        <f>SUM(C101,C78)</f>
        <v>123577314</v>
      </c>
      <c r="D102" s="138">
        <f>SUM(D101,D78)</f>
        <v>145326209</v>
      </c>
      <c r="E102" s="138">
        <f>SUM(E101,E78)</f>
        <v>145326209</v>
      </c>
    </row>
    <row r="103" spans="1:5">
      <c r="A103" s="135" t="s">
        <v>360</v>
      </c>
      <c r="B103" s="135" t="s">
        <v>238</v>
      </c>
      <c r="C103" s="74"/>
      <c r="D103" s="74"/>
      <c r="E103" s="74"/>
    </row>
    <row r="104" spans="1:5" s="39" customFormat="1">
      <c r="A104" s="137" t="s">
        <v>361</v>
      </c>
      <c r="B104" s="137" t="s">
        <v>236</v>
      </c>
      <c r="C104" s="78"/>
      <c r="D104" s="78"/>
      <c r="E104" s="78"/>
    </row>
    <row r="105" spans="1:5" s="39" customFormat="1">
      <c r="A105" s="137" t="s">
        <v>362</v>
      </c>
      <c r="B105" s="137" t="s">
        <v>237</v>
      </c>
      <c r="C105" s="78"/>
      <c r="D105" s="78"/>
      <c r="E105" s="78"/>
    </row>
    <row r="106" spans="1:5" s="39" customFormat="1">
      <c r="A106" s="137" t="s">
        <v>363</v>
      </c>
      <c r="B106" s="137" t="s">
        <v>239</v>
      </c>
      <c r="C106" s="78"/>
      <c r="D106" s="78"/>
      <c r="E106" s="78"/>
    </row>
    <row r="107" spans="1:5">
      <c r="A107" s="135" t="s">
        <v>364</v>
      </c>
      <c r="B107" s="135" t="s">
        <v>245</v>
      </c>
      <c r="C107" s="74"/>
      <c r="D107" s="74"/>
      <c r="E107" s="74"/>
    </row>
    <row r="108" spans="1:5" s="39" customFormat="1">
      <c r="A108" s="137" t="s">
        <v>365</v>
      </c>
      <c r="B108" s="137" t="s">
        <v>241</v>
      </c>
      <c r="C108" s="78"/>
      <c r="D108" s="78"/>
      <c r="E108" s="78"/>
    </row>
    <row r="109" spans="1:5" s="39" customFormat="1">
      <c r="A109" s="137" t="s">
        <v>366</v>
      </c>
      <c r="B109" s="137" t="s">
        <v>242</v>
      </c>
      <c r="C109" s="78"/>
      <c r="D109" s="78"/>
      <c r="E109" s="78"/>
    </row>
    <row r="110" spans="1:5" s="39" customFormat="1">
      <c r="A110" s="137" t="s">
        <v>367</v>
      </c>
      <c r="B110" s="137" t="s">
        <v>243</v>
      </c>
      <c r="C110" s="78"/>
      <c r="D110" s="78"/>
      <c r="E110" s="78"/>
    </row>
    <row r="111" spans="1:5" s="39" customFormat="1">
      <c r="A111" s="137" t="s">
        <v>368</v>
      </c>
      <c r="B111" s="137" t="s">
        <v>244</v>
      </c>
      <c r="C111" s="78"/>
      <c r="D111" s="78"/>
      <c r="E111" s="78"/>
    </row>
    <row r="112" spans="1:5" s="39" customFormat="1">
      <c r="A112" s="137" t="s">
        <v>369</v>
      </c>
      <c r="B112" s="137" t="s">
        <v>370</v>
      </c>
      <c r="C112" s="78"/>
      <c r="D112" s="78"/>
      <c r="E112" s="78"/>
    </row>
    <row r="113" spans="1:5" s="39" customFormat="1">
      <c r="A113" s="137" t="s">
        <v>372</v>
      </c>
      <c r="B113" s="137" t="s">
        <v>371</v>
      </c>
      <c r="C113" s="78"/>
      <c r="D113" s="78"/>
      <c r="E113" s="78"/>
    </row>
    <row r="114" spans="1:5">
      <c r="A114" s="135" t="s">
        <v>373</v>
      </c>
      <c r="B114" s="135" t="s">
        <v>246</v>
      </c>
      <c r="C114" s="74"/>
      <c r="D114" s="74"/>
      <c r="E114" s="74"/>
    </row>
    <row r="115" spans="1:5">
      <c r="A115" s="135" t="s">
        <v>374</v>
      </c>
      <c r="B115" s="135" t="s">
        <v>247</v>
      </c>
      <c r="C115" s="74">
        <v>1096665</v>
      </c>
      <c r="D115" s="74">
        <v>2629379</v>
      </c>
      <c r="E115" s="74">
        <v>2629379</v>
      </c>
    </row>
    <row r="116" spans="1:5">
      <c r="A116" s="135" t="s">
        <v>375</v>
      </c>
      <c r="B116" s="135" t="s">
        <v>248</v>
      </c>
      <c r="C116" s="74"/>
      <c r="D116" s="74"/>
      <c r="E116" s="74"/>
    </row>
    <row r="117" spans="1:5">
      <c r="A117" s="135" t="s">
        <v>376</v>
      </c>
      <c r="B117" s="135" t="s">
        <v>249</v>
      </c>
      <c r="C117" s="74"/>
      <c r="D117" s="74"/>
      <c r="E117" s="74"/>
    </row>
    <row r="118" spans="1:5">
      <c r="A118" s="135" t="s">
        <v>377</v>
      </c>
      <c r="B118" s="135" t="s">
        <v>250</v>
      </c>
      <c r="C118" s="74"/>
      <c r="D118" s="74"/>
      <c r="E118" s="74"/>
    </row>
    <row r="119" spans="1:5">
      <c r="A119" s="135" t="s">
        <v>378</v>
      </c>
      <c r="B119" s="135" t="s">
        <v>251</v>
      </c>
      <c r="C119" s="74"/>
      <c r="D119" s="74"/>
      <c r="E119" s="74"/>
    </row>
    <row r="120" spans="1:5">
      <c r="A120" s="135" t="s">
        <v>379</v>
      </c>
      <c r="B120" s="135" t="s">
        <v>380</v>
      </c>
      <c r="C120" s="74"/>
      <c r="D120" s="74"/>
      <c r="E120" s="74"/>
    </row>
    <row r="121" spans="1:5" s="39" customFormat="1">
      <c r="A121" s="137" t="s">
        <v>381</v>
      </c>
      <c r="B121" s="137" t="s">
        <v>241</v>
      </c>
      <c r="C121" s="78"/>
      <c r="D121" s="78"/>
      <c r="E121" s="78"/>
    </row>
    <row r="122" spans="1:5" s="39" customFormat="1">
      <c r="A122" s="137" t="s">
        <v>382</v>
      </c>
      <c r="B122" s="137" t="s">
        <v>242</v>
      </c>
      <c r="C122" s="78"/>
      <c r="D122" s="78"/>
      <c r="E122" s="78"/>
    </row>
    <row r="123" spans="1:5" s="33" customFormat="1">
      <c r="A123" s="139" t="s">
        <v>359</v>
      </c>
      <c r="B123" s="139" t="s">
        <v>240</v>
      </c>
      <c r="C123" s="76">
        <f>SUM(C103:C122)</f>
        <v>1096665</v>
      </c>
      <c r="D123" s="76">
        <f>SUM(D103:D122)</f>
        <v>2629379</v>
      </c>
      <c r="E123" s="76">
        <f>SUM(E103:E122)</f>
        <v>2629379</v>
      </c>
    </row>
    <row r="124" spans="1:5">
      <c r="A124" s="135" t="s">
        <v>383</v>
      </c>
      <c r="B124" s="135" t="s">
        <v>252</v>
      </c>
      <c r="C124" s="74"/>
      <c r="D124" s="74"/>
      <c r="E124" s="74"/>
    </row>
    <row r="125" spans="1:5">
      <c r="A125" s="135" t="s">
        <v>384</v>
      </c>
      <c r="B125" s="135" t="s">
        <v>253</v>
      </c>
      <c r="C125" s="74"/>
      <c r="D125" s="74"/>
      <c r="E125" s="74"/>
    </row>
    <row r="126" spans="1:5">
      <c r="A126" s="135" t="s">
        <v>386</v>
      </c>
      <c r="B126" s="135" t="s">
        <v>385</v>
      </c>
      <c r="C126" s="74"/>
      <c r="D126" s="74"/>
      <c r="E126" s="74"/>
    </row>
    <row r="127" spans="1:5" s="33" customFormat="1">
      <c r="A127" s="139" t="s">
        <v>387</v>
      </c>
      <c r="B127" s="139" t="s">
        <v>254</v>
      </c>
      <c r="C127" s="76">
        <f>SUM(C123:C126)</f>
        <v>1096665</v>
      </c>
      <c r="D127" s="76">
        <f>SUM(D123:D126)</f>
        <v>2629379</v>
      </c>
      <c r="E127" s="76">
        <f>SUM(E123:E126)</f>
        <v>2629379</v>
      </c>
    </row>
    <row r="128" spans="1:5" ht="18.75">
      <c r="A128" s="148" t="s">
        <v>291</v>
      </c>
      <c r="B128" s="148" t="s">
        <v>255</v>
      </c>
      <c r="C128" s="138">
        <f>SUM(C127,C102)</f>
        <v>124673979</v>
      </c>
      <c r="D128" s="138">
        <f>SUM(D127,D102)</f>
        <v>147955588</v>
      </c>
      <c r="E128" s="138">
        <f>SUM(E127,E102)</f>
        <v>147955588</v>
      </c>
    </row>
  </sheetData>
  <mergeCells count="3">
    <mergeCell ref="A1:D1"/>
    <mergeCell ref="A2:D2"/>
    <mergeCell ref="A3:D3"/>
  </mergeCells>
  <phoneticPr fontId="6" type="noConversion"/>
  <hyperlinks>
    <hyperlink ref="A41" r:id="rId1" location="sup194" display="http://www.opten.hu/loadpage.php - sup194"/>
    <hyperlink ref="A46" r:id="rId2" location="sup195" display="http://www.opten.hu/loadpage.php - sup195"/>
    <hyperlink ref="A54" r:id="rId3" location="sup203" display="http://www.opten.hu/loadpage.php?dest=OISZ&amp;twhich=214774&amp;srcid=ol4366 - sup203"/>
  </hyperlinks>
  <printOptions horizontalCentered="1"/>
  <pageMargins left="0" right="0" top="0.59055118110236227" bottom="0.59055118110236227" header="0.31496062992125984" footer="0.31496062992125984"/>
  <pageSetup paperSize="9" scale="68" orientation="landscape" r:id="rId4"/>
  <headerFooter>
    <oddFooter>&amp;C-&amp;P-</oddFooter>
  </headerFooter>
  <rowBreaks count="2" manualBreakCount="2">
    <brk id="44" max="16383" man="1"/>
    <brk id="8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FF00"/>
  </sheetPr>
  <dimension ref="A1:IL105"/>
  <sheetViews>
    <sheetView workbookViewId="0">
      <selection activeCell="D18" sqref="D18"/>
    </sheetView>
  </sheetViews>
  <sheetFormatPr defaultColWidth="9.140625" defaultRowHeight="15.75"/>
  <cols>
    <col min="1" max="1" width="84.28515625" style="32" customWidth="1"/>
    <col min="2" max="2" width="9.7109375" style="32" bestFit="1" customWidth="1"/>
    <col min="3" max="3" width="17" style="35" bestFit="1" customWidth="1"/>
    <col min="4" max="4" width="17" style="32" bestFit="1" customWidth="1"/>
    <col min="5" max="5" width="23.140625" style="32" bestFit="1" customWidth="1"/>
    <col min="6" max="16384" width="9.140625" style="32"/>
  </cols>
  <sheetData>
    <row r="1" spans="1:246">
      <c r="A1" s="243" t="str">
        <f>+'kiadás-bevétel'!A1</f>
        <v>LOVAS KÖZSÉG ÖNKORMÁNYZATA 2020. ÉVI KÖLTSÉGVETÉSE</v>
      </c>
      <c r="B1" s="243"/>
      <c r="C1" s="243"/>
      <c r="D1" s="243"/>
      <c r="E1" s="232"/>
    </row>
    <row r="2" spans="1:246">
      <c r="A2" s="243" t="s">
        <v>34</v>
      </c>
      <c r="B2" s="243"/>
      <c r="C2" s="243"/>
      <c r="D2" s="243"/>
    </row>
    <row r="3" spans="1:246">
      <c r="A3" s="243" t="s">
        <v>54</v>
      </c>
      <c r="B3" s="243"/>
      <c r="C3" s="243"/>
      <c r="D3" s="243"/>
    </row>
    <row r="4" spans="1:246">
      <c r="A4" s="28"/>
      <c r="B4" s="28"/>
      <c r="C4" s="228" t="s">
        <v>658</v>
      </c>
      <c r="D4" s="228"/>
    </row>
    <row r="5" spans="1:246">
      <c r="C5" s="34"/>
      <c r="E5" s="33" t="s">
        <v>551</v>
      </c>
    </row>
    <row r="6" spans="1:246" ht="47.25">
      <c r="A6" s="60" t="str">
        <f>+'kiadás-bevétel'!A4</f>
        <v>Megnevezés</v>
      </c>
      <c r="B6" s="60" t="str">
        <f>+'kiadás-bevétel'!B4</f>
        <v>Rovat-kód</v>
      </c>
      <c r="C6" s="59" t="s">
        <v>640</v>
      </c>
      <c r="D6" s="59" t="s">
        <v>652</v>
      </c>
      <c r="E6" s="59" t="s">
        <v>682</v>
      </c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/>
      <c r="AN6" s="33"/>
      <c r="AO6" s="33"/>
      <c r="AP6" s="33"/>
      <c r="AQ6" s="33"/>
      <c r="AR6" s="33"/>
      <c r="AS6" s="33"/>
      <c r="AT6" s="33"/>
      <c r="AU6" s="33"/>
      <c r="AV6" s="33"/>
      <c r="AW6" s="33"/>
      <c r="AX6" s="33"/>
      <c r="AY6" s="33"/>
      <c r="AZ6" s="33"/>
      <c r="BA6" s="33"/>
      <c r="BB6" s="33"/>
      <c r="BC6" s="33"/>
      <c r="BD6" s="33"/>
      <c r="BE6" s="33"/>
      <c r="BF6" s="33"/>
      <c r="BG6" s="33"/>
      <c r="BH6" s="33"/>
      <c r="BI6" s="33"/>
      <c r="BJ6" s="33"/>
      <c r="BK6" s="33"/>
      <c r="BL6" s="33"/>
      <c r="BM6" s="33"/>
      <c r="BN6" s="33"/>
      <c r="BO6" s="33"/>
      <c r="BP6" s="33"/>
      <c r="BQ6" s="33"/>
      <c r="BR6" s="33"/>
      <c r="BS6" s="33"/>
      <c r="BT6" s="33"/>
      <c r="BU6" s="33"/>
      <c r="BV6" s="33"/>
      <c r="BW6" s="33"/>
      <c r="BX6" s="33"/>
      <c r="BY6" s="33"/>
      <c r="BZ6" s="33"/>
      <c r="CA6" s="33"/>
      <c r="CB6" s="33"/>
      <c r="CC6" s="33"/>
      <c r="CD6" s="33"/>
      <c r="CE6" s="33"/>
      <c r="CF6" s="33"/>
      <c r="CG6" s="33"/>
      <c r="CH6" s="33"/>
      <c r="CI6" s="33"/>
      <c r="CJ6" s="33"/>
      <c r="CK6" s="33"/>
      <c r="CL6" s="33"/>
      <c r="CM6" s="33"/>
      <c r="CN6" s="33"/>
      <c r="CO6" s="33"/>
      <c r="CP6" s="33"/>
      <c r="CQ6" s="33"/>
      <c r="CR6" s="33"/>
      <c r="CS6" s="33"/>
      <c r="CT6" s="33"/>
      <c r="CU6" s="33"/>
      <c r="CV6" s="33"/>
      <c r="CW6" s="33"/>
      <c r="CX6" s="33"/>
      <c r="CY6" s="33"/>
      <c r="CZ6" s="33"/>
      <c r="DA6" s="33"/>
      <c r="DB6" s="33"/>
      <c r="DC6" s="33"/>
      <c r="DD6" s="33"/>
      <c r="DE6" s="33"/>
      <c r="DF6" s="33"/>
      <c r="DG6" s="33"/>
      <c r="DH6" s="33"/>
      <c r="DI6" s="33"/>
      <c r="DJ6" s="33"/>
      <c r="DK6" s="33"/>
      <c r="DL6" s="33"/>
      <c r="DM6" s="33"/>
      <c r="DN6" s="33"/>
      <c r="DO6" s="33"/>
      <c r="DP6" s="33"/>
      <c r="DQ6" s="33"/>
      <c r="DR6" s="33"/>
      <c r="DS6" s="33"/>
      <c r="DT6" s="33"/>
      <c r="DU6" s="33"/>
      <c r="DV6" s="33"/>
      <c r="DW6" s="33"/>
      <c r="DX6" s="33"/>
      <c r="DY6" s="33"/>
      <c r="DZ6" s="33"/>
      <c r="EA6" s="33"/>
      <c r="EB6" s="33"/>
      <c r="EC6" s="33"/>
      <c r="ED6" s="33"/>
      <c r="EE6" s="33"/>
      <c r="EF6" s="33"/>
      <c r="EG6" s="33"/>
      <c r="EH6" s="33"/>
      <c r="EI6" s="33"/>
      <c r="EJ6" s="33"/>
      <c r="EK6" s="33"/>
      <c r="EL6" s="33"/>
      <c r="EM6" s="33"/>
      <c r="EN6" s="33"/>
      <c r="EO6" s="33"/>
      <c r="EP6" s="33"/>
      <c r="EQ6" s="33"/>
      <c r="ER6" s="33"/>
      <c r="ES6" s="33"/>
      <c r="ET6" s="33"/>
      <c r="EU6" s="33"/>
      <c r="EV6" s="33"/>
      <c r="EW6" s="33"/>
      <c r="EX6" s="33"/>
      <c r="EY6" s="33"/>
      <c r="EZ6" s="33"/>
      <c r="FA6" s="33"/>
      <c r="FB6" s="33"/>
      <c r="FC6" s="33"/>
      <c r="FD6" s="33"/>
      <c r="FE6" s="33"/>
      <c r="FF6" s="33"/>
      <c r="FG6" s="33"/>
      <c r="FH6" s="33"/>
      <c r="FI6" s="33"/>
      <c r="FJ6" s="33"/>
      <c r="FK6" s="33"/>
      <c r="FL6" s="33"/>
      <c r="FM6" s="33"/>
      <c r="FN6" s="33"/>
      <c r="FO6" s="33"/>
      <c r="FP6" s="33"/>
      <c r="FQ6" s="33"/>
      <c r="FR6" s="33"/>
      <c r="FS6" s="33"/>
      <c r="FT6" s="33"/>
      <c r="FU6" s="33"/>
      <c r="FV6" s="33"/>
      <c r="FW6" s="33"/>
      <c r="FX6" s="33"/>
      <c r="FY6" s="33"/>
      <c r="FZ6" s="33"/>
      <c r="GA6" s="33"/>
      <c r="GB6" s="33"/>
      <c r="GC6" s="33"/>
      <c r="GD6" s="33"/>
      <c r="GE6" s="33"/>
      <c r="GF6" s="33"/>
      <c r="GG6" s="33"/>
      <c r="GH6" s="33"/>
      <c r="GI6" s="33"/>
      <c r="GJ6" s="33"/>
      <c r="GK6" s="33"/>
      <c r="GL6" s="33"/>
      <c r="GM6" s="33"/>
      <c r="GN6" s="33"/>
      <c r="GO6" s="33"/>
      <c r="GP6" s="33"/>
      <c r="GQ6" s="33"/>
      <c r="GR6" s="33"/>
      <c r="GS6" s="33"/>
      <c r="GT6" s="33"/>
      <c r="GU6" s="33"/>
      <c r="GV6" s="33"/>
      <c r="GW6" s="33"/>
      <c r="GX6" s="33"/>
      <c r="GY6" s="33"/>
      <c r="GZ6" s="33"/>
      <c r="HA6" s="33"/>
      <c r="HB6" s="33"/>
      <c r="HC6" s="33"/>
      <c r="HD6" s="33"/>
      <c r="HE6" s="33"/>
      <c r="HF6" s="33"/>
      <c r="HG6" s="33"/>
      <c r="HH6" s="33"/>
      <c r="HI6" s="33"/>
      <c r="HJ6" s="33"/>
      <c r="HK6" s="33"/>
      <c r="HL6" s="33"/>
      <c r="HM6" s="33"/>
      <c r="HN6" s="33"/>
      <c r="HO6" s="33"/>
      <c r="HP6" s="33"/>
      <c r="HQ6" s="33"/>
      <c r="HR6" s="33"/>
      <c r="HS6" s="33"/>
      <c r="HT6" s="33"/>
      <c r="HU6" s="33"/>
      <c r="HV6" s="33"/>
      <c r="HW6" s="33"/>
      <c r="HX6" s="33"/>
      <c r="HY6" s="33"/>
      <c r="HZ6" s="33"/>
      <c r="IA6" s="33"/>
      <c r="IB6" s="33"/>
      <c r="IC6" s="33"/>
      <c r="ID6" s="33"/>
      <c r="IE6" s="33"/>
      <c r="IF6" s="33"/>
      <c r="IG6" s="33"/>
      <c r="IH6" s="33"/>
      <c r="II6" s="33"/>
      <c r="IJ6" s="33"/>
      <c r="IK6" s="33"/>
      <c r="IL6" s="33"/>
    </row>
    <row r="7" spans="1:246">
      <c r="A7" s="135" t="s">
        <v>529</v>
      </c>
      <c r="B7" s="135" t="s">
        <v>388</v>
      </c>
      <c r="C7" s="214">
        <v>17819628</v>
      </c>
      <c r="D7" s="74">
        <v>16637912</v>
      </c>
      <c r="E7" s="74">
        <v>16637912</v>
      </c>
    </row>
    <row r="8" spans="1:246">
      <c r="A8" s="135" t="s">
        <v>530</v>
      </c>
      <c r="B8" s="135" t="s">
        <v>389</v>
      </c>
      <c r="C8" s="74"/>
      <c r="D8" s="74"/>
      <c r="E8" s="74"/>
    </row>
    <row r="9" spans="1:246">
      <c r="A9" s="135" t="s">
        <v>531</v>
      </c>
      <c r="B9" s="135" t="s">
        <v>390</v>
      </c>
      <c r="C9" s="74">
        <v>7797000</v>
      </c>
      <c r="D9" s="74">
        <v>8326136</v>
      </c>
      <c r="E9" s="74">
        <v>8326136</v>
      </c>
    </row>
    <row r="10" spans="1:246">
      <c r="A10" s="135" t="s">
        <v>532</v>
      </c>
      <c r="B10" s="135" t="s">
        <v>391</v>
      </c>
      <c r="C10" s="74">
        <v>1800000</v>
      </c>
      <c r="D10" s="74">
        <v>2102532</v>
      </c>
      <c r="E10" s="74">
        <v>2102532</v>
      </c>
    </row>
    <row r="11" spans="1:246">
      <c r="A11" s="135" t="s">
        <v>421</v>
      </c>
      <c r="B11" s="135" t="s">
        <v>392</v>
      </c>
      <c r="C11" s="74"/>
      <c r="D11" s="74"/>
      <c r="E11" s="74"/>
    </row>
    <row r="12" spans="1:246">
      <c r="A12" s="135" t="s">
        <v>422</v>
      </c>
      <c r="B12" s="135" t="s">
        <v>393</v>
      </c>
      <c r="C12" s="74"/>
      <c r="D12" s="74">
        <v>3993700</v>
      </c>
      <c r="E12" s="74">
        <v>3993700</v>
      </c>
    </row>
    <row r="13" spans="1:246">
      <c r="A13" s="139" t="s">
        <v>420</v>
      </c>
      <c r="B13" s="139" t="s">
        <v>394</v>
      </c>
      <c r="C13" s="136">
        <f>SUM(C7:C12)</f>
        <v>27416628</v>
      </c>
      <c r="D13" s="136">
        <f>SUM(D7:D12)</f>
        <v>31060280</v>
      </c>
      <c r="E13" s="136">
        <f>SUM(E7:E12)</f>
        <v>31060280</v>
      </c>
    </row>
    <row r="14" spans="1:246">
      <c r="A14" s="135" t="s">
        <v>154</v>
      </c>
      <c r="B14" s="135" t="s">
        <v>124</v>
      </c>
      <c r="C14" s="74"/>
      <c r="D14" s="74"/>
      <c r="E14" s="74"/>
    </row>
    <row r="15" spans="1:246">
      <c r="A15" s="135" t="s">
        <v>423</v>
      </c>
      <c r="B15" s="135" t="s">
        <v>121</v>
      </c>
      <c r="C15" s="74"/>
      <c r="D15" s="74"/>
      <c r="E15" s="74"/>
    </row>
    <row r="16" spans="1:246">
      <c r="A16" s="135" t="s">
        <v>424</v>
      </c>
      <c r="B16" s="135" t="s">
        <v>122</v>
      </c>
      <c r="C16" s="74"/>
      <c r="D16" s="74"/>
      <c r="E16" s="74"/>
    </row>
    <row r="17" spans="1:5">
      <c r="A17" s="135" t="s">
        <v>425</v>
      </c>
      <c r="B17" s="135" t="s">
        <v>123</v>
      </c>
      <c r="C17" s="74"/>
      <c r="D17" s="74"/>
      <c r="E17" s="74"/>
    </row>
    <row r="18" spans="1:5">
      <c r="A18" s="135" t="s">
        <v>155</v>
      </c>
      <c r="B18" s="135" t="s">
        <v>35</v>
      </c>
      <c r="C18" s="74"/>
      <c r="D18" s="74">
        <v>3816890</v>
      </c>
      <c r="E18" s="74">
        <v>3816890</v>
      </c>
    </row>
    <row r="19" spans="1:5">
      <c r="A19" s="139" t="s">
        <v>292</v>
      </c>
      <c r="B19" s="139" t="s">
        <v>280</v>
      </c>
      <c r="C19" s="76">
        <f>SUM(C13)</f>
        <v>27416628</v>
      </c>
      <c r="D19" s="76">
        <f>SUM(D18,D13)</f>
        <v>34877170</v>
      </c>
      <c r="E19" s="76">
        <f>SUM(E18,E13)</f>
        <v>34877170</v>
      </c>
    </row>
    <row r="20" spans="1:5">
      <c r="A20" s="135" t="s">
        <v>157</v>
      </c>
      <c r="B20" s="135" t="s">
        <v>156</v>
      </c>
      <c r="C20" s="74"/>
      <c r="D20" s="74">
        <v>15974611</v>
      </c>
      <c r="E20" s="74">
        <v>15974611</v>
      </c>
    </row>
    <row r="21" spans="1:5">
      <c r="A21" s="135" t="s">
        <v>426</v>
      </c>
      <c r="B21" s="135" t="s">
        <v>158</v>
      </c>
      <c r="C21" s="74"/>
      <c r="D21" s="74"/>
      <c r="E21" s="74"/>
    </row>
    <row r="22" spans="1:5">
      <c r="A22" s="135" t="s">
        <v>427</v>
      </c>
      <c r="B22" s="135" t="s">
        <v>159</v>
      </c>
      <c r="C22" s="74"/>
      <c r="D22" s="74"/>
      <c r="E22" s="74"/>
    </row>
    <row r="23" spans="1:5">
      <c r="A23" s="135" t="s">
        <v>428</v>
      </c>
      <c r="B23" s="135" t="s">
        <v>160</v>
      </c>
      <c r="C23" s="74"/>
      <c r="D23" s="74"/>
      <c r="E23" s="74"/>
    </row>
    <row r="24" spans="1:5">
      <c r="A24" s="135" t="s">
        <v>429</v>
      </c>
      <c r="B24" s="135" t="s">
        <v>161</v>
      </c>
      <c r="C24" s="74">
        <v>6240463</v>
      </c>
      <c r="D24" s="74">
        <v>7973788</v>
      </c>
      <c r="E24" s="74">
        <v>7973788</v>
      </c>
    </row>
    <row r="25" spans="1:5">
      <c r="A25" s="139" t="s">
        <v>104</v>
      </c>
      <c r="B25" s="139" t="s">
        <v>73</v>
      </c>
      <c r="C25" s="76">
        <f>SUM(C24)</f>
        <v>6240463</v>
      </c>
      <c r="D25" s="76">
        <f>SUM(D20,D24)</f>
        <v>23948399</v>
      </c>
      <c r="E25" s="76">
        <f>SUM(E20,E24)</f>
        <v>23948399</v>
      </c>
    </row>
    <row r="26" spans="1:5">
      <c r="A26" s="135" t="s">
        <v>36</v>
      </c>
      <c r="B26" s="135" t="s">
        <v>37</v>
      </c>
      <c r="C26" s="74"/>
      <c r="D26" s="74"/>
      <c r="E26" s="74"/>
    </row>
    <row r="27" spans="1:5" s="41" customFormat="1">
      <c r="A27" s="135" t="s">
        <v>430</v>
      </c>
      <c r="B27" s="135" t="s">
        <v>431</v>
      </c>
      <c r="C27" s="74"/>
      <c r="D27" s="74"/>
      <c r="E27" s="74"/>
    </row>
    <row r="28" spans="1:5" s="41" customFormat="1">
      <c r="A28" s="135" t="s">
        <v>433</v>
      </c>
      <c r="B28" s="135" t="s">
        <v>432</v>
      </c>
      <c r="C28" s="74"/>
      <c r="D28" s="74"/>
      <c r="E28" s="74"/>
    </row>
    <row r="29" spans="1:5">
      <c r="A29" s="135" t="s">
        <v>434</v>
      </c>
      <c r="B29" s="135" t="s">
        <v>38</v>
      </c>
      <c r="C29" s="74"/>
      <c r="D29" s="74"/>
      <c r="E29" s="74"/>
    </row>
    <row r="30" spans="1:5">
      <c r="A30" s="135" t="s">
        <v>39</v>
      </c>
      <c r="B30" s="135" t="s">
        <v>40</v>
      </c>
      <c r="C30" s="74"/>
      <c r="D30" s="74"/>
      <c r="E30" s="74"/>
    </row>
    <row r="31" spans="1:5">
      <c r="A31" s="135" t="s">
        <v>435</v>
      </c>
      <c r="B31" s="135" t="s">
        <v>41</v>
      </c>
      <c r="C31" s="74">
        <v>17000000</v>
      </c>
      <c r="D31" s="74">
        <v>17000000</v>
      </c>
      <c r="E31" s="74">
        <v>17000000</v>
      </c>
    </row>
    <row r="32" spans="1:5">
      <c r="A32" s="135" t="s">
        <v>50</v>
      </c>
      <c r="B32" s="135" t="s">
        <v>51</v>
      </c>
      <c r="C32" s="74">
        <v>7000000</v>
      </c>
      <c r="D32" s="74">
        <v>4500000</v>
      </c>
      <c r="E32" s="74">
        <v>4500000</v>
      </c>
    </row>
    <row r="33" spans="1:5">
      <c r="A33" s="135" t="s">
        <v>436</v>
      </c>
      <c r="B33" s="135" t="s">
        <v>42</v>
      </c>
      <c r="C33" s="74"/>
      <c r="D33" s="74"/>
      <c r="E33" s="74"/>
    </row>
    <row r="34" spans="1:5">
      <c r="A34" s="135" t="s">
        <v>43</v>
      </c>
      <c r="B34" s="135" t="s">
        <v>44</v>
      </c>
      <c r="C34" s="74"/>
      <c r="D34" s="74"/>
      <c r="E34" s="74"/>
    </row>
    <row r="35" spans="1:5">
      <c r="A35" s="135" t="s">
        <v>45</v>
      </c>
      <c r="B35" s="135" t="s">
        <v>46</v>
      </c>
      <c r="C35" s="74"/>
      <c r="D35" s="74"/>
      <c r="E35" s="74"/>
    </row>
    <row r="36" spans="1:5">
      <c r="A36" s="135" t="s">
        <v>437</v>
      </c>
      <c r="B36" s="135" t="s">
        <v>47</v>
      </c>
      <c r="C36" s="74">
        <v>2000000</v>
      </c>
      <c r="D36" s="74">
        <v>0</v>
      </c>
      <c r="E36" s="74">
        <v>0</v>
      </c>
    </row>
    <row r="37" spans="1:5">
      <c r="A37" s="135" t="s">
        <v>48</v>
      </c>
      <c r="B37" s="135" t="s">
        <v>49</v>
      </c>
      <c r="C37" s="74">
        <v>500000</v>
      </c>
      <c r="D37" s="74">
        <v>250000</v>
      </c>
      <c r="E37" s="74">
        <v>250000</v>
      </c>
    </row>
    <row r="38" spans="1:5">
      <c r="A38" s="135" t="s">
        <v>438</v>
      </c>
      <c r="B38" s="135" t="s">
        <v>52</v>
      </c>
      <c r="C38" s="74"/>
      <c r="D38" s="74">
        <v>83352</v>
      </c>
      <c r="E38" s="74">
        <v>83352</v>
      </c>
    </row>
    <row r="39" spans="1:5">
      <c r="A39" s="139" t="s">
        <v>103</v>
      </c>
      <c r="B39" s="139" t="s">
        <v>281</v>
      </c>
      <c r="C39" s="76">
        <f>SUM(C31:C37)</f>
        <v>26500000</v>
      </c>
      <c r="D39" s="76">
        <f>SUM(D31:D38)</f>
        <v>21833352</v>
      </c>
      <c r="E39" s="76">
        <f>SUM(E31:E38)</f>
        <v>21833352</v>
      </c>
    </row>
    <row r="40" spans="1:5">
      <c r="A40" s="135" t="s">
        <v>439</v>
      </c>
      <c r="B40" s="135" t="s">
        <v>131</v>
      </c>
      <c r="C40" s="74"/>
      <c r="D40" s="74"/>
      <c r="E40" s="74"/>
    </row>
    <row r="41" spans="1:5">
      <c r="A41" s="135" t="s">
        <v>141</v>
      </c>
      <c r="B41" s="135" t="s">
        <v>132</v>
      </c>
      <c r="C41" s="74">
        <v>400000</v>
      </c>
      <c r="D41" s="74">
        <v>810133</v>
      </c>
      <c r="E41" s="74">
        <v>810133</v>
      </c>
    </row>
    <row r="42" spans="1:5">
      <c r="A42" s="135" t="s">
        <v>142</v>
      </c>
      <c r="B42" s="135" t="s">
        <v>133</v>
      </c>
      <c r="C42" s="74"/>
      <c r="D42" s="74"/>
      <c r="E42" s="74"/>
    </row>
    <row r="43" spans="1:5">
      <c r="A43" s="135" t="s">
        <v>163</v>
      </c>
      <c r="B43" s="135" t="s">
        <v>134</v>
      </c>
      <c r="C43" s="74">
        <v>1080000</v>
      </c>
      <c r="D43" s="74">
        <v>1080000</v>
      </c>
      <c r="E43" s="74">
        <v>1080000</v>
      </c>
    </row>
    <row r="44" spans="1:5">
      <c r="A44" s="135" t="s">
        <v>143</v>
      </c>
      <c r="B44" s="135" t="s">
        <v>135</v>
      </c>
      <c r="C44" s="74"/>
      <c r="D44" s="74"/>
      <c r="E44" s="74"/>
    </row>
    <row r="45" spans="1:5">
      <c r="A45" s="135" t="s">
        <v>144</v>
      </c>
      <c r="B45" s="135" t="s">
        <v>136</v>
      </c>
      <c r="C45" s="74"/>
      <c r="D45" s="74"/>
      <c r="E45" s="74"/>
    </row>
    <row r="46" spans="1:5">
      <c r="A46" s="135" t="s">
        <v>145</v>
      </c>
      <c r="B46" s="135" t="s">
        <v>137</v>
      </c>
      <c r="C46" s="74"/>
      <c r="D46" s="74"/>
      <c r="E46" s="74"/>
    </row>
    <row r="47" spans="1:5">
      <c r="A47" s="135" t="s">
        <v>440</v>
      </c>
      <c r="B47" s="135" t="s">
        <v>138</v>
      </c>
      <c r="C47" s="74"/>
      <c r="D47" s="74">
        <v>4438</v>
      </c>
      <c r="E47" s="74">
        <v>4438</v>
      </c>
    </row>
    <row r="48" spans="1:5" s="39" customFormat="1">
      <c r="A48" s="137" t="s">
        <v>442</v>
      </c>
      <c r="B48" s="137" t="s">
        <v>441</v>
      </c>
      <c r="C48" s="78"/>
      <c r="D48" s="78"/>
      <c r="E48" s="78"/>
    </row>
    <row r="49" spans="1:5" s="39" customFormat="1">
      <c r="A49" s="137" t="s">
        <v>444</v>
      </c>
      <c r="B49" s="137" t="s">
        <v>443</v>
      </c>
      <c r="C49" s="78"/>
      <c r="D49" s="78">
        <v>4438</v>
      </c>
      <c r="E49" s="78">
        <v>4438</v>
      </c>
    </row>
    <row r="50" spans="1:5">
      <c r="A50" s="135" t="s">
        <v>146</v>
      </c>
      <c r="B50" s="135" t="s">
        <v>139</v>
      </c>
      <c r="C50" s="74"/>
      <c r="D50" s="74"/>
      <c r="E50" s="74"/>
    </row>
    <row r="51" spans="1:5" s="39" customFormat="1">
      <c r="A51" s="137" t="s">
        <v>445</v>
      </c>
      <c r="B51" s="137" t="s">
        <v>446</v>
      </c>
      <c r="C51" s="78"/>
      <c r="D51" s="78"/>
      <c r="E51" s="78"/>
    </row>
    <row r="52" spans="1:5" s="39" customFormat="1">
      <c r="A52" s="137" t="s">
        <v>447</v>
      </c>
      <c r="B52" s="137" t="s">
        <v>448</v>
      </c>
      <c r="C52" s="78"/>
      <c r="D52" s="78"/>
      <c r="E52" s="78"/>
    </row>
    <row r="53" spans="1:5">
      <c r="A53" s="135" t="s">
        <v>449</v>
      </c>
      <c r="B53" s="135" t="s">
        <v>450</v>
      </c>
      <c r="C53" s="74"/>
      <c r="D53" s="74"/>
      <c r="E53" s="74"/>
    </row>
    <row r="54" spans="1:5">
      <c r="A54" s="135" t="s">
        <v>147</v>
      </c>
      <c r="B54" s="135" t="s">
        <v>164</v>
      </c>
      <c r="C54" s="74"/>
      <c r="D54" s="74">
        <v>1736675</v>
      </c>
      <c r="E54" s="74">
        <v>1736675</v>
      </c>
    </row>
    <row r="55" spans="1:5">
      <c r="A55" s="139" t="s">
        <v>151</v>
      </c>
      <c r="B55" s="139" t="s">
        <v>140</v>
      </c>
      <c r="C55" s="76">
        <f>SUM(C40:C54)</f>
        <v>1480000</v>
      </c>
      <c r="D55" s="76">
        <f>SUM(D54,D41,D43,D47)</f>
        <v>3631246</v>
      </c>
      <c r="E55" s="76">
        <f>SUM(E54,E41,E43,E47)</f>
        <v>3631246</v>
      </c>
    </row>
    <row r="56" spans="1:5">
      <c r="A56" s="135" t="s">
        <v>111</v>
      </c>
      <c r="B56" s="135" t="s">
        <v>105</v>
      </c>
      <c r="C56" s="74"/>
      <c r="D56" s="74"/>
      <c r="E56" s="74"/>
    </row>
    <row r="57" spans="1:5">
      <c r="A57" s="135" t="s">
        <v>451</v>
      </c>
      <c r="B57" s="135" t="s">
        <v>106</v>
      </c>
      <c r="C57" s="74"/>
      <c r="D57" s="74"/>
      <c r="E57" s="74"/>
    </row>
    <row r="58" spans="1:5">
      <c r="A58" s="135" t="s">
        <v>112</v>
      </c>
      <c r="B58" s="135" t="s">
        <v>107</v>
      </c>
      <c r="C58" s="74"/>
      <c r="D58" s="74"/>
      <c r="E58" s="74"/>
    </row>
    <row r="59" spans="1:5">
      <c r="A59" s="135" t="s">
        <v>113</v>
      </c>
      <c r="B59" s="135" t="s">
        <v>108</v>
      </c>
      <c r="C59" s="74"/>
      <c r="D59" s="74"/>
      <c r="E59" s="74"/>
    </row>
    <row r="60" spans="1:5">
      <c r="A60" s="135" t="s">
        <v>114</v>
      </c>
      <c r="B60" s="135" t="s">
        <v>109</v>
      </c>
      <c r="C60" s="74"/>
      <c r="D60" s="74"/>
      <c r="E60" s="74"/>
    </row>
    <row r="61" spans="1:5">
      <c r="A61" s="139" t="s">
        <v>115</v>
      </c>
      <c r="B61" s="139" t="s">
        <v>110</v>
      </c>
      <c r="C61" s="76"/>
      <c r="D61" s="76"/>
      <c r="E61" s="76"/>
    </row>
    <row r="62" spans="1:5">
      <c r="A62" s="135" t="s">
        <v>452</v>
      </c>
      <c r="B62" s="135" t="s">
        <v>125</v>
      </c>
      <c r="C62" s="74"/>
      <c r="D62" s="74"/>
      <c r="E62" s="74"/>
    </row>
    <row r="63" spans="1:5">
      <c r="A63" s="135" t="s">
        <v>453</v>
      </c>
      <c r="B63" s="135" t="s">
        <v>126</v>
      </c>
      <c r="C63" s="74"/>
      <c r="D63" s="74"/>
      <c r="E63" s="74"/>
    </row>
    <row r="64" spans="1:5">
      <c r="A64" s="135" t="s">
        <v>454</v>
      </c>
      <c r="B64" s="135" t="s">
        <v>127</v>
      </c>
      <c r="C64" s="74"/>
      <c r="D64" s="74"/>
      <c r="E64" s="74"/>
    </row>
    <row r="65" spans="1:5">
      <c r="A65" s="135" t="s">
        <v>455</v>
      </c>
      <c r="B65" s="135" t="s">
        <v>128</v>
      </c>
      <c r="C65" s="74"/>
      <c r="D65" s="74">
        <v>669000</v>
      </c>
      <c r="E65" s="74">
        <v>669000</v>
      </c>
    </row>
    <row r="66" spans="1:5">
      <c r="A66" s="135" t="s">
        <v>130</v>
      </c>
      <c r="B66" s="135" t="s">
        <v>456</v>
      </c>
      <c r="C66" s="74"/>
      <c r="D66" s="74">
        <v>100000</v>
      </c>
      <c r="E66" s="74">
        <v>100000</v>
      </c>
    </row>
    <row r="67" spans="1:5">
      <c r="A67" s="139" t="s">
        <v>150</v>
      </c>
      <c r="B67" s="139" t="s">
        <v>129</v>
      </c>
      <c r="C67" s="76"/>
      <c r="D67" s="76">
        <f>SUM(D65:D66)</f>
        <v>769000</v>
      </c>
      <c r="E67" s="76">
        <f>SUM(E65:E66)</f>
        <v>769000</v>
      </c>
    </row>
    <row r="68" spans="1:5">
      <c r="A68" s="135" t="s">
        <v>457</v>
      </c>
      <c r="B68" s="135" t="s">
        <v>116</v>
      </c>
      <c r="C68" s="74"/>
      <c r="D68" s="74"/>
      <c r="E68" s="74"/>
    </row>
    <row r="69" spans="1:5">
      <c r="A69" s="135" t="s">
        <v>458</v>
      </c>
      <c r="B69" s="135" t="s">
        <v>117</v>
      </c>
      <c r="C69" s="74"/>
      <c r="D69" s="74"/>
      <c r="E69" s="74"/>
    </row>
    <row r="70" spans="1:5">
      <c r="A70" s="135" t="s">
        <v>460</v>
      </c>
      <c r="B70" s="135" t="s">
        <v>395</v>
      </c>
      <c r="C70" s="74"/>
      <c r="D70" s="74"/>
      <c r="E70" s="74"/>
    </row>
    <row r="71" spans="1:5">
      <c r="A71" s="135" t="s">
        <v>461</v>
      </c>
      <c r="B71" s="135" t="s">
        <v>459</v>
      </c>
      <c r="C71" s="74"/>
      <c r="D71" s="74"/>
      <c r="E71" s="74"/>
    </row>
    <row r="72" spans="1:5">
      <c r="A72" s="135" t="s">
        <v>462</v>
      </c>
      <c r="B72" s="135" t="s">
        <v>118</v>
      </c>
      <c r="C72" s="74"/>
      <c r="D72" s="74"/>
      <c r="E72" s="74"/>
    </row>
    <row r="73" spans="1:5">
      <c r="A73" s="139" t="s">
        <v>293</v>
      </c>
      <c r="B73" s="139" t="s">
        <v>119</v>
      </c>
      <c r="C73" s="76"/>
      <c r="D73" s="76"/>
      <c r="E73" s="76"/>
    </row>
    <row r="74" spans="1:5" ht="18.75">
      <c r="A74" s="148" t="s">
        <v>294</v>
      </c>
      <c r="B74" s="148" t="s">
        <v>282</v>
      </c>
      <c r="C74" s="138">
        <f>SUM(C55,C39,C25,C19)</f>
        <v>61637091</v>
      </c>
      <c r="D74" s="138">
        <f>SUM(D67,D55,D39,D25,D19)</f>
        <v>85059167</v>
      </c>
      <c r="E74" s="138">
        <f>SUM(E67,E55,E39,E25,E19)</f>
        <v>85059167</v>
      </c>
    </row>
    <row r="75" spans="1:5">
      <c r="A75" s="135" t="s">
        <v>467</v>
      </c>
      <c r="B75" s="135" t="s">
        <v>399</v>
      </c>
      <c r="C75" s="74"/>
      <c r="D75" s="74"/>
      <c r="E75" s="74"/>
    </row>
    <row r="76" spans="1:5" s="39" customFormat="1">
      <c r="A76" s="137" t="s">
        <v>464</v>
      </c>
      <c r="B76" s="137" t="s">
        <v>396</v>
      </c>
      <c r="C76" s="78"/>
      <c r="D76" s="78"/>
      <c r="E76" s="78"/>
    </row>
    <row r="77" spans="1:5" s="39" customFormat="1">
      <c r="A77" s="137" t="s">
        <v>465</v>
      </c>
      <c r="B77" s="137" t="s">
        <v>397</v>
      </c>
      <c r="C77" s="78"/>
      <c r="D77" s="78"/>
      <c r="E77" s="78"/>
    </row>
    <row r="78" spans="1:5" s="39" customFormat="1">
      <c r="A78" s="137" t="s">
        <v>466</v>
      </c>
      <c r="B78" s="137" t="s">
        <v>398</v>
      </c>
      <c r="C78" s="78"/>
      <c r="D78" s="78"/>
      <c r="E78" s="78"/>
    </row>
    <row r="79" spans="1:5">
      <c r="A79" s="135" t="s">
        <v>468</v>
      </c>
      <c r="B79" s="135" t="s">
        <v>404</v>
      </c>
      <c r="C79" s="74"/>
      <c r="D79" s="74"/>
      <c r="E79" s="74"/>
    </row>
    <row r="80" spans="1:5">
      <c r="A80" s="135" t="s">
        <v>469</v>
      </c>
      <c r="B80" s="135" t="s">
        <v>400</v>
      </c>
      <c r="C80" s="74"/>
      <c r="D80" s="74"/>
      <c r="E80" s="74"/>
    </row>
    <row r="81" spans="1:5">
      <c r="A81" s="135" t="s">
        <v>470</v>
      </c>
      <c r="B81" s="135" t="s">
        <v>401</v>
      </c>
      <c r="C81" s="74"/>
      <c r="D81" s="74"/>
      <c r="E81" s="74"/>
    </row>
    <row r="82" spans="1:5">
      <c r="A82" s="135" t="s">
        <v>471</v>
      </c>
      <c r="B82" s="135" t="s">
        <v>402</v>
      </c>
      <c r="C82" s="74"/>
      <c r="D82" s="74"/>
      <c r="E82" s="74"/>
    </row>
    <row r="83" spans="1:5">
      <c r="A83" s="135" t="s">
        <v>472</v>
      </c>
      <c r="B83" s="135" t="s">
        <v>403</v>
      </c>
      <c r="C83" s="74"/>
      <c r="D83" s="74"/>
      <c r="E83" s="74"/>
    </row>
    <row r="84" spans="1:5">
      <c r="A84" s="135" t="s">
        <v>473</v>
      </c>
      <c r="B84" s="135" t="s">
        <v>407</v>
      </c>
      <c r="C84" s="74">
        <v>63036888</v>
      </c>
      <c r="D84" s="74">
        <v>60397213</v>
      </c>
      <c r="E84" s="74">
        <v>60397213</v>
      </c>
    </row>
    <row r="85" spans="1:5" s="39" customFormat="1">
      <c r="A85" s="137" t="s">
        <v>474</v>
      </c>
      <c r="B85" s="137" t="s">
        <v>405</v>
      </c>
      <c r="C85" s="78">
        <v>63036888</v>
      </c>
      <c r="D85" s="74">
        <v>60397213</v>
      </c>
      <c r="E85" s="74">
        <v>60397213</v>
      </c>
    </row>
    <row r="86" spans="1:5" s="39" customFormat="1">
      <c r="A86" s="137" t="s">
        <v>475</v>
      </c>
      <c r="B86" s="137" t="s">
        <v>406</v>
      </c>
      <c r="C86" s="78"/>
      <c r="D86" s="78"/>
      <c r="E86" s="78"/>
    </row>
    <row r="87" spans="1:5">
      <c r="A87" s="135" t="s">
        <v>476</v>
      </c>
      <c r="B87" s="135" t="s">
        <v>408</v>
      </c>
      <c r="C87" s="74"/>
      <c r="D87" s="74">
        <v>2499208</v>
      </c>
      <c r="E87" s="74">
        <v>2499208</v>
      </c>
    </row>
    <row r="88" spans="1:5">
      <c r="A88" s="135" t="s">
        <v>477</v>
      </c>
      <c r="B88" s="135" t="s">
        <v>409</v>
      </c>
      <c r="C88" s="74"/>
      <c r="D88" s="74"/>
      <c r="E88" s="74"/>
    </row>
    <row r="89" spans="1:5">
      <c r="A89" s="135" t="s">
        <v>478</v>
      </c>
      <c r="B89" s="135" t="s">
        <v>411</v>
      </c>
      <c r="C89" s="74"/>
      <c r="D89" s="74"/>
      <c r="E89" s="74"/>
    </row>
    <row r="90" spans="1:5">
      <c r="A90" s="135" t="s">
        <v>479</v>
      </c>
      <c r="B90" s="135" t="s">
        <v>412</v>
      </c>
      <c r="C90" s="74"/>
      <c r="D90" s="74"/>
      <c r="E90" s="74"/>
    </row>
    <row r="91" spans="1:5">
      <c r="A91" s="135" t="s">
        <v>480</v>
      </c>
      <c r="B91" s="135" t="s">
        <v>413</v>
      </c>
      <c r="C91" s="74"/>
      <c r="D91" s="74"/>
      <c r="E91" s="74"/>
    </row>
    <row r="92" spans="1:5">
      <c r="A92" s="135" t="s">
        <v>482</v>
      </c>
      <c r="B92" s="135" t="s">
        <v>481</v>
      </c>
      <c r="C92" s="74"/>
      <c r="D92" s="74"/>
      <c r="E92" s="74"/>
    </row>
    <row r="93" spans="1:5" s="39" customFormat="1">
      <c r="A93" s="137" t="s">
        <v>485</v>
      </c>
      <c r="B93" s="137" t="s">
        <v>483</v>
      </c>
      <c r="C93" s="78"/>
      <c r="D93" s="78"/>
      <c r="E93" s="78"/>
    </row>
    <row r="94" spans="1:5" s="39" customFormat="1">
      <c r="A94" s="137" t="s">
        <v>486</v>
      </c>
      <c r="B94" s="137" t="s">
        <v>484</v>
      </c>
      <c r="C94" s="78"/>
      <c r="D94" s="78"/>
      <c r="E94" s="78"/>
    </row>
    <row r="95" spans="1:5" s="38" customFormat="1">
      <c r="A95" s="139" t="s">
        <v>463</v>
      </c>
      <c r="B95" s="139" t="s">
        <v>410</v>
      </c>
      <c r="C95" s="76">
        <f>SUM(C84)</f>
        <v>63036888</v>
      </c>
      <c r="D95" s="76">
        <f>SUM(D84,D87)</f>
        <v>62896421</v>
      </c>
      <c r="E95" s="76">
        <f>SUM(E84,E87)</f>
        <v>62896421</v>
      </c>
    </row>
    <row r="96" spans="1:5">
      <c r="A96" s="135" t="s">
        <v>488</v>
      </c>
      <c r="B96" s="135" t="s">
        <v>414</v>
      </c>
      <c r="C96" s="74"/>
      <c r="D96" s="74"/>
      <c r="E96" s="74"/>
    </row>
    <row r="97" spans="1:5">
      <c r="A97" s="135" t="s">
        <v>489</v>
      </c>
      <c r="B97" s="135" t="s">
        <v>415</v>
      </c>
      <c r="C97" s="74"/>
      <c r="D97" s="74"/>
      <c r="E97" s="74"/>
    </row>
    <row r="98" spans="1:5">
      <c r="A98" s="135" t="s">
        <v>490</v>
      </c>
      <c r="B98" s="135" t="s">
        <v>416</v>
      </c>
      <c r="C98" s="74"/>
      <c r="D98" s="74"/>
      <c r="E98" s="74"/>
    </row>
    <row r="99" spans="1:5">
      <c r="A99" s="135" t="s">
        <v>491</v>
      </c>
      <c r="B99" s="135" t="s">
        <v>417</v>
      </c>
      <c r="C99" s="74"/>
      <c r="D99" s="74"/>
      <c r="E99" s="74"/>
    </row>
    <row r="100" spans="1:5">
      <c r="A100" s="135" t="s">
        <v>492</v>
      </c>
      <c r="B100" s="135" t="s">
        <v>493</v>
      </c>
      <c r="C100" s="74"/>
      <c r="D100" s="74"/>
      <c r="E100" s="74"/>
    </row>
    <row r="101" spans="1:5" s="33" customFormat="1">
      <c r="A101" s="139" t="s">
        <v>487</v>
      </c>
      <c r="B101" s="139" t="s">
        <v>418</v>
      </c>
      <c r="C101" s="76"/>
      <c r="D101" s="76"/>
      <c r="E101" s="76"/>
    </row>
    <row r="102" spans="1:5" s="33" customFormat="1">
      <c r="A102" s="139" t="s">
        <v>494</v>
      </c>
      <c r="B102" s="139" t="s">
        <v>419</v>
      </c>
      <c r="C102" s="76"/>
      <c r="D102" s="76"/>
      <c r="E102" s="76"/>
    </row>
    <row r="103" spans="1:5" s="33" customFormat="1">
      <c r="A103" s="139" t="s">
        <v>495</v>
      </c>
      <c r="B103" s="139" t="s">
        <v>496</v>
      </c>
      <c r="C103" s="76"/>
      <c r="D103" s="76"/>
      <c r="E103" s="76"/>
    </row>
    <row r="104" spans="1:5">
      <c r="A104" s="139" t="s">
        <v>513</v>
      </c>
      <c r="B104" s="139" t="s">
        <v>283</v>
      </c>
      <c r="C104" s="76">
        <f>SUM(C95,C101,C102,C103)</f>
        <v>63036888</v>
      </c>
      <c r="D104" s="76">
        <f t="shared" ref="D104" si="0">SUM(D95,D101,D102,D103)</f>
        <v>62896421</v>
      </c>
      <c r="E104" s="76">
        <f t="shared" ref="E104" si="1">SUM(E95,E101,E102,E103)</f>
        <v>62896421</v>
      </c>
    </row>
    <row r="105" spans="1:5" ht="20.25">
      <c r="A105" s="149" t="s">
        <v>296</v>
      </c>
      <c r="B105" s="149" t="s">
        <v>284</v>
      </c>
      <c r="C105" s="140">
        <f>SUM(C104,C74)</f>
        <v>124673979</v>
      </c>
      <c r="D105" s="140">
        <f>SUM(D104,D74)</f>
        <v>147955588</v>
      </c>
      <c r="E105" s="140">
        <f>SUM(E104,E74)</f>
        <v>147955588</v>
      </c>
    </row>
  </sheetData>
  <mergeCells count="3">
    <mergeCell ref="A1:D1"/>
    <mergeCell ref="A2:D2"/>
    <mergeCell ref="A3:D3"/>
  </mergeCells>
  <phoneticPr fontId="6" type="noConversion"/>
  <printOptions horizontalCentered="1"/>
  <pageMargins left="0.19685039370078741" right="0.19685039370078741" top="0.74803149606299213" bottom="0.74803149606299213" header="0.31496062992125984" footer="0.31496062992125984"/>
  <pageSetup paperSize="9" scale="55" orientation="portrait" r:id="rId1"/>
  <headerFooter>
    <oddFooter>&amp;C-&amp;P-</oddFooter>
  </headerFooter>
  <rowBreaks count="1" manualBreakCount="1">
    <brk id="5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rgb="FFFFFF00"/>
  </sheetPr>
  <dimension ref="A1:F21"/>
  <sheetViews>
    <sheetView topLeftCell="A4" workbookViewId="0">
      <selection activeCell="E6" sqref="E6"/>
    </sheetView>
  </sheetViews>
  <sheetFormatPr defaultColWidth="9.140625" defaultRowHeight="15"/>
  <cols>
    <col min="1" max="1" width="70.7109375" style="42" bestFit="1" customWidth="1"/>
    <col min="2" max="2" width="9.140625" style="43"/>
    <col min="3" max="3" width="22.7109375" style="45" customWidth="1"/>
    <col min="4" max="4" width="19.85546875" style="42" bestFit="1" customWidth="1"/>
    <col min="5" max="5" width="27.140625" style="42" customWidth="1"/>
    <col min="6" max="16384" width="9.140625" style="42"/>
  </cols>
  <sheetData>
    <row r="1" spans="1:6" ht="15.75">
      <c r="A1" s="243" t="str">
        <f>+'kiadás-bevétel'!A1</f>
        <v>LOVAS KÖZSÉG ÖNKORMÁNYZATA 2020. ÉVI KÖLTSÉGVETÉSE</v>
      </c>
      <c r="B1" s="243"/>
      <c r="C1" s="243"/>
      <c r="D1" s="243"/>
      <c r="E1" s="232"/>
    </row>
    <row r="2" spans="1:6" ht="15.75">
      <c r="A2" s="243" t="s">
        <v>103</v>
      </c>
      <c r="B2" s="243"/>
      <c r="C2" s="243"/>
      <c r="D2" s="243"/>
    </row>
    <row r="3" spans="1:6" ht="15.75">
      <c r="A3" s="243" t="s">
        <v>54</v>
      </c>
      <c r="B3" s="243"/>
      <c r="C3" s="243"/>
      <c r="D3" s="243"/>
    </row>
    <row r="4" spans="1:6" ht="15.75">
      <c r="A4" s="28"/>
      <c r="C4" s="9"/>
      <c r="D4" s="228" t="s">
        <v>659</v>
      </c>
    </row>
    <row r="5" spans="1:6" ht="15.75">
      <c r="C5" s="34"/>
      <c r="D5" s="32"/>
      <c r="E5" s="33" t="s">
        <v>551</v>
      </c>
    </row>
    <row r="6" spans="1:6" ht="31.5">
      <c r="A6" s="59" t="str">
        <f>+'kiadás-bevétel'!A4</f>
        <v>Megnevezés</v>
      </c>
      <c r="B6" s="59" t="str">
        <f>+'kiadás-bevétel'!B4</f>
        <v>Rovat-kód</v>
      </c>
      <c r="C6" s="59" t="s">
        <v>534</v>
      </c>
      <c r="D6" s="59" t="s">
        <v>653</v>
      </c>
      <c r="E6" s="59" t="s">
        <v>682</v>
      </c>
    </row>
    <row r="7" spans="1:6">
      <c r="A7" s="150" t="str">
        <f>+'2.bev.'!A26</f>
        <v>Jövedelemadók</v>
      </c>
      <c r="B7" s="150" t="str">
        <f>+'2.bev.'!B26</f>
        <v>B31</v>
      </c>
      <c r="C7" s="151">
        <v>0</v>
      </c>
      <c r="D7" s="151"/>
      <c r="E7" s="151"/>
    </row>
    <row r="8" spans="1:6">
      <c r="A8" s="150" t="str">
        <f>+'2.bev.'!A29</f>
        <v>Szociális hozzájárulási adó és járulékok</v>
      </c>
      <c r="B8" s="150" t="str">
        <f>+'2.bev.'!B29</f>
        <v>B32</v>
      </c>
      <c r="C8" s="151">
        <v>0</v>
      </c>
      <c r="D8" s="151"/>
      <c r="E8" s="151"/>
    </row>
    <row r="9" spans="1:6">
      <c r="A9" s="150" t="str">
        <f>+'2.bev.'!A30</f>
        <v>Bérhez és foglalkoztatáshoz kapcsolódó adók</v>
      </c>
      <c r="B9" s="150" t="str">
        <f>+'2.bev.'!B30</f>
        <v>B33</v>
      </c>
      <c r="C9" s="151">
        <v>0</v>
      </c>
      <c r="D9" s="151"/>
      <c r="E9" s="151"/>
    </row>
    <row r="10" spans="1:6" ht="15.75">
      <c r="A10" s="152" t="str">
        <f>+'2.bev.'!A31</f>
        <v>Vagyoni tipusú adók</v>
      </c>
      <c r="B10" s="152" t="str">
        <f>+'2.bev.'!B31</f>
        <v>B34</v>
      </c>
      <c r="C10" s="76">
        <v>17000000</v>
      </c>
      <c r="D10" s="76">
        <f>SUM(D11)</f>
        <v>17000000</v>
      </c>
      <c r="E10" s="76">
        <f>SUM(E11)</f>
        <v>17000000</v>
      </c>
    </row>
    <row r="11" spans="1:6" s="44" customFormat="1" ht="15.75">
      <c r="A11" s="153" t="s">
        <v>497</v>
      </c>
      <c r="B11" s="154"/>
      <c r="C11" s="155">
        <v>17000000</v>
      </c>
      <c r="D11" s="74">
        <v>17000000</v>
      </c>
      <c r="E11" s="74">
        <v>17000000</v>
      </c>
    </row>
    <row r="12" spans="1:6" ht="15.75">
      <c r="A12" s="156" t="str">
        <f>+'2.bev.'!A32</f>
        <v>Termékek és szolgáltatások adói</v>
      </c>
      <c r="B12" s="156" t="str">
        <f>+'2.bev.'!B32</f>
        <v>B35</v>
      </c>
      <c r="C12" s="76">
        <f>C13+C15+C16+C17+C18</f>
        <v>9500000</v>
      </c>
      <c r="D12" s="76">
        <f>D13+D15+D16+D17+D18</f>
        <v>4750000</v>
      </c>
      <c r="E12" s="76">
        <f>E13+E15+E16+E17+E18</f>
        <v>4750000</v>
      </c>
      <c r="F12" s="45"/>
    </row>
    <row r="13" spans="1:6" ht="15.75">
      <c r="A13" s="157" t="str">
        <f>+'2.bev.'!A33</f>
        <v>Értékesítési és forgalmi adók</v>
      </c>
      <c r="B13" s="157" t="str">
        <f>+'2.bev.'!B33</f>
        <v>B351</v>
      </c>
      <c r="C13" s="74">
        <f t="shared" ref="C13" si="0">SUM(C14)</f>
        <v>7000000</v>
      </c>
      <c r="D13" s="74">
        <v>4500000</v>
      </c>
      <c r="E13" s="74">
        <v>4500000</v>
      </c>
    </row>
    <row r="14" spans="1:6" s="44" customFormat="1" ht="15.75">
      <c r="A14" s="153" t="s">
        <v>507</v>
      </c>
      <c r="B14" s="154"/>
      <c r="C14" s="155">
        <v>7000000</v>
      </c>
      <c r="D14" s="74">
        <v>4500000</v>
      </c>
      <c r="E14" s="74">
        <v>4500000</v>
      </c>
    </row>
    <row r="15" spans="1:6" ht="15.75">
      <c r="A15" s="158" t="str">
        <f>+'2.bev.'!A34</f>
        <v>Fogyasztási adók</v>
      </c>
      <c r="B15" s="158" t="str">
        <f>+'2.bev.'!B34</f>
        <v>B352</v>
      </c>
      <c r="C15" s="74">
        <v>0</v>
      </c>
      <c r="D15" s="74"/>
      <c r="E15" s="74"/>
    </row>
    <row r="16" spans="1:6" ht="15.75">
      <c r="A16" s="158" t="str">
        <f>+'2.bev.'!A35</f>
        <v>Pénzügyi monopóliumok nyereségét terhelő adók</v>
      </c>
      <c r="B16" s="158" t="str">
        <f>+'2.bev.'!B35</f>
        <v>B353</v>
      </c>
      <c r="C16" s="74">
        <v>0</v>
      </c>
      <c r="D16" s="74"/>
      <c r="E16" s="74"/>
    </row>
    <row r="17" spans="1:5" ht="15.75">
      <c r="A17" s="158" t="str">
        <f>+'2.bev.'!A36</f>
        <v>Gépjárműadók</v>
      </c>
      <c r="B17" s="158" t="str">
        <f>+'2.bev.'!B36</f>
        <v>B354</v>
      </c>
      <c r="C17" s="74">
        <v>2000000</v>
      </c>
      <c r="D17" s="74">
        <v>0</v>
      </c>
      <c r="E17" s="74">
        <v>0</v>
      </c>
    </row>
    <row r="18" spans="1:5" ht="15.75">
      <c r="A18" s="158" t="str">
        <f>+'2.bev.'!A37</f>
        <v>Egyéb áruhasználati és szolgáltatási adók</v>
      </c>
      <c r="B18" s="158" t="str">
        <f>+'2.bev.'!B37</f>
        <v>B355</v>
      </c>
      <c r="C18" s="74">
        <f>SUM(C19)</f>
        <v>500000</v>
      </c>
      <c r="D18" s="74">
        <f>SUM(D19)</f>
        <v>250000</v>
      </c>
      <c r="E18" s="74">
        <f>SUM(E19)</f>
        <v>250000</v>
      </c>
    </row>
    <row r="19" spans="1:5" s="46" customFormat="1" ht="15.75">
      <c r="A19" s="154" t="s">
        <v>508</v>
      </c>
      <c r="B19" s="159"/>
      <c r="C19" s="74">
        <v>500000</v>
      </c>
      <c r="D19" s="74">
        <v>250000</v>
      </c>
      <c r="E19" s="74">
        <v>250000</v>
      </c>
    </row>
    <row r="20" spans="1:5" ht="15.75">
      <c r="A20" s="152" t="str">
        <f>+'2.bev.'!A38</f>
        <v>Egyéb közhatalmi bevételek</v>
      </c>
      <c r="B20" s="152" t="str">
        <f>+'2.bev.'!B38</f>
        <v>B36</v>
      </c>
      <c r="C20" s="76">
        <v>0</v>
      </c>
      <c r="D20" s="76">
        <v>83352</v>
      </c>
      <c r="E20" s="76">
        <v>83352</v>
      </c>
    </row>
    <row r="21" spans="1:5" ht="15.75">
      <c r="A21" s="156" t="str">
        <f>+'2.bev.'!A39</f>
        <v>Közhatalmi bevételek</v>
      </c>
      <c r="B21" s="156" t="str">
        <f>+'2.bev.'!B39</f>
        <v>B3</v>
      </c>
      <c r="C21" s="75">
        <f>C7+C8+C9+C10+C12+C20</f>
        <v>26500000</v>
      </c>
      <c r="D21" s="75">
        <f>D7+D8+D9+D10+D12+D20</f>
        <v>21833352</v>
      </c>
      <c r="E21" s="75">
        <f>E7+E8+E9+E10+E12+E20</f>
        <v>21833352</v>
      </c>
    </row>
  </sheetData>
  <mergeCells count="3">
    <mergeCell ref="A1:D1"/>
    <mergeCell ref="A2:D2"/>
    <mergeCell ref="A3:D3"/>
  </mergeCells>
  <phoneticPr fontId="6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77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tabColor rgb="FFFFFF00"/>
  </sheetPr>
  <dimension ref="A1:E37"/>
  <sheetViews>
    <sheetView topLeftCell="A4" workbookViewId="0">
      <selection activeCell="D37" sqref="D37"/>
    </sheetView>
  </sheetViews>
  <sheetFormatPr defaultColWidth="9.140625" defaultRowHeight="15.75"/>
  <cols>
    <col min="1" max="1" width="86.42578125" style="17" bestFit="1" customWidth="1"/>
    <col min="2" max="2" width="9.140625" style="32"/>
    <col min="3" max="3" width="22.7109375" style="17" customWidth="1"/>
    <col min="4" max="4" width="19.85546875" style="17" bestFit="1" customWidth="1"/>
    <col min="5" max="5" width="26.85546875" style="17" customWidth="1"/>
    <col min="6" max="16384" width="9.140625" style="17"/>
  </cols>
  <sheetData>
    <row r="1" spans="1:5">
      <c r="A1" s="243" t="str">
        <f>+'kiadás-bevétel'!A1</f>
        <v>LOVAS KÖZSÉG ÖNKORMÁNYZATA 2020. ÉVI KÖLTSÉGVETÉSE</v>
      </c>
      <c r="B1" s="243"/>
      <c r="C1" s="243"/>
      <c r="D1" s="243"/>
    </row>
    <row r="2" spans="1:5" ht="31.5" customHeight="1">
      <c r="A2" s="244" t="s">
        <v>148</v>
      </c>
      <c r="B2" s="244"/>
      <c r="C2" s="244"/>
      <c r="D2" s="244"/>
      <c r="E2" s="232"/>
    </row>
    <row r="3" spans="1:5">
      <c r="A3" s="243" t="s">
        <v>54</v>
      </c>
      <c r="B3" s="243"/>
      <c r="C3" s="243"/>
      <c r="D3" s="243"/>
    </row>
    <row r="4" spans="1:5">
      <c r="C4" s="245" t="s">
        <v>660</v>
      </c>
      <c r="D4" s="245"/>
    </row>
    <row r="5" spans="1:5">
      <c r="A5" s="28"/>
      <c r="C5" s="34"/>
      <c r="E5" s="33" t="s">
        <v>551</v>
      </c>
    </row>
    <row r="6" spans="1:5" ht="31.5">
      <c r="A6" s="59" t="str">
        <f>+'kiadás-bevétel'!A4</f>
        <v>Megnevezés</v>
      </c>
      <c r="B6" s="59" t="str">
        <f>+'kiadás-bevétel'!B4</f>
        <v>Rovat-kód</v>
      </c>
      <c r="C6" s="59" t="s">
        <v>534</v>
      </c>
      <c r="D6" s="59" t="s">
        <v>653</v>
      </c>
      <c r="E6" s="59" t="s">
        <v>682</v>
      </c>
    </row>
    <row r="7" spans="1:5">
      <c r="A7" s="135" t="str">
        <f>+'2.bev.'!A14</f>
        <v>Elvonások és befizetések bevételei</v>
      </c>
      <c r="B7" s="135" t="str">
        <f>+'2.bev.'!B14</f>
        <v>B12</v>
      </c>
      <c r="C7" s="160">
        <v>0</v>
      </c>
      <c r="D7" s="160"/>
      <c r="E7" s="160"/>
    </row>
    <row r="8" spans="1:5">
      <c r="A8" s="135" t="str">
        <f>+'2.bev.'!A15</f>
        <v>Működési célú garancia- és kezességvállalásból származó megtérülések államháztartáson belülről</v>
      </c>
      <c r="B8" s="135" t="str">
        <f>+'2.bev.'!B15</f>
        <v>B13</v>
      </c>
      <c r="C8" s="160">
        <v>0</v>
      </c>
      <c r="D8" s="160"/>
      <c r="E8" s="160"/>
    </row>
    <row r="9" spans="1:5">
      <c r="A9" s="135" t="str">
        <f>+'2.bev.'!A16</f>
        <v>Működési célú visszatérítendő támogatások, kölcsönök visszatérülése államháztartáson belülről</v>
      </c>
      <c r="B9" s="135" t="str">
        <f>+'2.bev.'!B16</f>
        <v>B14</v>
      </c>
      <c r="C9" s="160">
        <v>0</v>
      </c>
      <c r="D9" s="160"/>
      <c r="E9" s="160"/>
    </row>
    <row r="10" spans="1:5">
      <c r="A10" s="135" t="str">
        <f>+'2.bev.'!A17</f>
        <v>Működési célú visszatérítendő támogatások, kölcsönök igénybevétele államháztartáson belülről</v>
      </c>
      <c r="B10" s="135" t="str">
        <f>+'2.bev.'!B17</f>
        <v>B15</v>
      </c>
      <c r="C10" s="160">
        <v>0</v>
      </c>
      <c r="D10" s="160"/>
      <c r="E10" s="160"/>
    </row>
    <row r="11" spans="1:5">
      <c r="A11" s="135" t="str">
        <f>+'2.bev.'!A18</f>
        <v>Egyéb működési célú támogatások bevételei államháztartáson belülről</v>
      </c>
      <c r="B11" s="135" t="str">
        <f>+'2.bev.'!B18</f>
        <v>B16</v>
      </c>
      <c r="C11" s="160">
        <v>0</v>
      </c>
      <c r="D11" s="160">
        <v>3816890</v>
      </c>
      <c r="E11" s="160">
        <v>3816890</v>
      </c>
    </row>
    <row r="12" spans="1:5" ht="31.5">
      <c r="A12" s="161" t="s">
        <v>149</v>
      </c>
      <c r="B12" s="162" t="s">
        <v>120</v>
      </c>
      <c r="C12" s="76">
        <f t="shared" ref="C12" si="0">SUM(C7:C11)</f>
        <v>0</v>
      </c>
      <c r="D12" s="76">
        <f>SUM(D11)</f>
        <v>3816890</v>
      </c>
      <c r="E12" s="76">
        <f>SUM(E11)</f>
        <v>3816890</v>
      </c>
    </row>
    <row r="13" spans="1:5">
      <c r="A13" s="163"/>
      <c r="B13" s="164"/>
      <c r="C13" s="163"/>
      <c r="D13" s="163"/>
      <c r="E13" s="163"/>
    </row>
    <row r="14" spans="1:5">
      <c r="A14" s="135" t="str">
        <f>+'2.bev.'!A40</f>
        <v>Készletértékesítés ellenértéke</v>
      </c>
      <c r="B14" s="135" t="str">
        <f>+'2.bev.'!B40</f>
        <v>B401</v>
      </c>
      <c r="C14" s="74">
        <v>0</v>
      </c>
      <c r="D14" s="74"/>
      <c r="E14" s="74"/>
    </row>
    <row r="15" spans="1:5">
      <c r="A15" s="135" t="str">
        <f>+'2.bev.'!A41</f>
        <v>Szolgáltatások ellenértéke</v>
      </c>
      <c r="B15" s="135" t="str">
        <f>+'2.bev.'!B41</f>
        <v>B402</v>
      </c>
      <c r="C15" s="74">
        <v>400000</v>
      </c>
      <c r="D15" s="74">
        <v>810133</v>
      </c>
      <c r="E15" s="74">
        <v>810133</v>
      </c>
    </row>
    <row r="16" spans="1:5">
      <c r="A16" s="135" t="str">
        <f>+'2.bev.'!A42</f>
        <v>Közvetített szolgáltatások értéke</v>
      </c>
      <c r="B16" s="135" t="str">
        <f>+'2.bev.'!B42</f>
        <v>B403</v>
      </c>
      <c r="C16" s="74">
        <v>0</v>
      </c>
      <c r="D16" s="74"/>
      <c r="E16" s="74"/>
    </row>
    <row r="17" spans="1:5">
      <c r="A17" s="135" t="str">
        <f>+'2.bev.'!A43</f>
        <v>Tulajdonosi bevételek</v>
      </c>
      <c r="B17" s="135" t="str">
        <f>+'2.bev.'!B43</f>
        <v>B404</v>
      </c>
      <c r="C17" s="74">
        <v>1080000</v>
      </c>
      <c r="D17" s="74">
        <v>1080000</v>
      </c>
      <c r="E17" s="74">
        <v>1080000</v>
      </c>
    </row>
    <row r="18" spans="1:5">
      <c r="A18" s="135" t="str">
        <f>+'2.bev.'!A44</f>
        <v>Ellátási díjak</v>
      </c>
      <c r="B18" s="135" t="str">
        <f>+'2.bev.'!B44</f>
        <v>B405</v>
      </c>
      <c r="C18" s="74">
        <v>0</v>
      </c>
      <c r="D18" s="74"/>
      <c r="E18" s="74"/>
    </row>
    <row r="19" spans="1:5">
      <c r="A19" s="135" t="str">
        <f>+'2.bev.'!A45</f>
        <v>Kiszámlázott általános forgalmi adó</v>
      </c>
      <c r="B19" s="135" t="str">
        <f>+'2.bev.'!B45</f>
        <v>B406</v>
      </c>
      <c r="C19" s="74">
        <v>0</v>
      </c>
      <c r="D19" s="74"/>
      <c r="E19" s="74"/>
    </row>
    <row r="20" spans="1:5">
      <c r="A20" s="135" t="str">
        <f>+'2.bev.'!A46</f>
        <v>Általános forgalmi adó visszatérítése</v>
      </c>
      <c r="B20" s="135" t="str">
        <f>+'2.bev.'!B46</f>
        <v>B407</v>
      </c>
      <c r="C20" s="74">
        <v>0</v>
      </c>
      <c r="D20" s="74"/>
      <c r="E20" s="74"/>
    </row>
    <row r="21" spans="1:5">
      <c r="A21" s="135" t="str">
        <f>+'2.bev.'!A47</f>
        <v>Kamatbevételek és más nyereségjellegű bevételek</v>
      </c>
      <c r="B21" s="135" t="str">
        <f>+'2.bev.'!B47</f>
        <v>B408</v>
      </c>
      <c r="C21" s="74">
        <f t="shared" ref="C21" si="1">SUM(C22:C23)</f>
        <v>0</v>
      </c>
      <c r="D21" s="74">
        <v>4438</v>
      </c>
      <c r="E21" s="74">
        <v>4438</v>
      </c>
    </row>
    <row r="22" spans="1:5" s="31" customFormat="1">
      <c r="A22" s="137" t="str">
        <f>+'2.bev.'!A48</f>
        <v>Befektetett pénzüzgyi eszközökből származó bevételek</v>
      </c>
      <c r="B22" s="137" t="str">
        <f>+'2.bev.'!B48</f>
        <v>B4081</v>
      </c>
      <c r="C22" s="78">
        <v>0</v>
      </c>
      <c r="D22" s="78"/>
      <c r="E22" s="78"/>
    </row>
    <row r="23" spans="1:5" s="31" customFormat="1">
      <c r="A23" s="137" t="str">
        <f>+'2.bev.'!A49</f>
        <v>Egyéb kapott (járó) kamatok és kamatjellegű bevételek</v>
      </c>
      <c r="B23" s="137" t="str">
        <f>+'2.bev.'!B49</f>
        <v>B4082</v>
      </c>
      <c r="C23" s="78">
        <v>0</v>
      </c>
      <c r="D23" s="78">
        <v>4438</v>
      </c>
      <c r="E23" s="78">
        <v>4438</v>
      </c>
    </row>
    <row r="24" spans="1:5">
      <c r="A24" s="135" t="str">
        <f>+'2.bev.'!A50</f>
        <v>Egyéb pénzügyi műveletek bevételei</v>
      </c>
      <c r="B24" s="135" t="str">
        <f>+'2.bev.'!B50</f>
        <v>B409</v>
      </c>
      <c r="C24" s="74">
        <f t="shared" ref="C24" si="2">SUM(C25:C26)</f>
        <v>0</v>
      </c>
      <c r="D24" s="74"/>
      <c r="E24" s="74"/>
    </row>
    <row r="25" spans="1:5" s="31" customFormat="1">
      <c r="A25" s="137" t="str">
        <f>+'2.bev.'!A51</f>
        <v>Részesedésekből származó pénzügyi műveletek bevételei</v>
      </c>
      <c r="B25" s="137" t="str">
        <f>+'2.bev.'!B51</f>
        <v>B4091</v>
      </c>
      <c r="C25" s="78">
        <v>0</v>
      </c>
      <c r="D25" s="78"/>
      <c r="E25" s="78"/>
    </row>
    <row r="26" spans="1:5" s="31" customFormat="1">
      <c r="A26" s="137" t="str">
        <f>+'2.bev.'!A52</f>
        <v>Más egyéb pénzügyi műveletek bevételei</v>
      </c>
      <c r="B26" s="137" t="str">
        <f>+'2.bev.'!B52</f>
        <v>B4092</v>
      </c>
      <c r="C26" s="78">
        <v>0</v>
      </c>
      <c r="D26" s="78"/>
      <c r="E26" s="78"/>
    </row>
    <row r="27" spans="1:5">
      <c r="A27" s="135" t="str">
        <f>+'2.bev.'!A53</f>
        <v>Biztosító által fizetett kártérítés</v>
      </c>
      <c r="B27" s="135" t="str">
        <f>+'2.bev.'!B53</f>
        <v>B410</v>
      </c>
      <c r="C27" s="74">
        <v>0</v>
      </c>
      <c r="D27" s="74"/>
      <c r="E27" s="74"/>
    </row>
    <row r="28" spans="1:5">
      <c r="A28" s="135" t="str">
        <f>+'2.bev.'!A54</f>
        <v>Egyéb működési bevételek</v>
      </c>
      <c r="B28" s="135" t="str">
        <f>+'2.bev.'!B54</f>
        <v>B411</v>
      </c>
      <c r="C28" s="74">
        <v>0</v>
      </c>
      <c r="D28" s="74">
        <v>1736675</v>
      </c>
      <c r="E28" s="74">
        <v>1736675</v>
      </c>
    </row>
    <row r="29" spans="1:5">
      <c r="A29" s="139" t="str">
        <f>+'2.bev.'!A55</f>
        <v>Működési bevételek</v>
      </c>
      <c r="B29" s="139" t="str">
        <f>+'2.bev.'!B55</f>
        <v>B4</v>
      </c>
      <c r="C29" s="76">
        <f t="shared" ref="C29:D29" si="3">+C14+C15+C16+C17+C18+C19+C20+C21+C24+C27+C28</f>
        <v>1480000</v>
      </c>
      <c r="D29" s="76">
        <f t="shared" si="3"/>
        <v>3631246</v>
      </c>
      <c r="E29" s="76">
        <f t="shared" ref="E29" si="4">+E14+E15+E16+E17+E18+E19+E20+E21+E24+E27+E28</f>
        <v>3631246</v>
      </c>
    </row>
    <row r="30" spans="1:5">
      <c r="A30" s="163"/>
      <c r="B30" s="164"/>
      <c r="C30" s="163"/>
      <c r="D30" s="163"/>
      <c r="E30" s="163"/>
    </row>
    <row r="31" spans="1:5">
      <c r="A31" s="143" t="str">
        <f>+'2.bev.'!A62</f>
        <v>Működési célú garancia- és kezességvállalásból származó megtérülések államháztartáson kívülről</v>
      </c>
      <c r="B31" s="143" t="str">
        <f>+'2.bev.'!B62</f>
        <v>B61</v>
      </c>
      <c r="C31" s="74">
        <v>0</v>
      </c>
      <c r="D31" s="74"/>
      <c r="E31" s="74"/>
    </row>
    <row r="32" spans="1:5">
      <c r="A32" s="143" t="str">
        <f>+'2.bev.'!A63</f>
        <v>Működési célú visszatérítendő támogatások, kölcsönök visszatérülése Európai Uniótól</v>
      </c>
      <c r="B32" s="143" t="str">
        <f>+'2.bev.'!B63</f>
        <v>B62</v>
      </c>
      <c r="C32" s="74">
        <v>0</v>
      </c>
      <c r="D32" s="74"/>
      <c r="E32" s="74"/>
    </row>
    <row r="33" spans="1:5" ht="31.5">
      <c r="A33" s="143" t="str">
        <f>+'2.bev.'!A64</f>
        <v>Működési célú visszatérítendő támogatások, kölcsönök visszatérülése kormányoktól és más nemzetközi szervezetektől</v>
      </c>
      <c r="B33" s="143" t="str">
        <f>+'2.bev.'!B64</f>
        <v>B63</v>
      </c>
      <c r="C33" s="74">
        <v>0</v>
      </c>
      <c r="D33" s="74"/>
      <c r="E33" s="74"/>
    </row>
    <row r="34" spans="1:5">
      <c r="A34" s="143" t="str">
        <f>+'2.bev.'!A65</f>
        <v>Működési célú visszatérítendő támogatások, kölcsönök visszatérülése államháztartáson kívülről</v>
      </c>
      <c r="B34" s="143" t="str">
        <f>+'2.bev.'!B65</f>
        <v>B64</v>
      </c>
      <c r="C34" s="74">
        <v>0</v>
      </c>
      <c r="D34" s="74">
        <v>669000</v>
      </c>
      <c r="E34" s="74">
        <v>669000</v>
      </c>
    </row>
    <row r="35" spans="1:5">
      <c r="A35" s="143" t="str">
        <f>+'2.bev.'!A66</f>
        <v>Egyéb működési célú átvett pénzeszközök</v>
      </c>
      <c r="B35" s="143" t="str">
        <f>+'2.bev.'!B66</f>
        <v>B65</v>
      </c>
      <c r="C35" s="74">
        <v>0</v>
      </c>
      <c r="D35" s="74">
        <v>100000</v>
      </c>
      <c r="E35" s="74">
        <v>100000</v>
      </c>
    </row>
    <row r="36" spans="1:5">
      <c r="A36" s="139" t="str">
        <f>+'2.bev.'!A67</f>
        <v>Működési célú átvett pénzeszközök</v>
      </c>
      <c r="B36" s="139" t="str">
        <f>+'2.bev.'!B67</f>
        <v>B6</v>
      </c>
      <c r="C36" s="76">
        <f>SUM(C31:C35)</f>
        <v>0</v>
      </c>
      <c r="D36" s="76">
        <f>SUM(D34:D35)</f>
        <v>769000</v>
      </c>
      <c r="E36" s="76">
        <f>SUM(E34:E35)</f>
        <v>769000</v>
      </c>
    </row>
    <row r="37" spans="1:5">
      <c r="A37" s="139" t="s">
        <v>6</v>
      </c>
      <c r="B37" s="135"/>
      <c r="C37" s="76">
        <f>C12+C36+C29</f>
        <v>1480000</v>
      </c>
      <c r="D37" s="76">
        <f t="shared" ref="D37" si="5">D12+D36+D29</f>
        <v>8217136</v>
      </c>
      <c r="E37" s="76">
        <f t="shared" ref="E37" si="6">E12+E36+E29</f>
        <v>8217136</v>
      </c>
    </row>
  </sheetData>
  <mergeCells count="4">
    <mergeCell ref="A1:D1"/>
    <mergeCell ref="A2:D2"/>
    <mergeCell ref="A3:D3"/>
    <mergeCell ref="C4:D4"/>
  </mergeCells>
  <phoneticPr fontId="6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71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tabColor rgb="FFFFFF00"/>
  </sheetPr>
  <dimension ref="A1:E28"/>
  <sheetViews>
    <sheetView workbookViewId="0">
      <selection activeCell="C4" sqref="C4:D4"/>
    </sheetView>
  </sheetViews>
  <sheetFormatPr defaultColWidth="9.140625" defaultRowHeight="15"/>
  <cols>
    <col min="1" max="1" width="87.140625" style="17" bestFit="1" customWidth="1"/>
    <col min="2" max="2" width="8.42578125" style="17" customWidth="1"/>
    <col min="3" max="4" width="22.7109375" style="17" customWidth="1"/>
    <col min="5" max="5" width="26.7109375" style="17" customWidth="1"/>
    <col min="6" max="16384" width="9.140625" style="17"/>
  </cols>
  <sheetData>
    <row r="1" spans="1:5" ht="15.75">
      <c r="A1" s="243" t="str">
        <f>+'kiadás-bevétel'!A1</f>
        <v>LOVAS KÖZSÉG ÖNKORMÁNYZATA 2020. ÉVI KÖLTSÉGVETÉSE</v>
      </c>
      <c r="B1" s="243"/>
      <c r="C1" s="243"/>
      <c r="D1" s="243"/>
    </row>
    <row r="2" spans="1:5" ht="31.5" customHeight="1">
      <c r="A2" s="246" t="s">
        <v>152</v>
      </c>
      <c r="B2" s="246"/>
      <c r="C2" s="246"/>
      <c r="D2" s="246"/>
      <c r="E2" s="232"/>
    </row>
    <row r="3" spans="1:5" ht="15.75">
      <c r="A3" s="243" t="s">
        <v>54</v>
      </c>
      <c r="B3" s="243"/>
      <c r="C3" s="243"/>
      <c r="D3" s="243"/>
    </row>
    <row r="4" spans="1:5" ht="15.75">
      <c r="B4" s="28"/>
      <c r="C4" s="245" t="s">
        <v>661</v>
      </c>
      <c r="D4" s="245"/>
    </row>
    <row r="5" spans="1:5" ht="15.75">
      <c r="A5" s="28"/>
      <c r="B5" s="28"/>
      <c r="C5" s="34"/>
      <c r="E5" s="33" t="s">
        <v>551</v>
      </c>
    </row>
    <row r="6" spans="1:5" ht="31.5">
      <c r="A6" s="59" t="str">
        <f>+'kiadás-bevétel'!A4</f>
        <v>Megnevezés</v>
      </c>
      <c r="B6" s="59" t="str">
        <f>+'kiadás-bevétel'!B4</f>
        <v>Rovat-kód</v>
      </c>
      <c r="C6" s="59" t="s">
        <v>534</v>
      </c>
      <c r="D6" s="59" t="s">
        <v>653</v>
      </c>
      <c r="E6" s="59" t="s">
        <v>682</v>
      </c>
    </row>
    <row r="7" spans="1:5" s="48" customFormat="1" ht="15.75">
      <c r="A7" s="139" t="str">
        <f>+'2.bev.'!A7</f>
        <v>A helyi önkormányzatok működésének általános támogatása</v>
      </c>
      <c r="B7" s="139" t="str">
        <f>+'2.bev.'!B7</f>
        <v>B111</v>
      </c>
      <c r="C7" s="76">
        <f t="shared" ref="C7:D7" si="0">C8+C13+C14+C15+C16+C17+C18</f>
        <v>17819628</v>
      </c>
      <c r="D7" s="76">
        <f t="shared" si="0"/>
        <v>16637912</v>
      </c>
      <c r="E7" s="76">
        <f t="shared" ref="E7" si="1">E8+E13+E14+E15+E16+E17+E18</f>
        <v>16637912</v>
      </c>
    </row>
    <row r="8" spans="1:5" s="48" customFormat="1" ht="15.75">
      <c r="A8" s="135" t="s">
        <v>516</v>
      </c>
      <c r="B8" s="165"/>
      <c r="C8" s="74">
        <f t="shared" ref="C8:D8" si="2">SUM(C9:C12)</f>
        <v>7166830</v>
      </c>
      <c r="D8" s="74">
        <f t="shared" si="2"/>
        <v>7166830</v>
      </c>
      <c r="E8" s="74">
        <f t="shared" ref="E8" si="3">SUM(E9:E12)</f>
        <v>7166830</v>
      </c>
    </row>
    <row r="9" spans="1:5" s="64" customFormat="1" ht="15.75">
      <c r="A9" s="153" t="s">
        <v>517</v>
      </c>
      <c r="B9" s="166"/>
      <c r="C9" s="167">
        <v>990360</v>
      </c>
      <c r="D9" s="167">
        <v>990360</v>
      </c>
      <c r="E9" s="167">
        <v>990360</v>
      </c>
    </row>
    <row r="10" spans="1:5" s="64" customFormat="1" ht="15.75">
      <c r="A10" s="153" t="s">
        <v>518</v>
      </c>
      <c r="B10" s="153"/>
      <c r="C10" s="167">
        <v>4576000</v>
      </c>
      <c r="D10" s="167">
        <v>4576000</v>
      </c>
      <c r="E10" s="167">
        <v>4576000</v>
      </c>
    </row>
    <row r="11" spans="1:5" s="64" customFormat="1" ht="15.75">
      <c r="A11" s="153" t="s">
        <v>519</v>
      </c>
      <c r="B11" s="153"/>
      <c r="C11" s="167">
        <v>100000</v>
      </c>
      <c r="D11" s="167">
        <v>100000</v>
      </c>
      <c r="E11" s="167">
        <v>100000</v>
      </c>
    </row>
    <row r="12" spans="1:5" s="64" customFormat="1" ht="15.75">
      <c r="A12" s="153" t="s">
        <v>520</v>
      </c>
      <c r="B12" s="153"/>
      <c r="C12" s="167">
        <v>1500470</v>
      </c>
      <c r="D12" s="167">
        <v>1500470</v>
      </c>
      <c r="E12" s="167">
        <v>1500470</v>
      </c>
    </row>
    <row r="13" spans="1:5" s="48" customFormat="1" ht="15.75">
      <c r="A13" s="135" t="s">
        <v>521</v>
      </c>
      <c r="B13" s="135"/>
      <c r="C13" s="74">
        <v>5000000</v>
      </c>
      <c r="D13" s="74">
        <v>5000000</v>
      </c>
      <c r="E13" s="74">
        <v>5000000</v>
      </c>
    </row>
    <row r="14" spans="1:5" s="48" customFormat="1" ht="15.75">
      <c r="A14" s="135" t="s">
        <v>522</v>
      </c>
      <c r="B14" s="135"/>
      <c r="C14" s="74">
        <v>163200</v>
      </c>
      <c r="D14" s="74">
        <v>163200</v>
      </c>
      <c r="E14" s="74">
        <v>163200</v>
      </c>
    </row>
    <row r="15" spans="1:5" s="48" customFormat="1" ht="15.75">
      <c r="A15" s="135" t="s">
        <v>523</v>
      </c>
      <c r="B15" s="135"/>
      <c r="C15" s="74">
        <v>1506628</v>
      </c>
      <c r="D15" s="74">
        <v>324912</v>
      </c>
      <c r="E15" s="74">
        <v>324912</v>
      </c>
    </row>
    <row r="16" spans="1:5" s="48" customFormat="1" ht="15.75">
      <c r="A16" s="135" t="s">
        <v>524</v>
      </c>
      <c r="B16" s="135"/>
      <c r="C16" s="74">
        <v>3028470</v>
      </c>
      <c r="D16" s="74">
        <v>3028470</v>
      </c>
      <c r="E16" s="74">
        <v>3028470</v>
      </c>
    </row>
    <row r="17" spans="1:5" s="48" customFormat="1" ht="15.75">
      <c r="A17" s="135" t="s">
        <v>525</v>
      </c>
      <c r="B17" s="135"/>
      <c r="C17" s="74">
        <v>0</v>
      </c>
      <c r="D17" s="74"/>
      <c r="E17" s="74"/>
    </row>
    <row r="18" spans="1:5" s="48" customFormat="1" ht="15.75">
      <c r="A18" s="135" t="s">
        <v>526</v>
      </c>
      <c r="B18" s="135"/>
      <c r="C18" s="74">
        <v>954500</v>
      </c>
      <c r="D18" s="74">
        <v>954500</v>
      </c>
      <c r="E18" s="74">
        <v>954500</v>
      </c>
    </row>
    <row r="19" spans="1:5" s="48" customFormat="1" ht="15.75">
      <c r="A19" s="139" t="str">
        <f>+'2.bev.'!A8</f>
        <v>A települési önkormányzatok egyes köznevelési feladatainak támogatása</v>
      </c>
      <c r="B19" s="139" t="str">
        <f>+'2.bev.'!B8</f>
        <v>B112</v>
      </c>
      <c r="C19" s="76">
        <v>0</v>
      </c>
      <c r="D19" s="76"/>
      <c r="E19" s="76"/>
    </row>
    <row r="20" spans="1:5" s="48" customFormat="1" ht="31.5">
      <c r="A20" s="161" t="str">
        <f>+'2.bev.'!A9</f>
        <v>A települési önkormányzatok szociális, gyermekjóléti és gyermekétkeztetési feladatainak támogatása</v>
      </c>
      <c r="B20" s="161" t="str">
        <f>+'2.bev.'!B9</f>
        <v>B113</v>
      </c>
      <c r="C20" s="76">
        <f t="shared" ref="C20:D20" si="4">C21+C22</f>
        <v>7797000</v>
      </c>
      <c r="D20" s="76">
        <f t="shared" si="4"/>
        <v>8326136</v>
      </c>
      <c r="E20" s="76">
        <f t="shared" ref="E20" si="5">E21+E22</f>
        <v>8326136</v>
      </c>
    </row>
    <row r="21" spans="1:5" s="8" customFormat="1" ht="15.75">
      <c r="A21" s="153" t="s">
        <v>527</v>
      </c>
      <c r="B21" s="166"/>
      <c r="C21" s="167">
        <v>4250000</v>
      </c>
      <c r="D21" s="167">
        <v>4779136</v>
      </c>
      <c r="E21" s="167">
        <v>4779136</v>
      </c>
    </row>
    <row r="22" spans="1:5" s="8" customFormat="1" ht="15.75">
      <c r="A22" s="153" t="s">
        <v>515</v>
      </c>
      <c r="B22" s="153"/>
      <c r="C22" s="167">
        <v>3547000</v>
      </c>
      <c r="D22" s="167">
        <v>3547000</v>
      </c>
      <c r="E22" s="167">
        <v>3547000</v>
      </c>
    </row>
    <row r="23" spans="1:5" s="8" customFormat="1" ht="15.75">
      <c r="A23" s="153" t="s">
        <v>649</v>
      </c>
      <c r="B23" s="153"/>
      <c r="C23" s="167"/>
      <c r="D23" s="167"/>
      <c r="E23" s="167"/>
    </row>
    <row r="24" spans="1:5" ht="15.75">
      <c r="A24" s="139" t="str">
        <f>+'2.bev.'!A10</f>
        <v>A települési önkormányzatok kulturális feladatainak támogatása</v>
      </c>
      <c r="B24" s="139" t="str">
        <f>+'2.bev.'!B10</f>
        <v>B114</v>
      </c>
      <c r="C24" s="76">
        <f>C25</f>
        <v>1800000</v>
      </c>
      <c r="D24" s="76">
        <f t="shared" ref="D24:E24" si="6">D25</f>
        <v>2102532</v>
      </c>
      <c r="E24" s="76">
        <f t="shared" si="6"/>
        <v>2102532</v>
      </c>
    </row>
    <row r="25" spans="1:5" s="8" customFormat="1" ht="15.75">
      <c r="A25" s="153" t="s">
        <v>528</v>
      </c>
      <c r="B25" s="166"/>
      <c r="C25" s="167">
        <v>1800000</v>
      </c>
      <c r="D25" s="167">
        <v>2102532</v>
      </c>
      <c r="E25" s="167">
        <v>2102532</v>
      </c>
    </row>
    <row r="26" spans="1:5" s="48" customFormat="1" ht="15.75">
      <c r="A26" s="139" t="str">
        <f>+'2.bev.'!A11</f>
        <v>Működési célú költségvetési támogatások és kiegészítő támogatások</v>
      </c>
      <c r="B26" s="139" t="str">
        <f>+'2.bev.'!B11</f>
        <v>B115</v>
      </c>
      <c r="C26" s="76">
        <v>0</v>
      </c>
      <c r="D26" s="76">
        <v>3993700</v>
      </c>
      <c r="E26" s="76">
        <v>3993700</v>
      </c>
    </row>
    <row r="27" spans="1:5" s="30" customFormat="1" ht="15.75">
      <c r="A27" s="139" t="str">
        <f>+'2.bev.'!A12</f>
        <v>Elszámolásból származó bevételek</v>
      </c>
      <c r="B27" s="139" t="str">
        <f>+'2.bev.'!B12</f>
        <v>B116</v>
      </c>
      <c r="C27" s="76">
        <v>0</v>
      </c>
      <c r="D27" s="76"/>
      <c r="E27" s="76"/>
    </row>
    <row r="28" spans="1:5" ht="15.75">
      <c r="A28" s="161" t="str">
        <f>+'2.bev.'!A13</f>
        <v>Önkormányzatok működési támogatásai</v>
      </c>
      <c r="B28" s="161" t="str">
        <f>+'2.bev.'!B13</f>
        <v>B11</v>
      </c>
      <c r="C28" s="76">
        <f>C7+C19+C20+C24+C26+C27</f>
        <v>27416628</v>
      </c>
      <c r="D28" s="76">
        <f t="shared" ref="D28:E28" si="7">D7+D19+D20+D24+D26+D27</f>
        <v>31060280</v>
      </c>
      <c r="E28" s="76">
        <f t="shared" si="7"/>
        <v>31060280</v>
      </c>
    </row>
  </sheetData>
  <mergeCells count="4">
    <mergeCell ref="A1:D1"/>
    <mergeCell ref="A2:D2"/>
    <mergeCell ref="A3:D3"/>
    <mergeCell ref="C4:D4"/>
  </mergeCells>
  <phoneticPr fontId="6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7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tabColor rgb="FFFFFF00"/>
  </sheetPr>
  <dimension ref="A1:E27"/>
  <sheetViews>
    <sheetView workbookViewId="0">
      <selection activeCell="C4" sqref="C4:D4"/>
    </sheetView>
  </sheetViews>
  <sheetFormatPr defaultColWidth="9.140625" defaultRowHeight="15"/>
  <cols>
    <col min="1" max="1" width="88.85546875" style="17" bestFit="1" customWidth="1"/>
    <col min="2" max="2" width="9.42578125" style="4" bestFit="1" customWidth="1"/>
    <col min="3" max="4" width="22.7109375" style="17" customWidth="1"/>
    <col min="5" max="5" width="25.140625" style="17" customWidth="1"/>
    <col min="6" max="16384" width="9.140625" style="17"/>
  </cols>
  <sheetData>
    <row r="1" spans="1:5" ht="15.75">
      <c r="A1" s="243" t="str">
        <f>+'kiadás-bevétel'!A1</f>
        <v>LOVAS KÖZSÉG ÖNKORMÁNYZATA 2020. ÉVI KÖLTSÉGVETÉSE</v>
      </c>
      <c r="B1" s="243"/>
      <c r="C1" s="243"/>
      <c r="D1" s="243"/>
    </row>
    <row r="2" spans="1:5" ht="15.75">
      <c r="A2" s="246" t="s">
        <v>153</v>
      </c>
      <c r="B2" s="246"/>
      <c r="C2" s="246"/>
      <c r="D2" s="246"/>
      <c r="E2" s="232"/>
    </row>
    <row r="3" spans="1:5" ht="15.75">
      <c r="A3" s="243" t="s">
        <v>54</v>
      </c>
      <c r="B3" s="243"/>
      <c r="C3" s="243"/>
      <c r="D3" s="243"/>
    </row>
    <row r="4" spans="1:5" ht="15.75">
      <c r="B4" s="5"/>
      <c r="C4" s="245" t="s">
        <v>662</v>
      </c>
      <c r="D4" s="245"/>
    </row>
    <row r="5" spans="1:5" ht="15.75">
      <c r="A5" s="28"/>
      <c r="B5" s="5"/>
      <c r="C5" s="34"/>
      <c r="E5" s="33" t="s">
        <v>551</v>
      </c>
    </row>
    <row r="6" spans="1:5" ht="47.25">
      <c r="A6" s="59" t="str">
        <f>+'kiadás-bevétel'!A4</f>
        <v>Megnevezés</v>
      </c>
      <c r="B6" s="59" t="str">
        <f>+'kiadás-bevétel'!B4</f>
        <v>Rovat-kód</v>
      </c>
      <c r="C6" s="59" t="s">
        <v>534</v>
      </c>
      <c r="D6" s="59" t="s">
        <v>653</v>
      </c>
      <c r="E6" s="59" t="s">
        <v>683</v>
      </c>
    </row>
    <row r="7" spans="1:5" ht="15.75">
      <c r="A7" s="157" t="str">
        <f>+'2.bev.'!A20</f>
        <v>Felhalmozási célú önkormányzati támogatások</v>
      </c>
      <c r="B7" s="157" t="str">
        <f>+'2.bev.'!B20</f>
        <v>B21</v>
      </c>
      <c r="C7" s="160">
        <v>0</v>
      </c>
      <c r="D7" s="160">
        <v>15974611</v>
      </c>
      <c r="E7" s="160">
        <v>15974611</v>
      </c>
    </row>
    <row r="8" spans="1:5" ht="15.75">
      <c r="A8" s="157" t="str">
        <f>+'2.bev.'!A21</f>
        <v>Felhalmozási célú garancia- és kezességvállalásból származó megtérülések államháztartáson belülről</v>
      </c>
      <c r="B8" s="157" t="str">
        <f>+'2.bev.'!B21</f>
        <v>B22</v>
      </c>
      <c r="C8" s="74">
        <v>0</v>
      </c>
      <c r="D8" s="74">
        <v>0</v>
      </c>
      <c r="E8" s="74">
        <v>0</v>
      </c>
    </row>
    <row r="9" spans="1:5" ht="15.75">
      <c r="A9" s="157" t="str">
        <f>+'2.bev.'!A22</f>
        <v>Felhalmozási célú visszatérítendő támogatások, kölcsönök visszatérülése államháztartáson belülről</v>
      </c>
      <c r="B9" s="157" t="str">
        <f>+'2.bev.'!B22</f>
        <v>B23</v>
      </c>
      <c r="C9" s="74">
        <v>0</v>
      </c>
      <c r="D9" s="74">
        <v>0</v>
      </c>
      <c r="E9" s="74">
        <v>0</v>
      </c>
    </row>
    <row r="10" spans="1:5" ht="15.75">
      <c r="A10" s="157" t="str">
        <f>+'2.bev.'!A23</f>
        <v>Felhalmozási célú visszatérítendő támogatások, kölcsönök igénybevétele államháztartáson belülről</v>
      </c>
      <c r="B10" s="157" t="str">
        <f>+'2.bev.'!B23</f>
        <v>B24</v>
      </c>
      <c r="C10" s="74">
        <v>0</v>
      </c>
      <c r="D10" s="74">
        <v>0</v>
      </c>
      <c r="E10" s="74">
        <v>0</v>
      </c>
    </row>
    <row r="11" spans="1:5" ht="15.75">
      <c r="A11" s="157" t="str">
        <f>+'2.bev.'!A24</f>
        <v>Egyéb felhalmozási célú támogatások bevételei államháztartáson belülről</v>
      </c>
      <c r="B11" s="157" t="str">
        <f>+'2.bev.'!B24</f>
        <v>B25</v>
      </c>
      <c r="C11" s="74">
        <v>6240463</v>
      </c>
      <c r="D11" s="74">
        <v>7973788</v>
      </c>
      <c r="E11" s="74">
        <v>7973788</v>
      </c>
    </row>
    <row r="12" spans="1:5" ht="15.75">
      <c r="A12" s="161" t="str">
        <f>+'2.bev.'!A25</f>
        <v>Felhalmozási célú támogatások államháztartáson belülről</v>
      </c>
      <c r="B12" s="161" t="str">
        <f>+'2.bev.'!B25</f>
        <v>B2</v>
      </c>
      <c r="C12" s="76">
        <f>SUM(C7:C11)</f>
        <v>6240463</v>
      </c>
      <c r="D12" s="76">
        <f t="shared" ref="D12:E12" si="0">SUM(D7:D11)</f>
        <v>23948399</v>
      </c>
      <c r="E12" s="76">
        <f t="shared" si="0"/>
        <v>23948399</v>
      </c>
    </row>
    <row r="13" spans="1:5" ht="15.75">
      <c r="A13" s="135" t="str">
        <f>+'2.bev.'!A56</f>
        <v>Immateriális javak értékesítése</v>
      </c>
      <c r="B13" s="135" t="str">
        <f>+'2.bev.'!B56</f>
        <v>B51</v>
      </c>
      <c r="C13" s="74">
        <v>0</v>
      </c>
      <c r="D13" s="74">
        <v>0</v>
      </c>
      <c r="E13" s="74">
        <v>0</v>
      </c>
    </row>
    <row r="14" spans="1:5" ht="15.75">
      <c r="A14" s="135" t="str">
        <f>+'2.bev.'!A57</f>
        <v>Ingatlanok értékesítése</v>
      </c>
      <c r="B14" s="135" t="str">
        <f>+'2.bev.'!B57</f>
        <v>B52</v>
      </c>
      <c r="C14" s="74">
        <v>0</v>
      </c>
      <c r="D14" s="74">
        <v>0</v>
      </c>
      <c r="E14" s="74">
        <v>0</v>
      </c>
    </row>
    <row r="15" spans="1:5" ht="15.75">
      <c r="A15" s="135" t="str">
        <f>+'2.bev.'!A58</f>
        <v>Egyéb tárgyi eszközök értékesítése</v>
      </c>
      <c r="B15" s="135" t="str">
        <f>+'2.bev.'!B58</f>
        <v>B53</v>
      </c>
      <c r="C15" s="74">
        <v>0</v>
      </c>
      <c r="D15" s="74">
        <v>0</v>
      </c>
      <c r="E15" s="74">
        <v>0</v>
      </c>
    </row>
    <row r="16" spans="1:5" ht="15.75">
      <c r="A16" s="135" t="str">
        <f>+'2.bev.'!A59</f>
        <v>Részesedések értékesítése</v>
      </c>
      <c r="B16" s="135" t="str">
        <f>+'2.bev.'!B59</f>
        <v>B54</v>
      </c>
      <c r="C16" s="74">
        <v>0</v>
      </c>
      <c r="D16" s="74">
        <v>0</v>
      </c>
      <c r="E16" s="74">
        <v>0</v>
      </c>
    </row>
    <row r="17" spans="1:5" ht="15.75">
      <c r="A17" s="135" t="str">
        <f>+'2.bev.'!A60</f>
        <v>Részesedések megszűnéséhez kapcsolódó bevételek</v>
      </c>
      <c r="B17" s="135" t="str">
        <f>+'2.bev.'!B60</f>
        <v>B55</v>
      </c>
      <c r="C17" s="74">
        <v>0</v>
      </c>
      <c r="D17" s="74">
        <v>0</v>
      </c>
      <c r="E17" s="74">
        <v>0</v>
      </c>
    </row>
    <row r="18" spans="1:5" ht="15.75">
      <c r="A18" s="161" t="str">
        <f>+'2.bev.'!A61</f>
        <v>Felhalmozási bevételek</v>
      </c>
      <c r="B18" s="161" t="str">
        <f>+'2.bev.'!B61</f>
        <v>B5</v>
      </c>
      <c r="C18" s="76">
        <f>SUM(C13:C17)</f>
        <v>0</v>
      </c>
      <c r="D18" s="76">
        <f>SUM(D13:D17)</f>
        <v>0</v>
      </c>
      <c r="E18" s="76">
        <f>SUM(E13:E17)</f>
        <v>0</v>
      </c>
    </row>
    <row r="19" spans="1:5" ht="15.75">
      <c r="A19" s="163"/>
      <c r="B19" s="168"/>
      <c r="C19" s="163"/>
      <c r="D19" s="163"/>
      <c r="E19" s="163"/>
    </row>
    <row r="20" spans="1:5" ht="15.75">
      <c r="A20" s="143" t="str">
        <f>+'2.bev.'!A68</f>
        <v>Felhalmozási célú garancia- és kezességvállalásból származó megtérülések államháztartáson kívülről</v>
      </c>
      <c r="B20" s="143" t="str">
        <f>+'2.bev.'!B68</f>
        <v>B71</v>
      </c>
      <c r="C20" s="74">
        <v>0</v>
      </c>
      <c r="D20" s="74">
        <v>0</v>
      </c>
      <c r="E20" s="74">
        <v>0</v>
      </c>
    </row>
    <row r="21" spans="1:5" ht="15.75">
      <c r="A21" s="143" t="str">
        <f>+'2.bev.'!A69</f>
        <v>Felhalmozási célú visszatérítendő támogatások, kölcsönök visszatérülése Európai Uniótól</v>
      </c>
      <c r="B21" s="143" t="str">
        <f>+'2.bev.'!B69</f>
        <v>B72</v>
      </c>
      <c r="C21" s="74">
        <v>0</v>
      </c>
      <c r="D21" s="74">
        <v>0</v>
      </c>
      <c r="E21" s="74">
        <v>0</v>
      </c>
    </row>
    <row r="22" spans="1:5" ht="31.5">
      <c r="A22" s="143" t="str">
        <f>+'2.bev.'!A70</f>
        <v>Felhalmozási célú visszatérítendő támogatások, kölcsönök visszatérülése kormányoktól és más nemzetközi szervezetektől</v>
      </c>
      <c r="B22" s="143" t="str">
        <f>+'2.bev.'!B70</f>
        <v>B73</v>
      </c>
      <c r="C22" s="74">
        <v>0</v>
      </c>
      <c r="D22" s="74">
        <v>0</v>
      </c>
      <c r="E22" s="74">
        <v>0</v>
      </c>
    </row>
    <row r="23" spans="1:5" ht="15.75">
      <c r="A23" s="143" t="str">
        <f>+'2.bev.'!A71</f>
        <v>Felhalmozási célú visszatérítendő támogatások, kölcsönök visszatérülése államháztartáson kívülről</v>
      </c>
      <c r="B23" s="143" t="str">
        <f>+'2.bev.'!B71</f>
        <v>B74</v>
      </c>
      <c r="C23" s="74">
        <v>0</v>
      </c>
      <c r="D23" s="74">
        <v>0</v>
      </c>
      <c r="E23" s="74">
        <v>0</v>
      </c>
    </row>
    <row r="24" spans="1:5" ht="15.75">
      <c r="A24" s="143" t="str">
        <f>+'2.bev.'!A72</f>
        <v>Egyéb felhalmozási célú átvett pénzeszközök</v>
      </c>
      <c r="B24" s="143" t="str">
        <f>+'2.bev.'!B72</f>
        <v>B75</v>
      </c>
      <c r="C24" s="74">
        <v>0</v>
      </c>
      <c r="D24" s="74">
        <v>0</v>
      </c>
      <c r="E24" s="74">
        <v>0</v>
      </c>
    </row>
    <row r="25" spans="1:5" ht="15.75">
      <c r="A25" s="139" t="str">
        <f>+'2.bev.'!A73</f>
        <v>Felhalmozási célú átvett pénzeszközök</v>
      </c>
      <c r="B25" s="139" t="str">
        <f>+'2.bev.'!B73</f>
        <v>B7</v>
      </c>
      <c r="C25" s="76">
        <f>SUM(C20:C24)</f>
        <v>0</v>
      </c>
      <c r="D25" s="76">
        <f>SUM(D20:D24)</f>
        <v>0</v>
      </c>
      <c r="E25" s="76">
        <f>SUM(E20:E24)</f>
        <v>0</v>
      </c>
    </row>
    <row r="26" spans="1:5" ht="15.75">
      <c r="A26" s="163"/>
      <c r="B26" s="168"/>
      <c r="C26" s="163"/>
      <c r="D26" s="163"/>
      <c r="E26" s="163"/>
    </row>
    <row r="27" spans="1:5" ht="15.75">
      <c r="A27" s="139" t="s">
        <v>6</v>
      </c>
      <c r="B27" s="156"/>
      <c r="C27" s="76">
        <f>C12+C18+C25</f>
        <v>6240463</v>
      </c>
      <c r="D27" s="76">
        <f>D12+D18+D25</f>
        <v>23948399</v>
      </c>
      <c r="E27" s="76">
        <f>E12+E18+E25</f>
        <v>23948399</v>
      </c>
    </row>
  </sheetData>
  <mergeCells count="4">
    <mergeCell ref="A1:D1"/>
    <mergeCell ref="A2:D2"/>
    <mergeCell ref="A3:D3"/>
    <mergeCell ref="C4:D4"/>
  </mergeCells>
  <phoneticPr fontId="6" type="noConversion"/>
  <printOptions horizontalCentered="1"/>
  <pageMargins left="0.35433070866141736" right="0.35433070866141736" top="0.98425196850393704" bottom="0.98425196850393704" header="0.51181102362204722" footer="0.51181102362204722"/>
  <pageSetup paperSize="9" scale="67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N10"/>
  <sheetViews>
    <sheetView workbookViewId="0">
      <selection activeCell="J1" sqref="J1:K1"/>
    </sheetView>
  </sheetViews>
  <sheetFormatPr defaultRowHeight="15"/>
  <cols>
    <col min="9" max="9" width="12.85546875" customWidth="1"/>
    <col min="11" max="11" width="30.85546875" customWidth="1"/>
    <col min="12" max="12" width="13.7109375" bestFit="1" customWidth="1"/>
    <col min="13" max="13" width="29" customWidth="1"/>
  </cols>
  <sheetData>
    <row r="1" spans="1:14">
      <c r="J1" s="245" t="s">
        <v>663</v>
      </c>
      <c r="K1" s="245"/>
    </row>
    <row r="3" spans="1:14" ht="15.75">
      <c r="A3" s="243" t="s">
        <v>547</v>
      </c>
      <c r="B3" s="243"/>
      <c r="C3" s="243"/>
      <c r="D3" s="243"/>
      <c r="E3" s="243"/>
      <c r="F3" s="243"/>
      <c r="G3" s="243"/>
      <c r="H3" s="243"/>
      <c r="I3" s="243"/>
      <c r="J3" s="243"/>
      <c r="K3" s="243"/>
      <c r="L3" s="245"/>
      <c r="M3" s="245"/>
      <c r="N3" s="32"/>
    </row>
    <row r="4" spans="1:14" ht="15.75">
      <c r="K4" s="33" t="s">
        <v>551</v>
      </c>
    </row>
    <row r="5" spans="1:14">
      <c r="A5" s="248" t="s">
        <v>641</v>
      </c>
      <c r="B5" s="248"/>
      <c r="C5" s="248"/>
      <c r="D5" s="248"/>
      <c r="E5" s="248"/>
      <c r="F5" s="248"/>
      <c r="G5" s="248"/>
      <c r="H5" s="248"/>
      <c r="I5" s="248"/>
      <c r="J5" s="248"/>
      <c r="K5" s="248"/>
    </row>
    <row r="6" spans="1:14">
      <c r="A6" s="248" t="s">
        <v>642</v>
      </c>
      <c r="B6" s="248"/>
      <c r="C6" s="248"/>
      <c r="D6" s="248"/>
      <c r="E6" s="248"/>
      <c r="F6" s="216" t="s">
        <v>643</v>
      </c>
      <c r="G6" s="216"/>
      <c r="H6" s="216" t="s">
        <v>644</v>
      </c>
      <c r="I6" s="216"/>
      <c r="J6" s="217" t="s">
        <v>645</v>
      </c>
      <c r="K6" s="217"/>
    </row>
    <row r="7" spans="1:14">
      <c r="A7" s="247"/>
      <c r="B7" s="247"/>
      <c r="C7" s="247"/>
      <c r="D7" s="247"/>
      <c r="E7" s="247"/>
      <c r="F7" s="247"/>
      <c r="G7" s="247"/>
      <c r="H7" s="247"/>
      <c r="I7" s="247"/>
      <c r="J7" s="247"/>
      <c r="K7" s="247"/>
    </row>
    <row r="8" spans="1:14" ht="59.25" customHeight="1">
      <c r="A8" s="251" t="s">
        <v>646</v>
      </c>
      <c r="B8" s="251"/>
      <c r="C8" s="251"/>
      <c r="D8" s="251"/>
      <c r="E8" s="251"/>
      <c r="F8" s="252">
        <v>6240463</v>
      </c>
      <c r="G8" s="252"/>
      <c r="H8" s="252">
        <v>6240463</v>
      </c>
      <c r="I8" s="252"/>
      <c r="J8" s="249" t="s">
        <v>647</v>
      </c>
      <c r="K8" s="249"/>
    </row>
    <row r="10" spans="1:14">
      <c r="A10" s="250"/>
      <c r="B10" s="250"/>
      <c r="C10" s="250"/>
      <c r="D10" s="250"/>
      <c r="E10" s="250"/>
      <c r="F10" s="250"/>
      <c r="G10" s="250"/>
      <c r="H10" s="250"/>
      <c r="I10" s="250"/>
      <c r="J10" s="250"/>
      <c r="K10" s="250"/>
    </row>
  </sheetData>
  <mergeCells count="17">
    <mergeCell ref="J8:K8"/>
    <mergeCell ref="A10:E10"/>
    <mergeCell ref="F10:G10"/>
    <mergeCell ref="H10:I10"/>
    <mergeCell ref="J10:K10"/>
    <mergeCell ref="A8:E8"/>
    <mergeCell ref="F8:G8"/>
    <mergeCell ref="H8:I8"/>
    <mergeCell ref="L3:M3"/>
    <mergeCell ref="J1:K1"/>
    <mergeCell ref="A3:K3"/>
    <mergeCell ref="J7:K7"/>
    <mergeCell ref="A5:K5"/>
    <mergeCell ref="A7:E7"/>
    <mergeCell ref="F7:G7"/>
    <mergeCell ref="H7:I7"/>
    <mergeCell ref="A6:E6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rgb="FFFFFF00"/>
  </sheetPr>
  <dimension ref="A1:H9"/>
  <sheetViews>
    <sheetView tabSelected="1" workbookViewId="0">
      <selection activeCell="D15" sqref="D15"/>
    </sheetView>
  </sheetViews>
  <sheetFormatPr defaultColWidth="9.140625" defaultRowHeight="15.75"/>
  <cols>
    <col min="1" max="1" width="8.28515625" style="32" bestFit="1" customWidth="1"/>
    <col min="2" max="2" width="30.140625" style="32" bestFit="1" customWidth="1"/>
    <col min="3" max="4" width="22.7109375" style="32" customWidth="1"/>
    <col min="5" max="5" width="9.140625" style="32"/>
    <col min="6" max="6" width="32.5703125" style="32" customWidth="1"/>
    <col min="7" max="7" width="9.140625" style="32"/>
    <col min="8" max="8" width="12.42578125" style="32" customWidth="1"/>
    <col min="9" max="16384" width="9.140625" style="32"/>
  </cols>
  <sheetData>
    <row r="1" spans="1:8">
      <c r="A1" s="253" t="s">
        <v>548</v>
      </c>
      <c r="B1" s="253"/>
      <c r="C1" s="253"/>
      <c r="D1" s="253"/>
    </row>
    <row r="2" spans="1:8">
      <c r="A2" s="253" t="s">
        <v>165</v>
      </c>
      <c r="B2" s="253"/>
      <c r="C2" s="253"/>
      <c r="D2" s="253"/>
      <c r="E2" s="245" t="s">
        <v>664</v>
      </c>
      <c r="F2" s="245"/>
      <c r="G2" s="245"/>
      <c r="H2" s="245"/>
    </row>
    <row r="3" spans="1:8">
      <c r="D3" s="11"/>
    </row>
    <row r="4" spans="1:8">
      <c r="A4" s="49"/>
      <c r="B4" s="9"/>
      <c r="C4" s="9"/>
      <c r="D4" s="10"/>
    </row>
    <row r="5" spans="1:8" ht="16.5" thickBot="1">
      <c r="A5" s="50"/>
      <c r="B5" s="50"/>
      <c r="C5" s="50"/>
      <c r="D5" s="33" t="s">
        <v>551</v>
      </c>
    </row>
    <row r="6" spans="1:8" ht="63.75" thickBot="1">
      <c r="A6" s="61" t="s">
        <v>0</v>
      </c>
      <c r="B6" s="62" t="s">
        <v>2</v>
      </c>
      <c r="C6" s="63" t="s">
        <v>503</v>
      </c>
      <c r="D6" s="63" t="s">
        <v>504</v>
      </c>
    </row>
    <row r="7" spans="1:8">
      <c r="A7" s="169" t="s">
        <v>19</v>
      </c>
      <c r="B7" s="170" t="s">
        <v>3</v>
      </c>
      <c r="C7" s="171">
        <v>25509186</v>
      </c>
      <c r="D7" s="172">
        <v>8509186</v>
      </c>
    </row>
    <row r="8" spans="1:8" ht="16.5" thickBot="1">
      <c r="A8" s="173" t="s">
        <v>18</v>
      </c>
      <c r="B8" s="174" t="s">
        <v>514</v>
      </c>
      <c r="C8" s="74">
        <v>4500000</v>
      </c>
      <c r="D8" s="175">
        <v>0</v>
      </c>
    </row>
    <row r="9" spans="1:8" ht="16.5" thickBot="1">
      <c r="A9" s="176"/>
      <c r="B9" s="177" t="s">
        <v>1</v>
      </c>
      <c r="C9" s="178">
        <f>SUM(C7:C8)</f>
        <v>30009186</v>
      </c>
      <c r="D9" s="178">
        <f>SUM(D7:D8)</f>
        <v>8509186</v>
      </c>
    </row>
  </sheetData>
  <mergeCells count="4">
    <mergeCell ref="A1:D1"/>
    <mergeCell ref="A2:D2"/>
    <mergeCell ref="E2:F2"/>
    <mergeCell ref="G2:H2"/>
  </mergeCells>
  <phoneticPr fontId="6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18</vt:i4>
      </vt:variant>
      <vt:variant>
        <vt:lpstr>Névvel ellátott tartományok</vt:lpstr>
      </vt:variant>
      <vt:variant>
        <vt:i4>1</vt:i4>
      </vt:variant>
    </vt:vector>
  </HeadingPairs>
  <TitlesOfParts>
    <vt:vector size="19" baseType="lpstr">
      <vt:lpstr>kiadás-bevétel</vt:lpstr>
      <vt:lpstr>1.kiad.</vt:lpstr>
      <vt:lpstr>2.bev.</vt:lpstr>
      <vt:lpstr>3.adó</vt:lpstr>
      <vt:lpstr>4.műk.c.tám.</vt:lpstr>
      <vt:lpstr>5.közp.tám.</vt:lpstr>
      <vt:lpstr>6.felhalm.bev</vt:lpstr>
      <vt:lpstr>7.EU projekt</vt:lpstr>
      <vt:lpstr>8.közvetett tám.</vt:lpstr>
      <vt:lpstr>9.beruh.feluj.</vt:lpstr>
      <vt:lpstr>10.egy.műk.c.kiad.</vt:lpstr>
      <vt:lpstr>11.ellát.jutt.</vt:lpstr>
      <vt:lpstr>12.létszám</vt:lpstr>
      <vt:lpstr>13.költségv.mérleg közg.tag.</vt:lpstr>
      <vt:lpstr>14.megbontás</vt:lpstr>
      <vt:lpstr>15.ei.felhasználás</vt:lpstr>
      <vt:lpstr>16.KIADÁSOK COFOG</vt:lpstr>
      <vt:lpstr>17.BEVÉTELEK COFOG</vt:lpstr>
      <vt:lpstr>'12.létszám'!Nyomtatási_terület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Eszti</dc:creator>
  <cp:lastModifiedBy>Mentorgep</cp:lastModifiedBy>
  <cp:lastPrinted>2021-02-24T13:56:09Z</cp:lastPrinted>
  <dcterms:created xsi:type="dcterms:W3CDTF">2014-02-16T16:34:25Z</dcterms:created>
  <dcterms:modified xsi:type="dcterms:W3CDTF">2021-02-25T13:29:44Z</dcterms:modified>
</cp:coreProperties>
</file>